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7.xml" ContentType="application/vnd.openxmlformats-officedocument.spreadsheetml.worksheet+xml"/>
  <Override PartName="/xl/styles.xml" ContentType="application/vnd.openxmlformats-officedocument.spreadsheetml.styles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theme/theme1.xml" ContentType="application/vnd.openxmlformats-officedocument.theme+xml"/>
  <Override PartName="/xl/worksheets/sheet270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72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71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4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5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88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97.xml" ContentType="application/vnd.openxmlformats-officedocument.spreadsheetml.worksheet+xml"/>
  <Override PartName="/xl/worksheets/sheet99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7985" yWindow="6795" windowWidth="6060" windowHeight="3435" tabRatio="980" firstSheet="44" activeTab="62"/>
  </bookViews>
  <sheets>
    <sheet name="Раздел 1" sheetId="1024" r:id="rId1"/>
    <sheet name="Раздел 2" sheetId="1318" r:id="rId2"/>
    <sheet name="ДК доходы" sheetId="55" state="hidden" r:id="rId3"/>
    <sheet name="ДК по выплатам" sheetId="63" state="hidden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r:id="rId8"/>
    <sheet name="Активы (400)" sheetId="60" r:id="rId9"/>
    <sheet name="Прочие поступления (510)" sheetId="61" state="hidden" r:id="rId10"/>
    <sheet name="Налоги из дохода 180" sheetId="62" r:id="rId11"/>
    <sheet name="211квр 111 (2021)РАЙОН" sheetId="64" r:id="rId12"/>
    <sheet name="211квр 111 (2022)РАЙОН" sheetId="65" state="hidden" r:id="rId13"/>
    <sheet name="211квр 111 (2023)РАЙОН" sheetId="66" state="hidden" r:id="rId14"/>
    <sheet name="264 КВР 111 (2021)Р-Н" sheetId="67" state="hidden" r:id="rId15"/>
    <sheet name="264 КВР 111 (2022)Р-Н" sheetId="68" state="hidden" r:id="rId16"/>
    <sheet name="264 КВР 111 (2023)Р-Н" sheetId="69" state="hidden" r:id="rId17"/>
    <sheet name="266 КВР 111 (2021)Р-Н" sheetId="70" state="hidden" r:id="rId18"/>
    <sheet name="266 КВР 111 (2022)Р-Н" sheetId="71" state="hidden" r:id="rId19"/>
    <sheet name="266 КВР 111 (2023)Р-Н" sheetId="72" state="hidden" r:id="rId20"/>
    <sheet name="212, 226 КВР 112 (2021)Р-Н" sheetId="343" state="hidden" r:id="rId21"/>
    <sheet name="266 КВР 112 (2021)Р-Н" sheetId="74" state="hidden" r:id="rId22"/>
    <sheet name="226 КВР 113 (2021)Р-Н" sheetId="1299" state="hidden" r:id="rId23"/>
    <sheet name="266 КВР 112 (2022)Р-Н" sheetId="75" state="hidden" r:id="rId24"/>
    <sheet name="266 КВР 112 (2023)Р-Н" sheetId="76" state="hidden" r:id="rId25"/>
    <sheet name="213 КВР 119 (2021-2023)Р-Н" sheetId="73" r:id="rId26"/>
    <sheet name="264 КВР 321 (2021)Р-Н" sheetId="304" state="hidden" r:id="rId27"/>
    <sheet name="264 КВР 321 (2022)Р-Н" sheetId="305" state="hidden" r:id="rId28"/>
    <sheet name="264 КВР 321 (2023)Р-Н" sheetId="306" state="hidden" r:id="rId29"/>
    <sheet name="221 (2021)Р-Н" sheetId="134" state="hidden" r:id="rId30"/>
    <sheet name="221 (2022)Р-Н" sheetId="135" state="hidden" r:id="rId31"/>
    <sheet name="221 (2023)Р-Н" sheetId="136" state="hidden" r:id="rId32"/>
    <sheet name="223 КВР 244 (2021)Р-Н" sheetId="80" r:id="rId33"/>
    <sheet name="223 КВР 244 (2022)Р-Н" sheetId="81" state="hidden" r:id="rId34"/>
    <sheet name="223 КВР 244 (2023)Р-Н" sheetId="82" state="hidden" r:id="rId35"/>
    <sheet name="223 КВР 247 (2021)Р-Н" sheetId="1312" r:id="rId36"/>
    <sheet name="223 КВР 247 (2022)Р-Н" sheetId="1313" state="hidden" r:id="rId37"/>
    <sheet name="223 КВР 247 (2023)Р-Н" sheetId="1314" state="hidden" r:id="rId38"/>
    <sheet name="225 (2021)Р-Н (001.10.0000)" sheetId="1303" r:id="rId39"/>
    <sheet name="225 (2022)Р-Н (001.10.0000)" sheetId="1306" state="hidden" r:id="rId40"/>
    <sheet name="225 (2023)Р-Н (001.10.0000)" sheetId="1309" state="hidden" r:id="rId41"/>
    <sheet name="225 (2021)Р-Н (001.11.0000)" sheetId="1304" r:id="rId42"/>
    <sheet name="225 (2022)Р-Н (001.11.0000)" sheetId="1307" state="hidden" r:id="rId43"/>
    <sheet name="225 (2023)Р-Н (001.11.0000)" sheetId="1310" state="hidden" r:id="rId44"/>
    <sheet name="225  (2021)Р-Н" sheetId="83" r:id="rId45"/>
    <sheet name="225  (2022)Р-Н" sheetId="84" state="hidden" r:id="rId46"/>
    <sheet name="225  (2023)Р-Н" sheetId="85" state="hidden" r:id="rId47"/>
    <sheet name="226 (2021)Р-Н" sheetId="86" r:id="rId48"/>
    <sheet name="226 (2022)Р-Н" sheetId="87" state="hidden" r:id="rId49"/>
    <sheet name="226 (2023)Р-Н" sheetId="88" state="hidden" r:id="rId50"/>
    <sheet name="227 (2021)Р-Н" sheetId="89" state="hidden" r:id="rId51"/>
    <sheet name="227 (2022)Р-Н" sheetId="90" state="hidden" r:id="rId52"/>
    <sheet name="227 (2023)Р-Н" sheetId="91" state="hidden" r:id="rId53"/>
    <sheet name="228 (2021)Р-Н" sheetId="92" state="hidden" r:id="rId54"/>
    <sheet name="310 (2021)Р-Н" sheetId="93" r:id="rId55"/>
    <sheet name="341 (2021)Р-Н" sheetId="94" state="hidden" r:id="rId56"/>
    <sheet name="342 (2021)Р-Н" sheetId="265" state="hidden" r:id="rId57"/>
    <sheet name="343 (2021)Р-Н" sheetId="95" state="hidden" r:id="rId58"/>
    <sheet name="343 (2022)Р-Н" sheetId="308" state="hidden" r:id="rId59"/>
    <sheet name="343 (2023)Р-Н" sheetId="309" state="hidden" r:id="rId60"/>
    <sheet name="344 (2021)Р-Н" sheetId="96" state="hidden" r:id="rId61"/>
    <sheet name="345 (2021)Р-Н" sheetId="97" state="hidden" r:id="rId62"/>
    <sheet name="346 (2021)Р-Н" sheetId="98" r:id="rId63"/>
    <sheet name="296(831) (2021)" sheetId="345" state="hidden" r:id="rId64"/>
    <sheet name="291 зем  (2021)" sheetId="99" r:id="rId65"/>
    <sheet name="291 зем  (2022)" sheetId="100" state="hidden" r:id="rId66"/>
    <sheet name="291 зем  (2023)" sheetId="101" state="hidden" r:id="rId67"/>
    <sheet name="291 им  (2021)" sheetId="102" r:id="rId68"/>
    <sheet name="291 им  (2022)" sheetId="103" state="hidden" r:id="rId69"/>
    <sheet name="291 им  (2023)" sheetId="104" state="hidden" r:id="rId70"/>
    <sheet name="291(852) (2021)" sheetId="105" state="hidden" r:id="rId71"/>
    <sheet name="291 (853) (2021)" sheetId="106" state="hidden" r:id="rId72"/>
    <sheet name="292 (853) (2021)" sheetId="344" state="hidden" r:id="rId73"/>
    <sheet name="295 (853) (2021)" sheetId="107" state="hidden" r:id="rId74"/>
    <sheet name="211квр 111 (2021)КРАЙ" sheetId="108" r:id="rId75"/>
    <sheet name="211квр 111 (2022)КРАЙ" sheetId="109" state="hidden" r:id="rId76"/>
    <sheet name="211квр 111 (2023)КРАЙ" sheetId="110" state="hidden" r:id="rId77"/>
    <sheet name="211квр 111 (2021)КРАЙ (0703)" sheetId="1165" r:id="rId78"/>
    <sheet name="211квр 111 (2022)КРАЙ (0703)" sheetId="1166" state="hidden" r:id="rId79"/>
    <sheet name="211квр 111 (2023)КРАЙ (0703)" sheetId="1167" state="hidden" r:id="rId80"/>
    <sheet name="264 КВР 111 (2021)КРАЙ" sheetId="111" state="hidden" r:id="rId81"/>
    <sheet name="264 КВР 111 (2022)КРАЙ" sheetId="112" state="hidden" r:id="rId82"/>
    <sheet name="264 КВР 111 (2023)КРАЙ" sheetId="113" state="hidden" r:id="rId83"/>
    <sheet name="266 КВР 111 (2021)КРАЙ" sheetId="114" r:id="rId84"/>
    <sheet name="266 КВР 111 (2022)КРАЙ" sheetId="115" state="hidden" r:id="rId85"/>
    <sheet name="266 КВР 111 (2023)КРАЙ" sheetId="116" state="hidden" r:id="rId86"/>
    <sheet name="266 КВР 111 (2021)КРАЙ (0703)" sheetId="1295" state="hidden" r:id="rId87"/>
    <sheet name="266 КВР 111 (2022)КРАЙ (0703)" sheetId="1296" state="hidden" r:id="rId88"/>
    <sheet name="266 КВР 111 (2023)КРАЙ (0703)" sheetId="1297" state="hidden" r:id="rId89"/>
    <sheet name="266 КВР 112 (2021)КРАЙ" sheetId="131" state="hidden" r:id="rId90"/>
    <sheet name="266 КВР 112 (2022)КРАЙ" sheetId="132" state="hidden" r:id="rId91"/>
    <sheet name="266 КВР 112 (2023)КРАЙ" sheetId="133" state="hidden" r:id="rId92"/>
    <sheet name="226 КВР 113 (2021)КРАЙ" sheetId="1301" state="hidden" r:id="rId93"/>
    <sheet name="213 КВР 119(2021-2023)КРАЙ" sheetId="117" r:id="rId94"/>
    <sheet name="213 КВР119(2021-2023)КРАЙ(0703)" sheetId="1168" r:id="rId95"/>
    <sheet name="264 КВР 321 (2021)КРАЙ" sheetId="310" state="hidden" r:id="rId96"/>
    <sheet name="264 КВР 321 (2022)КРАЙ" sheetId="311" state="hidden" r:id="rId97"/>
    <sheet name="264 КВР 321 (2023)КРАЙ" sheetId="312" state="hidden" r:id="rId98"/>
    <sheet name="296(831) (2021)КРАЙ" sheetId="1030" state="hidden" r:id="rId99"/>
    <sheet name="296(831) (2021)КРАЙ (0703)" sheetId="1176" state="hidden" r:id="rId100"/>
    <sheet name="212, 226 КВР 112 (2021)КРАЙ" sheetId="128" r:id="rId101"/>
    <sheet name="212, 226 КВР 112 (2022)КРАЙ" sheetId="129" state="hidden" r:id="rId102"/>
    <sheet name="212, 226 КВР 112 (2023)КРАЙ" sheetId="130" state="hidden" r:id="rId103"/>
    <sheet name="221 (2021)КРАЙ" sheetId="1160" r:id="rId104"/>
    <sheet name="221 (2022)КРАЙ" sheetId="1161" state="hidden" r:id="rId105"/>
    <sheet name="221 (2023)КРАЙ" sheetId="1162" state="hidden" r:id="rId106"/>
    <sheet name="222 (2021)КРАЙ" sheetId="1034" state="hidden" r:id="rId107"/>
    <sheet name="225  (2021)КРАЙ" sheetId="140" r:id="rId108"/>
    <sheet name="225  (2022)КРАЙ" sheetId="141" state="hidden" r:id="rId109"/>
    <sheet name="225  (2023)КРАЙ" sheetId="142" state="hidden" r:id="rId110"/>
    <sheet name="226 (2021)КРАЙ" sheetId="143" r:id="rId111"/>
    <sheet name="226 (2022)КРАЙ" sheetId="144" state="hidden" r:id="rId112"/>
    <sheet name="226 (2023)КРАЙ" sheetId="145" state="hidden" r:id="rId113"/>
    <sheet name="310 (2021)КРАЙ" sheetId="146" r:id="rId114"/>
    <sheet name="310 (2022)КРАЙ" sheetId="147" state="hidden" r:id="rId115"/>
    <sheet name="310 (2023)КРАЙ" sheetId="148" state="hidden" r:id="rId116"/>
    <sheet name="341 (2021)КРАЙ" sheetId="149" state="hidden" r:id="rId117"/>
    <sheet name="345 (2021)КРАЙ" sheetId="150" state="hidden" r:id="rId118"/>
    <sheet name="346 (2021)КРАЙ" sheetId="151" r:id="rId119"/>
    <sheet name="346 (2022)КРАЙ" sheetId="152" state="hidden" r:id="rId120"/>
    <sheet name="346 (2023)КРАЙ" sheetId="153" state="hidden" r:id="rId121"/>
    <sheet name="349 (2021)КРАЙ" sheetId="154" r:id="rId122"/>
    <sheet name="221 (2021)ВНЕБ, 120Д" sheetId="400" state="hidden" r:id="rId123"/>
    <sheet name="222 (2021)ВНЕБ, 120Д" sheetId="1035" state="hidden" r:id="rId124"/>
    <sheet name="223 (2021)ВНЕБ, 120Д" sheetId="403" state="hidden" r:id="rId125"/>
    <sheet name="225  (2021)ВНЕБ, 120Д" sheetId="406" state="hidden" r:id="rId126"/>
    <sheet name="226 (2021)ВНЕБ, 120Д" sheetId="409" state="hidden" r:id="rId127"/>
    <sheet name="227 (2021)ВНЕБ, 120Д" sheetId="413" state="hidden" r:id="rId128"/>
    <sheet name="228 (2021)ВНЕБ, 120Д" sheetId="416" state="hidden" r:id="rId129"/>
    <sheet name="310 (2021)ВНЕБ, 120Д" sheetId="417" state="hidden" r:id="rId130"/>
    <sheet name="341 (2021)ВНЕБ, 120Д" sheetId="418" state="hidden" r:id="rId131"/>
    <sheet name="342 (2021)ВНЕБ, 120Д" sheetId="419" state="hidden" r:id="rId132"/>
    <sheet name="343 (2021)ВНЕБ, 120Д" sheetId="422" state="hidden" r:id="rId133"/>
    <sheet name="344 (2021)ВНЕБ, 120Д" sheetId="425" state="hidden" r:id="rId134"/>
    <sheet name="345 (2021)ВНЕБ, 120Д" sheetId="426" state="hidden" r:id="rId135"/>
    <sheet name="346 (2021)ВНЕБ, 120Д" sheetId="427" state="hidden" r:id="rId136"/>
    <sheet name="347 (2021)ВНЕБ, 120Д" sheetId="716" state="hidden" r:id="rId137"/>
    <sheet name="349 (2021)ВНЕБ, 120Д" sheetId="715" state="hidden" r:id="rId138"/>
    <sheet name="296(831) (2021)ВНЕБ, 120Д" sheetId="428" state="hidden" r:id="rId139"/>
    <sheet name="291 зем  (2021)ВНЕБ, 120Д" sheetId="429" state="hidden" r:id="rId140"/>
    <sheet name="291 им  (2021)ВНЕБ, 120Д" sheetId="432" state="hidden" r:id="rId141"/>
    <sheet name="291(852) (2021)ВНЕБ, 120Д" sheetId="435" state="hidden" r:id="rId142"/>
    <sheet name="291 (853) (2021)ВНЕБ, 120Д" sheetId="436" state="hidden" r:id="rId143"/>
    <sheet name="292 (853) (2021)ВНЕБ, 120Д" sheetId="437" state="hidden" r:id="rId144"/>
    <sheet name="295 (853) (2021)ВНЕБ, 120Д" sheetId="438" state="hidden" r:id="rId145"/>
    <sheet name="223 КВР 244 (2021)ВНЕБ, 130Д" sheetId="731" r:id="rId146"/>
    <sheet name="223 КВР 244 (2022)ВНЕБ, 130Д" sheetId="732" state="hidden" r:id="rId147"/>
    <sheet name="223 КВР 244 (2023)ВНЕБ, 130Д" sheetId="733" state="hidden" r:id="rId148"/>
    <sheet name="223 КВР 247 (2021)ВНЕБ, 130Д" sheetId="1315" r:id="rId149"/>
    <sheet name="223 КВР 247 (2022)ВНЕБ, 130Д" sheetId="1316" state="hidden" r:id="rId150"/>
    <sheet name="223 КВР 247 (2023)ВНЕБ, 130Д" sheetId="1317" state="hidden" r:id="rId151"/>
    <sheet name="225  (2021)ВНЕБ, 140Д" sheetId="824" state="hidden" r:id="rId152"/>
    <sheet name="226 (2021)ВНЕБ, 140Д" sheetId="827" state="hidden" r:id="rId153"/>
    <sheet name="228 (2021)ВНЕБ, 140Д" sheetId="831" state="hidden" r:id="rId154"/>
    <sheet name="310 (2021)ВНЕБ, 140Д" sheetId="832" state="hidden" r:id="rId155"/>
    <sheet name="344 (2021)ВНЕБ, 140Д" sheetId="840" state="hidden" r:id="rId156"/>
    <sheet name="346 (2021)ВНЕБ, 140Д" sheetId="842" state="hidden" r:id="rId157"/>
    <sheet name="225  (2021)ВНЕБ, 150Д" sheetId="869" state="hidden" r:id="rId158"/>
    <sheet name="226 (2021)ВНЕБ, 150Д (лагерь)" sheetId="1325" r:id="rId159"/>
    <sheet name="226 (2021)ВНЕБ, 150Д" sheetId="872" r:id="rId160"/>
    <sheet name="226 (2022)ВНЕБ, 150Д" sheetId="873" state="hidden" r:id="rId161"/>
    <sheet name="226 (2023)ВНЕБ, 150Д" sheetId="874" state="hidden" r:id="rId162"/>
    <sheet name="228 (2021)ВНЕБ, 150Д" sheetId="876" state="hidden" r:id="rId163"/>
    <sheet name="310 (2021)ВНЕБ, 150Д" sheetId="877" r:id="rId164"/>
    <sheet name="344 (2021)ВНЕБ, 150Д" sheetId="885" state="hidden" r:id="rId165"/>
    <sheet name="345 (2021)ВНЕБ, 150Д" sheetId="886" state="hidden" r:id="rId166"/>
    <sheet name="346 (2021)ВНЕБ, 150Д" sheetId="887" state="hidden" r:id="rId167"/>
    <sheet name="221 (2021)ВНЕБ, 400Д" sheetId="908" state="hidden" r:id="rId168"/>
    <sheet name="222 (2021)ВНЕБ, 400Д" sheetId="1040" state="hidden" r:id="rId169"/>
    <sheet name="223 (2021)ВНЕБ, 400Д" sheetId="911" state="hidden" r:id="rId170"/>
    <sheet name="225  (2021)ВНЕБ, 400Д" sheetId="914" state="hidden" r:id="rId171"/>
    <sheet name="226 (2021)ВНЕБ, 400Д" sheetId="917" state="hidden" r:id="rId172"/>
    <sheet name="227 (2021)ВНЕБ, 400Д" sheetId="920" state="hidden" r:id="rId173"/>
    <sheet name="228 (2021)ВНЕБ, 400Д" sheetId="921" state="hidden" r:id="rId174"/>
    <sheet name="310 (2021)ВНЕБ, 400Д" sheetId="922" state="hidden" r:id="rId175"/>
    <sheet name="341 (2021)ВНЕБ, 400Д" sheetId="925" state="hidden" r:id="rId176"/>
    <sheet name="342 (2021)ВНЕБ, 400Д" sheetId="926" state="hidden" r:id="rId177"/>
    <sheet name="343 (2021)ВНЕБ, 400Д" sheetId="929" state="hidden" r:id="rId178"/>
    <sheet name="344 (2021)ВНЕБ, 400Д" sheetId="930" state="hidden" r:id="rId179"/>
    <sheet name="345 (2021)ВНЕБ, 400Д" sheetId="931" state="hidden" r:id="rId180"/>
    <sheet name="346 (2021)ВНЕБ, 400Д" sheetId="932" r:id="rId181"/>
    <sheet name="347 (2021)ВНЕБ, 400Д" sheetId="935" state="hidden" r:id="rId182"/>
    <sheet name="349 (2021)ВНЕБ, 400Д" sheetId="936" state="hidden" r:id="rId183"/>
    <sheet name="296(831) (2021)ВНЕБ, 400Д" sheetId="937" state="hidden" r:id="rId184"/>
    <sheet name="291 зем  (2021)ВНЕБ, 400Д" sheetId="938" state="hidden" r:id="rId185"/>
    <sheet name="291 им  (2021)ВНЕБ, 400Д" sheetId="939" state="hidden" r:id="rId186"/>
    <sheet name="291(852) (2021)ВНЕБ, 400Д" sheetId="940" state="hidden" r:id="rId187"/>
    <sheet name="291 (853) (2021)ВНЕБ, 400Д" sheetId="941" state="hidden" r:id="rId188"/>
    <sheet name="292 (853) (2021)ВНЕБ, 400Д" sheetId="942" state="hidden" r:id="rId189"/>
    <sheet name="295 (853) (2021)ВНЕБ, 400Д" sheetId="943" state="hidden" r:id="rId190"/>
    <sheet name="225  (2021)20.00.04" sheetId="998" state="hidden" r:id="rId191"/>
    <sheet name="226 (2021)20.00.04" sheetId="999" state="hidden" r:id="rId192"/>
    <sheet name="310 (2021)20.00.04" sheetId="1002" state="hidden" r:id="rId193"/>
    <sheet name="346 (2021)20.00.04" sheetId="1008" state="hidden" r:id="rId194"/>
    <sheet name="295 (853) (2021)ВНЕБ, 150Д" sheetId="1324" r:id="rId195"/>
    <sheet name="классное 211 (2021)500.02.0006" sheetId="1061" r:id="rId196"/>
    <sheet name="классное 211 (2022)500.02.0006" sheetId="1062" state="hidden" r:id="rId197"/>
    <sheet name="классное 211 (2023)500.02.0006" sheetId="1063" state="hidden" r:id="rId198"/>
    <sheet name="классное 266 (2021)500.02.0006" sheetId="1242" r:id="rId199"/>
    <sheet name="классное 266 (2022)500.02.0006" sheetId="1243" state="hidden" r:id="rId200"/>
    <sheet name="классное 266 (2023)500.02.0006" sheetId="1244" state="hidden" r:id="rId201"/>
    <sheet name="классное 213(2021-2023)" sheetId="1064" r:id="rId202"/>
    <sheet name="226 (2021)020.00.0007 КПР" sheetId="235" r:id="rId203"/>
    <sheet name="226 (2021)020.00.0001 5руб" sheetId="1177" r:id="rId204"/>
    <sheet name="226 (2022)020.00.0001 5руб " sheetId="1319" state="hidden" r:id="rId205"/>
    <sheet name="342 (2021)020.00.0001 5руб" sheetId="1180" state="hidden" r:id="rId206"/>
    <sheet name="342 (2021)020.00.0002 Молоко" sheetId="1181" state="hidden" r:id="rId207"/>
    <sheet name="226 (2021)020.00.0031" sheetId="1322" r:id="rId208"/>
    <sheet name="262 (2021)020.00.0031" sheetId="1323" r:id="rId209"/>
    <sheet name="226 (2021)500.02.0001 10 руб." sheetId="1183" r:id="rId210"/>
    <sheet name="226 (2022)500.02.0001 10 руб." sheetId="1184" state="hidden" r:id="rId211"/>
    <sheet name="226 (2023)500.02.0001 10 руб." sheetId="1186" state="hidden" r:id="rId212"/>
    <sheet name="342 (2021)500.02.0001 10 руб." sheetId="1182" state="hidden" r:id="rId213"/>
    <sheet name="342 (2022)500.02.0001 10 руб." sheetId="1185" state="hidden" r:id="rId214"/>
    <sheet name="342 (2023)500.02.0001 10 руб." sheetId="1187" state="hidden" r:id="rId215"/>
    <sheet name="226 (2021)020.00.0015 Гор.пит" sheetId="1188" r:id="rId216"/>
    <sheet name="226(2021)020.00.0028Гор.пит(РБ)" sheetId="1200" r:id="rId217"/>
    <sheet name="226(2022)020.00.0028Гор.пит(РБ)" sheetId="1189" state="hidden" r:id="rId218"/>
    <sheet name="226(2023)020.00.0028Гор.пит(РБ)" sheetId="1190" state="hidden" r:id="rId219"/>
    <sheet name="226(2021)500.02.0005Гор.пит(ФБ)" sheetId="1191" r:id="rId220"/>
    <sheet name="226(2022)500.02.0005Гор.пит(ФБ)" sheetId="1192" state="hidden" r:id="rId221"/>
    <sheet name="226(2023)500.02.0005Гор.пит(ФБ)" sheetId="1193" state="hidden" r:id="rId222"/>
    <sheet name="226(2021)500.02.0005Гор.пит(КБ)" sheetId="1194" r:id="rId223"/>
    <sheet name="226(2022)500.02.0005Гор.пит(КБ)" sheetId="1195" state="hidden" r:id="rId224"/>
    <sheet name="226(2023)500.02.0005Гор.пит(КБ)" sheetId="1196" state="hidden" r:id="rId225"/>
    <sheet name="342 (2021)020.00.0028 (10210)" sheetId="1201" state="hidden" r:id="rId226"/>
    <sheet name="342(2021)020.00.0028Гор.пит(РБ)" sheetId="1207" state="hidden" r:id="rId227"/>
    <sheet name="342(2022)020.00.0028Гор.пит(РБ)" sheetId="1202" state="hidden" r:id="rId228"/>
    <sheet name="342(2023)020.00.0028Гор.пит(РБ)" sheetId="1203" state="hidden" r:id="rId229"/>
    <sheet name="342(2021)500.02.0005Гор.пит(ФБ)" sheetId="1204" state="hidden" r:id="rId230"/>
    <sheet name="342(2022)500.02.0005Гор.пит(ФБ)" sheetId="1205" state="hidden" r:id="rId231"/>
    <sheet name="342(2023)500.02.0005Гор.пит(ФБ)" sheetId="1206" state="hidden" r:id="rId232"/>
    <sheet name="342(2021)500.02.0005Гор.пит(КБ)" sheetId="1208" state="hidden" r:id="rId233"/>
    <sheet name="342(2022)500.02.0005Гор.пит(КБ)" sheetId="1209" state="hidden" r:id="rId234"/>
    <sheet name="342(2023)500.02.0005Гор.пит(КБ)" sheetId="1210" state="hidden" r:id="rId235"/>
    <sheet name="211квр 111 (2021)500.02.0003ЕГЭ" sheetId="1055" r:id="rId236"/>
    <sheet name="211квр 111 (2022)500.02.0003ЕГЭ" sheetId="1228" state="hidden" r:id="rId237"/>
    <sheet name="211квр 111 (2023)500.02.0003ЕГЭ" sheetId="1229" state="hidden" r:id="rId238"/>
    <sheet name="213 КВР 113 (2021-2023) ЕГЭ" sheetId="1056" r:id="rId239"/>
    <sheet name="221 (2021)500.02.0003 ЕГЭ" sheetId="1057" state="hidden" r:id="rId240"/>
    <sheet name="221 (2022)500.02.0003 ЕГЭ" sheetId="1230" state="hidden" r:id="rId241"/>
    <sheet name="221 (2023)500.02.0003 ЕГЭ" sheetId="1231" state="hidden" r:id="rId242"/>
    <sheet name="225 (2021)500.02.0003 ЕГЭ" sheetId="1220" state="hidden" r:id="rId243"/>
    <sheet name="225 (2022)500.02.0003 ЕГЭ" sheetId="1232" state="hidden" r:id="rId244"/>
    <sheet name="225 (2023)500.02.0003 ЕГЭ" sheetId="1233" state="hidden" r:id="rId245"/>
    <sheet name="226 (2021)500.02.0003 ЕГЭ" sheetId="1221" state="hidden" r:id="rId246"/>
    <sheet name="226 (2022)500.02.0003 ЕГЭ" sheetId="1234" state="hidden" r:id="rId247"/>
    <sheet name="226 (2023)500.02.0003 ЕГЭ" sheetId="1235" state="hidden" r:id="rId248"/>
    <sheet name="228 (2021)500.02.0003 ЕГЭ" sheetId="1222" state="hidden" r:id="rId249"/>
    <sheet name="228 (2022)500.02.0003 ЕГЭ" sheetId="1236" state="hidden" r:id="rId250"/>
    <sheet name="228 (2023)500.02.0003 ЕГЭ" sheetId="1237" state="hidden" r:id="rId251"/>
    <sheet name="310 (2021)500.02.0003 ЕГЭ" sheetId="1223" state="hidden" r:id="rId252"/>
    <sheet name="310 (2022)500.02.0003 ЕГЭ" sheetId="1238" state="hidden" r:id="rId253"/>
    <sheet name="310 (2023)500.02.0003 ЕГЭ" sheetId="1239" state="hidden" r:id="rId254"/>
    <sheet name="346 (2021)500.02.0003 ЕГЭ" sheetId="1225" state="hidden" r:id="rId255"/>
    <sheet name="346 (2022)500.02.0003 ЕГЭ" sheetId="1240" state="hidden" r:id="rId256"/>
    <sheet name="346 (2023)500.02.0003 ЕГЭ" sheetId="1241" state="hidden" r:id="rId257"/>
    <sheet name="226 (2021)020.00.0003 Лагерь" sheetId="1211" r:id="rId258"/>
    <sheet name="342 (2021)020.00.0003 Лагерь" sheetId="1213" state="hidden" r:id="rId259"/>
    <sheet name="226 (2021)500.05.0002 Лагерь" sheetId="1214" r:id="rId260"/>
    <sheet name="226 (2022)500.05.0002 Лагерь" sheetId="1215" state="hidden" r:id="rId261"/>
    <sheet name="226 (2023)500.05.0002 Лагерь" sheetId="1216" state="hidden" r:id="rId262"/>
    <sheet name="342 (2021)500.05.0002 Лагерь" sheetId="1217" state="hidden" r:id="rId263"/>
    <sheet name="342 (2022)500.05.0002 Лагерь" sheetId="1218" state="hidden" r:id="rId264"/>
    <sheet name="342 (2023)500.05.0002 Лагерь" sheetId="1219" state="hidden" r:id="rId265"/>
    <sheet name="267 ЛЬГОТЫ (112) (2021)" sheetId="256" r:id="rId266"/>
    <sheet name="267 ЛЬГОТЫ (112) (2022)" sheetId="257" state="hidden" r:id="rId267"/>
    <sheet name="267 ЛЬГОТЫ (112) (2023)" sheetId="258" state="hidden" r:id="rId268"/>
    <sheet name="265 ЛЬГОТЫ (321) (2021)" sheetId="259" state="hidden" r:id="rId269"/>
    <sheet name="265 ЛЬГОТЫ (321) (2022)" sheetId="260" state="hidden" r:id="rId270"/>
    <sheet name="265 ЛЬГОТЫ (321) (2023)" sheetId="261" state="hidden" r:id="rId271"/>
    <sheet name="225  (2022)060.00.0004" sheetId="1320" state="hidden" r:id="rId272"/>
    <sheet name="225  (2022)500.03.0002" sheetId="1321" state="hidden" r:id="rId273"/>
    <sheet name="226(2021)020.00.0034Лагерь(мед)" sheetId="1212" r:id="rId274"/>
    <sheet name="ДЛЯ ТАЛИСМАНА" sheetId="1302" r:id="rId275"/>
  </sheets>
  <externalReferences>
    <externalReference r:id="rId276"/>
    <externalReference r:id="rId277"/>
  </externalReferences>
  <definedNames>
    <definedName name="_xlnm._FilterDatabase" localSheetId="235" hidden="1">'211квр 111 (2021)500.02.0003ЕГЭ'!$A$17:$L$28</definedName>
    <definedName name="_xlnm._FilterDatabase" localSheetId="74" hidden="1">'211квр 111 (2021)КРАЙ'!$A$17:$I$40</definedName>
    <definedName name="_xlnm._FilterDatabase" localSheetId="77" hidden="1">'211квр 111 (2021)КРАЙ (0703)'!$A$17:$I$45</definedName>
    <definedName name="_xlnm._FilterDatabase" localSheetId="11" hidden="1">'211квр 111 (2021)РАЙОН'!$A$17:$L$28</definedName>
    <definedName name="_xlnm._FilterDatabase" localSheetId="236" hidden="1">'211квр 111 (2022)500.02.0003ЕГЭ'!$A$17:$L$28</definedName>
    <definedName name="_xlnm._FilterDatabase" localSheetId="75" hidden="1">'211квр 111 (2022)КРАЙ'!$A$17:$L$28</definedName>
    <definedName name="_xlnm._FilterDatabase" localSheetId="78" hidden="1">'211квр 111 (2022)КРАЙ (0703)'!$A$17:$L$33</definedName>
    <definedName name="_xlnm._FilterDatabase" localSheetId="12" hidden="1">'211квр 111 (2022)РАЙОН'!$A$17:$L$28</definedName>
    <definedName name="_xlnm._FilterDatabase" localSheetId="237" hidden="1">'211квр 111 (2023)500.02.0003ЕГЭ'!$A$17:$L$28</definedName>
    <definedName name="_xlnm._FilterDatabase" localSheetId="76" hidden="1">'211квр 111 (2023)КРАЙ'!$A$17:$L$28</definedName>
    <definedName name="_xlnm._FilterDatabase" localSheetId="79" hidden="1">'211квр 111 (2023)КРАЙ (0703)'!$A$17:$L$33</definedName>
    <definedName name="_xlnm._FilterDatabase" localSheetId="13" hidden="1">'211квр 111 (2023)РАЙОН'!$A$17:$L$28</definedName>
    <definedName name="_xlnm._FilterDatabase" localSheetId="274" hidden="1">'ДЛЯ ТАЛИСМАНА'!$A$8:$V$796</definedName>
    <definedName name="_xlnm._FilterDatabase" localSheetId="0" hidden="1">'Раздел 1'!$A$29:$Y$823</definedName>
    <definedName name="Z_01375089_AE65_4DC1_9513_2C30632EA250_.wvu.FilterData" localSheetId="235" hidden="1">'211квр 111 (2021)500.02.0003ЕГЭ'!$A$17:$L$28</definedName>
    <definedName name="Z_01375089_AE65_4DC1_9513_2C30632EA250_.wvu.FilterData" localSheetId="74" hidden="1">'211квр 111 (2021)КРАЙ'!$A$17:$I$40</definedName>
    <definedName name="Z_01375089_AE65_4DC1_9513_2C30632EA250_.wvu.FilterData" localSheetId="77" hidden="1">'211квр 111 (2021)КРАЙ (0703)'!$A$17:$I$45</definedName>
    <definedName name="Z_01375089_AE65_4DC1_9513_2C30632EA250_.wvu.FilterData" localSheetId="11" hidden="1">'211квр 111 (2021)РАЙОН'!$A$17:$L$28</definedName>
    <definedName name="Z_01375089_AE65_4DC1_9513_2C30632EA250_.wvu.FilterData" localSheetId="236" hidden="1">'211квр 111 (2022)500.02.0003ЕГЭ'!$A$17:$L$28</definedName>
    <definedName name="Z_01375089_AE65_4DC1_9513_2C30632EA250_.wvu.FilterData" localSheetId="75" hidden="1">'211квр 111 (2022)КРАЙ'!$A$17:$L$28</definedName>
    <definedName name="Z_01375089_AE65_4DC1_9513_2C30632EA250_.wvu.FilterData" localSheetId="78" hidden="1">'211квр 111 (2022)КРАЙ (0703)'!$A$17:$L$33</definedName>
    <definedName name="Z_01375089_AE65_4DC1_9513_2C30632EA250_.wvu.FilterData" localSheetId="12" hidden="1">'211квр 111 (2022)РАЙОН'!$A$17:$L$28</definedName>
    <definedName name="Z_01375089_AE65_4DC1_9513_2C30632EA250_.wvu.FilterData" localSheetId="237" hidden="1">'211квр 111 (2023)500.02.0003ЕГЭ'!$A$17:$L$28</definedName>
    <definedName name="Z_01375089_AE65_4DC1_9513_2C30632EA250_.wvu.FilterData" localSheetId="76" hidden="1">'211квр 111 (2023)КРАЙ'!$A$17:$L$28</definedName>
    <definedName name="Z_01375089_AE65_4DC1_9513_2C30632EA250_.wvu.FilterData" localSheetId="79" hidden="1">'211квр 111 (2023)КРАЙ (0703)'!$A$17:$L$33</definedName>
    <definedName name="Z_01375089_AE65_4DC1_9513_2C30632EA250_.wvu.FilterData" localSheetId="13" hidden="1">'211квр 111 (2023)РАЙОН'!$A$17:$L$28</definedName>
    <definedName name="Z_07D5C584_A975_48AB_93E9_9C972ECB91CE_.wvu.Rows" localSheetId="190" hidden="1">'225  (2021)20.00.04'!$A$39:$IV$39,'225  (2021)20.00.04'!$A$48:$IV$53</definedName>
    <definedName name="Z_07D5C584_A975_48AB_93E9_9C972ECB91CE_.wvu.Rows" localSheetId="125" hidden="1">'225  (2021)ВНЕБ, 120Д'!$A$39:$IV$39,'225  (2021)ВНЕБ, 120Д'!$A$48:$IV$53</definedName>
    <definedName name="Z_07D5C584_A975_48AB_93E9_9C972ECB91CE_.wvu.Rows" localSheetId="151" hidden="1">'225  (2021)ВНЕБ, 140Д'!$A$39:$IV$39,'225  (2021)ВНЕБ, 140Д'!$A$48:$IV$53</definedName>
    <definedName name="Z_07D5C584_A975_48AB_93E9_9C972ECB91CE_.wvu.Rows" localSheetId="157" hidden="1">'225  (2021)ВНЕБ, 150Д'!$A$39:$IV$39,'225  (2021)ВНЕБ, 150Д'!$A$48:$IV$53</definedName>
    <definedName name="Z_07D5C584_A975_48AB_93E9_9C972ECB91CE_.wvu.Rows" localSheetId="170" hidden="1">'225  (2021)ВНЕБ, 400Д'!$A$39:$IV$39,'225  (2021)ВНЕБ, 400Д'!$A$48:$IV$53</definedName>
    <definedName name="Z_07D5C584_A975_48AB_93E9_9C972ECB91CE_.wvu.Rows" localSheetId="107" hidden="1">'225  (2021)КРАЙ'!$A$19:$IV$20,'225  (2021)КРАЙ'!$A$29:$IV$33</definedName>
    <definedName name="Z_07D5C584_A975_48AB_93E9_9C972ECB91CE_.wvu.Rows" localSheetId="44" hidden="1">'225  (2021)Р-Н'!$A$35:$IV$35,'225  (2021)Р-Н'!$A$44:$IV$49</definedName>
    <definedName name="Z_07D5C584_A975_48AB_93E9_9C972ECB91CE_.wvu.Rows" localSheetId="271" hidden="1">'225  (2022)060.00.0004'!$A$38:$IV$40,'225  (2022)060.00.0004'!$A$49:$IV$57</definedName>
    <definedName name="Z_07D5C584_A975_48AB_93E9_9C972ECB91CE_.wvu.Rows" localSheetId="272" hidden="1">'225  (2022)500.03.0002'!$A$38:$IV$40,'225  (2022)500.03.0002'!$A$49:$IV$57</definedName>
    <definedName name="Z_07D5C584_A975_48AB_93E9_9C972ECB91CE_.wvu.Rows" localSheetId="108" hidden="1">'225  (2022)КРАЙ'!$A$38:$IR$38,'225  (2022)КРАЙ'!#REF!</definedName>
    <definedName name="Z_07D5C584_A975_48AB_93E9_9C972ECB91CE_.wvu.Rows" localSheetId="45" hidden="1">'225  (2022)Р-Н'!$A$33:$IR$35,'225  (2022)Р-Н'!$A$44:$IR$52</definedName>
    <definedName name="Z_07D5C584_A975_48AB_93E9_9C972ECB91CE_.wvu.Rows" localSheetId="109" hidden="1">'225  (2023)КРАЙ'!$A$38:$IR$38,'225  (2023)КРАЙ'!#REF!</definedName>
    <definedName name="Z_07D5C584_A975_48AB_93E9_9C972ECB91CE_.wvu.Rows" localSheetId="46" hidden="1">'225  (2023)Р-Н'!$A$33:$IR$35,'225  (2023)Р-Н'!$A$44:$IR$52</definedName>
    <definedName name="Z_07D5C584_A975_48AB_93E9_9C972ECB91CE_.wvu.Rows" localSheetId="242" hidden="1">'225 (2021)500.02.0003 ЕГЭ'!$A$38:$IV$40,'225 (2021)500.02.0003 ЕГЭ'!$A$49:$IV$57</definedName>
    <definedName name="Z_07D5C584_A975_48AB_93E9_9C972ECB91CE_.wvu.Rows" localSheetId="38" hidden="1">'225 (2021)Р-Н (001.10.0000)'!$A$21:$IV$21,'225 (2021)Р-Н (001.10.0000)'!$A$26:$IV$31</definedName>
    <definedName name="Z_07D5C584_A975_48AB_93E9_9C972ECB91CE_.wvu.Rows" localSheetId="41" hidden="1">'225 (2021)Р-Н (001.11.0000)'!$A$20:$IV$20,'225 (2021)Р-Н (001.11.0000)'!$A$24:$IV$28</definedName>
    <definedName name="Z_07D5C584_A975_48AB_93E9_9C972ECB91CE_.wvu.Rows" localSheetId="243" hidden="1">'225 (2022)500.02.0003 ЕГЭ'!$A$38:$IV$40,'225 (2022)500.02.0003 ЕГЭ'!$A$49:$IV$57</definedName>
    <definedName name="Z_07D5C584_A975_48AB_93E9_9C972ECB91CE_.wvu.Rows" localSheetId="39" hidden="1">'225 (2022)Р-Н (001.10.0000)'!$A$18:$IR$20,'225 (2022)Р-Н (001.10.0000)'!$A$24:$IR$29</definedName>
    <definedName name="Z_07D5C584_A975_48AB_93E9_9C972ECB91CE_.wvu.Rows" localSheetId="42" hidden="1">'225 (2022)Р-Н (001.11.0000)'!$A$18:$IR$20,'225 (2022)Р-Н (001.11.0000)'!$A$24:$IR$29</definedName>
    <definedName name="Z_07D5C584_A975_48AB_93E9_9C972ECB91CE_.wvu.Rows" localSheetId="244" hidden="1">'225 (2023)500.02.0003 ЕГЭ'!$A$38:$IV$40,'225 (2023)500.02.0003 ЕГЭ'!$A$49:$IV$57</definedName>
    <definedName name="Z_07D5C584_A975_48AB_93E9_9C972ECB91CE_.wvu.Rows" localSheetId="40" hidden="1">'225 (2023)Р-Н (001.10.0000)'!$A$18:$IR$20,'225 (2023)Р-Н (001.10.0000)'!$A$24:$IR$29</definedName>
    <definedName name="Z_07D5C584_A975_48AB_93E9_9C972ECB91CE_.wvu.Rows" localSheetId="43" hidden="1">'225 (2023)Р-Н (001.11.0000)'!$A$18:$IR$20,'225 (2023)Р-Н (001.11.0000)'!$A$24:$IR$29</definedName>
    <definedName name="Z_09C91D7D_E985_436D_B32E_19D975B6EF73_.wvu.PrintArea" localSheetId="190" hidden="1">'225  (2021)20.00.04'!$A$1:$F$143</definedName>
    <definedName name="Z_09C91D7D_E985_436D_B32E_19D975B6EF73_.wvu.PrintArea" localSheetId="125" hidden="1">'225  (2021)ВНЕБ, 120Д'!$A$1:$F$143</definedName>
    <definedName name="Z_09C91D7D_E985_436D_B32E_19D975B6EF73_.wvu.PrintArea" localSheetId="151" hidden="1">'225  (2021)ВНЕБ, 140Д'!$A$1:$F$143</definedName>
    <definedName name="Z_09C91D7D_E985_436D_B32E_19D975B6EF73_.wvu.PrintArea" localSheetId="157" hidden="1">'225  (2021)ВНЕБ, 150Д'!$A$1:$F$143</definedName>
    <definedName name="Z_09C91D7D_E985_436D_B32E_19D975B6EF73_.wvu.PrintArea" localSheetId="170" hidden="1">'225  (2021)ВНЕБ, 400Д'!$A$1:$F$143</definedName>
    <definedName name="Z_09C91D7D_E985_436D_B32E_19D975B6EF73_.wvu.PrintArea" localSheetId="107" hidden="1">'225  (2021)КРАЙ'!$A$1:$F$74</definedName>
    <definedName name="Z_09C91D7D_E985_436D_B32E_19D975B6EF73_.wvu.PrintArea" localSheetId="44" hidden="1">'225  (2021)Р-Н'!$A$1:$F$148</definedName>
    <definedName name="Z_09C91D7D_E985_436D_B32E_19D975B6EF73_.wvu.PrintArea" localSheetId="271" hidden="1">'225  (2022)060.00.0004'!$A$1:$F$89</definedName>
    <definedName name="Z_09C91D7D_E985_436D_B32E_19D975B6EF73_.wvu.PrintArea" localSheetId="272" hidden="1">'225  (2022)500.03.0002'!$A$1:$F$89</definedName>
    <definedName name="Z_09C91D7D_E985_436D_B32E_19D975B6EF73_.wvu.PrintArea" localSheetId="108" hidden="1">'225  (2022)КРАЙ'!$A$1:$F$45</definedName>
    <definedName name="Z_09C91D7D_E985_436D_B32E_19D975B6EF73_.wvu.PrintArea" localSheetId="45" hidden="1">'225  (2022)Р-Н'!$A$1:$F$72</definedName>
    <definedName name="Z_09C91D7D_E985_436D_B32E_19D975B6EF73_.wvu.PrintArea" localSheetId="109" hidden="1">'225  (2023)КРАЙ'!$A$1:$F$45</definedName>
    <definedName name="Z_09C91D7D_E985_436D_B32E_19D975B6EF73_.wvu.PrintArea" localSheetId="46" hidden="1">'225  (2023)Р-Н'!$A$1:$F$72</definedName>
    <definedName name="Z_09C91D7D_E985_436D_B32E_19D975B6EF73_.wvu.PrintArea" localSheetId="242" hidden="1">'225 (2021)500.02.0003 ЕГЭ'!$A$1:$F$77</definedName>
    <definedName name="Z_09C91D7D_E985_436D_B32E_19D975B6EF73_.wvu.PrintArea" localSheetId="38" hidden="1">'225 (2021)Р-Н (001.10.0000)'!$A$1:$F$62</definedName>
    <definedName name="Z_09C91D7D_E985_436D_B32E_19D975B6EF73_.wvu.PrintArea" localSheetId="41" hidden="1">'225 (2021)Р-Н (001.11.0000)'!$A$1:$F$60</definedName>
    <definedName name="Z_09C91D7D_E985_436D_B32E_19D975B6EF73_.wvu.PrintArea" localSheetId="243" hidden="1">'225 (2022)500.02.0003 ЕГЭ'!$A$1:$F$77</definedName>
    <definedName name="Z_09C91D7D_E985_436D_B32E_19D975B6EF73_.wvu.PrintArea" localSheetId="39" hidden="1">'225 (2022)Р-Н (001.10.0000)'!$A$1:$F$35</definedName>
    <definedName name="Z_09C91D7D_E985_436D_B32E_19D975B6EF73_.wvu.PrintArea" localSheetId="42" hidden="1">'225 (2022)Р-Н (001.11.0000)'!$A$1:$F$33</definedName>
    <definedName name="Z_09C91D7D_E985_436D_B32E_19D975B6EF73_.wvu.PrintArea" localSheetId="244" hidden="1">'225 (2023)500.02.0003 ЕГЭ'!$A$1:$F$77</definedName>
    <definedName name="Z_09C91D7D_E985_436D_B32E_19D975B6EF73_.wvu.PrintArea" localSheetId="40" hidden="1">'225 (2023)Р-Н (001.10.0000)'!$A$1:$F$35</definedName>
    <definedName name="Z_09C91D7D_E985_436D_B32E_19D975B6EF73_.wvu.PrintArea" localSheetId="43" hidden="1">'225 (2023)Р-Н (001.11.0000)'!$A$1:$F$33</definedName>
    <definedName name="Z_09C91D7D_E985_436D_B32E_19D975B6EF73_.wvu.Rows" localSheetId="190" hidden="1">'225  (2021)20.00.04'!$A$39:$IV$39,'225  (2021)20.00.04'!$A$48:$IV$53</definedName>
    <definedName name="Z_09C91D7D_E985_436D_B32E_19D975B6EF73_.wvu.Rows" localSheetId="125" hidden="1">'225  (2021)ВНЕБ, 120Д'!$A$39:$IV$39,'225  (2021)ВНЕБ, 120Д'!$A$48:$IV$53</definedName>
    <definedName name="Z_09C91D7D_E985_436D_B32E_19D975B6EF73_.wvu.Rows" localSheetId="151" hidden="1">'225  (2021)ВНЕБ, 140Д'!$A$39:$IV$39,'225  (2021)ВНЕБ, 140Д'!$A$48:$IV$53</definedName>
    <definedName name="Z_09C91D7D_E985_436D_B32E_19D975B6EF73_.wvu.Rows" localSheetId="157" hidden="1">'225  (2021)ВНЕБ, 150Д'!$A$39:$IV$39,'225  (2021)ВНЕБ, 150Д'!$A$48:$IV$53</definedName>
    <definedName name="Z_09C91D7D_E985_436D_B32E_19D975B6EF73_.wvu.Rows" localSheetId="170" hidden="1">'225  (2021)ВНЕБ, 400Д'!$A$39:$IV$39,'225  (2021)ВНЕБ, 400Д'!$A$48:$IV$53</definedName>
    <definedName name="Z_09C91D7D_E985_436D_B32E_19D975B6EF73_.wvu.Rows" localSheetId="107" hidden="1">'225  (2021)КРАЙ'!$A$19:$IV$20,'225  (2021)КРАЙ'!$A$29:$IV$33</definedName>
    <definedName name="Z_09C91D7D_E985_436D_B32E_19D975B6EF73_.wvu.Rows" localSheetId="44" hidden="1">'225  (2021)Р-Н'!$A$35:$IV$35,'225  (2021)Р-Н'!$A$44:$IV$49</definedName>
    <definedName name="Z_09C91D7D_E985_436D_B32E_19D975B6EF73_.wvu.Rows" localSheetId="271" hidden="1">'225  (2022)060.00.0004'!$A$38:$IV$40,'225  (2022)060.00.0004'!$A$49:$IV$57</definedName>
    <definedName name="Z_09C91D7D_E985_436D_B32E_19D975B6EF73_.wvu.Rows" localSheetId="272" hidden="1">'225  (2022)500.03.0002'!$A$38:$IV$40,'225  (2022)500.03.0002'!$A$49:$IV$57</definedName>
    <definedName name="Z_09C91D7D_E985_436D_B32E_19D975B6EF73_.wvu.Rows" localSheetId="108" hidden="1">'225  (2022)КРАЙ'!$A$38:$IR$38,'225  (2022)КРАЙ'!#REF!</definedName>
    <definedName name="Z_09C91D7D_E985_436D_B32E_19D975B6EF73_.wvu.Rows" localSheetId="45" hidden="1">'225  (2022)Р-Н'!$A$33:$IR$35,'225  (2022)Р-Н'!$A$44:$IR$52</definedName>
    <definedName name="Z_09C91D7D_E985_436D_B32E_19D975B6EF73_.wvu.Rows" localSheetId="109" hidden="1">'225  (2023)КРАЙ'!$A$38:$IR$38,'225  (2023)КРАЙ'!#REF!</definedName>
    <definedName name="Z_09C91D7D_E985_436D_B32E_19D975B6EF73_.wvu.Rows" localSheetId="46" hidden="1">'225  (2023)Р-Н'!$A$33:$IR$35,'225  (2023)Р-Н'!$A$44:$IR$52</definedName>
    <definedName name="Z_09C91D7D_E985_436D_B32E_19D975B6EF73_.wvu.Rows" localSheetId="242" hidden="1">'225 (2021)500.02.0003 ЕГЭ'!$A$38:$IV$40,'225 (2021)500.02.0003 ЕГЭ'!$A$49:$IV$57</definedName>
    <definedName name="Z_09C91D7D_E985_436D_B32E_19D975B6EF73_.wvu.Rows" localSheetId="38" hidden="1">'225 (2021)Р-Н (001.10.0000)'!$A$21:$IV$21,'225 (2021)Р-Н (001.10.0000)'!$A$26:$IV$31</definedName>
    <definedName name="Z_09C91D7D_E985_436D_B32E_19D975B6EF73_.wvu.Rows" localSheetId="41" hidden="1">'225 (2021)Р-Н (001.11.0000)'!$A$20:$IV$20,'225 (2021)Р-Н (001.11.0000)'!$A$24:$IV$28</definedName>
    <definedName name="Z_09C91D7D_E985_436D_B32E_19D975B6EF73_.wvu.Rows" localSheetId="243" hidden="1">'225 (2022)500.02.0003 ЕГЭ'!$A$38:$IV$40,'225 (2022)500.02.0003 ЕГЭ'!$A$49:$IV$57</definedName>
    <definedName name="Z_09C91D7D_E985_436D_B32E_19D975B6EF73_.wvu.Rows" localSheetId="39" hidden="1">'225 (2022)Р-Н (001.10.0000)'!$A$18:$IR$20,'225 (2022)Р-Н (001.10.0000)'!$A$24:$IR$29</definedName>
    <definedName name="Z_09C91D7D_E985_436D_B32E_19D975B6EF73_.wvu.Rows" localSheetId="42" hidden="1">'225 (2022)Р-Н (001.11.0000)'!$A$18:$IR$20,'225 (2022)Р-Н (001.11.0000)'!$A$24:$IR$29</definedName>
    <definedName name="Z_09C91D7D_E985_436D_B32E_19D975B6EF73_.wvu.Rows" localSheetId="244" hidden="1">'225 (2023)500.02.0003 ЕГЭ'!$A$38:$IV$40,'225 (2023)500.02.0003 ЕГЭ'!$A$49:$IV$57</definedName>
    <definedName name="Z_09C91D7D_E985_436D_B32E_19D975B6EF73_.wvu.Rows" localSheetId="40" hidden="1">'225 (2023)Р-Н (001.10.0000)'!$A$18:$IR$20,'225 (2023)Р-Н (001.10.0000)'!$A$24:$IR$29</definedName>
    <definedName name="Z_09C91D7D_E985_436D_B32E_19D975B6EF73_.wvu.Rows" localSheetId="43" hidden="1">'225 (2023)Р-Н (001.11.0000)'!$A$18:$IR$20,'225 (2023)Р-Н (001.11.0000)'!$A$24:$IR$29</definedName>
    <definedName name="Z_25A9E3CF_25BD_40A8_8E4C_817A1045A4D2_.wvu.PrintArea" localSheetId="124" hidden="1">'223 (2021)ВНЕБ, 120Д'!$A$1:$E$41</definedName>
    <definedName name="Z_25A9E3CF_25BD_40A8_8E4C_817A1045A4D2_.wvu.PrintArea" localSheetId="169" hidden="1">'223 (2021)ВНЕБ, 400Д'!$A$1:$E$41</definedName>
    <definedName name="Z_25A9E3CF_25BD_40A8_8E4C_817A1045A4D2_.wvu.PrintArea" localSheetId="145" hidden="1">'223 КВР 244 (2021)ВНЕБ, 130Д'!$A$1:$E$41</definedName>
    <definedName name="Z_25A9E3CF_25BD_40A8_8E4C_817A1045A4D2_.wvu.PrintArea" localSheetId="32" hidden="1">'223 КВР 244 (2021)Р-Н'!$A$1:$E$35</definedName>
    <definedName name="Z_25A9E3CF_25BD_40A8_8E4C_817A1045A4D2_.wvu.PrintArea" localSheetId="146" hidden="1">'223 КВР 244 (2022)ВНЕБ, 130Д'!$A$1:$E$27</definedName>
    <definedName name="Z_25A9E3CF_25BD_40A8_8E4C_817A1045A4D2_.wvu.PrintArea" localSheetId="33" hidden="1">'223 КВР 244 (2022)Р-Н'!$A$1:$E$24</definedName>
    <definedName name="Z_25A9E3CF_25BD_40A8_8E4C_817A1045A4D2_.wvu.PrintArea" localSheetId="147" hidden="1">'223 КВР 244 (2023)ВНЕБ, 130Д'!$A$1:$E$27</definedName>
    <definedName name="Z_25A9E3CF_25BD_40A8_8E4C_817A1045A4D2_.wvu.PrintArea" localSheetId="34" hidden="1">'223 КВР 244 (2023)Р-Н'!$A$1:$E$24</definedName>
    <definedName name="Z_25A9E3CF_25BD_40A8_8E4C_817A1045A4D2_.wvu.PrintArea" localSheetId="148" hidden="1">'223 КВР 247 (2021)ВНЕБ, 130Д'!$A$1:$E$35</definedName>
    <definedName name="Z_25A9E3CF_25BD_40A8_8E4C_817A1045A4D2_.wvu.PrintArea" localSheetId="35" hidden="1">'223 КВР 247 (2021)Р-Н'!$A$1:$E$35</definedName>
    <definedName name="Z_25A9E3CF_25BD_40A8_8E4C_817A1045A4D2_.wvu.PrintArea" localSheetId="149" hidden="1">'223 КВР 247 (2022)ВНЕБ, 130Д'!$A$1:$E$24</definedName>
    <definedName name="Z_25A9E3CF_25BD_40A8_8E4C_817A1045A4D2_.wvu.PrintArea" localSheetId="36" hidden="1">'223 КВР 247 (2022)Р-Н'!$A$1:$E$24</definedName>
    <definedName name="Z_25A9E3CF_25BD_40A8_8E4C_817A1045A4D2_.wvu.PrintArea" localSheetId="150" hidden="1">'223 КВР 247 (2023)ВНЕБ, 130Д'!$A$1:$E$24</definedName>
    <definedName name="Z_25A9E3CF_25BD_40A8_8E4C_817A1045A4D2_.wvu.PrintArea" localSheetId="37" hidden="1">'223 КВР 247 (2023)Р-Н'!$A$1:$E$24</definedName>
    <definedName name="Z_25A9E3CF_25BD_40A8_8E4C_817A1045A4D2_.wvu.Rows" localSheetId="124" hidden="1">'223 (2021)ВНЕБ, 120Д'!#REF!</definedName>
    <definedName name="Z_25A9E3CF_25BD_40A8_8E4C_817A1045A4D2_.wvu.Rows" localSheetId="169" hidden="1">'223 (2021)ВНЕБ, 400Д'!#REF!</definedName>
    <definedName name="Z_25A9E3CF_25BD_40A8_8E4C_817A1045A4D2_.wvu.Rows" localSheetId="145" hidden="1">'223 КВР 244 (2021)ВНЕБ, 130Д'!#REF!</definedName>
    <definedName name="Z_25A9E3CF_25BD_40A8_8E4C_817A1045A4D2_.wvu.Rows" localSheetId="32" hidden="1">'223 КВР 244 (2021)Р-Н'!#REF!</definedName>
    <definedName name="Z_25A9E3CF_25BD_40A8_8E4C_817A1045A4D2_.wvu.Rows" localSheetId="146" hidden="1">'223 КВР 244 (2022)ВНЕБ, 130Д'!#REF!</definedName>
    <definedName name="Z_25A9E3CF_25BD_40A8_8E4C_817A1045A4D2_.wvu.Rows" localSheetId="33" hidden="1">'223 КВР 244 (2022)Р-Н'!#REF!</definedName>
    <definedName name="Z_25A9E3CF_25BD_40A8_8E4C_817A1045A4D2_.wvu.Rows" localSheetId="147" hidden="1">'223 КВР 244 (2023)ВНЕБ, 130Д'!#REF!</definedName>
    <definedName name="Z_25A9E3CF_25BD_40A8_8E4C_817A1045A4D2_.wvu.Rows" localSheetId="34" hidden="1">'223 КВР 244 (2023)Р-Н'!#REF!</definedName>
    <definedName name="Z_25A9E3CF_25BD_40A8_8E4C_817A1045A4D2_.wvu.Rows" localSheetId="148" hidden="1">'223 КВР 247 (2021)ВНЕБ, 130Д'!#REF!</definedName>
    <definedName name="Z_25A9E3CF_25BD_40A8_8E4C_817A1045A4D2_.wvu.Rows" localSheetId="35" hidden="1">'223 КВР 247 (2021)Р-Н'!#REF!</definedName>
    <definedName name="Z_25A9E3CF_25BD_40A8_8E4C_817A1045A4D2_.wvu.Rows" localSheetId="149" hidden="1">'223 КВР 247 (2022)ВНЕБ, 130Д'!#REF!</definedName>
    <definedName name="Z_25A9E3CF_25BD_40A8_8E4C_817A1045A4D2_.wvu.Rows" localSheetId="36" hidden="1">'223 КВР 247 (2022)Р-Н'!#REF!</definedName>
    <definedName name="Z_25A9E3CF_25BD_40A8_8E4C_817A1045A4D2_.wvu.Rows" localSheetId="150" hidden="1">'223 КВР 247 (2023)ВНЕБ, 130Д'!#REF!</definedName>
    <definedName name="Z_25A9E3CF_25BD_40A8_8E4C_817A1045A4D2_.wvu.Rows" localSheetId="37" hidden="1">'223 КВР 247 (2023)Р-Н'!#REF!</definedName>
    <definedName name="Z_376E69AB_38C9_4A1D_BD85_A2B41DD174DF_.wvu.PrintArea" localSheetId="124" hidden="1">'223 (2021)ВНЕБ, 120Д'!$A$1:$E$41</definedName>
    <definedName name="Z_376E69AB_38C9_4A1D_BD85_A2B41DD174DF_.wvu.PrintArea" localSheetId="169" hidden="1">'223 (2021)ВНЕБ, 400Д'!$A$1:$E$41</definedName>
    <definedName name="Z_376E69AB_38C9_4A1D_BD85_A2B41DD174DF_.wvu.PrintArea" localSheetId="145" hidden="1">'223 КВР 244 (2021)ВНЕБ, 130Д'!$A$1:$E$41</definedName>
    <definedName name="Z_376E69AB_38C9_4A1D_BD85_A2B41DD174DF_.wvu.PrintArea" localSheetId="32" hidden="1">'223 КВР 244 (2021)Р-Н'!$A$1:$E$35</definedName>
    <definedName name="Z_376E69AB_38C9_4A1D_BD85_A2B41DD174DF_.wvu.PrintArea" localSheetId="146" hidden="1">'223 КВР 244 (2022)ВНЕБ, 130Д'!$A$1:$E$27</definedName>
    <definedName name="Z_376E69AB_38C9_4A1D_BD85_A2B41DD174DF_.wvu.PrintArea" localSheetId="33" hidden="1">'223 КВР 244 (2022)Р-Н'!$A$1:$E$24</definedName>
    <definedName name="Z_376E69AB_38C9_4A1D_BD85_A2B41DD174DF_.wvu.PrintArea" localSheetId="147" hidden="1">'223 КВР 244 (2023)ВНЕБ, 130Д'!$A$1:$E$27</definedName>
    <definedName name="Z_376E69AB_38C9_4A1D_BD85_A2B41DD174DF_.wvu.PrintArea" localSheetId="34" hidden="1">'223 КВР 244 (2023)Р-Н'!$A$1:$E$24</definedName>
    <definedName name="Z_376E69AB_38C9_4A1D_BD85_A2B41DD174DF_.wvu.PrintArea" localSheetId="148" hidden="1">'223 КВР 247 (2021)ВНЕБ, 130Д'!$A$1:$E$35</definedName>
    <definedName name="Z_376E69AB_38C9_4A1D_BD85_A2B41DD174DF_.wvu.PrintArea" localSheetId="35" hidden="1">'223 КВР 247 (2021)Р-Н'!$A$1:$E$35</definedName>
    <definedName name="Z_376E69AB_38C9_4A1D_BD85_A2B41DD174DF_.wvu.PrintArea" localSheetId="149" hidden="1">'223 КВР 247 (2022)ВНЕБ, 130Д'!$A$1:$E$24</definedName>
    <definedName name="Z_376E69AB_38C9_4A1D_BD85_A2B41DD174DF_.wvu.PrintArea" localSheetId="36" hidden="1">'223 КВР 247 (2022)Р-Н'!$A$1:$E$24</definedName>
    <definedName name="Z_376E69AB_38C9_4A1D_BD85_A2B41DD174DF_.wvu.PrintArea" localSheetId="150" hidden="1">'223 КВР 247 (2023)ВНЕБ, 130Д'!$A$1:$E$24</definedName>
    <definedName name="Z_376E69AB_38C9_4A1D_BD85_A2B41DD174DF_.wvu.PrintArea" localSheetId="37" hidden="1">'223 КВР 247 (2023)Р-Н'!$A$1:$E$24</definedName>
    <definedName name="Z_5395C1D8_9C85_4994_BA42_E33CF4F3ED36_.wvu.PrintTitles" localSheetId="235" hidden="1">'211квр 111 (2021)500.02.0003ЕГЭ'!$A$17:$IV$17</definedName>
    <definedName name="Z_5395C1D8_9C85_4994_BA42_E33CF4F3ED36_.wvu.PrintTitles" localSheetId="74" hidden="1">'211квр 111 (2021)КРАЙ'!$A$17:$IS$17</definedName>
    <definedName name="Z_5395C1D8_9C85_4994_BA42_E33CF4F3ED36_.wvu.PrintTitles" localSheetId="77" hidden="1">'211квр 111 (2021)КРАЙ (0703)'!$A$17:$IS$17</definedName>
    <definedName name="Z_5395C1D8_9C85_4994_BA42_E33CF4F3ED36_.wvu.PrintTitles" localSheetId="11" hidden="1">'211квр 111 (2021)РАЙОН'!$A$17:$IV$17</definedName>
    <definedName name="Z_5395C1D8_9C85_4994_BA42_E33CF4F3ED36_.wvu.PrintTitles" localSheetId="236" hidden="1">'211квр 111 (2022)500.02.0003ЕГЭ'!$A$17:$IV$17</definedName>
    <definedName name="Z_5395C1D8_9C85_4994_BA42_E33CF4F3ED36_.wvu.PrintTitles" localSheetId="75" hidden="1">'211квр 111 (2022)КРАЙ'!$A$17:$IV$17</definedName>
    <definedName name="Z_5395C1D8_9C85_4994_BA42_E33CF4F3ED36_.wvu.PrintTitles" localSheetId="78" hidden="1">'211квр 111 (2022)КРАЙ (0703)'!$A$17:$IV$17</definedName>
    <definedName name="Z_5395C1D8_9C85_4994_BA42_E33CF4F3ED36_.wvu.PrintTitles" localSheetId="12" hidden="1">'211квр 111 (2022)РАЙОН'!$A$17:$IV$17</definedName>
    <definedName name="Z_5395C1D8_9C85_4994_BA42_E33CF4F3ED36_.wvu.PrintTitles" localSheetId="237" hidden="1">'211квр 111 (2023)500.02.0003ЕГЭ'!$A$17:$IV$17</definedName>
    <definedName name="Z_5395C1D8_9C85_4994_BA42_E33CF4F3ED36_.wvu.PrintTitles" localSheetId="76" hidden="1">'211квр 111 (2023)КРАЙ'!$A$17:$IV$17</definedName>
    <definedName name="Z_5395C1D8_9C85_4994_BA42_E33CF4F3ED36_.wvu.PrintTitles" localSheetId="79" hidden="1">'211квр 111 (2023)КРАЙ (0703)'!$A$17:$IV$17</definedName>
    <definedName name="Z_5395C1D8_9C85_4994_BA42_E33CF4F3ED36_.wvu.PrintTitles" localSheetId="13" hidden="1">'211квр 111 (2023)РАЙОН'!$A$17:$IV$17</definedName>
    <definedName name="Z_5785C92F_2F41_4821_A36D_BB64D7276F63_.wvu.FilterData" localSheetId="235" hidden="1">'211квр 111 (2021)500.02.0003ЕГЭ'!$A$17:$L$28</definedName>
    <definedName name="Z_5785C92F_2F41_4821_A36D_BB64D7276F63_.wvu.FilterData" localSheetId="74" hidden="1">'211квр 111 (2021)КРАЙ'!$A$17:$I$40</definedName>
    <definedName name="Z_5785C92F_2F41_4821_A36D_BB64D7276F63_.wvu.FilterData" localSheetId="77" hidden="1">'211квр 111 (2021)КРАЙ (0703)'!$A$17:$I$45</definedName>
    <definedName name="Z_5785C92F_2F41_4821_A36D_BB64D7276F63_.wvu.FilterData" localSheetId="11" hidden="1">'211квр 111 (2021)РАЙОН'!$A$17:$L$28</definedName>
    <definedName name="Z_5785C92F_2F41_4821_A36D_BB64D7276F63_.wvu.FilterData" localSheetId="236" hidden="1">'211квр 111 (2022)500.02.0003ЕГЭ'!$A$17:$L$28</definedName>
    <definedName name="Z_5785C92F_2F41_4821_A36D_BB64D7276F63_.wvu.FilterData" localSheetId="75" hidden="1">'211квр 111 (2022)КРАЙ'!$A$17:$L$28</definedName>
    <definedName name="Z_5785C92F_2F41_4821_A36D_BB64D7276F63_.wvu.FilterData" localSheetId="78" hidden="1">'211квр 111 (2022)КРАЙ (0703)'!$A$17:$L$33</definedName>
    <definedName name="Z_5785C92F_2F41_4821_A36D_BB64D7276F63_.wvu.FilterData" localSheetId="12" hidden="1">'211квр 111 (2022)РАЙОН'!$A$17:$L$28</definedName>
    <definedName name="Z_5785C92F_2F41_4821_A36D_BB64D7276F63_.wvu.FilterData" localSheetId="237" hidden="1">'211квр 111 (2023)500.02.0003ЕГЭ'!$A$17:$L$28</definedName>
    <definedName name="Z_5785C92F_2F41_4821_A36D_BB64D7276F63_.wvu.FilterData" localSheetId="76" hidden="1">'211квр 111 (2023)КРАЙ'!$A$17:$L$28</definedName>
    <definedName name="Z_5785C92F_2F41_4821_A36D_BB64D7276F63_.wvu.FilterData" localSheetId="79" hidden="1">'211квр 111 (2023)КРАЙ (0703)'!$A$17:$L$33</definedName>
    <definedName name="Z_5785C92F_2F41_4821_A36D_BB64D7276F63_.wvu.FilterData" localSheetId="13" hidden="1">'211квр 111 (2023)РАЙОН'!$A$17:$L$28</definedName>
    <definedName name="Z_5785C92F_2F41_4821_A36D_BB64D7276F63_.wvu.FilterData" localSheetId="274" hidden="1">'ДЛЯ ТАЛИСМАНА'!$A$8:$T$81</definedName>
    <definedName name="Z_5785C92F_2F41_4821_A36D_BB64D7276F63_.wvu.FilterData" localSheetId="0" hidden="1">'Раздел 1'!$A$29:$S$810</definedName>
    <definedName name="Z_5785C92F_2F41_4821_A36D_BB64D7276F63_.wvu.PrintArea" localSheetId="235" hidden="1">'211квр 111 (2021)500.02.0003ЕГЭ'!$A$1:$I$26</definedName>
    <definedName name="Z_5785C92F_2F41_4821_A36D_BB64D7276F63_.wvu.PrintArea" localSheetId="74" hidden="1">'211квр 111 (2021)КРАЙ'!$A$1:$I$38</definedName>
    <definedName name="Z_5785C92F_2F41_4821_A36D_BB64D7276F63_.wvu.PrintArea" localSheetId="77" hidden="1">'211квр 111 (2021)КРАЙ (0703)'!$A$1:$I$43</definedName>
    <definedName name="Z_5785C92F_2F41_4821_A36D_BB64D7276F63_.wvu.PrintArea" localSheetId="11" hidden="1">'211квр 111 (2021)РАЙОН'!$A$1:$I$26</definedName>
    <definedName name="Z_5785C92F_2F41_4821_A36D_BB64D7276F63_.wvu.PrintArea" localSheetId="236" hidden="1">'211квр 111 (2022)500.02.0003ЕГЭ'!$A$1:$I$26</definedName>
    <definedName name="Z_5785C92F_2F41_4821_A36D_BB64D7276F63_.wvu.PrintArea" localSheetId="75" hidden="1">'211квр 111 (2022)КРАЙ'!$A$1:$I$26</definedName>
    <definedName name="Z_5785C92F_2F41_4821_A36D_BB64D7276F63_.wvu.PrintArea" localSheetId="78" hidden="1">'211квр 111 (2022)КРАЙ (0703)'!$A$1:$I$31</definedName>
    <definedName name="Z_5785C92F_2F41_4821_A36D_BB64D7276F63_.wvu.PrintArea" localSheetId="12" hidden="1">'211квр 111 (2022)РАЙОН'!$A$1:$I$26</definedName>
    <definedName name="Z_5785C92F_2F41_4821_A36D_BB64D7276F63_.wvu.PrintArea" localSheetId="237" hidden="1">'211квр 111 (2023)500.02.0003ЕГЭ'!$A$1:$I$26</definedName>
    <definedName name="Z_5785C92F_2F41_4821_A36D_BB64D7276F63_.wvu.PrintArea" localSheetId="76" hidden="1">'211квр 111 (2023)КРАЙ'!$A$1:$I$26</definedName>
    <definedName name="Z_5785C92F_2F41_4821_A36D_BB64D7276F63_.wvu.PrintArea" localSheetId="79" hidden="1">'211квр 111 (2023)КРАЙ (0703)'!$A$1:$I$31</definedName>
    <definedName name="Z_5785C92F_2F41_4821_A36D_BB64D7276F63_.wvu.PrintArea" localSheetId="13" hidden="1">'211квр 111 (2023)РАЙОН'!$A$1:$I$26</definedName>
    <definedName name="Z_5785C92F_2F41_4821_A36D_BB64D7276F63_.wvu.PrintArea" localSheetId="100" hidden="1">'212, 226 КВР 112 (2021)КРАЙ'!$A$1:$F$23</definedName>
    <definedName name="Z_5785C92F_2F41_4821_A36D_BB64D7276F63_.wvu.PrintArea" localSheetId="20" hidden="1">'212, 226 КВР 112 (2021)Р-Н'!$A$1:$F$23</definedName>
    <definedName name="Z_5785C92F_2F41_4821_A36D_BB64D7276F63_.wvu.PrintArea" localSheetId="101" hidden="1">'212, 226 КВР 112 (2022)КРАЙ'!$A$1:$F$23</definedName>
    <definedName name="Z_5785C92F_2F41_4821_A36D_BB64D7276F63_.wvu.PrintArea" localSheetId="102" hidden="1">'212, 226 КВР 112 (2023)КРАЙ'!$A$1:$F$23</definedName>
    <definedName name="Z_5785C92F_2F41_4821_A36D_BB64D7276F63_.wvu.PrintArea" localSheetId="238" hidden="1">'213 КВР 113 (2021-2023) ЕГЭ'!$A$1:$D$36</definedName>
    <definedName name="Z_5785C92F_2F41_4821_A36D_BB64D7276F63_.wvu.PrintArea" localSheetId="25" hidden="1">'213 КВР 119 (2021-2023)Р-Н'!$A$1:$D$36</definedName>
    <definedName name="Z_5785C92F_2F41_4821_A36D_BB64D7276F63_.wvu.PrintArea" localSheetId="93" hidden="1">'213 КВР 119(2021-2023)КРАЙ'!$A$1:$D$36</definedName>
    <definedName name="Z_5785C92F_2F41_4821_A36D_BB64D7276F63_.wvu.PrintArea" localSheetId="94" hidden="1">'213 КВР119(2021-2023)КРАЙ(0703)'!$A$1:$D$36</definedName>
    <definedName name="Z_5785C92F_2F41_4821_A36D_BB64D7276F63_.wvu.PrintArea" localSheetId="239" hidden="1">'221 (2021)500.02.0003 ЕГЭ'!$A$1:$F$20</definedName>
    <definedName name="Z_5785C92F_2F41_4821_A36D_BB64D7276F63_.wvu.PrintArea" localSheetId="122" hidden="1">'221 (2021)ВНЕБ, 120Д'!$A$1:$F$30</definedName>
    <definedName name="Z_5785C92F_2F41_4821_A36D_BB64D7276F63_.wvu.PrintArea" localSheetId="167" hidden="1">'221 (2021)ВНЕБ, 400Д'!$A$1:$F$30</definedName>
    <definedName name="Z_5785C92F_2F41_4821_A36D_BB64D7276F63_.wvu.PrintArea" localSheetId="103" hidden="1">'221 (2021)КРАЙ'!$A$1:$F$30</definedName>
    <definedName name="Z_5785C92F_2F41_4821_A36D_BB64D7276F63_.wvu.PrintArea" localSheetId="29" hidden="1">'221 (2021)Р-Н'!$A$1:$F$30</definedName>
    <definedName name="Z_5785C92F_2F41_4821_A36D_BB64D7276F63_.wvu.PrintArea" localSheetId="240" hidden="1">'221 (2022)500.02.0003 ЕГЭ'!$A$1:$F$20</definedName>
    <definedName name="Z_5785C92F_2F41_4821_A36D_BB64D7276F63_.wvu.PrintArea" localSheetId="104" hidden="1">'221 (2022)КРАЙ'!$A$1:$F$22</definedName>
    <definedName name="Z_5785C92F_2F41_4821_A36D_BB64D7276F63_.wvu.PrintArea" localSheetId="30" hidden="1">'221 (2022)Р-Н'!$A$1:$F$22</definedName>
    <definedName name="Z_5785C92F_2F41_4821_A36D_BB64D7276F63_.wvu.PrintArea" localSheetId="241" hidden="1">'221 (2023)500.02.0003 ЕГЭ'!$A$1:$F$20</definedName>
    <definedName name="Z_5785C92F_2F41_4821_A36D_BB64D7276F63_.wvu.PrintArea" localSheetId="105" hidden="1">'221 (2023)КРАЙ'!$A$1:$F$22</definedName>
    <definedName name="Z_5785C92F_2F41_4821_A36D_BB64D7276F63_.wvu.PrintArea" localSheetId="31" hidden="1">'221 (2023)Р-Н'!$A$1:$F$22</definedName>
    <definedName name="Z_5785C92F_2F41_4821_A36D_BB64D7276F63_.wvu.PrintArea" localSheetId="123" hidden="1">'222 (2021)ВНЕБ, 120Д'!$A$1:$C$25</definedName>
    <definedName name="Z_5785C92F_2F41_4821_A36D_BB64D7276F63_.wvu.PrintArea" localSheetId="168" hidden="1">'222 (2021)ВНЕБ, 400Д'!$A$1:$C$25</definedName>
    <definedName name="Z_5785C92F_2F41_4821_A36D_BB64D7276F63_.wvu.PrintArea" localSheetId="106" hidden="1">'222 (2021)КРАЙ'!$A$1:$C$25</definedName>
    <definedName name="Z_5785C92F_2F41_4821_A36D_BB64D7276F63_.wvu.PrintArea" localSheetId="190" hidden="1">'225  (2021)20.00.04'!$A$1:$F$143</definedName>
    <definedName name="Z_5785C92F_2F41_4821_A36D_BB64D7276F63_.wvu.PrintArea" localSheetId="125" hidden="1">'225  (2021)ВНЕБ, 120Д'!$A$1:$F$143</definedName>
    <definedName name="Z_5785C92F_2F41_4821_A36D_BB64D7276F63_.wvu.PrintArea" localSheetId="151" hidden="1">'225  (2021)ВНЕБ, 140Д'!$A$1:$F$143</definedName>
    <definedName name="Z_5785C92F_2F41_4821_A36D_BB64D7276F63_.wvu.PrintArea" localSheetId="157" hidden="1">'225  (2021)ВНЕБ, 150Д'!$A$1:$F$143</definedName>
    <definedName name="Z_5785C92F_2F41_4821_A36D_BB64D7276F63_.wvu.PrintArea" localSheetId="170" hidden="1">'225  (2021)ВНЕБ, 400Д'!$A$1:$F$143</definedName>
    <definedName name="Z_5785C92F_2F41_4821_A36D_BB64D7276F63_.wvu.PrintArea" localSheetId="107" hidden="1">'225  (2021)КРАЙ'!$A$1:$F$74</definedName>
    <definedName name="Z_5785C92F_2F41_4821_A36D_BB64D7276F63_.wvu.PrintArea" localSheetId="44" hidden="1">'225  (2021)Р-Н'!$A$1:$F$148</definedName>
    <definedName name="Z_5785C92F_2F41_4821_A36D_BB64D7276F63_.wvu.PrintArea" localSheetId="271" hidden="1">'225  (2022)060.00.0004'!$A$1:$F$89</definedName>
    <definedName name="Z_5785C92F_2F41_4821_A36D_BB64D7276F63_.wvu.PrintArea" localSheetId="272" hidden="1">'225  (2022)500.03.0002'!$A$1:$F$89</definedName>
    <definedName name="Z_5785C92F_2F41_4821_A36D_BB64D7276F63_.wvu.PrintArea" localSheetId="108" hidden="1">'225  (2022)КРАЙ'!$A$1:$F$45</definedName>
    <definedName name="Z_5785C92F_2F41_4821_A36D_BB64D7276F63_.wvu.PrintArea" localSheetId="45" hidden="1">'225  (2022)Р-Н'!$A$1:$F$72</definedName>
    <definedName name="Z_5785C92F_2F41_4821_A36D_BB64D7276F63_.wvu.PrintArea" localSheetId="109" hidden="1">'225  (2023)КРАЙ'!$A$1:$F$45</definedName>
    <definedName name="Z_5785C92F_2F41_4821_A36D_BB64D7276F63_.wvu.PrintArea" localSheetId="46" hidden="1">'225  (2023)Р-Н'!$A$1:$F$72</definedName>
    <definedName name="Z_5785C92F_2F41_4821_A36D_BB64D7276F63_.wvu.PrintArea" localSheetId="242" hidden="1">'225 (2021)500.02.0003 ЕГЭ'!$A$1:$F$77</definedName>
    <definedName name="Z_5785C92F_2F41_4821_A36D_BB64D7276F63_.wvu.PrintArea" localSheetId="38" hidden="1">'225 (2021)Р-Н (001.10.0000)'!$A$1:$F$62</definedName>
    <definedName name="Z_5785C92F_2F41_4821_A36D_BB64D7276F63_.wvu.PrintArea" localSheetId="41" hidden="1">'225 (2021)Р-Н (001.11.0000)'!$A$1:$F$60</definedName>
    <definedName name="Z_5785C92F_2F41_4821_A36D_BB64D7276F63_.wvu.PrintArea" localSheetId="243" hidden="1">'225 (2022)500.02.0003 ЕГЭ'!$A$1:$F$77</definedName>
    <definedName name="Z_5785C92F_2F41_4821_A36D_BB64D7276F63_.wvu.PrintArea" localSheetId="39" hidden="1">'225 (2022)Р-Н (001.10.0000)'!$A$1:$F$35</definedName>
    <definedName name="Z_5785C92F_2F41_4821_A36D_BB64D7276F63_.wvu.PrintArea" localSheetId="42" hidden="1">'225 (2022)Р-Н (001.11.0000)'!$A$1:$F$33</definedName>
    <definedName name="Z_5785C92F_2F41_4821_A36D_BB64D7276F63_.wvu.PrintArea" localSheetId="244" hidden="1">'225 (2023)500.02.0003 ЕГЭ'!$A$1:$F$77</definedName>
    <definedName name="Z_5785C92F_2F41_4821_A36D_BB64D7276F63_.wvu.PrintArea" localSheetId="40" hidden="1">'225 (2023)Р-Н (001.10.0000)'!$A$1:$F$35</definedName>
    <definedName name="Z_5785C92F_2F41_4821_A36D_BB64D7276F63_.wvu.PrintArea" localSheetId="43" hidden="1">'225 (2023)Р-Н (001.11.0000)'!$A$1:$F$33</definedName>
    <definedName name="Z_5785C92F_2F41_4821_A36D_BB64D7276F63_.wvu.PrintArea" localSheetId="203" hidden="1">'226 (2021)020.00.0001 5руб'!$A$1:$F$51</definedName>
    <definedName name="Z_5785C92F_2F41_4821_A36D_BB64D7276F63_.wvu.PrintArea" localSheetId="257" hidden="1">'226 (2021)020.00.0003 Лагерь'!$A$1:$F$51</definedName>
    <definedName name="Z_5785C92F_2F41_4821_A36D_BB64D7276F63_.wvu.PrintArea" localSheetId="202" hidden="1">'226 (2021)020.00.0007 КПР'!$A$1:$F$51</definedName>
    <definedName name="Z_5785C92F_2F41_4821_A36D_BB64D7276F63_.wvu.PrintArea" localSheetId="215" hidden="1">'226 (2021)020.00.0015 Гор.пит'!$A$1:$F$51</definedName>
    <definedName name="Z_5785C92F_2F41_4821_A36D_BB64D7276F63_.wvu.PrintArea" localSheetId="207" hidden="1">'226 (2021)020.00.0031'!$A$1:$F$51</definedName>
    <definedName name="Z_5785C92F_2F41_4821_A36D_BB64D7276F63_.wvu.PrintArea" localSheetId="191" hidden="1">'226 (2021)20.00.04'!$A$1:$F$159</definedName>
    <definedName name="Z_5785C92F_2F41_4821_A36D_BB64D7276F63_.wvu.PrintArea" localSheetId="209" hidden="1">'226 (2021)500.02.0001 10 руб.'!$A$1:$F$51</definedName>
    <definedName name="Z_5785C92F_2F41_4821_A36D_BB64D7276F63_.wvu.PrintArea" localSheetId="245" hidden="1">'226 (2021)500.02.0003 ЕГЭ'!$A$1:$F$51</definedName>
    <definedName name="Z_5785C92F_2F41_4821_A36D_BB64D7276F63_.wvu.PrintArea" localSheetId="259" hidden="1">'226 (2021)500.05.0002 Лагерь'!$A$1:$F$51</definedName>
    <definedName name="Z_5785C92F_2F41_4821_A36D_BB64D7276F63_.wvu.PrintArea" localSheetId="126" hidden="1">'226 (2021)ВНЕБ, 120Д'!$A$1:$F$159</definedName>
    <definedName name="Z_5785C92F_2F41_4821_A36D_BB64D7276F63_.wvu.PrintArea" localSheetId="152" hidden="1">'226 (2021)ВНЕБ, 140Д'!$A$1:$F$159</definedName>
    <definedName name="Z_5785C92F_2F41_4821_A36D_BB64D7276F63_.wvu.PrintArea" localSheetId="159" hidden="1">'226 (2021)ВНЕБ, 150Д'!$A$1:$F$159</definedName>
    <definedName name="Z_5785C92F_2F41_4821_A36D_BB64D7276F63_.wvu.PrintArea" localSheetId="158" hidden="1">'226 (2021)ВНЕБ, 150Д (лагерь)'!$A$1:$F$159</definedName>
    <definedName name="Z_5785C92F_2F41_4821_A36D_BB64D7276F63_.wvu.PrintArea" localSheetId="171" hidden="1">'226 (2021)ВНЕБ, 400Д'!$A$1:$F$159</definedName>
    <definedName name="Z_5785C92F_2F41_4821_A36D_BB64D7276F63_.wvu.PrintArea" localSheetId="110" hidden="1">'226 (2021)КРАЙ'!$A$1:$F$79</definedName>
    <definedName name="Z_5785C92F_2F41_4821_A36D_BB64D7276F63_.wvu.PrintArea" localSheetId="47" hidden="1">'226 (2021)Р-Н'!$A$1:$F$226</definedName>
    <definedName name="Z_5785C92F_2F41_4821_A36D_BB64D7276F63_.wvu.PrintArea" localSheetId="204" hidden="1">'226 (2022)020.00.0001 5руб '!$A$1:$F$51</definedName>
    <definedName name="Z_5785C92F_2F41_4821_A36D_BB64D7276F63_.wvu.PrintArea" localSheetId="210" hidden="1">'226 (2022)500.02.0001 10 руб.'!$A$1:$F$51</definedName>
    <definedName name="Z_5785C92F_2F41_4821_A36D_BB64D7276F63_.wvu.PrintArea" localSheetId="246" hidden="1">'226 (2022)500.02.0003 ЕГЭ'!$A$1:$F$51</definedName>
    <definedName name="Z_5785C92F_2F41_4821_A36D_BB64D7276F63_.wvu.PrintArea" localSheetId="260" hidden="1">'226 (2022)500.05.0002 Лагерь'!$A$1:$F$51</definedName>
    <definedName name="Z_5785C92F_2F41_4821_A36D_BB64D7276F63_.wvu.PrintArea" localSheetId="160" hidden="1">'226 (2022)ВНЕБ, 150Д'!$A$1:$F$50</definedName>
    <definedName name="Z_5785C92F_2F41_4821_A36D_BB64D7276F63_.wvu.PrintArea" localSheetId="111" hidden="1">'226 (2022)КРАЙ'!$A$1:$F$46</definedName>
    <definedName name="Z_5785C92F_2F41_4821_A36D_BB64D7276F63_.wvu.PrintArea" localSheetId="48" hidden="1">'226 (2022)Р-Н'!$A$1:$F$51</definedName>
    <definedName name="Z_5785C92F_2F41_4821_A36D_BB64D7276F63_.wvu.PrintArea" localSheetId="211" hidden="1">'226 (2023)500.02.0001 10 руб.'!$A$1:$F$51</definedName>
    <definedName name="Z_5785C92F_2F41_4821_A36D_BB64D7276F63_.wvu.PrintArea" localSheetId="247" hidden="1">'226 (2023)500.02.0003 ЕГЭ'!$A$1:$F$51</definedName>
    <definedName name="Z_5785C92F_2F41_4821_A36D_BB64D7276F63_.wvu.PrintArea" localSheetId="261" hidden="1">'226 (2023)500.05.0002 Лагерь'!$A$1:$F$51</definedName>
    <definedName name="Z_5785C92F_2F41_4821_A36D_BB64D7276F63_.wvu.PrintArea" localSheetId="161" hidden="1">'226 (2023)ВНЕБ, 150Д'!$A$1:$F$50</definedName>
    <definedName name="Z_5785C92F_2F41_4821_A36D_BB64D7276F63_.wvu.PrintArea" localSheetId="112" hidden="1">'226 (2023)КРАЙ'!$A$1:$F$46</definedName>
    <definedName name="Z_5785C92F_2F41_4821_A36D_BB64D7276F63_.wvu.PrintArea" localSheetId="49" hidden="1">'226 (2023)Р-Н'!$A$1:$F$51</definedName>
    <definedName name="Z_5785C92F_2F41_4821_A36D_BB64D7276F63_.wvu.PrintArea" localSheetId="92" hidden="1">'226 КВР 113 (2021)КРАЙ'!$A$1:$F$23</definedName>
    <definedName name="Z_5785C92F_2F41_4821_A36D_BB64D7276F63_.wvu.PrintArea" localSheetId="22" hidden="1">'226 КВР 113 (2021)Р-Н'!$A$1:$F$23</definedName>
    <definedName name="Z_5785C92F_2F41_4821_A36D_BB64D7276F63_.wvu.PrintArea" localSheetId="216" hidden="1">'226(2021)020.00.0028Гор.пит(РБ)'!$A$1:$F$51</definedName>
    <definedName name="Z_5785C92F_2F41_4821_A36D_BB64D7276F63_.wvu.PrintArea" localSheetId="273" hidden="1">'226(2021)020.00.0034Лагерь(мед)'!$A$1:$F$51</definedName>
    <definedName name="Z_5785C92F_2F41_4821_A36D_BB64D7276F63_.wvu.PrintArea" localSheetId="222" hidden="1">'226(2021)500.02.0005Гор.пит(КБ)'!$A$1:$F$51</definedName>
    <definedName name="Z_5785C92F_2F41_4821_A36D_BB64D7276F63_.wvu.PrintArea" localSheetId="219" hidden="1">'226(2021)500.02.0005Гор.пит(ФБ)'!$A$1:$F$51</definedName>
    <definedName name="Z_5785C92F_2F41_4821_A36D_BB64D7276F63_.wvu.PrintArea" localSheetId="217" hidden="1">'226(2022)020.00.0028Гор.пит(РБ)'!$A$1:$F$51</definedName>
    <definedName name="Z_5785C92F_2F41_4821_A36D_BB64D7276F63_.wvu.PrintArea" localSheetId="223" hidden="1">'226(2022)500.02.0005Гор.пит(КБ)'!$A$1:$F$51</definedName>
    <definedName name="Z_5785C92F_2F41_4821_A36D_BB64D7276F63_.wvu.PrintArea" localSheetId="220" hidden="1">'226(2022)500.02.0005Гор.пит(ФБ)'!$A$1:$F$51</definedName>
    <definedName name="Z_5785C92F_2F41_4821_A36D_BB64D7276F63_.wvu.PrintArea" localSheetId="218" hidden="1">'226(2023)020.00.0028Гор.пит(РБ)'!$A$1:$F$51</definedName>
    <definedName name="Z_5785C92F_2F41_4821_A36D_BB64D7276F63_.wvu.PrintArea" localSheetId="224" hidden="1">'226(2023)500.02.0005Гор.пит(КБ)'!$A$1:$F$51</definedName>
    <definedName name="Z_5785C92F_2F41_4821_A36D_BB64D7276F63_.wvu.PrintArea" localSheetId="221" hidden="1">'226(2023)500.02.0005Гор.пит(ФБ)'!$A$1:$F$51</definedName>
    <definedName name="Z_5785C92F_2F41_4821_A36D_BB64D7276F63_.wvu.PrintArea" localSheetId="127" hidden="1">'227 (2021)ВНЕБ, 120Д'!$A$1:$D$25</definedName>
    <definedName name="Z_5785C92F_2F41_4821_A36D_BB64D7276F63_.wvu.PrintArea" localSheetId="172" hidden="1">'227 (2021)ВНЕБ, 400Д'!$A$1:$D$25</definedName>
    <definedName name="Z_5785C92F_2F41_4821_A36D_BB64D7276F63_.wvu.PrintArea" localSheetId="50" hidden="1">'227 (2021)Р-Н'!$A$1:$D$29</definedName>
    <definedName name="Z_5785C92F_2F41_4821_A36D_BB64D7276F63_.wvu.PrintArea" localSheetId="51" hidden="1">'227 (2022)Р-Н'!$A$1:$D$19</definedName>
    <definedName name="Z_5785C92F_2F41_4821_A36D_BB64D7276F63_.wvu.PrintArea" localSheetId="52" hidden="1">'227 (2023)Р-Н'!$A$1:$D$19</definedName>
    <definedName name="Z_5785C92F_2F41_4821_A36D_BB64D7276F63_.wvu.PrintArea" localSheetId="208" hidden="1">'262 (2021)020.00.0031'!$A$1:$F$19</definedName>
    <definedName name="Z_5785C92F_2F41_4821_A36D_BB64D7276F63_.wvu.PrintArea" localSheetId="89" hidden="1">'266 КВР 112 (2021)КРАЙ'!$A$1:$F$17</definedName>
    <definedName name="Z_5785C92F_2F41_4821_A36D_BB64D7276F63_.wvu.PrintArea" localSheetId="21" hidden="1">'266 КВР 112 (2021)Р-Н'!$A$1:$F$17</definedName>
    <definedName name="Z_5785C92F_2F41_4821_A36D_BB64D7276F63_.wvu.PrintArea" localSheetId="90" hidden="1">'266 КВР 112 (2022)КРАЙ'!$A$1:$F$17</definedName>
    <definedName name="Z_5785C92F_2F41_4821_A36D_BB64D7276F63_.wvu.PrintArea" localSheetId="23" hidden="1">'266 КВР 112 (2022)Р-Н'!$A$1:$F$17</definedName>
    <definedName name="Z_5785C92F_2F41_4821_A36D_BB64D7276F63_.wvu.PrintArea" localSheetId="91" hidden="1">'266 КВР 112 (2023)КРАЙ'!$A$1:$F$17</definedName>
    <definedName name="Z_5785C92F_2F41_4821_A36D_BB64D7276F63_.wvu.PrintArea" localSheetId="24" hidden="1">'266 КВР 112 (2023)Р-Н'!$A$1:$F$17</definedName>
    <definedName name="Z_5785C92F_2F41_4821_A36D_BB64D7276F63_.wvu.PrintArea" localSheetId="192" hidden="1">'310 (2021)20.00.04'!$A$1:$E$39</definedName>
    <definedName name="Z_5785C92F_2F41_4821_A36D_BB64D7276F63_.wvu.PrintArea" localSheetId="251" hidden="1">'310 (2021)500.02.0003 ЕГЭ'!$A$1:$E$20</definedName>
    <definedName name="Z_5785C92F_2F41_4821_A36D_BB64D7276F63_.wvu.PrintArea" localSheetId="129" hidden="1">'310 (2021)ВНЕБ, 120Д'!$A$1:$E$39</definedName>
    <definedName name="Z_5785C92F_2F41_4821_A36D_BB64D7276F63_.wvu.PrintArea" localSheetId="154" hidden="1">'310 (2021)ВНЕБ, 140Д'!$A$1:$E$39</definedName>
    <definedName name="Z_5785C92F_2F41_4821_A36D_BB64D7276F63_.wvu.PrintArea" localSheetId="163" hidden="1">'310 (2021)ВНЕБ, 150Д'!$A$1:$E$41</definedName>
    <definedName name="Z_5785C92F_2F41_4821_A36D_BB64D7276F63_.wvu.PrintArea" localSheetId="174" hidden="1">'310 (2021)ВНЕБ, 400Д'!$A$1:$E$39</definedName>
    <definedName name="Z_5785C92F_2F41_4821_A36D_BB64D7276F63_.wvu.PrintArea" localSheetId="113" hidden="1">'310 (2021)КРАЙ'!$A$1:$E$49</definedName>
    <definedName name="Z_5785C92F_2F41_4821_A36D_BB64D7276F63_.wvu.PrintArea" localSheetId="54" hidden="1">'310 (2021)Р-Н'!$A$1:$E$38</definedName>
    <definedName name="Z_5785C92F_2F41_4821_A36D_BB64D7276F63_.wvu.PrintArea" localSheetId="252" hidden="1">'310 (2022)500.02.0003 ЕГЭ'!$A$1:$E$20</definedName>
    <definedName name="Z_5785C92F_2F41_4821_A36D_BB64D7276F63_.wvu.PrintArea" localSheetId="114" hidden="1">'310 (2022)КРАЙ'!$A$1:$E$34</definedName>
    <definedName name="Z_5785C92F_2F41_4821_A36D_BB64D7276F63_.wvu.PrintArea" localSheetId="253" hidden="1">'310 (2023)500.02.0003 ЕГЭ'!$A$1:$E$20</definedName>
    <definedName name="Z_5785C92F_2F41_4821_A36D_BB64D7276F63_.wvu.PrintArea" localSheetId="115" hidden="1">'310 (2023)КРАЙ'!$A$1:$E$34</definedName>
    <definedName name="Z_5785C92F_2F41_4821_A36D_BB64D7276F63_.wvu.PrintArea" localSheetId="205" hidden="1">'342 (2021)020.00.0001 5руб'!$A$1:$D$16</definedName>
    <definedName name="Z_5785C92F_2F41_4821_A36D_BB64D7276F63_.wvu.PrintArea" localSheetId="206" hidden="1">'342 (2021)020.00.0002 Молоко'!$A$1:$D$16</definedName>
    <definedName name="Z_5785C92F_2F41_4821_A36D_BB64D7276F63_.wvu.PrintArea" localSheetId="258" hidden="1">'342 (2021)020.00.0003 Лагерь'!$A$1:$D$16</definedName>
    <definedName name="Z_5785C92F_2F41_4821_A36D_BB64D7276F63_.wvu.PrintArea" localSheetId="225" hidden="1">'342 (2021)020.00.0028 (10210)'!$A$1:$D$16</definedName>
    <definedName name="Z_5785C92F_2F41_4821_A36D_BB64D7276F63_.wvu.PrintArea" localSheetId="212" hidden="1">'342 (2021)500.02.0001 10 руб.'!$A$1:$D$16</definedName>
    <definedName name="Z_5785C92F_2F41_4821_A36D_BB64D7276F63_.wvu.PrintArea" localSheetId="262" hidden="1">'342 (2021)500.05.0002 Лагерь'!$A$1:$D$16</definedName>
    <definedName name="Z_5785C92F_2F41_4821_A36D_BB64D7276F63_.wvu.PrintArea" localSheetId="131" hidden="1">'342 (2021)ВНЕБ, 120Д'!$A$1:$D$14</definedName>
    <definedName name="Z_5785C92F_2F41_4821_A36D_BB64D7276F63_.wvu.PrintArea" localSheetId="176" hidden="1">'342 (2021)ВНЕБ, 400Д'!$A$1:$D$14</definedName>
    <definedName name="Z_5785C92F_2F41_4821_A36D_BB64D7276F63_.wvu.PrintArea" localSheetId="56" hidden="1">'342 (2021)Р-Н'!$A$1:$D$16</definedName>
    <definedName name="Z_5785C92F_2F41_4821_A36D_BB64D7276F63_.wvu.PrintArea" localSheetId="213" hidden="1">'342 (2022)500.02.0001 10 руб.'!$A$1:$D$16</definedName>
    <definedName name="Z_5785C92F_2F41_4821_A36D_BB64D7276F63_.wvu.PrintArea" localSheetId="263" hidden="1">'342 (2022)500.05.0002 Лагерь'!$A$1:$D$16</definedName>
    <definedName name="Z_5785C92F_2F41_4821_A36D_BB64D7276F63_.wvu.PrintArea" localSheetId="214" hidden="1">'342 (2023)500.02.0001 10 руб.'!$A$1:$D$16</definedName>
    <definedName name="Z_5785C92F_2F41_4821_A36D_BB64D7276F63_.wvu.PrintArea" localSheetId="264" hidden="1">'342 (2023)500.05.0002 Лагерь'!$A$1:$D$16</definedName>
    <definedName name="Z_5785C92F_2F41_4821_A36D_BB64D7276F63_.wvu.PrintArea" localSheetId="226" hidden="1">'342(2021)020.00.0028Гор.пит(РБ)'!$A$1:$D$16</definedName>
    <definedName name="Z_5785C92F_2F41_4821_A36D_BB64D7276F63_.wvu.PrintArea" localSheetId="232" hidden="1">'342(2021)500.02.0005Гор.пит(КБ)'!$A$1:$D$16</definedName>
    <definedName name="Z_5785C92F_2F41_4821_A36D_BB64D7276F63_.wvu.PrintArea" localSheetId="229" hidden="1">'342(2021)500.02.0005Гор.пит(ФБ)'!$A$1:$D$16</definedName>
    <definedName name="Z_5785C92F_2F41_4821_A36D_BB64D7276F63_.wvu.PrintArea" localSheetId="227" hidden="1">'342(2022)020.00.0028Гор.пит(РБ)'!$A$1:$D$16</definedName>
    <definedName name="Z_5785C92F_2F41_4821_A36D_BB64D7276F63_.wvu.PrintArea" localSheetId="233" hidden="1">'342(2022)500.02.0005Гор.пит(КБ)'!$A$1:$D$16</definedName>
    <definedName name="Z_5785C92F_2F41_4821_A36D_BB64D7276F63_.wvu.PrintArea" localSheetId="230" hidden="1">'342(2022)500.02.0005Гор.пит(ФБ)'!$A$1:$D$16</definedName>
    <definedName name="Z_5785C92F_2F41_4821_A36D_BB64D7276F63_.wvu.PrintArea" localSheetId="228" hidden="1">'342(2023)020.00.0028Гор.пит(РБ)'!$A$1:$D$16</definedName>
    <definedName name="Z_5785C92F_2F41_4821_A36D_BB64D7276F63_.wvu.PrintArea" localSheetId="234" hidden="1">'342(2023)500.02.0005Гор.пит(КБ)'!$A$1:$D$16</definedName>
    <definedName name="Z_5785C92F_2F41_4821_A36D_BB64D7276F63_.wvu.PrintArea" localSheetId="231" hidden="1">'342(2023)500.02.0005Гор.пит(ФБ)'!$A$1:$D$16</definedName>
    <definedName name="Z_5785C92F_2F41_4821_A36D_BB64D7276F63_.wvu.PrintArea" localSheetId="274" hidden="1">'ДЛЯ ТАЛИСМАНА'!$A$1:$T$81</definedName>
    <definedName name="Z_5785C92F_2F41_4821_A36D_BB64D7276F63_.wvu.PrintArea" localSheetId="0" hidden="1">'Раздел 1'!$A$7:$S$810</definedName>
    <definedName name="Z_5785C92F_2F41_4821_A36D_BB64D7276F63_.wvu.PrintTitles" localSheetId="235" hidden="1">'211квр 111 (2021)500.02.0003ЕГЭ'!$A$17:$IV$17</definedName>
    <definedName name="Z_5785C92F_2F41_4821_A36D_BB64D7276F63_.wvu.PrintTitles" localSheetId="74" hidden="1">'211квр 111 (2021)КРАЙ'!$A$17:$IS$17</definedName>
    <definedName name="Z_5785C92F_2F41_4821_A36D_BB64D7276F63_.wvu.PrintTitles" localSheetId="77" hidden="1">'211квр 111 (2021)КРАЙ (0703)'!$A$17:$IS$17</definedName>
    <definedName name="Z_5785C92F_2F41_4821_A36D_BB64D7276F63_.wvu.PrintTitles" localSheetId="11" hidden="1">'211квр 111 (2021)РАЙОН'!$A$17:$IV$17</definedName>
    <definedName name="Z_5785C92F_2F41_4821_A36D_BB64D7276F63_.wvu.PrintTitles" localSheetId="236" hidden="1">'211квр 111 (2022)500.02.0003ЕГЭ'!$A$17:$IV$17</definedName>
    <definedName name="Z_5785C92F_2F41_4821_A36D_BB64D7276F63_.wvu.PrintTitles" localSheetId="75" hidden="1">'211квр 111 (2022)КРАЙ'!$A$17:$IV$17</definedName>
    <definedName name="Z_5785C92F_2F41_4821_A36D_BB64D7276F63_.wvu.PrintTitles" localSheetId="78" hidden="1">'211квр 111 (2022)КРАЙ (0703)'!$A$17:$IV$17</definedName>
    <definedName name="Z_5785C92F_2F41_4821_A36D_BB64D7276F63_.wvu.PrintTitles" localSheetId="12" hidden="1">'211квр 111 (2022)РАЙОН'!$A$17:$IV$17</definedName>
    <definedName name="Z_5785C92F_2F41_4821_A36D_BB64D7276F63_.wvu.PrintTitles" localSheetId="237" hidden="1">'211квр 111 (2023)500.02.0003ЕГЭ'!$A$17:$IV$17</definedName>
    <definedName name="Z_5785C92F_2F41_4821_A36D_BB64D7276F63_.wvu.PrintTitles" localSheetId="76" hidden="1">'211квр 111 (2023)КРАЙ'!$A$17:$IV$17</definedName>
    <definedName name="Z_5785C92F_2F41_4821_A36D_BB64D7276F63_.wvu.PrintTitles" localSheetId="79" hidden="1">'211квр 111 (2023)КРАЙ (0703)'!$A$17:$IV$17</definedName>
    <definedName name="Z_5785C92F_2F41_4821_A36D_BB64D7276F63_.wvu.PrintTitles" localSheetId="13" hidden="1">'211квр 111 (2023)РАЙОН'!$A$17:$IV$17</definedName>
    <definedName name="Z_5785C92F_2F41_4821_A36D_BB64D7276F63_.wvu.PrintTitles" localSheetId="274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235" hidden="1">'211квр 111 (2021)500.02.0003ЕГЭ'!$A$1:$IV$6</definedName>
    <definedName name="Z_5785C92F_2F41_4821_A36D_BB64D7276F63_.wvu.Rows" localSheetId="74" hidden="1">'211квр 111 (2021)КРАЙ'!$A$1:$IS$6</definedName>
    <definedName name="Z_5785C92F_2F41_4821_A36D_BB64D7276F63_.wvu.Rows" localSheetId="77" hidden="1">'211квр 111 (2021)КРАЙ (0703)'!$A$1:$IS$6</definedName>
    <definedName name="Z_5785C92F_2F41_4821_A36D_BB64D7276F63_.wvu.Rows" localSheetId="11" hidden="1">'211квр 111 (2021)РАЙОН'!$A$1:$IV$6</definedName>
    <definedName name="Z_5785C92F_2F41_4821_A36D_BB64D7276F63_.wvu.Rows" localSheetId="236" hidden="1">'211квр 111 (2022)500.02.0003ЕГЭ'!$A$1:$IV$6</definedName>
    <definedName name="Z_5785C92F_2F41_4821_A36D_BB64D7276F63_.wvu.Rows" localSheetId="75" hidden="1">'211квр 111 (2022)КРАЙ'!$A$1:$IV$6</definedName>
    <definedName name="Z_5785C92F_2F41_4821_A36D_BB64D7276F63_.wvu.Rows" localSheetId="78" hidden="1">'211квр 111 (2022)КРАЙ (0703)'!$A$1:$IV$6</definedName>
    <definedName name="Z_5785C92F_2F41_4821_A36D_BB64D7276F63_.wvu.Rows" localSheetId="12" hidden="1">'211квр 111 (2022)РАЙОН'!$A$1:$IV$6</definedName>
    <definedName name="Z_5785C92F_2F41_4821_A36D_BB64D7276F63_.wvu.Rows" localSheetId="237" hidden="1">'211квр 111 (2023)500.02.0003ЕГЭ'!$A$1:$IV$6</definedName>
    <definedName name="Z_5785C92F_2F41_4821_A36D_BB64D7276F63_.wvu.Rows" localSheetId="76" hidden="1">'211квр 111 (2023)КРАЙ'!$A$1:$IV$6</definedName>
    <definedName name="Z_5785C92F_2F41_4821_A36D_BB64D7276F63_.wvu.Rows" localSheetId="79" hidden="1">'211квр 111 (2023)КРАЙ (0703)'!$A$1:$IV$6</definedName>
    <definedName name="Z_5785C92F_2F41_4821_A36D_BB64D7276F63_.wvu.Rows" localSheetId="13" hidden="1">'211квр 111 (2023)РАЙОН'!$A$1:$IV$6</definedName>
    <definedName name="Z_5785C92F_2F41_4821_A36D_BB64D7276F63_.wvu.Rows" localSheetId="239" hidden="1">'221 (2021)500.02.0003 ЕГЭ'!#REF!,'221 (2021)500.02.0003 ЕГЭ'!#REF!</definedName>
    <definedName name="Z_5785C92F_2F41_4821_A36D_BB64D7276F63_.wvu.Rows" localSheetId="122" hidden="1">'221 (2021)ВНЕБ, 120Д'!#REF!,'221 (2021)ВНЕБ, 120Д'!#REF!</definedName>
    <definedName name="Z_5785C92F_2F41_4821_A36D_BB64D7276F63_.wvu.Rows" localSheetId="167" hidden="1">'221 (2021)ВНЕБ, 400Д'!#REF!,'221 (2021)ВНЕБ, 400Д'!#REF!</definedName>
    <definedName name="Z_5785C92F_2F41_4821_A36D_BB64D7276F63_.wvu.Rows" localSheetId="103" hidden="1">'221 (2021)КРАЙ'!#REF!,'221 (2021)КРАЙ'!#REF!</definedName>
    <definedName name="Z_5785C92F_2F41_4821_A36D_BB64D7276F63_.wvu.Rows" localSheetId="29" hidden="1">'221 (2021)Р-Н'!#REF!,'221 (2021)Р-Н'!#REF!</definedName>
    <definedName name="Z_5785C92F_2F41_4821_A36D_BB64D7276F63_.wvu.Rows" localSheetId="240" hidden="1">'221 (2022)500.02.0003 ЕГЭ'!#REF!,'221 (2022)500.02.0003 ЕГЭ'!#REF!</definedName>
    <definedName name="Z_5785C92F_2F41_4821_A36D_BB64D7276F63_.wvu.Rows" localSheetId="104" hidden="1">'221 (2022)КРАЙ'!#REF!,'221 (2022)КРАЙ'!#REF!</definedName>
    <definedName name="Z_5785C92F_2F41_4821_A36D_BB64D7276F63_.wvu.Rows" localSheetId="30" hidden="1">'221 (2022)Р-Н'!#REF!,'221 (2022)Р-Н'!#REF!</definedName>
    <definedName name="Z_5785C92F_2F41_4821_A36D_BB64D7276F63_.wvu.Rows" localSheetId="241" hidden="1">'221 (2023)500.02.0003 ЕГЭ'!#REF!,'221 (2023)500.02.0003 ЕГЭ'!#REF!</definedName>
    <definedName name="Z_5785C92F_2F41_4821_A36D_BB64D7276F63_.wvu.Rows" localSheetId="105" hidden="1">'221 (2023)КРАЙ'!#REF!,'221 (2023)КРАЙ'!#REF!</definedName>
    <definedName name="Z_5785C92F_2F41_4821_A36D_BB64D7276F63_.wvu.Rows" localSheetId="31" hidden="1">'221 (2023)Р-Н'!#REF!,'221 (2023)Р-Н'!#REF!</definedName>
    <definedName name="Z_5785C92F_2F41_4821_A36D_BB64D7276F63_.wvu.Rows" localSheetId="123" hidden="1">'222 (2021)ВНЕБ, 120Д'!#REF!,'222 (2021)ВНЕБ, 120Д'!$A$13:$IU$13</definedName>
    <definedName name="Z_5785C92F_2F41_4821_A36D_BB64D7276F63_.wvu.Rows" localSheetId="168" hidden="1">'222 (2021)ВНЕБ, 400Д'!#REF!,'222 (2021)ВНЕБ, 400Д'!$A$13:$IU$13</definedName>
    <definedName name="Z_5785C92F_2F41_4821_A36D_BB64D7276F63_.wvu.Rows" localSheetId="106" hidden="1">'222 (2021)КРАЙ'!#REF!,'222 (2021)КРАЙ'!$A$13:$IU$13</definedName>
    <definedName name="Z_5785C92F_2F41_4821_A36D_BB64D7276F63_.wvu.Rows" localSheetId="190" hidden="1">'225  (2021)20.00.04'!$A$14:$IV$35,'225  (2021)20.00.04'!$A$37:$IV$39,'225  (2021)20.00.04'!$A$41:$IV$48,'225  (2021)20.00.04'!$A$50:$IV$53,'225  (2021)20.00.04'!$A$75:$IV$76</definedName>
    <definedName name="Z_5785C92F_2F41_4821_A36D_BB64D7276F63_.wvu.Rows" localSheetId="125" hidden="1">'225  (2021)ВНЕБ, 120Д'!$A$14:$IV$35,'225  (2021)ВНЕБ, 120Д'!$A$37:$IV$39,'225  (2021)ВНЕБ, 120Д'!$A$41:$IV$48,'225  (2021)ВНЕБ, 120Д'!$A$50:$IV$53,'225  (2021)ВНЕБ, 120Д'!$A$75:$IV$76</definedName>
    <definedName name="Z_5785C92F_2F41_4821_A36D_BB64D7276F63_.wvu.Rows" localSheetId="151" hidden="1">'225  (2021)ВНЕБ, 140Д'!$A$14:$IV$35,'225  (2021)ВНЕБ, 140Д'!$A$37:$IV$39,'225  (2021)ВНЕБ, 140Д'!$A$41:$IV$48,'225  (2021)ВНЕБ, 140Д'!$A$50:$IV$53,'225  (2021)ВНЕБ, 140Д'!$A$75:$IV$76</definedName>
    <definedName name="Z_5785C92F_2F41_4821_A36D_BB64D7276F63_.wvu.Rows" localSheetId="157" hidden="1">'225  (2021)ВНЕБ, 150Д'!$A$14:$IV$35,'225  (2021)ВНЕБ, 150Д'!$A$37:$IV$39,'225  (2021)ВНЕБ, 150Д'!$A$41:$IV$48,'225  (2021)ВНЕБ, 150Д'!$A$50:$IV$53,'225  (2021)ВНЕБ, 150Д'!$A$75:$IV$76</definedName>
    <definedName name="Z_5785C92F_2F41_4821_A36D_BB64D7276F63_.wvu.Rows" localSheetId="170" hidden="1">'225  (2021)ВНЕБ, 400Д'!$A$14:$IV$35,'225  (2021)ВНЕБ, 400Д'!$A$37:$IV$39,'225  (2021)ВНЕБ, 400Д'!$A$41:$IV$48,'225  (2021)ВНЕБ, 400Д'!$A$50:$IV$53,'225  (2021)ВНЕБ, 400Д'!$A$75:$IV$76</definedName>
    <definedName name="Z_5785C92F_2F41_4821_A36D_BB64D7276F63_.wvu.Rows" localSheetId="107" hidden="1">'225  (2021)КРАЙ'!$A$14:$IV$16,'225  (2021)КРАЙ'!$A$18:$IV$20,'225  (2021)КРАЙ'!$A$22:$IV$29,'225  (2021)КРАЙ'!$A$31:$IV$33,'225  (2021)КРАЙ'!$A$38:$IV$38</definedName>
    <definedName name="Z_5785C92F_2F41_4821_A36D_BB64D7276F63_.wvu.Rows" localSheetId="44" hidden="1">'225  (2021)Р-Н'!$A$14:$IV$31,'225  (2021)Р-Н'!$A$33:$IV$35,'225  (2021)Р-Н'!$A$37:$IV$44,'225  (2021)Р-Н'!$A$46:$IV$49,'225  (2021)Р-Н'!$A$71:$IV$72</definedName>
    <definedName name="Z_5785C92F_2F41_4821_A36D_BB64D7276F63_.wvu.Rows" localSheetId="271" hidden="1">'225  (2022)060.00.0004'!$A$13:$IV$34,'225  (2022)060.00.0004'!$A$36:$IV$40,'225  (2022)060.00.0004'!$A$42:$IV$49,'225  (2022)060.00.0004'!$A$51:$IV$57,'225  (2022)060.00.0004'!$A$80:$IV$81</definedName>
    <definedName name="Z_5785C92F_2F41_4821_A36D_BB64D7276F63_.wvu.Rows" localSheetId="272" hidden="1">'225  (2022)500.03.0002'!$A$13:$IV$34,'225  (2022)500.03.0002'!$A$36:$IV$40,'225  (2022)500.03.0002'!$A$42:$IV$49,'225  (2022)500.03.0002'!$A$51:$IV$57,'225  (2022)500.03.0002'!$A$80:$IV$81</definedName>
    <definedName name="Z_5785C92F_2F41_4821_A36D_BB64D7276F63_.wvu.Rows" localSheetId="108" hidden="1">'225  (2022)КРАЙ'!$A$13:$IR$34,'225  (2022)КРАЙ'!$A$36:$IR$38,'225  (2022)КРАЙ'!#REF!,'225  (2022)КРАЙ'!#REF!,'225  (2022)КРАЙ'!#REF!</definedName>
    <definedName name="Z_5785C92F_2F41_4821_A36D_BB64D7276F63_.wvu.Rows" localSheetId="45" hidden="1">'225  (2022)Р-Н'!$A$12:$IR$29,'225  (2022)Р-Н'!$A$31:$IR$35,'225  (2022)Р-Н'!$A$37:$IR$44,'225  (2022)Р-Н'!$A$46:$IR$52,'225  (2022)Р-Н'!#REF!</definedName>
    <definedName name="Z_5785C92F_2F41_4821_A36D_BB64D7276F63_.wvu.Rows" localSheetId="109" hidden="1">'225  (2023)КРАЙ'!$A$13:$IR$34,'225  (2023)КРАЙ'!$A$36:$IR$38,'225  (2023)КРАЙ'!#REF!,'225  (2023)КРАЙ'!#REF!,'225  (2023)КРАЙ'!#REF!</definedName>
    <definedName name="Z_5785C92F_2F41_4821_A36D_BB64D7276F63_.wvu.Rows" localSheetId="46" hidden="1">'225  (2023)Р-Н'!$A$12:$IR$29,'225  (2023)Р-Н'!$A$31:$IR$35,'225  (2023)Р-Н'!$A$37:$IR$44,'225  (2023)Р-Н'!$A$46:$IR$52,'225  (2023)Р-Н'!#REF!</definedName>
    <definedName name="Z_5785C92F_2F41_4821_A36D_BB64D7276F63_.wvu.Rows" localSheetId="242" hidden="1">'225 (2021)500.02.0003 ЕГЭ'!$A$13:$IV$34,'225 (2021)500.02.0003 ЕГЭ'!$A$36:$IV$40,'225 (2021)500.02.0003 ЕГЭ'!$A$42:$IV$49,'225 (2021)500.02.0003 ЕГЭ'!$A$51:$IV$57,'225 (2021)500.02.0003 ЕГЭ'!#REF!</definedName>
    <definedName name="Z_5785C92F_2F41_4821_A36D_BB64D7276F63_.wvu.Rows" localSheetId="38" hidden="1">'225 (2021)Р-Н (001.10.0000)'!$A$14:$IV$17,'225 (2021)Р-Н (001.10.0000)'!$A$19:$IV$21,'225 (2021)Р-Н (001.10.0000)'!$A$23:$IV$26,'225 (2021)Р-Н (001.10.0000)'!$A$28:$IV$31,'225 (2021)Р-Н (001.10.0000)'!$A$35:$IV$36</definedName>
    <definedName name="Z_5785C92F_2F41_4821_A36D_BB64D7276F63_.wvu.Rows" localSheetId="41" hidden="1">'225 (2021)Р-Н (001.11.0000)'!$A$14:$IV$16,'225 (2021)Р-Н (001.11.0000)'!$A$18:$IV$20,'225 (2021)Р-Н (001.11.0000)'!$A$22:$IV$24,'225 (2021)Р-Н (001.11.0000)'!$A$26:$IV$28,'225 (2021)Р-Н (001.11.0000)'!$A$32:$IV$33</definedName>
    <definedName name="Z_5785C92F_2F41_4821_A36D_BB64D7276F63_.wvu.Rows" localSheetId="243" hidden="1">'225 (2022)500.02.0003 ЕГЭ'!$A$13:$IV$34,'225 (2022)500.02.0003 ЕГЭ'!$A$36:$IV$40,'225 (2022)500.02.0003 ЕГЭ'!$A$42:$IV$49,'225 (2022)500.02.0003 ЕГЭ'!$A$51:$IV$57,'225 (2022)500.02.0003 ЕГЭ'!#REF!</definedName>
    <definedName name="Z_5785C92F_2F41_4821_A36D_BB64D7276F63_.wvu.Rows" localSheetId="39" hidden="1">'225 (2022)Р-Н (001.10.0000)'!$A$12:$IR$14,'225 (2022)Р-Н (001.10.0000)'!$A$16:$IR$20,'225 (2022)Р-Н (001.10.0000)'!$A$22:$IR$24,'225 (2022)Р-Н (001.10.0000)'!$A$26:$IR$29,'225 (2022)Р-Н (001.10.0000)'!#REF!</definedName>
    <definedName name="Z_5785C92F_2F41_4821_A36D_BB64D7276F63_.wvu.Rows" localSheetId="42" hidden="1">'225 (2022)Р-Н (001.11.0000)'!$A$12:$IR$14,'225 (2022)Р-Н (001.11.0000)'!$A$16:$IR$20,'225 (2022)Р-Н (001.11.0000)'!$A$22:$IR$24,'225 (2022)Р-Н (001.11.0000)'!$A$26:$IR$29,'225 (2022)Р-Н (001.11.0000)'!#REF!</definedName>
    <definedName name="Z_5785C92F_2F41_4821_A36D_BB64D7276F63_.wvu.Rows" localSheetId="244" hidden="1">'225 (2023)500.02.0003 ЕГЭ'!$A$13:$IV$34,'225 (2023)500.02.0003 ЕГЭ'!$A$36:$IV$40,'225 (2023)500.02.0003 ЕГЭ'!$A$42:$IV$49,'225 (2023)500.02.0003 ЕГЭ'!$A$51:$IV$57,'225 (2023)500.02.0003 ЕГЭ'!#REF!</definedName>
    <definedName name="Z_5785C92F_2F41_4821_A36D_BB64D7276F63_.wvu.Rows" localSheetId="40" hidden="1">'225 (2023)Р-Н (001.10.0000)'!$A$12:$IR$14,'225 (2023)Р-Н (001.10.0000)'!$A$16:$IR$20,'225 (2023)Р-Н (001.10.0000)'!$A$22:$IR$24,'225 (2023)Р-Н (001.10.0000)'!$A$26:$IR$29,'225 (2023)Р-Н (001.10.0000)'!#REF!</definedName>
    <definedName name="Z_5785C92F_2F41_4821_A36D_BB64D7276F63_.wvu.Rows" localSheetId="43" hidden="1">'225 (2023)Р-Н (001.11.0000)'!$A$12:$IR$14,'225 (2023)Р-Н (001.11.0000)'!$A$16:$IR$20,'225 (2023)Р-Н (001.11.0000)'!$A$22:$IR$24,'225 (2023)Р-Н (001.11.0000)'!$A$26:$IR$29,'225 (2023)Р-Н (001.11.0000)'!#REF!</definedName>
    <definedName name="Z_5785C92F_2F41_4821_A36D_BB64D7276F63_.wvu.Rows" localSheetId="203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5785C92F_2F41_4821_A36D_BB64D7276F63_.wvu.Rows" localSheetId="2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5785C92F_2F41_4821_A36D_BB64D7276F63_.wvu.Rows" localSheetId="202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5785C92F_2F41_4821_A36D_BB64D7276F63_.wvu.Rows" localSheetId="2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5785C92F_2F41_4821_A36D_BB64D7276F63_.wvu.Rows" localSheetId="207" hidden="1">'226 (2021)020.00.0031'!$A$12:$IV$25,'226 (2021)020.00.0031'!$A$27:$IV$27,'226 (2021)020.00.0031'!$A$29:$IV$31,'226 (2021)020.00.0031'!$A$35:$IV$35,'226 (2021)020.00.0031'!#REF!,'226 (2021)020.00.0031'!#REF!</definedName>
    <definedName name="Z_5785C92F_2F41_4821_A36D_BB64D7276F63_.wvu.Rows" localSheetId="191" hidden="1">'226 (2021)20.00.04'!$A$13:$IV$20,'226 (2021)20.00.04'!$A$22:$IV$22,'226 (2021)20.00.04'!#REF!,'226 (2021)20.00.04'!$A$27:$IV$27,'226 (2021)20.00.04'!$A$59:$IV$59,'226 (2021)20.00.04'!#REF!</definedName>
    <definedName name="Z_5785C92F_2F41_4821_A36D_BB64D7276F63_.wvu.Rows" localSheetId="2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5785C92F_2F41_4821_A36D_BB64D7276F63_.wvu.Rows" localSheetId="2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5785C92F_2F41_4821_A36D_BB64D7276F63_.wvu.Rows" localSheetId="259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5785C92F_2F41_4821_A36D_BB64D7276F63_.wvu.Rows" localSheetId="126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5785C92F_2F41_4821_A36D_BB64D7276F63_.wvu.Rows" localSheetId="152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5785C92F_2F41_4821_A36D_BB64D7276F63_.wvu.Rows" localSheetId="159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5785C92F_2F41_4821_A36D_BB64D7276F63_.wvu.Rows" localSheetId="158" hidden="1">'226 (2021)ВНЕБ, 150Д (лагерь)'!$A$13:$IV$20,'226 (2021)ВНЕБ, 150Д (лагерь)'!$A$22:$IV$22,'226 (2021)ВНЕБ, 150Д (лагерь)'!#REF!,'226 (2021)ВНЕБ, 150Д (лагерь)'!$A$27:$IV$27,'226 (2021)ВНЕБ, 150Д (лагерь)'!$A$59:$IV$59,'226 (2021)ВНЕБ, 150Д (лагерь)'!#REF!</definedName>
    <definedName name="Z_5785C92F_2F41_4821_A36D_BB64D7276F63_.wvu.Rows" localSheetId="171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5785C92F_2F41_4821_A36D_BB64D7276F63_.wvu.Rows" localSheetId="110" hidden="1">'226 (2021)КРАЙ'!$A$13:$IV$20,'226 (2021)КРАЙ'!$A$22:$IV$22,'226 (2021)КРАЙ'!$A$27:$IV$27,'226 (2021)КРАЙ'!$A$31:$IV$31,'226 (2021)КРАЙ'!#REF!,'226 (2021)КРАЙ'!#REF!</definedName>
    <definedName name="Z_5785C92F_2F41_4821_A36D_BB64D7276F63_.wvu.Rows" localSheetId="47" hidden="1">'226 (2021)Р-Н'!$A$13:$IV$21,'226 (2021)Р-Н'!$A$23:$IV$23,'226 (2021)Р-Н'!#REF!,'226 (2021)Р-Н'!$A$28:$IV$28,'226 (2021)Р-Н'!$A$60:$IV$60,'226 (2021)Р-Н'!#REF!</definedName>
    <definedName name="Z_5785C92F_2F41_4821_A36D_BB64D7276F63_.wvu.Rows" localSheetId="204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5785C92F_2F41_4821_A36D_BB64D7276F63_.wvu.Rows" localSheetId="2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5785C92F_2F41_4821_A36D_BB64D7276F63_.wvu.Rows" localSheetId="260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5785C92F_2F41_4821_A36D_BB64D7276F63_.wvu.Rows" localSheetId="160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5785C92F_2F41_4821_A36D_BB64D7276F63_.wvu.Rows" localSheetId="111" hidden="1">'226 (2022)КРАЙ'!$A$12:$IV$26,'226 (2022)КРАЙ'!$A$28:$IV$28,'226 (2022)КРАЙ'!$A$30:$IV$33,'226 (2022)КРАЙ'!$A$37:$IV$37,'226 (2022)КРАЙ'!#REF!,'226 (2022)КРАЙ'!#REF!</definedName>
    <definedName name="Z_5785C92F_2F41_4821_A36D_BB64D7276F63_.wvu.Rows" localSheetId="48" hidden="1">'226 (2022)Р-Н'!$A$12:$IN$25,'226 (2022)Р-Н'!$A$27:$IN$27,'226 (2022)Р-Н'!$A$29:$IN$31,'226 (2022)Р-Н'!$A$35:$IN$35,'226 (2022)Р-Н'!#REF!,'226 (2022)Р-Н'!#REF!</definedName>
    <definedName name="Z_5785C92F_2F41_4821_A36D_BB64D7276F63_.wvu.Rows" localSheetId="2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2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5785C92F_2F41_4821_A36D_BB64D7276F63_.wvu.Rows" localSheetId="261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5785C92F_2F41_4821_A36D_BB64D7276F63_.wvu.Rows" localSheetId="161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5785C92F_2F41_4821_A36D_BB64D7276F63_.wvu.Rows" localSheetId="112" hidden="1">'226 (2023)КРАЙ'!$A$12:$IV$26,'226 (2023)КРАЙ'!$A$28:$IV$28,'226 (2023)КРАЙ'!$A$30:$IV$33,'226 (2023)КРАЙ'!$A$37:$IV$37,'226 (2023)КРАЙ'!#REF!,'226 (2023)КРАЙ'!#REF!</definedName>
    <definedName name="Z_5785C92F_2F41_4821_A36D_BB64D7276F63_.wvu.Rows" localSheetId="49" hidden="1">'226 (2023)Р-Н'!$A$12:$IN$25,'226 (2023)Р-Н'!$A$27:$IN$27,'226 (2023)Р-Н'!$A$29:$IN$31,'226 (2023)Р-Н'!$A$35:$IN$35,'226 (2023)Р-Н'!#REF!,'226 (2023)Р-Н'!#REF!</definedName>
    <definedName name="Z_5785C92F_2F41_4821_A36D_BB64D7276F63_.wvu.Rows" localSheetId="2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5785C92F_2F41_4821_A36D_BB64D7276F63_.wvu.Rows" localSheetId="273" hidden="1">'226(2021)020.00.0034Лагерь(мед)'!$A$12:$IV$25,'226(2021)020.00.0034Лагерь(мед)'!$A$27:$IV$27,'226(2021)020.00.0034Лагерь(мед)'!$A$29:$IV$31,'226(2021)020.00.0034Лагерь(мед)'!$A$35:$IV$35,'226(2021)020.00.0034Лагерь(мед)'!#REF!,'226(2021)020.00.0034Лагерь(мед)'!#REF!</definedName>
    <definedName name="Z_5785C92F_2F41_4821_A36D_BB64D7276F63_.wvu.Rows" localSheetId="2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5785C92F_2F41_4821_A36D_BB64D7276F63_.wvu.Rows" localSheetId="2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5785C92F_2F41_4821_A36D_BB64D7276F63_.wvu.Rows" localSheetId="2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2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2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2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2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2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27" hidden="1">'227 (2021)ВНЕБ, 120Д'!$A$12:$IV$12,'227 (2021)ВНЕБ, 120Д'!#REF!,'227 (2021)ВНЕБ, 120Д'!#REF!,'227 (2021)ВНЕБ, 120Д'!#REF!,'227 (2021)ВНЕБ, 120Д'!$A$13:$IV$13</definedName>
    <definedName name="Z_5785C92F_2F41_4821_A36D_BB64D7276F63_.wvu.Rows" localSheetId="172" hidden="1">'227 (2021)ВНЕБ, 400Д'!$A$12:$IV$12,'227 (2021)ВНЕБ, 400Д'!#REF!,'227 (2021)ВНЕБ, 400Д'!#REF!,'227 (2021)ВНЕБ, 400Д'!#REF!,'227 (2021)ВНЕБ, 400Д'!$A$13:$IV$13</definedName>
    <definedName name="Z_5785C92F_2F41_4821_A36D_BB64D7276F63_.wvu.Rows" localSheetId="50" hidden="1">'227 (2021)Р-Н'!$A$12:$IV$12,'227 (2021)Р-Н'!#REF!,'227 (2021)Р-Н'!#REF!,'227 (2021)Р-Н'!#REF!,'227 (2021)Р-Н'!$A$13:$IV$13</definedName>
    <definedName name="Z_5785C92F_2F41_4821_A36D_BB64D7276F63_.wvu.Rows" localSheetId="51" hidden="1">'227 (2022)Р-Н'!$A$11:$IS$13,'227 (2022)Р-Н'!#REF!,'227 (2022)Р-Н'!#REF!,'227 (2022)Р-Н'!#REF!,'227 (2022)Р-Н'!#REF!</definedName>
    <definedName name="Z_5785C92F_2F41_4821_A36D_BB64D7276F63_.wvu.Rows" localSheetId="52" hidden="1">'227 (2023)Р-Н'!$A$11:$IS$13,'227 (2023)Р-Н'!#REF!,'227 (2023)Р-Н'!#REF!,'227 (2023)Р-Н'!#REF!,'227 (2023)Р-Н'!#REF!</definedName>
    <definedName name="Z_5785C92F_2F41_4821_A36D_BB64D7276F63_.wvu.Rows" localSheetId="208" hidden="1">'262 (2021)020.00.0031'!#REF!,'262 (2021)020.00.0031'!#REF!,'262 (2021)020.00.0031'!#REF!,'262 (2021)020.00.0031'!#REF!,'262 (2021)020.00.0031'!#REF!,'262 (2021)020.00.0031'!#REF!</definedName>
    <definedName name="Z_5785C92F_2F41_4821_A36D_BB64D7276F63_.wvu.Rows" localSheetId="205" hidden="1">'342 (2021)020.00.0001 5руб'!$A$13:$IV$13,'342 (2021)020.00.0001 5руб'!$A$14:$IV$16</definedName>
    <definedName name="Z_5785C92F_2F41_4821_A36D_BB64D7276F63_.wvu.Rows" localSheetId="206" hidden="1">'342 (2021)020.00.0002 Молоко'!$A$13:$IV$13,'342 (2021)020.00.0002 Молоко'!$A$14:$IV$16</definedName>
    <definedName name="Z_5785C92F_2F41_4821_A36D_BB64D7276F63_.wvu.Rows" localSheetId="258" hidden="1">'342 (2021)020.00.0003 Лагерь'!$A$13:$IV$13,'342 (2021)020.00.0003 Лагерь'!$A$14:$IV$16</definedName>
    <definedName name="Z_5785C92F_2F41_4821_A36D_BB64D7276F63_.wvu.Rows" localSheetId="225" hidden="1">'342 (2021)020.00.0028 (10210)'!$A$13:$IV$13,'342 (2021)020.00.0028 (10210)'!$A$14:$IV$16</definedName>
    <definedName name="Z_5785C92F_2F41_4821_A36D_BB64D7276F63_.wvu.Rows" localSheetId="212" hidden="1">'342 (2021)500.02.0001 10 руб.'!$A$13:$IV$13,'342 (2021)500.02.0001 10 руб.'!$A$14:$IV$16</definedName>
    <definedName name="Z_5785C92F_2F41_4821_A36D_BB64D7276F63_.wvu.Rows" localSheetId="262" hidden="1">'342 (2021)500.05.0002 Лагерь'!$A$13:$IV$13,'342 (2021)500.05.0002 Лагерь'!$A$14:$IV$16</definedName>
    <definedName name="Z_5785C92F_2F41_4821_A36D_BB64D7276F63_.wvu.Rows" localSheetId="131" hidden="1">'342 (2021)ВНЕБ, 120Д'!$A$14:$IV$14,'342 (2021)ВНЕБ, 120Д'!#REF!</definedName>
    <definedName name="Z_5785C92F_2F41_4821_A36D_BB64D7276F63_.wvu.Rows" localSheetId="176" hidden="1">'342 (2021)ВНЕБ, 400Д'!$A$14:$IV$14,'342 (2021)ВНЕБ, 400Д'!#REF!</definedName>
    <definedName name="Z_5785C92F_2F41_4821_A36D_BB64D7276F63_.wvu.Rows" localSheetId="56" hidden="1">'342 (2021)Р-Н'!$A$14:$IV$14,'342 (2021)Р-Н'!$A$15:$IV$16</definedName>
    <definedName name="Z_5785C92F_2F41_4821_A36D_BB64D7276F63_.wvu.Rows" localSheetId="213" hidden="1">'342 (2022)500.02.0001 10 руб.'!$A$13:$IV$13,'342 (2022)500.02.0001 10 руб.'!$A$14:$IV$16</definedName>
    <definedName name="Z_5785C92F_2F41_4821_A36D_BB64D7276F63_.wvu.Rows" localSheetId="263" hidden="1">'342 (2022)500.05.0002 Лагерь'!$A$13:$IV$13,'342 (2022)500.05.0002 Лагерь'!$A$14:$IV$16</definedName>
    <definedName name="Z_5785C92F_2F41_4821_A36D_BB64D7276F63_.wvu.Rows" localSheetId="214" hidden="1">'342 (2023)500.02.0001 10 руб.'!$A$13:$IV$13,'342 (2023)500.02.0001 10 руб.'!$A$14:$IV$16</definedName>
    <definedName name="Z_5785C92F_2F41_4821_A36D_BB64D7276F63_.wvu.Rows" localSheetId="264" hidden="1">'342 (2023)500.05.0002 Лагерь'!$A$13:$IV$13,'342 (2023)500.05.0002 Лагерь'!$A$14:$IV$16</definedName>
    <definedName name="Z_5785C92F_2F41_4821_A36D_BB64D7276F63_.wvu.Rows" localSheetId="226" hidden="1">'342(2021)020.00.0028Гор.пит(РБ)'!$A$13:$IV$13,'342(2021)020.00.0028Гор.пит(РБ)'!$A$14:$IV$16</definedName>
    <definedName name="Z_5785C92F_2F41_4821_A36D_BB64D7276F63_.wvu.Rows" localSheetId="232" hidden="1">'342(2021)500.02.0005Гор.пит(КБ)'!$A$13:$IV$13,'342(2021)500.02.0005Гор.пит(КБ)'!$A$14:$IV$16</definedName>
    <definedName name="Z_5785C92F_2F41_4821_A36D_BB64D7276F63_.wvu.Rows" localSheetId="229" hidden="1">'342(2021)500.02.0005Гор.пит(ФБ)'!$A$13:$IV$13,'342(2021)500.02.0005Гор.пит(ФБ)'!$A$14:$IV$16</definedName>
    <definedName name="Z_5785C92F_2F41_4821_A36D_BB64D7276F63_.wvu.Rows" localSheetId="227" hidden="1">'342(2022)020.00.0028Гор.пит(РБ)'!$A$13:$IV$13,'342(2022)020.00.0028Гор.пит(РБ)'!$A$14:$IV$16</definedName>
    <definedName name="Z_5785C92F_2F41_4821_A36D_BB64D7276F63_.wvu.Rows" localSheetId="233" hidden="1">'342(2022)500.02.0005Гор.пит(КБ)'!$A$13:$IV$13,'342(2022)500.02.0005Гор.пит(КБ)'!$A$14:$IV$16</definedName>
    <definedName name="Z_5785C92F_2F41_4821_A36D_BB64D7276F63_.wvu.Rows" localSheetId="230" hidden="1">'342(2022)500.02.0005Гор.пит(ФБ)'!$A$13:$IV$13,'342(2022)500.02.0005Гор.пит(ФБ)'!$A$14:$IV$16</definedName>
    <definedName name="Z_5785C92F_2F41_4821_A36D_BB64D7276F63_.wvu.Rows" localSheetId="228" hidden="1">'342(2023)020.00.0028Гор.пит(РБ)'!$A$13:$IV$13,'342(2023)020.00.0028Гор.пит(РБ)'!$A$14:$IV$16</definedName>
    <definedName name="Z_5785C92F_2F41_4821_A36D_BB64D7276F63_.wvu.Rows" localSheetId="234" hidden="1">'342(2023)500.02.0005Гор.пит(КБ)'!$A$13:$IV$13,'342(2023)500.02.0005Гор.пит(КБ)'!$A$14:$IV$16</definedName>
    <definedName name="Z_5785C92F_2F41_4821_A36D_BB64D7276F63_.wvu.Rows" localSheetId="231" hidden="1">'342(2023)500.02.0005Гор.пит(ФБ)'!$A$13:$IV$13,'342(2023)500.02.0005Гор.пит(ФБ)'!$A$14:$IV$16</definedName>
    <definedName name="Z_77E11E51_4B47_49A8_8125_703F017DF3D0_.wvu.FilterData" localSheetId="274" hidden="1">'ДЛЯ ТАЛИСМАНА'!$A$7:$T$81</definedName>
    <definedName name="Z_77E11E51_4B47_49A8_8125_703F017DF3D0_.wvu.FilterData" localSheetId="0" hidden="1">'Раздел 1'!$A$28:$S$810</definedName>
    <definedName name="Z_77E11E51_4B47_49A8_8125_703F017DF3D0_.wvu.PrintTitles" localSheetId="274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74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190" hidden="1">'225  (2021)20.00.04'!$A$39:$IV$39,'225  (2021)20.00.04'!$A$48:$IV$53</definedName>
    <definedName name="Z_9DA4E381_0177_43B6_8467_43579A31403D_.wvu.Rows" localSheetId="125" hidden="1">'225  (2021)ВНЕБ, 120Д'!$A$39:$IV$39,'225  (2021)ВНЕБ, 120Д'!$A$48:$IV$53</definedName>
    <definedName name="Z_9DA4E381_0177_43B6_8467_43579A31403D_.wvu.Rows" localSheetId="151" hidden="1">'225  (2021)ВНЕБ, 140Д'!$A$39:$IV$39,'225  (2021)ВНЕБ, 140Д'!$A$48:$IV$53</definedName>
    <definedName name="Z_9DA4E381_0177_43B6_8467_43579A31403D_.wvu.Rows" localSheetId="157" hidden="1">'225  (2021)ВНЕБ, 150Д'!$A$39:$IV$39,'225  (2021)ВНЕБ, 150Д'!$A$48:$IV$53</definedName>
    <definedName name="Z_9DA4E381_0177_43B6_8467_43579A31403D_.wvu.Rows" localSheetId="170" hidden="1">'225  (2021)ВНЕБ, 400Д'!$A$39:$IV$39,'225  (2021)ВНЕБ, 400Д'!$A$48:$IV$53</definedName>
    <definedName name="Z_9DA4E381_0177_43B6_8467_43579A31403D_.wvu.Rows" localSheetId="107" hidden="1">'225  (2021)КРАЙ'!$A$19:$IV$20,'225  (2021)КРАЙ'!$A$29:$IV$33</definedName>
    <definedName name="Z_9DA4E381_0177_43B6_8467_43579A31403D_.wvu.Rows" localSheetId="44" hidden="1">'225  (2021)Р-Н'!$A$35:$IV$35,'225  (2021)Р-Н'!$A$44:$IV$49</definedName>
    <definedName name="Z_9DA4E381_0177_43B6_8467_43579A31403D_.wvu.Rows" localSheetId="271" hidden="1">'225  (2022)060.00.0004'!$A$38:$IV$40,'225  (2022)060.00.0004'!$A$49:$IV$57</definedName>
    <definedName name="Z_9DA4E381_0177_43B6_8467_43579A31403D_.wvu.Rows" localSheetId="272" hidden="1">'225  (2022)500.03.0002'!$A$38:$IV$40,'225  (2022)500.03.0002'!$A$49:$IV$57</definedName>
    <definedName name="Z_9DA4E381_0177_43B6_8467_43579A31403D_.wvu.Rows" localSheetId="108" hidden="1">'225  (2022)КРАЙ'!$A$38:$IR$38,'225  (2022)КРАЙ'!#REF!</definedName>
    <definedName name="Z_9DA4E381_0177_43B6_8467_43579A31403D_.wvu.Rows" localSheetId="45" hidden="1">'225  (2022)Р-Н'!$A$33:$IR$35,'225  (2022)Р-Н'!$A$44:$IR$52</definedName>
    <definedName name="Z_9DA4E381_0177_43B6_8467_43579A31403D_.wvu.Rows" localSheetId="109" hidden="1">'225  (2023)КРАЙ'!$A$38:$IR$38,'225  (2023)КРАЙ'!#REF!</definedName>
    <definedName name="Z_9DA4E381_0177_43B6_8467_43579A31403D_.wvu.Rows" localSheetId="46" hidden="1">'225  (2023)Р-Н'!$A$33:$IR$35,'225  (2023)Р-Н'!$A$44:$IR$52</definedName>
    <definedName name="Z_9DA4E381_0177_43B6_8467_43579A31403D_.wvu.Rows" localSheetId="242" hidden="1">'225 (2021)500.02.0003 ЕГЭ'!$A$38:$IV$40,'225 (2021)500.02.0003 ЕГЭ'!$A$49:$IV$57</definedName>
    <definedName name="Z_9DA4E381_0177_43B6_8467_43579A31403D_.wvu.Rows" localSheetId="38" hidden="1">'225 (2021)Р-Н (001.10.0000)'!$A$21:$IV$21,'225 (2021)Р-Н (001.10.0000)'!$A$26:$IV$31</definedName>
    <definedName name="Z_9DA4E381_0177_43B6_8467_43579A31403D_.wvu.Rows" localSheetId="41" hidden="1">'225 (2021)Р-Н (001.11.0000)'!$A$20:$IV$20,'225 (2021)Р-Н (001.11.0000)'!$A$24:$IV$28</definedName>
    <definedName name="Z_9DA4E381_0177_43B6_8467_43579A31403D_.wvu.Rows" localSheetId="243" hidden="1">'225 (2022)500.02.0003 ЕГЭ'!$A$38:$IV$40,'225 (2022)500.02.0003 ЕГЭ'!$A$49:$IV$57</definedName>
    <definedName name="Z_9DA4E381_0177_43B6_8467_43579A31403D_.wvu.Rows" localSheetId="39" hidden="1">'225 (2022)Р-Н (001.10.0000)'!$A$18:$IR$20,'225 (2022)Р-Н (001.10.0000)'!$A$24:$IR$29</definedName>
    <definedName name="Z_9DA4E381_0177_43B6_8467_43579A31403D_.wvu.Rows" localSheetId="42" hidden="1">'225 (2022)Р-Н (001.11.0000)'!$A$18:$IR$20,'225 (2022)Р-Н (001.11.0000)'!$A$24:$IR$29</definedName>
    <definedName name="Z_9DA4E381_0177_43B6_8467_43579A31403D_.wvu.Rows" localSheetId="244" hidden="1">'225 (2023)500.02.0003 ЕГЭ'!$A$38:$IV$40,'225 (2023)500.02.0003 ЕГЭ'!$A$49:$IV$57</definedName>
    <definedName name="Z_9DA4E381_0177_43B6_8467_43579A31403D_.wvu.Rows" localSheetId="40" hidden="1">'225 (2023)Р-Н (001.10.0000)'!$A$18:$IR$20,'225 (2023)Р-Н (001.10.0000)'!$A$24:$IR$29</definedName>
    <definedName name="Z_9DA4E381_0177_43B6_8467_43579A31403D_.wvu.Rows" localSheetId="43" hidden="1">'225 (2023)Р-Н (001.11.0000)'!$A$18:$IR$20,'225 (2023)Р-Н (001.11.0000)'!$A$24:$IR$29</definedName>
    <definedName name="Z_B1F055BA_EE0B_476B_93E6_E21AE4E83CD2_.wvu.FilterData" localSheetId="235" hidden="1">'211квр 111 (2021)500.02.0003ЕГЭ'!$A$17:$L$26</definedName>
    <definedName name="Z_B1F055BA_EE0B_476B_93E6_E21AE4E83CD2_.wvu.FilterData" localSheetId="74" hidden="1">'211квр 111 (2021)КРАЙ'!$A$17:$I$38</definedName>
    <definedName name="Z_B1F055BA_EE0B_476B_93E6_E21AE4E83CD2_.wvu.FilterData" localSheetId="77" hidden="1">'211квр 111 (2021)КРАЙ (0703)'!$A$17:$I$43</definedName>
    <definedName name="Z_B1F055BA_EE0B_476B_93E6_E21AE4E83CD2_.wvu.FilterData" localSheetId="11" hidden="1">'211квр 111 (2021)РАЙОН'!$A$17:$L$26</definedName>
    <definedName name="Z_B1F055BA_EE0B_476B_93E6_E21AE4E83CD2_.wvu.FilterData" localSheetId="236" hidden="1">'211квр 111 (2022)500.02.0003ЕГЭ'!$A$17:$L$26</definedName>
    <definedName name="Z_B1F055BA_EE0B_476B_93E6_E21AE4E83CD2_.wvu.FilterData" localSheetId="75" hidden="1">'211квр 111 (2022)КРАЙ'!$A$17:$L$26</definedName>
    <definedName name="Z_B1F055BA_EE0B_476B_93E6_E21AE4E83CD2_.wvu.FilterData" localSheetId="78" hidden="1">'211квр 111 (2022)КРАЙ (0703)'!$A$17:$L$31</definedName>
    <definedName name="Z_B1F055BA_EE0B_476B_93E6_E21AE4E83CD2_.wvu.FilterData" localSheetId="12" hidden="1">'211квр 111 (2022)РАЙОН'!$A$17:$L$26</definedName>
    <definedName name="Z_B1F055BA_EE0B_476B_93E6_E21AE4E83CD2_.wvu.FilterData" localSheetId="237" hidden="1">'211квр 111 (2023)500.02.0003ЕГЭ'!$A$17:$L$26</definedName>
    <definedName name="Z_B1F055BA_EE0B_476B_93E6_E21AE4E83CD2_.wvu.FilterData" localSheetId="76" hidden="1">'211квр 111 (2023)КРАЙ'!$A$17:$L$26</definedName>
    <definedName name="Z_B1F055BA_EE0B_476B_93E6_E21AE4E83CD2_.wvu.FilterData" localSheetId="79" hidden="1">'211квр 111 (2023)КРАЙ (0703)'!$A$17:$L$31</definedName>
    <definedName name="Z_B1F055BA_EE0B_476B_93E6_E21AE4E83CD2_.wvu.FilterData" localSheetId="13" hidden="1">'211квр 111 (2023)РАЙОН'!$A$17:$L$26</definedName>
    <definedName name="Z_B1F055BA_EE0B_476B_93E6_E21AE4E83CD2_.wvu.FilterData" localSheetId="274" hidden="1">'ДЛЯ ТАЛИСМАНА'!$A$8:$T$81</definedName>
    <definedName name="Z_B1F055BA_EE0B_476B_93E6_E21AE4E83CD2_.wvu.FilterData" localSheetId="0" hidden="1">'Раздел 1'!$A$29:$S$810</definedName>
    <definedName name="Z_B1F055BA_EE0B_476B_93E6_E21AE4E83CD2_.wvu.PrintArea" localSheetId="235" hidden="1">'211квр 111 (2021)500.02.0003ЕГЭ'!$A$1:$I$26</definedName>
    <definedName name="Z_B1F055BA_EE0B_476B_93E6_E21AE4E83CD2_.wvu.PrintArea" localSheetId="74" hidden="1">'211квр 111 (2021)КРАЙ'!$A$1:$I$38</definedName>
    <definedName name="Z_B1F055BA_EE0B_476B_93E6_E21AE4E83CD2_.wvu.PrintArea" localSheetId="77" hidden="1">'211квр 111 (2021)КРАЙ (0703)'!$A$1:$I$43</definedName>
    <definedName name="Z_B1F055BA_EE0B_476B_93E6_E21AE4E83CD2_.wvu.PrintArea" localSheetId="11" hidden="1">'211квр 111 (2021)РАЙОН'!$A$1:$I$26</definedName>
    <definedName name="Z_B1F055BA_EE0B_476B_93E6_E21AE4E83CD2_.wvu.PrintArea" localSheetId="236" hidden="1">'211квр 111 (2022)500.02.0003ЕГЭ'!$A$1:$I$26</definedName>
    <definedName name="Z_B1F055BA_EE0B_476B_93E6_E21AE4E83CD2_.wvu.PrintArea" localSheetId="75" hidden="1">'211квр 111 (2022)КРАЙ'!$A$1:$I$26</definedName>
    <definedName name="Z_B1F055BA_EE0B_476B_93E6_E21AE4E83CD2_.wvu.PrintArea" localSheetId="78" hidden="1">'211квр 111 (2022)КРАЙ (0703)'!$A$1:$I$31</definedName>
    <definedName name="Z_B1F055BA_EE0B_476B_93E6_E21AE4E83CD2_.wvu.PrintArea" localSheetId="12" hidden="1">'211квр 111 (2022)РАЙОН'!$A$1:$I$26</definedName>
    <definedName name="Z_B1F055BA_EE0B_476B_93E6_E21AE4E83CD2_.wvu.PrintArea" localSheetId="237" hidden="1">'211квр 111 (2023)500.02.0003ЕГЭ'!$A$1:$I$26</definedName>
    <definedName name="Z_B1F055BA_EE0B_476B_93E6_E21AE4E83CD2_.wvu.PrintArea" localSheetId="76" hidden="1">'211квр 111 (2023)КРАЙ'!$A$1:$I$26</definedName>
    <definedName name="Z_B1F055BA_EE0B_476B_93E6_E21AE4E83CD2_.wvu.PrintArea" localSheetId="79" hidden="1">'211квр 111 (2023)КРАЙ (0703)'!$A$1:$I$31</definedName>
    <definedName name="Z_B1F055BA_EE0B_476B_93E6_E21AE4E83CD2_.wvu.PrintArea" localSheetId="13" hidden="1">'211квр 111 (2023)РАЙОН'!$A$1:$I$26</definedName>
    <definedName name="Z_B1F055BA_EE0B_476B_93E6_E21AE4E83CD2_.wvu.PrintArea" localSheetId="100" hidden="1">'212, 226 КВР 112 (2021)КРАЙ'!$A$1:$F$23</definedName>
    <definedName name="Z_B1F055BA_EE0B_476B_93E6_E21AE4E83CD2_.wvu.PrintArea" localSheetId="20" hidden="1">'212, 226 КВР 112 (2021)Р-Н'!$A$1:$F$23</definedName>
    <definedName name="Z_B1F055BA_EE0B_476B_93E6_E21AE4E83CD2_.wvu.PrintArea" localSheetId="101" hidden="1">'212, 226 КВР 112 (2022)КРАЙ'!$A$1:$F$23</definedName>
    <definedName name="Z_B1F055BA_EE0B_476B_93E6_E21AE4E83CD2_.wvu.PrintArea" localSheetId="102" hidden="1">'212, 226 КВР 112 (2023)КРАЙ'!$A$1:$F$23</definedName>
    <definedName name="Z_B1F055BA_EE0B_476B_93E6_E21AE4E83CD2_.wvu.PrintArea" localSheetId="238" hidden="1">'213 КВР 113 (2021-2023) ЕГЭ'!$A$1:$D$36</definedName>
    <definedName name="Z_B1F055BA_EE0B_476B_93E6_E21AE4E83CD2_.wvu.PrintArea" localSheetId="25" hidden="1">'213 КВР 119 (2021-2023)Р-Н'!$A$1:$D$36</definedName>
    <definedName name="Z_B1F055BA_EE0B_476B_93E6_E21AE4E83CD2_.wvu.PrintArea" localSheetId="93" hidden="1">'213 КВР 119(2021-2023)КРАЙ'!$A$1:$D$36</definedName>
    <definedName name="Z_B1F055BA_EE0B_476B_93E6_E21AE4E83CD2_.wvu.PrintArea" localSheetId="94" hidden="1">'213 КВР119(2021-2023)КРАЙ(0703)'!$A$1:$D$36</definedName>
    <definedName name="Z_B1F055BA_EE0B_476B_93E6_E21AE4E83CD2_.wvu.PrintArea" localSheetId="239" hidden="1">'221 (2021)500.02.0003 ЕГЭ'!$A$1:$F$20</definedName>
    <definedName name="Z_B1F055BA_EE0B_476B_93E6_E21AE4E83CD2_.wvu.PrintArea" localSheetId="122" hidden="1">'221 (2021)ВНЕБ, 120Д'!$A$1:$F$30</definedName>
    <definedName name="Z_B1F055BA_EE0B_476B_93E6_E21AE4E83CD2_.wvu.PrintArea" localSheetId="167" hidden="1">'221 (2021)ВНЕБ, 400Д'!$A$1:$F$30</definedName>
    <definedName name="Z_B1F055BA_EE0B_476B_93E6_E21AE4E83CD2_.wvu.PrintArea" localSheetId="103" hidden="1">'221 (2021)КРАЙ'!$A$1:$F$30</definedName>
    <definedName name="Z_B1F055BA_EE0B_476B_93E6_E21AE4E83CD2_.wvu.PrintArea" localSheetId="29" hidden="1">'221 (2021)Р-Н'!$A$1:$F$30</definedName>
    <definedName name="Z_B1F055BA_EE0B_476B_93E6_E21AE4E83CD2_.wvu.PrintArea" localSheetId="240" hidden="1">'221 (2022)500.02.0003 ЕГЭ'!$A$1:$F$20</definedName>
    <definedName name="Z_B1F055BA_EE0B_476B_93E6_E21AE4E83CD2_.wvu.PrintArea" localSheetId="104" hidden="1">'221 (2022)КРАЙ'!$A$1:$F$22</definedName>
    <definedName name="Z_B1F055BA_EE0B_476B_93E6_E21AE4E83CD2_.wvu.PrintArea" localSheetId="30" hidden="1">'221 (2022)Р-Н'!$A$1:$F$22</definedName>
    <definedName name="Z_B1F055BA_EE0B_476B_93E6_E21AE4E83CD2_.wvu.PrintArea" localSheetId="241" hidden="1">'221 (2023)500.02.0003 ЕГЭ'!$A$1:$F$20</definedName>
    <definedName name="Z_B1F055BA_EE0B_476B_93E6_E21AE4E83CD2_.wvu.PrintArea" localSheetId="105" hidden="1">'221 (2023)КРАЙ'!$A$1:$F$22</definedName>
    <definedName name="Z_B1F055BA_EE0B_476B_93E6_E21AE4E83CD2_.wvu.PrintArea" localSheetId="31" hidden="1">'221 (2023)Р-Н'!$A$1:$F$22</definedName>
    <definedName name="Z_B1F055BA_EE0B_476B_93E6_E21AE4E83CD2_.wvu.PrintArea" localSheetId="123" hidden="1">'222 (2021)ВНЕБ, 120Д'!$A$1:$C$25</definedName>
    <definedName name="Z_B1F055BA_EE0B_476B_93E6_E21AE4E83CD2_.wvu.PrintArea" localSheetId="168" hidden="1">'222 (2021)ВНЕБ, 400Д'!$A$1:$C$25</definedName>
    <definedName name="Z_B1F055BA_EE0B_476B_93E6_E21AE4E83CD2_.wvu.PrintArea" localSheetId="106" hidden="1">'222 (2021)КРАЙ'!$A$1:$C$25</definedName>
    <definedName name="Z_B1F055BA_EE0B_476B_93E6_E21AE4E83CD2_.wvu.PrintArea" localSheetId="190" hidden="1">'225  (2021)20.00.04'!$A$1:$F$143</definedName>
    <definedName name="Z_B1F055BA_EE0B_476B_93E6_E21AE4E83CD2_.wvu.PrintArea" localSheetId="125" hidden="1">'225  (2021)ВНЕБ, 120Д'!$A$1:$F$143</definedName>
    <definedName name="Z_B1F055BA_EE0B_476B_93E6_E21AE4E83CD2_.wvu.PrintArea" localSheetId="151" hidden="1">'225  (2021)ВНЕБ, 140Д'!$A$1:$F$143</definedName>
    <definedName name="Z_B1F055BA_EE0B_476B_93E6_E21AE4E83CD2_.wvu.PrintArea" localSheetId="157" hidden="1">'225  (2021)ВНЕБ, 150Д'!$A$1:$F$143</definedName>
    <definedName name="Z_B1F055BA_EE0B_476B_93E6_E21AE4E83CD2_.wvu.PrintArea" localSheetId="170" hidden="1">'225  (2021)ВНЕБ, 400Д'!$A$1:$F$143</definedName>
    <definedName name="Z_B1F055BA_EE0B_476B_93E6_E21AE4E83CD2_.wvu.PrintArea" localSheetId="107" hidden="1">'225  (2021)КРАЙ'!$A$1:$F$74</definedName>
    <definedName name="Z_B1F055BA_EE0B_476B_93E6_E21AE4E83CD2_.wvu.PrintArea" localSheetId="44" hidden="1">'225  (2021)Р-Н'!$A$1:$F$148</definedName>
    <definedName name="Z_B1F055BA_EE0B_476B_93E6_E21AE4E83CD2_.wvu.PrintArea" localSheetId="271" hidden="1">'225  (2022)060.00.0004'!$A$1:$F$89</definedName>
    <definedName name="Z_B1F055BA_EE0B_476B_93E6_E21AE4E83CD2_.wvu.PrintArea" localSheetId="272" hidden="1">'225  (2022)500.03.0002'!$A$1:$F$89</definedName>
    <definedName name="Z_B1F055BA_EE0B_476B_93E6_E21AE4E83CD2_.wvu.PrintArea" localSheetId="108" hidden="1">'225  (2022)КРАЙ'!$A$1:$F$45</definedName>
    <definedName name="Z_B1F055BA_EE0B_476B_93E6_E21AE4E83CD2_.wvu.PrintArea" localSheetId="45" hidden="1">'225  (2022)Р-Н'!$A$1:$F$72</definedName>
    <definedName name="Z_B1F055BA_EE0B_476B_93E6_E21AE4E83CD2_.wvu.PrintArea" localSheetId="109" hidden="1">'225  (2023)КРАЙ'!$A$1:$F$45</definedName>
    <definedName name="Z_B1F055BA_EE0B_476B_93E6_E21AE4E83CD2_.wvu.PrintArea" localSheetId="46" hidden="1">'225  (2023)Р-Н'!$A$1:$F$72</definedName>
    <definedName name="Z_B1F055BA_EE0B_476B_93E6_E21AE4E83CD2_.wvu.PrintArea" localSheetId="242" hidden="1">'225 (2021)500.02.0003 ЕГЭ'!$A$1:$F$77</definedName>
    <definedName name="Z_B1F055BA_EE0B_476B_93E6_E21AE4E83CD2_.wvu.PrintArea" localSheetId="38" hidden="1">'225 (2021)Р-Н (001.10.0000)'!$A$1:$F$62</definedName>
    <definedName name="Z_B1F055BA_EE0B_476B_93E6_E21AE4E83CD2_.wvu.PrintArea" localSheetId="41" hidden="1">'225 (2021)Р-Н (001.11.0000)'!$A$1:$F$60</definedName>
    <definedName name="Z_B1F055BA_EE0B_476B_93E6_E21AE4E83CD2_.wvu.PrintArea" localSheetId="243" hidden="1">'225 (2022)500.02.0003 ЕГЭ'!$A$1:$F$77</definedName>
    <definedName name="Z_B1F055BA_EE0B_476B_93E6_E21AE4E83CD2_.wvu.PrintArea" localSheetId="39" hidden="1">'225 (2022)Р-Н (001.10.0000)'!$A$1:$F$35</definedName>
    <definedName name="Z_B1F055BA_EE0B_476B_93E6_E21AE4E83CD2_.wvu.PrintArea" localSheetId="42" hidden="1">'225 (2022)Р-Н (001.11.0000)'!$A$1:$F$33</definedName>
    <definedName name="Z_B1F055BA_EE0B_476B_93E6_E21AE4E83CD2_.wvu.PrintArea" localSheetId="244" hidden="1">'225 (2023)500.02.0003 ЕГЭ'!$A$1:$F$77</definedName>
    <definedName name="Z_B1F055BA_EE0B_476B_93E6_E21AE4E83CD2_.wvu.PrintArea" localSheetId="40" hidden="1">'225 (2023)Р-Н (001.10.0000)'!$A$1:$F$35</definedName>
    <definedName name="Z_B1F055BA_EE0B_476B_93E6_E21AE4E83CD2_.wvu.PrintArea" localSheetId="43" hidden="1">'225 (2023)Р-Н (001.11.0000)'!$A$1:$F$33</definedName>
    <definedName name="Z_B1F055BA_EE0B_476B_93E6_E21AE4E83CD2_.wvu.PrintArea" localSheetId="203" hidden="1">'226 (2021)020.00.0001 5руб'!$A$1:$F$51</definedName>
    <definedName name="Z_B1F055BA_EE0B_476B_93E6_E21AE4E83CD2_.wvu.PrintArea" localSheetId="257" hidden="1">'226 (2021)020.00.0003 Лагерь'!$A$1:$F$51</definedName>
    <definedName name="Z_B1F055BA_EE0B_476B_93E6_E21AE4E83CD2_.wvu.PrintArea" localSheetId="202" hidden="1">'226 (2021)020.00.0007 КПР'!$A$1:$F$51</definedName>
    <definedName name="Z_B1F055BA_EE0B_476B_93E6_E21AE4E83CD2_.wvu.PrintArea" localSheetId="215" hidden="1">'226 (2021)020.00.0015 Гор.пит'!$A$1:$F$51</definedName>
    <definedName name="Z_B1F055BA_EE0B_476B_93E6_E21AE4E83CD2_.wvu.PrintArea" localSheetId="207" hidden="1">'226 (2021)020.00.0031'!$A$1:$F$51</definedName>
    <definedName name="Z_B1F055BA_EE0B_476B_93E6_E21AE4E83CD2_.wvu.PrintArea" localSheetId="191" hidden="1">'226 (2021)20.00.04'!$A$1:$F$159</definedName>
    <definedName name="Z_B1F055BA_EE0B_476B_93E6_E21AE4E83CD2_.wvu.PrintArea" localSheetId="209" hidden="1">'226 (2021)500.02.0001 10 руб.'!$A$1:$F$51</definedName>
    <definedName name="Z_B1F055BA_EE0B_476B_93E6_E21AE4E83CD2_.wvu.PrintArea" localSheetId="245" hidden="1">'226 (2021)500.02.0003 ЕГЭ'!$A$1:$F$51</definedName>
    <definedName name="Z_B1F055BA_EE0B_476B_93E6_E21AE4E83CD2_.wvu.PrintArea" localSheetId="259" hidden="1">'226 (2021)500.05.0002 Лагерь'!$A$1:$F$51</definedName>
    <definedName name="Z_B1F055BA_EE0B_476B_93E6_E21AE4E83CD2_.wvu.PrintArea" localSheetId="126" hidden="1">'226 (2021)ВНЕБ, 120Д'!$A$1:$F$159</definedName>
    <definedName name="Z_B1F055BA_EE0B_476B_93E6_E21AE4E83CD2_.wvu.PrintArea" localSheetId="152" hidden="1">'226 (2021)ВНЕБ, 140Д'!$A$1:$F$159</definedName>
    <definedName name="Z_B1F055BA_EE0B_476B_93E6_E21AE4E83CD2_.wvu.PrintArea" localSheetId="159" hidden="1">'226 (2021)ВНЕБ, 150Д'!$A$1:$F$159</definedName>
    <definedName name="Z_B1F055BA_EE0B_476B_93E6_E21AE4E83CD2_.wvu.PrintArea" localSheetId="158" hidden="1">'226 (2021)ВНЕБ, 150Д (лагерь)'!$A$1:$F$159</definedName>
    <definedName name="Z_B1F055BA_EE0B_476B_93E6_E21AE4E83CD2_.wvu.PrintArea" localSheetId="171" hidden="1">'226 (2021)ВНЕБ, 400Д'!$A$1:$F$159</definedName>
    <definedName name="Z_B1F055BA_EE0B_476B_93E6_E21AE4E83CD2_.wvu.PrintArea" localSheetId="110" hidden="1">'226 (2021)КРАЙ'!$A$1:$F$79</definedName>
    <definedName name="Z_B1F055BA_EE0B_476B_93E6_E21AE4E83CD2_.wvu.PrintArea" localSheetId="47" hidden="1">'226 (2021)Р-Н'!$A$1:$F$226</definedName>
    <definedName name="Z_B1F055BA_EE0B_476B_93E6_E21AE4E83CD2_.wvu.PrintArea" localSheetId="204" hidden="1">'226 (2022)020.00.0001 5руб '!$A$1:$F$51</definedName>
    <definedName name="Z_B1F055BA_EE0B_476B_93E6_E21AE4E83CD2_.wvu.PrintArea" localSheetId="210" hidden="1">'226 (2022)500.02.0001 10 руб.'!$A$1:$F$51</definedName>
    <definedName name="Z_B1F055BA_EE0B_476B_93E6_E21AE4E83CD2_.wvu.PrintArea" localSheetId="246" hidden="1">'226 (2022)500.02.0003 ЕГЭ'!$A$1:$F$51</definedName>
    <definedName name="Z_B1F055BA_EE0B_476B_93E6_E21AE4E83CD2_.wvu.PrintArea" localSheetId="260" hidden="1">'226 (2022)500.05.0002 Лагерь'!$A$1:$F$51</definedName>
    <definedName name="Z_B1F055BA_EE0B_476B_93E6_E21AE4E83CD2_.wvu.PrintArea" localSheetId="160" hidden="1">'226 (2022)ВНЕБ, 150Д'!$A$1:$F$50</definedName>
    <definedName name="Z_B1F055BA_EE0B_476B_93E6_E21AE4E83CD2_.wvu.PrintArea" localSheetId="111" hidden="1">'226 (2022)КРАЙ'!$A$1:$F$46</definedName>
    <definedName name="Z_B1F055BA_EE0B_476B_93E6_E21AE4E83CD2_.wvu.PrintArea" localSheetId="48" hidden="1">'226 (2022)Р-Н'!$A$1:$F$51</definedName>
    <definedName name="Z_B1F055BA_EE0B_476B_93E6_E21AE4E83CD2_.wvu.PrintArea" localSheetId="211" hidden="1">'226 (2023)500.02.0001 10 руб.'!$A$1:$F$51</definedName>
    <definedName name="Z_B1F055BA_EE0B_476B_93E6_E21AE4E83CD2_.wvu.PrintArea" localSheetId="247" hidden="1">'226 (2023)500.02.0003 ЕГЭ'!$A$1:$F$51</definedName>
    <definedName name="Z_B1F055BA_EE0B_476B_93E6_E21AE4E83CD2_.wvu.PrintArea" localSheetId="261" hidden="1">'226 (2023)500.05.0002 Лагерь'!$A$1:$F$51</definedName>
    <definedName name="Z_B1F055BA_EE0B_476B_93E6_E21AE4E83CD2_.wvu.PrintArea" localSheetId="161" hidden="1">'226 (2023)ВНЕБ, 150Д'!$A$1:$F$50</definedName>
    <definedName name="Z_B1F055BA_EE0B_476B_93E6_E21AE4E83CD2_.wvu.PrintArea" localSheetId="112" hidden="1">'226 (2023)КРАЙ'!$A$1:$F$46</definedName>
    <definedName name="Z_B1F055BA_EE0B_476B_93E6_E21AE4E83CD2_.wvu.PrintArea" localSheetId="49" hidden="1">'226 (2023)Р-Н'!$A$1:$F$51</definedName>
    <definedName name="Z_B1F055BA_EE0B_476B_93E6_E21AE4E83CD2_.wvu.PrintArea" localSheetId="92" hidden="1">'226 КВР 113 (2021)КРАЙ'!$A$1:$F$23</definedName>
    <definedName name="Z_B1F055BA_EE0B_476B_93E6_E21AE4E83CD2_.wvu.PrintArea" localSheetId="22" hidden="1">'226 КВР 113 (2021)Р-Н'!$A$1:$F$23</definedName>
    <definedName name="Z_B1F055BA_EE0B_476B_93E6_E21AE4E83CD2_.wvu.PrintArea" localSheetId="216" hidden="1">'226(2021)020.00.0028Гор.пит(РБ)'!$A$1:$F$51</definedName>
    <definedName name="Z_B1F055BA_EE0B_476B_93E6_E21AE4E83CD2_.wvu.PrintArea" localSheetId="273" hidden="1">'226(2021)020.00.0034Лагерь(мед)'!$A$1:$F$51</definedName>
    <definedName name="Z_B1F055BA_EE0B_476B_93E6_E21AE4E83CD2_.wvu.PrintArea" localSheetId="222" hidden="1">'226(2021)500.02.0005Гор.пит(КБ)'!$A$1:$F$51</definedName>
    <definedName name="Z_B1F055BA_EE0B_476B_93E6_E21AE4E83CD2_.wvu.PrintArea" localSheetId="219" hidden="1">'226(2021)500.02.0005Гор.пит(ФБ)'!$A$1:$F$51</definedName>
    <definedName name="Z_B1F055BA_EE0B_476B_93E6_E21AE4E83CD2_.wvu.PrintArea" localSheetId="217" hidden="1">'226(2022)020.00.0028Гор.пит(РБ)'!$A$1:$F$51</definedName>
    <definedName name="Z_B1F055BA_EE0B_476B_93E6_E21AE4E83CD2_.wvu.PrintArea" localSheetId="223" hidden="1">'226(2022)500.02.0005Гор.пит(КБ)'!$A$1:$F$51</definedName>
    <definedName name="Z_B1F055BA_EE0B_476B_93E6_E21AE4E83CD2_.wvu.PrintArea" localSheetId="220" hidden="1">'226(2022)500.02.0005Гор.пит(ФБ)'!$A$1:$F$51</definedName>
    <definedName name="Z_B1F055BA_EE0B_476B_93E6_E21AE4E83CD2_.wvu.PrintArea" localSheetId="218" hidden="1">'226(2023)020.00.0028Гор.пит(РБ)'!$A$1:$F$51</definedName>
    <definedName name="Z_B1F055BA_EE0B_476B_93E6_E21AE4E83CD2_.wvu.PrintArea" localSheetId="224" hidden="1">'226(2023)500.02.0005Гор.пит(КБ)'!$A$1:$F$51</definedName>
    <definedName name="Z_B1F055BA_EE0B_476B_93E6_E21AE4E83CD2_.wvu.PrintArea" localSheetId="221" hidden="1">'226(2023)500.02.0005Гор.пит(ФБ)'!$A$1:$F$51</definedName>
    <definedName name="Z_B1F055BA_EE0B_476B_93E6_E21AE4E83CD2_.wvu.PrintArea" localSheetId="127" hidden="1">'227 (2021)ВНЕБ, 120Д'!$A$1:$D$25</definedName>
    <definedName name="Z_B1F055BA_EE0B_476B_93E6_E21AE4E83CD2_.wvu.PrintArea" localSheetId="172" hidden="1">'227 (2021)ВНЕБ, 400Д'!$A$1:$D$25</definedName>
    <definedName name="Z_B1F055BA_EE0B_476B_93E6_E21AE4E83CD2_.wvu.PrintArea" localSheetId="50" hidden="1">'227 (2021)Р-Н'!$A$1:$D$29</definedName>
    <definedName name="Z_B1F055BA_EE0B_476B_93E6_E21AE4E83CD2_.wvu.PrintArea" localSheetId="51" hidden="1">'227 (2022)Р-Н'!$A$1:$D$19</definedName>
    <definedName name="Z_B1F055BA_EE0B_476B_93E6_E21AE4E83CD2_.wvu.PrintArea" localSheetId="52" hidden="1">'227 (2023)Р-Н'!$A$1:$D$19</definedName>
    <definedName name="Z_B1F055BA_EE0B_476B_93E6_E21AE4E83CD2_.wvu.PrintArea" localSheetId="208" hidden="1">'262 (2021)020.00.0031'!$A$1:$F$19</definedName>
    <definedName name="Z_B1F055BA_EE0B_476B_93E6_E21AE4E83CD2_.wvu.PrintArea" localSheetId="89" hidden="1">'266 КВР 112 (2021)КРАЙ'!$A$1:$F$17</definedName>
    <definedName name="Z_B1F055BA_EE0B_476B_93E6_E21AE4E83CD2_.wvu.PrintArea" localSheetId="21" hidden="1">'266 КВР 112 (2021)Р-Н'!$A$1:$F$17</definedName>
    <definedName name="Z_B1F055BA_EE0B_476B_93E6_E21AE4E83CD2_.wvu.PrintArea" localSheetId="90" hidden="1">'266 КВР 112 (2022)КРАЙ'!$A$1:$F$17</definedName>
    <definedName name="Z_B1F055BA_EE0B_476B_93E6_E21AE4E83CD2_.wvu.PrintArea" localSheetId="23" hidden="1">'266 КВР 112 (2022)Р-Н'!$A$1:$F$17</definedName>
    <definedName name="Z_B1F055BA_EE0B_476B_93E6_E21AE4E83CD2_.wvu.PrintArea" localSheetId="91" hidden="1">'266 КВР 112 (2023)КРАЙ'!$A$1:$F$17</definedName>
    <definedName name="Z_B1F055BA_EE0B_476B_93E6_E21AE4E83CD2_.wvu.PrintArea" localSheetId="24" hidden="1">'266 КВР 112 (2023)Р-Н'!$A$1:$F$17</definedName>
    <definedName name="Z_B1F055BA_EE0B_476B_93E6_E21AE4E83CD2_.wvu.PrintArea" localSheetId="192" hidden="1">'310 (2021)20.00.04'!$A$1:$E$39</definedName>
    <definedName name="Z_B1F055BA_EE0B_476B_93E6_E21AE4E83CD2_.wvu.PrintArea" localSheetId="251" hidden="1">'310 (2021)500.02.0003 ЕГЭ'!$A$1:$E$20</definedName>
    <definedName name="Z_B1F055BA_EE0B_476B_93E6_E21AE4E83CD2_.wvu.PrintArea" localSheetId="129" hidden="1">'310 (2021)ВНЕБ, 120Д'!$A$1:$E$39</definedName>
    <definedName name="Z_B1F055BA_EE0B_476B_93E6_E21AE4E83CD2_.wvu.PrintArea" localSheetId="154" hidden="1">'310 (2021)ВНЕБ, 140Д'!$A$1:$E$39</definedName>
    <definedName name="Z_B1F055BA_EE0B_476B_93E6_E21AE4E83CD2_.wvu.PrintArea" localSheetId="163" hidden="1">'310 (2021)ВНЕБ, 150Д'!$A$1:$E$41</definedName>
    <definedName name="Z_B1F055BA_EE0B_476B_93E6_E21AE4E83CD2_.wvu.PrintArea" localSheetId="174" hidden="1">'310 (2021)ВНЕБ, 400Д'!$A$1:$E$39</definedName>
    <definedName name="Z_B1F055BA_EE0B_476B_93E6_E21AE4E83CD2_.wvu.PrintArea" localSheetId="113" hidden="1">'310 (2021)КРАЙ'!$A$1:$E$49</definedName>
    <definedName name="Z_B1F055BA_EE0B_476B_93E6_E21AE4E83CD2_.wvu.PrintArea" localSheetId="54" hidden="1">'310 (2021)Р-Н'!$A$1:$E$38</definedName>
    <definedName name="Z_B1F055BA_EE0B_476B_93E6_E21AE4E83CD2_.wvu.PrintArea" localSheetId="252" hidden="1">'310 (2022)500.02.0003 ЕГЭ'!$A$1:$E$20</definedName>
    <definedName name="Z_B1F055BA_EE0B_476B_93E6_E21AE4E83CD2_.wvu.PrintArea" localSheetId="114" hidden="1">'310 (2022)КРАЙ'!$A$1:$E$34</definedName>
    <definedName name="Z_B1F055BA_EE0B_476B_93E6_E21AE4E83CD2_.wvu.PrintArea" localSheetId="253" hidden="1">'310 (2023)500.02.0003 ЕГЭ'!$A$1:$E$20</definedName>
    <definedName name="Z_B1F055BA_EE0B_476B_93E6_E21AE4E83CD2_.wvu.PrintArea" localSheetId="115" hidden="1">'310 (2023)КРАЙ'!$A$1:$E$34</definedName>
    <definedName name="Z_B1F055BA_EE0B_476B_93E6_E21AE4E83CD2_.wvu.PrintArea" localSheetId="205" hidden="1">'342 (2021)020.00.0001 5руб'!$A$1:$D$16</definedName>
    <definedName name="Z_B1F055BA_EE0B_476B_93E6_E21AE4E83CD2_.wvu.PrintArea" localSheetId="206" hidden="1">'342 (2021)020.00.0002 Молоко'!$A$1:$D$16</definedName>
    <definedName name="Z_B1F055BA_EE0B_476B_93E6_E21AE4E83CD2_.wvu.PrintArea" localSheetId="258" hidden="1">'342 (2021)020.00.0003 Лагерь'!$A$1:$D$16</definedName>
    <definedName name="Z_B1F055BA_EE0B_476B_93E6_E21AE4E83CD2_.wvu.PrintArea" localSheetId="225" hidden="1">'342 (2021)020.00.0028 (10210)'!$A$1:$D$16</definedName>
    <definedName name="Z_B1F055BA_EE0B_476B_93E6_E21AE4E83CD2_.wvu.PrintArea" localSheetId="212" hidden="1">'342 (2021)500.02.0001 10 руб.'!$A$1:$D$16</definedName>
    <definedName name="Z_B1F055BA_EE0B_476B_93E6_E21AE4E83CD2_.wvu.PrintArea" localSheetId="262" hidden="1">'342 (2021)500.05.0002 Лагерь'!$A$1:$D$16</definedName>
    <definedName name="Z_B1F055BA_EE0B_476B_93E6_E21AE4E83CD2_.wvu.PrintArea" localSheetId="131" hidden="1">'342 (2021)ВНЕБ, 120Д'!$A$1:$D$14</definedName>
    <definedName name="Z_B1F055BA_EE0B_476B_93E6_E21AE4E83CD2_.wvu.PrintArea" localSheetId="176" hidden="1">'342 (2021)ВНЕБ, 400Д'!$A$1:$D$14</definedName>
    <definedName name="Z_B1F055BA_EE0B_476B_93E6_E21AE4E83CD2_.wvu.PrintArea" localSheetId="56" hidden="1">'342 (2021)Р-Н'!$A$1:$D$16</definedName>
    <definedName name="Z_B1F055BA_EE0B_476B_93E6_E21AE4E83CD2_.wvu.PrintArea" localSheetId="213" hidden="1">'342 (2022)500.02.0001 10 руб.'!$A$1:$D$16</definedName>
    <definedName name="Z_B1F055BA_EE0B_476B_93E6_E21AE4E83CD2_.wvu.PrintArea" localSheetId="263" hidden="1">'342 (2022)500.05.0002 Лагерь'!$A$1:$D$16</definedName>
    <definedName name="Z_B1F055BA_EE0B_476B_93E6_E21AE4E83CD2_.wvu.PrintArea" localSheetId="214" hidden="1">'342 (2023)500.02.0001 10 руб.'!$A$1:$D$16</definedName>
    <definedName name="Z_B1F055BA_EE0B_476B_93E6_E21AE4E83CD2_.wvu.PrintArea" localSheetId="264" hidden="1">'342 (2023)500.05.0002 Лагерь'!$A$1:$D$16</definedName>
    <definedName name="Z_B1F055BA_EE0B_476B_93E6_E21AE4E83CD2_.wvu.PrintArea" localSheetId="226" hidden="1">'342(2021)020.00.0028Гор.пит(РБ)'!$A$1:$D$16</definedName>
    <definedName name="Z_B1F055BA_EE0B_476B_93E6_E21AE4E83CD2_.wvu.PrintArea" localSheetId="232" hidden="1">'342(2021)500.02.0005Гор.пит(КБ)'!$A$1:$D$16</definedName>
    <definedName name="Z_B1F055BA_EE0B_476B_93E6_E21AE4E83CD2_.wvu.PrintArea" localSheetId="229" hidden="1">'342(2021)500.02.0005Гор.пит(ФБ)'!$A$1:$D$16</definedName>
    <definedName name="Z_B1F055BA_EE0B_476B_93E6_E21AE4E83CD2_.wvu.PrintArea" localSheetId="227" hidden="1">'342(2022)020.00.0028Гор.пит(РБ)'!$A$1:$D$16</definedName>
    <definedName name="Z_B1F055BA_EE0B_476B_93E6_E21AE4E83CD2_.wvu.PrintArea" localSheetId="233" hidden="1">'342(2022)500.02.0005Гор.пит(КБ)'!$A$1:$D$16</definedName>
    <definedName name="Z_B1F055BA_EE0B_476B_93E6_E21AE4E83CD2_.wvu.PrintArea" localSheetId="230" hidden="1">'342(2022)500.02.0005Гор.пит(ФБ)'!$A$1:$D$16</definedName>
    <definedName name="Z_B1F055BA_EE0B_476B_93E6_E21AE4E83CD2_.wvu.PrintArea" localSheetId="228" hidden="1">'342(2023)020.00.0028Гор.пит(РБ)'!$A$1:$D$16</definedName>
    <definedName name="Z_B1F055BA_EE0B_476B_93E6_E21AE4E83CD2_.wvu.PrintArea" localSheetId="234" hidden="1">'342(2023)500.02.0005Гор.пит(КБ)'!$A$1:$D$16</definedName>
    <definedName name="Z_B1F055BA_EE0B_476B_93E6_E21AE4E83CD2_.wvu.PrintArea" localSheetId="231" hidden="1">'342(2023)500.02.0005Гор.пит(ФБ)'!$A$1:$D$16</definedName>
    <definedName name="Z_B1F055BA_EE0B_476B_93E6_E21AE4E83CD2_.wvu.PrintArea" localSheetId="274" hidden="1">'ДЛЯ ТАЛИСМАНА'!$A$1:$T$81</definedName>
    <definedName name="Z_B1F055BA_EE0B_476B_93E6_E21AE4E83CD2_.wvu.PrintArea" localSheetId="0" hidden="1">'Раздел 1'!$A$7:$S$810</definedName>
    <definedName name="Z_B1F055BA_EE0B_476B_93E6_E21AE4E83CD2_.wvu.PrintTitles" localSheetId="235" hidden="1">'211квр 111 (2021)500.02.0003ЕГЭ'!$A$17:$IV$17</definedName>
    <definedName name="Z_B1F055BA_EE0B_476B_93E6_E21AE4E83CD2_.wvu.PrintTitles" localSheetId="74" hidden="1">'211квр 111 (2021)КРАЙ'!$A$17:$IS$17</definedName>
    <definedName name="Z_B1F055BA_EE0B_476B_93E6_E21AE4E83CD2_.wvu.PrintTitles" localSheetId="77" hidden="1">'211квр 111 (2021)КРАЙ (0703)'!$A$17:$IS$17</definedName>
    <definedName name="Z_B1F055BA_EE0B_476B_93E6_E21AE4E83CD2_.wvu.PrintTitles" localSheetId="11" hidden="1">'211квр 111 (2021)РАЙОН'!$A$17:$IV$17</definedName>
    <definedName name="Z_B1F055BA_EE0B_476B_93E6_E21AE4E83CD2_.wvu.PrintTitles" localSheetId="236" hidden="1">'211квр 111 (2022)500.02.0003ЕГЭ'!$A$17:$IV$17</definedName>
    <definedName name="Z_B1F055BA_EE0B_476B_93E6_E21AE4E83CD2_.wvu.PrintTitles" localSheetId="75" hidden="1">'211квр 111 (2022)КРАЙ'!$A$17:$IV$17</definedName>
    <definedName name="Z_B1F055BA_EE0B_476B_93E6_E21AE4E83CD2_.wvu.PrintTitles" localSheetId="78" hidden="1">'211квр 111 (2022)КРАЙ (0703)'!$A$17:$IV$17</definedName>
    <definedName name="Z_B1F055BA_EE0B_476B_93E6_E21AE4E83CD2_.wvu.PrintTitles" localSheetId="12" hidden="1">'211квр 111 (2022)РАЙОН'!$A$17:$IV$17</definedName>
    <definedName name="Z_B1F055BA_EE0B_476B_93E6_E21AE4E83CD2_.wvu.PrintTitles" localSheetId="237" hidden="1">'211квр 111 (2023)500.02.0003ЕГЭ'!$A$17:$IV$17</definedName>
    <definedName name="Z_B1F055BA_EE0B_476B_93E6_E21AE4E83CD2_.wvu.PrintTitles" localSheetId="76" hidden="1">'211квр 111 (2023)КРАЙ'!$A$17:$IV$17</definedName>
    <definedName name="Z_B1F055BA_EE0B_476B_93E6_E21AE4E83CD2_.wvu.PrintTitles" localSheetId="79" hidden="1">'211квр 111 (2023)КРАЙ (0703)'!$A$17:$IV$17</definedName>
    <definedName name="Z_B1F055BA_EE0B_476B_93E6_E21AE4E83CD2_.wvu.PrintTitles" localSheetId="13" hidden="1">'211квр 111 (2023)РАЙОН'!$A$17:$IV$17</definedName>
    <definedName name="Z_B1F055BA_EE0B_476B_93E6_E21AE4E83CD2_.wvu.PrintTitles" localSheetId="274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235" hidden="1">'211квр 111 (2021)500.02.0003ЕГЭ'!$A$1:$IV$6,'211квр 111 (2021)500.02.0003ЕГЭ'!#REF!</definedName>
    <definedName name="Z_B1F055BA_EE0B_476B_93E6_E21AE4E83CD2_.wvu.Rows" localSheetId="74" hidden="1">'211квр 111 (2021)КРАЙ'!$A$1:$IS$6,'211квр 111 (2021)КРАЙ'!#REF!</definedName>
    <definedName name="Z_B1F055BA_EE0B_476B_93E6_E21AE4E83CD2_.wvu.Rows" localSheetId="77" hidden="1">'211квр 111 (2021)КРАЙ (0703)'!$A$1:$IS$6,'211квр 111 (2021)КРАЙ (0703)'!#REF!</definedName>
    <definedName name="Z_B1F055BA_EE0B_476B_93E6_E21AE4E83CD2_.wvu.Rows" localSheetId="11" hidden="1">'211квр 111 (2021)РАЙОН'!$A$1:$IV$6,'211квр 111 (2021)РАЙОН'!#REF!</definedName>
    <definedName name="Z_B1F055BA_EE0B_476B_93E6_E21AE4E83CD2_.wvu.Rows" localSheetId="236" hidden="1">'211квр 111 (2022)500.02.0003ЕГЭ'!$A$1:$IV$6,'211квр 111 (2022)500.02.0003ЕГЭ'!#REF!</definedName>
    <definedName name="Z_B1F055BA_EE0B_476B_93E6_E21AE4E83CD2_.wvu.Rows" localSheetId="75" hidden="1">'211квр 111 (2022)КРАЙ'!$A$1:$IV$6,'211квр 111 (2022)КРАЙ'!#REF!</definedName>
    <definedName name="Z_B1F055BA_EE0B_476B_93E6_E21AE4E83CD2_.wvu.Rows" localSheetId="78" hidden="1">'211квр 111 (2022)КРАЙ (0703)'!$A$1:$IV$6,'211квр 111 (2022)КРАЙ (0703)'!#REF!</definedName>
    <definedName name="Z_B1F055BA_EE0B_476B_93E6_E21AE4E83CD2_.wvu.Rows" localSheetId="12" hidden="1">'211квр 111 (2022)РАЙОН'!$A$1:$IV$6,'211квр 111 (2022)РАЙОН'!#REF!</definedName>
    <definedName name="Z_B1F055BA_EE0B_476B_93E6_E21AE4E83CD2_.wvu.Rows" localSheetId="237" hidden="1">'211квр 111 (2023)500.02.0003ЕГЭ'!$A$1:$IV$6,'211квр 111 (2023)500.02.0003ЕГЭ'!#REF!</definedName>
    <definedName name="Z_B1F055BA_EE0B_476B_93E6_E21AE4E83CD2_.wvu.Rows" localSheetId="76" hidden="1">'211квр 111 (2023)КРАЙ'!$A$1:$IV$6,'211квр 111 (2023)КРАЙ'!#REF!</definedName>
    <definedName name="Z_B1F055BA_EE0B_476B_93E6_E21AE4E83CD2_.wvu.Rows" localSheetId="79" hidden="1">'211квр 111 (2023)КРАЙ (0703)'!$A$1:$IV$6,'211квр 111 (2023)КРАЙ (0703)'!#REF!</definedName>
    <definedName name="Z_B1F055BA_EE0B_476B_93E6_E21AE4E83CD2_.wvu.Rows" localSheetId="13" hidden="1">'211квр 111 (2023)РАЙОН'!$A$1:$IV$6,'211квр 111 (2023)РАЙОН'!#REF!</definedName>
    <definedName name="Z_B1F055BA_EE0B_476B_93E6_E21AE4E83CD2_.wvu.Rows" localSheetId="239" hidden="1">'221 (2021)500.02.0003 ЕГЭ'!#REF!,'221 (2021)500.02.0003 ЕГЭ'!#REF!</definedName>
    <definedName name="Z_B1F055BA_EE0B_476B_93E6_E21AE4E83CD2_.wvu.Rows" localSheetId="122" hidden="1">'221 (2021)ВНЕБ, 120Д'!#REF!,'221 (2021)ВНЕБ, 120Д'!#REF!</definedName>
    <definedName name="Z_B1F055BA_EE0B_476B_93E6_E21AE4E83CD2_.wvu.Rows" localSheetId="167" hidden="1">'221 (2021)ВНЕБ, 400Д'!#REF!,'221 (2021)ВНЕБ, 400Д'!#REF!</definedName>
    <definedName name="Z_B1F055BA_EE0B_476B_93E6_E21AE4E83CD2_.wvu.Rows" localSheetId="103" hidden="1">'221 (2021)КРАЙ'!#REF!,'221 (2021)КРАЙ'!#REF!</definedName>
    <definedName name="Z_B1F055BA_EE0B_476B_93E6_E21AE4E83CD2_.wvu.Rows" localSheetId="29" hidden="1">'221 (2021)Р-Н'!#REF!,'221 (2021)Р-Н'!#REF!</definedName>
    <definedName name="Z_B1F055BA_EE0B_476B_93E6_E21AE4E83CD2_.wvu.Rows" localSheetId="240" hidden="1">'221 (2022)500.02.0003 ЕГЭ'!#REF!,'221 (2022)500.02.0003 ЕГЭ'!#REF!</definedName>
    <definedName name="Z_B1F055BA_EE0B_476B_93E6_E21AE4E83CD2_.wvu.Rows" localSheetId="104" hidden="1">'221 (2022)КРАЙ'!#REF!,'221 (2022)КРАЙ'!#REF!</definedName>
    <definedName name="Z_B1F055BA_EE0B_476B_93E6_E21AE4E83CD2_.wvu.Rows" localSheetId="30" hidden="1">'221 (2022)Р-Н'!#REF!,'221 (2022)Р-Н'!#REF!</definedName>
    <definedName name="Z_B1F055BA_EE0B_476B_93E6_E21AE4E83CD2_.wvu.Rows" localSheetId="241" hidden="1">'221 (2023)500.02.0003 ЕГЭ'!#REF!,'221 (2023)500.02.0003 ЕГЭ'!#REF!</definedName>
    <definedName name="Z_B1F055BA_EE0B_476B_93E6_E21AE4E83CD2_.wvu.Rows" localSheetId="105" hidden="1">'221 (2023)КРАЙ'!#REF!,'221 (2023)КРАЙ'!#REF!</definedName>
    <definedName name="Z_B1F055BA_EE0B_476B_93E6_E21AE4E83CD2_.wvu.Rows" localSheetId="31" hidden="1">'221 (2023)Р-Н'!#REF!,'221 (2023)Р-Н'!#REF!</definedName>
    <definedName name="Z_B1F055BA_EE0B_476B_93E6_E21AE4E83CD2_.wvu.Rows" localSheetId="123" hidden="1">'222 (2021)ВНЕБ, 120Д'!#REF!,'222 (2021)ВНЕБ, 120Д'!$A$13:$IU$13</definedName>
    <definedName name="Z_B1F055BA_EE0B_476B_93E6_E21AE4E83CD2_.wvu.Rows" localSheetId="168" hidden="1">'222 (2021)ВНЕБ, 400Д'!#REF!,'222 (2021)ВНЕБ, 400Д'!$A$13:$IU$13</definedName>
    <definedName name="Z_B1F055BA_EE0B_476B_93E6_E21AE4E83CD2_.wvu.Rows" localSheetId="106" hidden="1">'222 (2021)КРАЙ'!#REF!,'222 (2021)КРАЙ'!$A$13:$IU$13</definedName>
    <definedName name="Z_B1F055BA_EE0B_476B_93E6_E21AE4E83CD2_.wvu.Rows" localSheetId="190" hidden="1">'225  (2021)20.00.04'!$A$14:$IV$35,'225  (2021)20.00.04'!$A$37:$IV$39,'225  (2021)20.00.04'!$A$41:$IV$48,'225  (2021)20.00.04'!$A$50:$IV$53,'225  (2021)20.00.04'!$A$75:$IV$76</definedName>
    <definedName name="Z_B1F055BA_EE0B_476B_93E6_E21AE4E83CD2_.wvu.Rows" localSheetId="125" hidden="1">'225  (2021)ВНЕБ, 120Д'!$A$14:$IV$35,'225  (2021)ВНЕБ, 120Д'!$A$37:$IV$39,'225  (2021)ВНЕБ, 120Д'!$A$41:$IV$48,'225  (2021)ВНЕБ, 120Д'!$A$50:$IV$53,'225  (2021)ВНЕБ, 120Д'!$A$75:$IV$76</definedName>
    <definedName name="Z_B1F055BA_EE0B_476B_93E6_E21AE4E83CD2_.wvu.Rows" localSheetId="151" hidden="1">'225  (2021)ВНЕБ, 140Д'!$A$14:$IV$35,'225  (2021)ВНЕБ, 140Д'!$A$37:$IV$39,'225  (2021)ВНЕБ, 140Д'!$A$41:$IV$48,'225  (2021)ВНЕБ, 140Д'!$A$50:$IV$53,'225  (2021)ВНЕБ, 140Д'!$A$75:$IV$76</definedName>
    <definedName name="Z_B1F055BA_EE0B_476B_93E6_E21AE4E83CD2_.wvu.Rows" localSheetId="157" hidden="1">'225  (2021)ВНЕБ, 150Д'!$A$14:$IV$35,'225  (2021)ВНЕБ, 150Д'!$A$37:$IV$39,'225  (2021)ВНЕБ, 150Д'!$A$41:$IV$48,'225  (2021)ВНЕБ, 150Д'!$A$50:$IV$53,'225  (2021)ВНЕБ, 150Д'!$A$75:$IV$76</definedName>
    <definedName name="Z_B1F055BA_EE0B_476B_93E6_E21AE4E83CD2_.wvu.Rows" localSheetId="170" hidden="1">'225  (2021)ВНЕБ, 400Д'!$A$14:$IV$35,'225  (2021)ВНЕБ, 400Д'!$A$37:$IV$39,'225  (2021)ВНЕБ, 400Д'!$A$41:$IV$48,'225  (2021)ВНЕБ, 400Д'!$A$50:$IV$53,'225  (2021)ВНЕБ, 400Д'!$A$75:$IV$76</definedName>
    <definedName name="Z_B1F055BA_EE0B_476B_93E6_E21AE4E83CD2_.wvu.Rows" localSheetId="107" hidden="1">'225  (2021)КРАЙ'!$A$14:$IV$16,'225  (2021)КРАЙ'!$A$18:$IV$20,'225  (2021)КРАЙ'!$A$22:$IV$29,'225  (2021)КРАЙ'!$A$31:$IV$33,'225  (2021)КРАЙ'!$A$38:$IV$38</definedName>
    <definedName name="Z_B1F055BA_EE0B_476B_93E6_E21AE4E83CD2_.wvu.Rows" localSheetId="44" hidden="1">'225  (2021)Р-Н'!$A$14:$IV$31,'225  (2021)Р-Н'!$A$33:$IV$35,'225  (2021)Р-Н'!$A$37:$IV$44,'225  (2021)Р-Н'!$A$46:$IV$49,'225  (2021)Р-Н'!$A$71:$IV$72</definedName>
    <definedName name="Z_B1F055BA_EE0B_476B_93E6_E21AE4E83CD2_.wvu.Rows" localSheetId="271" hidden="1">'225  (2022)060.00.0004'!$A$13:$IV$34,'225  (2022)060.00.0004'!$A$36:$IV$40,'225  (2022)060.00.0004'!$A$42:$IV$49,'225  (2022)060.00.0004'!$A$51:$IV$57,'225  (2022)060.00.0004'!$A$80:$IV$81</definedName>
    <definedName name="Z_B1F055BA_EE0B_476B_93E6_E21AE4E83CD2_.wvu.Rows" localSheetId="272" hidden="1">'225  (2022)500.03.0002'!$A$13:$IV$34,'225  (2022)500.03.0002'!$A$36:$IV$40,'225  (2022)500.03.0002'!$A$42:$IV$49,'225  (2022)500.03.0002'!$A$51:$IV$57,'225  (2022)500.03.0002'!$A$80:$IV$81</definedName>
    <definedName name="Z_B1F055BA_EE0B_476B_93E6_E21AE4E83CD2_.wvu.Rows" localSheetId="108" hidden="1">'225  (2022)КРАЙ'!$A$13:$IR$34,'225  (2022)КРАЙ'!$A$36:$IR$38,'225  (2022)КРАЙ'!#REF!,'225  (2022)КРАЙ'!#REF!,'225  (2022)КРАЙ'!#REF!</definedName>
    <definedName name="Z_B1F055BA_EE0B_476B_93E6_E21AE4E83CD2_.wvu.Rows" localSheetId="45" hidden="1">'225  (2022)Р-Н'!$A$12:$IR$29,'225  (2022)Р-Н'!$A$31:$IR$35,'225  (2022)Р-Н'!$A$37:$IR$44,'225  (2022)Р-Н'!$A$46:$IR$52,'225  (2022)Р-Н'!#REF!</definedName>
    <definedName name="Z_B1F055BA_EE0B_476B_93E6_E21AE4E83CD2_.wvu.Rows" localSheetId="109" hidden="1">'225  (2023)КРАЙ'!$A$13:$IR$34,'225  (2023)КРАЙ'!$A$36:$IR$38,'225  (2023)КРАЙ'!#REF!,'225  (2023)КРАЙ'!#REF!,'225  (2023)КРАЙ'!#REF!</definedName>
    <definedName name="Z_B1F055BA_EE0B_476B_93E6_E21AE4E83CD2_.wvu.Rows" localSheetId="46" hidden="1">'225  (2023)Р-Н'!$A$12:$IR$29,'225  (2023)Р-Н'!$A$31:$IR$35,'225  (2023)Р-Н'!$A$37:$IR$44,'225  (2023)Р-Н'!$A$46:$IR$52,'225  (2023)Р-Н'!#REF!</definedName>
    <definedName name="Z_B1F055BA_EE0B_476B_93E6_E21AE4E83CD2_.wvu.Rows" localSheetId="242" hidden="1">'225 (2021)500.02.0003 ЕГЭ'!$A$13:$IV$34,'225 (2021)500.02.0003 ЕГЭ'!$A$36:$IV$40,'225 (2021)500.02.0003 ЕГЭ'!$A$42:$IV$49,'225 (2021)500.02.0003 ЕГЭ'!$A$51:$IV$57,'225 (2021)500.02.0003 ЕГЭ'!#REF!</definedName>
    <definedName name="Z_B1F055BA_EE0B_476B_93E6_E21AE4E83CD2_.wvu.Rows" localSheetId="38" hidden="1">'225 (2021)Р-Н (001.10.0000)'!$A$14:$IV$17,'225 (2021)Р-Н (001.10.0000)'!$A$19:$IV$21,'225 (2021)Р-Н (001.10.0000)'!$A$23:$IV$26,'225 (2021)Р-Н (001.10.0000)'!$A$28:$IV$31,'225 (2021)Р-Н (001.10.0000)'!$A$35:$IV$36</definedName>
    <definedName name="Z_B1F055BA_EE0B_476B_93E6_E21AE4E83CD2_.wvu.Rows" localSheetId="41" hidden="1">'225 (2021)Р-Н (001.11.0000)'!$A$14:$IV$16,'225 (2021)Р-Н (001.11.0000)'!$A$18:$IV$20,'225 (2021)Р-Н (001.11.0000)'!$A$22:$IV$24,'225 (2021)Р-Н (001.11.0000)'!$A$26:$IV$28,'225 (2021)Р-Н (001.11.0000)'!$A$32:$IV$33</definedName>
    <definedName name="Z_B1F055BA_EE0B_476B_93E6_E21AE4E83CD2_.wvu.Rows" localSheetId="243" hidden="1">'225 (2022)500.02.0003 ЕГЭ'!$A$13:$IV$34,'225 (2022)500.02.0003 ЕГЭ'!$A$36:$IV$40,'225 (2022)500.02.0003 ЕГЭ'!$A$42:$IV$49,'225 (2022)500.02.0003 ЕГЭ'!$A$51:$IV$57,'225 (2022)500.02.0003 ЕГЭ'!#REF!</definedName>
    <definedName name="Z_B1F055BA_EE0B_476B_93E6_E21AE4E83CD2_.wvu.Rows" localSheetId="39" hidden="1">'225 (2022)Р-Н (001.10.0000)'!$A$12:$IR$14,'225 (2022)Р-Н (001.10.0000)'!$A$16:$IR$20,'225 (2022)Р-Н (001.10.0000)'!$A$22:$IR$24,'225 (2022)Р-Н (001.10.0000)'!$A$26:$IR$29,'225 (2022)Р-Н (001.10.0000)'!#REF!</definedName>
    <definedName name="Z_B1F055BA_EE0B_476B_93E6_E21AE4E83CD2_.wvu.Rows" localSheetId="42" hidden="1">'225 (2022)Р-Н (001.11.0000)'!$A$12:$IR$14,'225 (2022)Р-Н (001.11.0000)'!$A$16:$IR$20,'225 (2022)Р-Н (001.11.0000)'!$A$22:$IR$24,'225 (2022)Р-Н (001.11.0000)'!$A$26:$IR$29,'225 (2022)Р-Н (001.11.0000)'!#REF!</definedName>
    <definedName name="Z_B1F055BA_EE0B_476B_93E6_E21AE4E83CD2_.wvu.Rows" localSheetId="244" hidden="1">'225 (2023)500.02.0003 ЕГЭ'!$A$13:$IV$34,'225 (2023)500.02.0003 ЕГЭ'!$A$36:$IV$40,'225 (2023)500.02.0003 ЕГЭ'!$A$42:$IV$49,'225 (2023)500.02.0003 ЕГЭ'!$A$51:$IV$57,'225 (2023)500.02.0003 ЕГЭ'!#REF!</definedName>
    <definedName name="Z_B1F055BA_EE0B_476B_93E6_E21AE4E83CD2_.wvu.Rows" localSheetId="40" hidden="1">'225 (2023)Р-Н (001.10.0000)'!$A$12:$IR$14,'225 (2023)Р-Н (001.10.0000)'!$A$16:$IR$20,'225 (2023)Р-Н (001.10.0000)'!$A$22:$IR$24,'225 (2023)Р-Н (001.10.0000)'!$A$26:$IR$29,'225 (2023)Р-Н (001.10.0000)'!#REF!</definedName>
    <definedName name="Z_B1F055BA_EE0B_476B_93E6_E21AE4E83CD2_.wvu.Rows" localSheetId="43" hidden="1">'225 (2023)Р-Н (001.11.0000)'!$A$12:$IR$14,'225 (2023)Р-Н (001.11.0000)'!$A$16:$IR$20,'225 (2023)Р-Н (001.11.0000)'!$A$22:$IR$24,'225 (2023)Р-Н (001.11.0000)'!$A$26:$IR$29,'225 (2023)Р-Н (001.11.0000)'!#REF!</definedName>
    <definedName name="Z_B1F055BA_EE0B_476B_93E6_E21AE4E83CD2_.wvu.Rows" localSheetId="203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B1F055BA_EE0B_476B_93E6_E21AE4E83CD2_.wvu.Rows" localSheetId="2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B1F055BA_EE0B_476B_93E6_E21AE4E83CD2_.wvu.Rows" localSheetId="202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B1F055BA_EE0B_476B_93E6_E21AE4E83CD2_.wvu.Rows" localSheetId="2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B1F055BA_EE0B_476B_93E6_E21AE4E83CD2_.wvu.Rows" localSheetId="207" hidden="1">'226 (2021)020.00.0031'!$A$12:$IV$25,'226 (2021)020.00.0031'!$A$27:$IV$27,'226 (2021)020.00.0031'!$A$29:$IV$31,'226 (2021)020.00.0031'!$A$35:$IV$35,'226 (2021)020.00.0031'!#REF!,'226 (2021)020.00.0031'!#REF!</definedName>
    <definedName name="Z_B1F055BA_EE0B_476B_93E6_E21AE4E83CD2_.wvu.Rows" localSheetId="191" hidden="1">'226 (2021)20.00.04'!$A$13:$IV$20,'226 (2021)20.00.04'!$A$22:$IV$22,'226 (2021)20.00.04'!#REF!,'226 (2021)20.00.04'!$A$27:$IV$27,'226 (2021)20.00.04'!$A$59:$IV$59,'226 (2021)20.00.04'!#REF!</definedName>
    <definedName name="Z_B1F055BA_EE0B_476B_93E6_E21AE4E83CD2_.wvu.Rows" localSheetId="2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B1F055BA_EE0B_476B_93E6_E21AE4E83CD2_.wvu.Rows" localSheetId="2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B1F055BA_EE0B_476B_93E6_E21AE4E83CD2_.wvu.Rows" localSheetId="259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B1F055BA_EE0B_476B_93E6_E21AE4E83CD2_.wvu.Rows" localSheetId="126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B1F055BA_EE0B_476B_93E6_E21AE4E83CD2_.wvu.Rows" localSheetId="152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B1F055BA_EE0B_476B_93E6_E21AE4E83CD2_.wvu.Rows" localSheetId="159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B1F055BA_EE0B_476B_93E6_E21AE4E83CD2_.wvu.Rows" localSheetId="158" hidden="1">'226 (2021)ВНЕБ, 150Д (лагерь)'!$A$13:$IV$20,'226 (2021)ВНЕБ, 150Д (лагерь)'!$A$22:$IV$22,'226 (2021)ВНЕБ, 150Д (лагерь)'!#REF!,'226 (2021)ВНЕБ, 150Д (лагерь)'!$A$27:$IV$27,'226 (2021)ВНЕБ, 150Д (лагерь)'!$A$59:$IV$59,'226 (2021)ВНЕБ, 150Д (лагерь)'!#REF!</definedName>
    <definedName name="Z_B1F055BA_EE0B_476B_93E6_E21AE4E83CD2_.wvu.Rows" localSheetId="171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B1F055BA_EE0B_476B_93E6_E21AE4E83CD2_.wvu.Rows" localSheetId="110" hidden="1">'226 (2021)КРАЙ'!$A$13:$IV$20,'226 (2021)КРАЙ'!$A$22:$IV$22,'226 (2021)КРАЙ'!$A$27:$IV$27,'226 (2021)КРАЙ'!$A$31:$IV$31,'226 (2021)КРАЙ'!#REF!,'226 (2021)КРАЙ'!#REF!</definedName>
    <definedName name="Z_B1F055BA_EE0B_476B_93E6_E21AE4E83CD2_.wvu.Rows" localSheetId="47" hidden="1">'226 (2021)Р-Н'!$A$13:$IV$21,'226 (2021)Р-Н'!$A$23:$IV$23,'226 (2021)Р-Н'!#REF!,'226 (2021)Р-Н'!$A$28:$IV$28,'226 (2021)Р-Н'!$A$60:$IV$60,'226 (2021)Р-Н'!#REF!</definedName>
    <definedName name="Z_B1F055BA_EE0B_476B_93E6_E21AE4E83CD2_.wvu.Rows" localSheetId="204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B1F055BA_EE0B_476B_93E6_E21AE4E83CD2_.wvu.Rows" localSheetId="2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B1F055BA_EE0B_476B_93E6_E21AE4E83CD2_.wvu.Rows" localSheetId="260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B1F055BA_EE0B_476B_93E6_E21AE4E83CD2_.wvu.Rows" localSheetId="160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B1F055BA_EE0B_476B_93E6_E21AE4E83CD2_.wvu.Rows" localSheetId="111" hidden="1">'226 (2022)КРАЙ'!$A$12:$IV$26,'226 (2022)КРАЙ'!$A$28:$IV$28,'226 (2022)КРАЙ'!$A$30:$IV$33,'226 (2022)КРАЙ'!$A$37:$IV$37,'226 (2022)КРАЙ'!#REF!,'226 (2022)КРАЙ'!#REF!</definedName>
    <definedName name="Z_B1F055BA_EE0B_476B_93E6_E21AE4E83CD2_.wvu.Rows" localSheetId="48" hidden="1">'226 (2022)Р-Н'!$A$12:$IN$25,'226 (2022)Р-Н'!$A$27:$IN$27,'226 (2022)Р-Н'!$A$29:$IN$31,'226 (2022)Р-Н'!$A$35:$IN$35,'226 (2022)Р-Н'!#REF!,'226 (2022)Р-Н'!#REF!</definedName>
    <definedName name="Z_B1F055BA_EE0B_476B_93E6_E21AE4E83CD2_.wvu.Rows" localSheetId="2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2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B1F055BA_EE0B_476B_93E6_E21AE4E83CD2_.wvu.Rows" localSheetId="261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B1F055BA_EE0B_476B_93E6_E21AE4E83CD2_.wvu.Rows" localSheetId="161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B1F055BA_EE0B_476B_93E6_E21AE4E83CD2_.wvu.Rows" localSheetId="112" hidden="1">'226 (2023)КРАЙ'!$A$12:$IV$26,'226 (2023)КРАЙ'!$A$28:$IV$28,'226 (2023)КРАЙ'!$A$30:$IV$33,'226 (2023)КРАЙ'!$A$37:$IV$37,'226 (2023)КРАЙ'!#REF!,'226 (2023)КРАЙ'!#REF!</definedName>
    <definedName name="Z_B1F055BA_EE0B_476B_93E6_E21AE4E83CD2_.wvu.Rows" localSheetId="49" hidden="1">'226 (2023)Р-Н'!$A$12:$IN$25,'226 (2023)Р-Н'!$A$27:$IN$27,'226 (2023)Р-Н'!$A$29:$IN$31,'226 (2023)Р-Н'!$A$35:$IN$35,'226 (2023)Р-Н'!#REF!,'226 (2023)Р-Н'!#REF!</definedName>
    <definedName name="Z_B1F055BA_EE0B_476B_93E6_E21AE4E83CD2_.wvu.Rows" localSheetId="2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B1F055BA_EE0B_476B_93E6_E21AE4E83CD2_.wvu.Rows" localSheetId="273" hidden="1">'226(2021)020.00.0034Лагерь(мед)'!$A$12:$IV$25,'226(2021)020.00.0034Лагерь(мед)'!$A$27:$IV$27,'226(2021)020.00.0034Лагерь(мед)'!$A$29:$IV$31,'226(2021)020.00.0034Лагерь(мед)'!$A$35:$IV$35,'226(2021)020.00.0034Лагерь(мед)'!#REF!,'226(2021)020.00.0034Лагерь(мед)'!#REF!</definedName>
    <definedName name="Z_B1F055BA_EE0B_476B_93E6_E21AE4E83CD2_.wvu.Rows" localSheetId="2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B1F055BA_EE0B_476B_93E6_E21AE4E83CD2_.wvu.Rows" localSheetId="2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B1F055BA_EE0B_476B_93E6_E21AE4E83CD2_.wvu.Rows" localSheetId="2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2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2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2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2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2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27" hidden="1">'227 (2021)ВНЕБ, 120Д'!$A$12:$IV$12,'227 (2021)ВНЕБ, 120Д'!#REF!,'227 (2021)ВНЕБ, 120Д'!#REF!,'227 (2021)ВНЕБ, 120Д'!#REF!,'227 (2021)ВНЕБ, 120Д'!$A$13:$IV$13</definedName>
    <definedName name="Z_B1F055BA_EE0B_476B_93E6_E21AE4E83CD2_.wvu.Rows" localSheetId="172" hidden="1">'227 (2021)ВНЕБ, 400Д'!$A$12:$IV$12,'227 (2021)ВНЕБ, 400Д'!#REF!,'227 (2021)ВНЕБ, 400Д'!#REF!,'227 (2021)ВНЕБ, 400Д'!#REF!,'227 (2021)ВНЕБ, 400Д'!$A$13:$IV$13</definedName>
    <definedName name="Z_B1F055BA_EE0B_476B_93E6_E21AE4E83CD2_.wvu.Rows" localSheetId="50" hidden="1">'227 (2021)Р-Н'!$A$12:$IV$12,'227 (2021)Р-Н'!#REF!,'227 (2021)Р-Н'!#REF!,'227 (2021)Р-Н'!#REF!,'227 (2021)Р-Н'!$A$13:$IV$13</definedName>
    <definedName name="Z_B1F055BA_EE0B_476B_93E6_E21AE4E83CD2_.wvu.Rows" localSheetId="51" hidden="1">'227 (2022)Р-Н'!$A$11:$IS$13,'227 (2022)Р-Н'!#REF!,'227 (2022)Р-Н'!#REF!,'227 (2022)Р-Н'!#REF!,'227 (2022)Р-Н'!#REF!</definedName>
    <definedName name="Z_B1F055BA_EE0B_476B_93E6_E21AE4E83CD2_.wvu.Rows" localSheetId="52" hidden="1">'227 (2023)Р-Н'!$A$11:$IS$13,'227 (2023)Р-Н'!#REF!,'227 (2023)Р-Н'!#REF!,'227 (2023)Р-Н'!#REF!,'227 (2023)Р-Н'!#REF!</definedName>
    <definedName name="Z_B1F055BA_EE0B_476B_93E6_E21AE4E83CD2_.wvu.Rows" localSheetId="208" hidden="1">'262 (2021)020.00.0031'!#REF!,'262 (2021)020.00.0031'!#REF!,'262 (2021)020.00.0031'!#REF!,'262 (2021)020.00.0031'!#REF!,'262 (2021)020.00.0031'!#REF!,'262 (2021)020.00.0031'!#REF!</definedName>
    <definedName name="Z_B1F055BA_EE0B_476B_93E6_E21AE4E83CD2_.wvu.Rows" localSheetId="205" hidden="1">'342 (2021)020.00.0001 5руб'!$A$13:$IV$13,'342 (2021)020.00.0001 5руб'!$A$14:$IV$16</definedName>
    <definedName name="Z_B1F055BA_EE0B_476B_93E6_E21AE4E83CD2_.wvu.Rows" localSheetId="206" hidden="1">'342 (2021)020.00.0002 Молоко'!$A$13:$IV$13,'342 (2021)020.00.0002 Молоко'!$A$14:$IV$16</definedName>
    <definedName name="Z_B1F055BA_EE0B_476B_93E6_E21AE4E83CD2_.wvu.Rows" localSheetId="258" hidden="1">'342 (2021)020.00.0003 Лагерь'!$A$13:$IV$13,'342 (2021)020.00.0003 Лагерь'!$A$14:$IV$16</definedName>
    <definedName name="Z_B1F055BA_EE0B_476B_93E6_E21AE4E83CD2_.wvu.Rows" localSheetId="225" hidden="1">'342 (2021)020.00.0028 (10210)'!$A$13:$IV$13,'342 (2021)020.00.0028 (10210)'!$A$14:$IV$16</definedName>
    <definedName name="Z_B1F055BA_EE0B_476B_93E6_E21AE4E83CD2_.wvu.Rows" localSheetId="212" hidden="1">'342 (2021)500.02.0001 10 руб.'!$A$13:$IV$13,'342 (2021)500.02.0001 10 руб.'!$A$14:$IV$16</definedName>
    <definedName name="Z_B1F055BA_EE0B_476B_93E6_E21AE4E83CD2_.wvu.Rows" localSheetId="262" hidden="1">'342 (2021)500.05.0002 Лагерь'!$A$13:$IV$13,'342 (2021)500.05.0002 Лагерь'!$A$14:$IV$16</definedName>
    <definedName name="Z_B1F055BA_EE0B_476B_93E6_E21AE4E83CD2_.wvu.Rows" localSheetId="131" hidden="1">'342 (2021)ВНЕБ, 120Д'!$A$14:$IV$14,'342 (2021)ВНЕБ, 120Д'!#REF!</definedName>
    <definedName name="Z_B1F055BA_EE0B_476B_93E6_E21AE4E83CD2_.wvu.Rows" localSheetId="176" hidden="1">'342 (2021)ВНЕБ, 400Д'!$A$14:$IV$14,'342 (2021)ВНЕБ, 400Д'!#REF!</definedName>
    <definedName name="Z_B1F055BA_EE0B_476B_93E6_E21AE4E83CD2_.wvu.Rows" localSheetId="56" hidden="1">'342 (2021)Р-Н'!$A$14:$IV$14,'342 (2021)Р-Н'!$A$15:$IV$16</definedName>
    <definedName name="Z_B1F055BA_EE0B_476B_93E6_E21AE4E83CD2_.wvu.Rows" localSheetId="213" hidden="1">'342 (2022)500.02.0001 10 руб.'!$A$13:$IV$13,'342 (2022)500.02.0001 10 руб.'!$A$14:$IV$16</definedName>
    <definedName name="Z_B1F055BA_EE0B_476B_93E6_E21AE4E83CD2_.wvu.Rows" localSheetId="263" hidden="1">'342 (2022)500.05.0002 Лагерь'!$A$13:$IV$13,'342 (2022)500.05.0002 Лагерь'!$A$14:$IV$16</definedName>
    <definedName name="Z_B1F055BA_EE0B_476B_93E6_E21AE4E83CD2_.wvu.Rows" localSheetId="214" hidden="1">'342 (2023)500.02.0001 10 руб.'!$A$13:$IV$13,'342 (2023)500.02.0001 10 руб.'!$A$14:$IV$16</definedName>
    <definedName name="Z_B1F055BA_EE0B_476B_93E6_E21AE4E83CD2_.wvu.Rows" localSheetId="264" hidden="1">'342 (2023)500.05.0002 Лагерь'!$A$13:$IV$13,'342 (2023)500.05.0002 Лагерь'!$A$14:$IV$16</definedName>
    <definedName name="Z_B1F055BA_EE0B_476B_93E6_E21AE4E83CD2_.wvu.Rows" localSheetId="226" hidden="1">'342(2021)020.00.0028Гор.пит(РБ)'!$A$13:$IV$13,'342(2021)020.00.0028Гор.пит(РБ)'!$A$14:$IV$16</definedName>
    <definedName name="Z_B1F055BA_EE0B_476B_93E6_E21AE4E83CD2_.wvu.Rows" localSheetId="232" hidden="1">'342(2021)500.02.0005Гор.пит(КБ)'!$A$13:$IV$13,'342(2021)500.02.0005Гор.пит(КБ)'!$A$14:$IV$16</definedName>
    <definedName name="Z_B1F055BA_EE0B_476B_93E6_E21AE4E83CD2_.wvu.Rows" localSheetId="229" hidden="1">'342(2021)500.02.0005Гор.пит(ФБ)'!$A$13:$IV$13,'342(2021)500.02.0005Гор.пит(ФБ)'!$A$14:$IV$16</definedName>
    <definedName name="Z_B1F055BA_EE0B_476B_93E6_E21AE4E83CD2_.wvu.Rows" localSheetId="227" hidden="1">'342(2022)020.00.0028Гор.пит(РБ)'!$A$13:$IV$13,'342(2022)020.00.0028Гор.пит(РБ)'!$A$14:$IV$16</definedName>
    <definedName name="Z_B1F055BA_EE0B_476B_93E6_E21AE4E83CD2_.wvu.Rows" localSheetId="233" hidden="1">'342(2022)500.02.0005Гор.пит(КБ)'!$A$13:$IV$13,'342(2022)500.02.0005Гор.пит(КБ)'!$A$14:$IV$16</definedName>
    <definedName name="Z_B1F055BA_EE0B_476B_93E6_E21AE4E83CD2_.wvu.Rows" localSheetId="230" hidden="1">'342(2022)500.02.0005Гор.пит(ФБ)'!$A$13:$IV$13,'342(2022)500.02.0005Гор.пит(ФБ)'!$A$14:$IV$16</definedName>
    <definedName name="Z_B1F055BA_EE0B_476B_93E6_E21AE4E83CD2_.wvu.Rows" localSheetId="228" hidden="1">'342(2023)020.00.0028Гор.пит(РБ)'!$A$13:$IV$13,'342(2023)020.00.0028Гор.пит(РБ)'!$A$14:$IV$16</definedName>
    <definedName name="Z_B1F055BA_EE0B_476B_93E6_E21AE4E83CD2_.wvu.Rows" localSheetId="234" hidden="1">'342(2023)500.02.0005Гор.пит(КБ)'!$A$13:$IV$13,'342(2023)500.02.0005Гор.пит(КБ)'!$A$14:$IV$16</definedName>
    <definedName name="Z_B1F055BA_EE0B_476B_93E6_E21AE4E83CD2_.wvu.Rows" localSheetId="231" hidden="1">'342(2023)500.02.0005Гор.пит(ФБ)'!$A$13:$IV$13,'342(2023)500.02.0005Гор.пит(ФБ)'!$A$14:$IV$16</definedName>
    <definedName name="Z_C0515F41_DD4E_4994_995C_1504F01D338A_.wvu.Rows" localSheetId="190" hidden="1">'225  (2021)20.00.04'!$A$39:$IV$39,'225  (2021)20.00.04'!$A$48:$IV$53</definedName>
    <definedName name="Z_C0515F41_DD4E_4994_995C_1504F01D338A_.wvu.Rows" localSheetId="125" hidden="1">'225  (2021)ВНЕБ, 120Д'!$A$39:$IV$39,'225  (2021)ВНЕБ, 120Д'!$A$48:$IV$53</definedName>
    <definedName name="Z_C0515F41_DD4E_4994_995C_1504F01D338A_.wvu.Rows" localSheetId="151" hidden="1">'225  (2021)ВНЕБ, 140Д'!$A$39:$IV$39,'225  (2021)ВНЕБ, 140Д'!$A$48:$IV$53</definedName>
    <definedName name="Z_C0515F41_DD4E_4994_995C_1504F01D338A_.wvu.Rows" localSheetId="157" hidden="1">'225  (2021)ВНЕБ, 150Д'!$A$39:$IV$39,'225  (2021)ВНЕБ, 150Д'!$A$48:$IV$53</definedName>
    <definedName name="Z_C0515F41_DD4E_4994_995C_1504F01D338A_.wvu.Rows" localSheetId="170" hidden="1">'225  (2021)ВНЕБ, 400Д'!$A$39:$IV$39,'225  (2021)ВНЕБ, 400Д'!$A$48:$IV$53</definedName>
    <definedName name="Z_C0515F41_DD4E_4994_995C_1504F01D338A_.wvu.Rows" localSheetId="107" hidden="1">'225  (2021)КРАЙ'!$A$19:$IV$20,'225  (2021)КРАЙ'!$A$29:$IV$33</definedName>
    <definedName name="Z_C0515F41_DD4E_4994_995C_1504F01D338A_.wvu.Rows" localSheetId="44" hidden="1">'225  (2021)Р-Н'!$A$35:$IV$35,'225  (2021)Р-Н'!$A$44:$IV$49</definedName>
    <definedName name="Z_C0515F41_DD4E_4994_995C_1504F01D338A_.wvu.Rows" localSheetId="271" hidden="1">'225  (2022)060.00.0004'!$A$38:$IV$40,'225  (2022)060.00.0004'!$A$49:$IV$57</definedName>
    <definedName name="Z_C0515F41_DD4E_4994_995C_1504F01D338A_.wvu.Rows" localSheetId="272" hidden="1">'225  (2022)500.03.0002'!$A$38:$IV$40,'225  (2022)500.03.0002'!$A$49:$IV$57</definedName>
    <definedName name="Z_C0515F41_DD4E_4994_995C_1504F01D338A_.wvu.Rows" localSheetId="108" hidden="1">'225  (2022)КРАЙ'!$A$38:$IR$38,'225  (2022)КРАЙ'!#REF!</definedName>
    <definedName name="Z_C0515F41_DD4E_4994_995C_1504F01D338A_.wvu.Rows" localSheetId="45" hidden="1">'225  (2022)Р-Н'!$A$33:$IR$35,'225  (2022)Р-Н'!$A$44:$IR$52</definedName>
    <definedName name="Z_C0515F41_DD4E_4994_995C_1504F01D338A_.wvu.Rows" localSheetId="109" hidden="1">'225  (2023)КРАЙ'!$A$38:$IR$38,'225  (2023)КРАЙ'!#REF!</definedName>
    <definedName name="Z_C0515F41_DD4E_4994_995C_1504F01D338A_.wvu.Rows" localSheetId="46" hidden="1">'225  (2023)Р-Н'!$A$33:$IR$35,'225  (2023)Р-Н'!$A$44:$IR$52</definedName>
    <definedName name="Z_C0515F41_DD4E_4994_995C_1504F01D338A_.wvu.Rows" localSheetId="242" hidden="1">'225 (2021)500.02.0003 ЕГЭ'!$A$38:$IV$40,'225 (2021)500.02.0003 ЕГЭ'!$A$49:$IV$57</definedName>
    <definedName name="Z_C0515F41_DD4E_4994_995C_1504F01D338A_.wvu.Rows" localSheetId="38" hidden="1">'225 (2021)Р-Н (001.10.0000)'!$A$21:$IV$21,'225 (2021)Р-Н (001.10.0000)'!$A$26:$IV$31</definedName>
    <definedName name="Z_C0515F41_DD4E_4994_995C_1504F01D338A_.wvu.Rows" localSheetId="41" hidden="1">'225 (2021)Р-Н (001.11.0000)'!$A$20:$IV$20,'225 (2021)Р-Н (001.11.0000)'!$A$24:$IV$28</definedName>
    <definedName name="Z_C0515F41_DD4E_4994_995C_1504F01D338A_.wvu.Rows" localSheetId="243" hidden="1">'225 (2022)500.02.0003 ЕГЭ'!$A$38:$IV$40,'225 (2022)500.02.0003 ЕГЭ'!$A$49:$IV$57</definedName>
    <definedName name="Z_C0515F41_DD4E_4994_995C_1504F01D338A_.wvu.Rows" localSheetId="39" hidden="1">'225 (2022)Р-Н (001.10.0000)'!$A$18:$IR$20,'225 (2022)Р-Н (001.10.0000)'!$A$24:$IR$29</definedName>
    <definedName name="Z_C0515F41_DD4E_4994_995C_1504F01D338A_.wvu.Rows" localSheetId="42" hidden="1">'225 (2022)Р-Н (001.11.0000)'!$A$18:$IR$20,'225 (2022)Р-Н (001.11.0000)'!$A$24:$IR$29</definedName>
    <definedName name="Z_C0515F41_DD4E_4994_995C_1504F01D338A_.wvu.Rows" localSheetId="244" hidden="1">'225 (2023)500.02.0003 ЕГЭ'!$A$38:$IV$40,'225 (2023)500.02.0003 ЕГЭ'!$A$49:$IV$57</definedName>
    <definedName name="Z_C0515F41_DD4E_4994_995C_1504F01D338A_.wvu.Rows" localSheetId="40" hidden="1">'225 (2023)Р-Н (001.10.0000)'!$A$18:$IR$20,'225 (2023)Р-Н (001.10.0000)'!$A$24:$IR$29</definedName>
    <definedName name="Z_C0515F41_DD4E_4994_995C_1504F01D338A_.wvu.Rows" localSheetId="43" hidden="1">'225 (2023)Р-Н (001.11.0000)'!$A$18:$IR$20,'225 (2023)Р-Н (001.11.0000)'!$A$24:$IR$29</definedName>
    <definedName name="Z_C734FDD3_CD1F_453E_AA6B_5D03B38B9A3E_.wvu.PrintArea" localSheetId="124" hidden="1">'223 (2021)ВНЕБ, 120Д'!$A$1:$E$41</definedName>
    <definedName name="Z_C734FDD3_CD1F_453E_AA6B_5D03B38B9A3E_.wvu.PrintArea" localSheetId="169" hidden="1">'223 (2021)ВНЕБ, 400Д'!$A$1:$E$41</definedName>
    <definedName name="Z_C734FDD3_CD1F_453E_AA6B_5D03B38B9A3E_.wvu.PrintArea" localSheetId="145" hidden="1">'223 КВР 244 (2021)ВНЕБ, 130Д'!$A$1:$E$41</definedName>
    <definedName name="Z_C734FDD3_CD1F_453E_AA6B_5D03B38B9A3E_.wvu.PrintArea" localSheetId="32" hidden="1">'223 КВР 244 (2021)Р-Н'!$A$1:$E$35</definedName>
    <definedName name="Z_C734FDD3_CD1F_453E_AA6B_5D03B38B9A3E_.wvu.PrintArea" localSheetId="146" hidden="1">'223 КВР 244 (2022)ВНЕБ, 130Д'!$A$1:$E$27</definedName>
    <definedName name="Z_C734FDD3_CD1F_453E_AA6B_5D03B38B9A3E_.wvu.PrintArea" localSheetId="33" hidden="1">'223 КВР 244 (2022)Р-Н'!$A$1:$E$24</definedName>
    <definedName name="Z_C734FDD3_CD1F_453E_AA6B_5D03B38B9A3E_.wvu.PrintArea" localSheetId="147" hidden="1">'223 КВР 244 (2023)ВНЕБ, 130Д'!$A$1:$E$27</definedName>
    <definedName name="Z_C734FDD3_CD1F_453E_AA6B_5D03B38B9A3E_.wvu.PrintArea" localSheetId="34" hidden="1">'223 КВР 244 (2023)Р-Н'!$A$1:$E$24</definedName>
    <definedName name="Z_C734FDD3_CD1F_453E_AA6B_5D03B38B9A3E_.wvu.PrintArea" localSheetId="148" hidden="1">'223 КВР 247 (2021)ВНЕБ, 130Д'!$A$1:$E$35</definedName>
    <definedName name="Z_C734FDD3_CD1F_453E_AA6B_5D03B38B9A3E_.wvu.PrintArea" localSheetId="35" hidden="1">'223 КВР 247 (2021)Р-Н'!$A$1:$E$35</definedName>
    <definedName name="Z_C734FDD3_CD1F_453E_AA6B_5D03B38B9A3E_.wvu.PrintArea" localSheetId="149" hidden="1">'223 КВР 247 (2022)ВНЕБ, 130Д'!$A$1:$E$24</definedName>
    <definedName name="Z_C734FDD3_CD1F_453E_AA6B_5D03B38B9A3E_.wvu.PrintArea" localSheetId="36" hidden="1">'223 КВР 247 (2022)Р-Н'!$A$1:$E$24</definedName>
    <definedName name="Z_C734FDD3_CD1F_453E_AA6B_5D03B38B9A3E_.wvu.PrintArea" localSheetId="150" hidden="1">'223 КВР 247 (2023)ВНЕБ, 130Д'!$A$1:$E$24</definedName>
    <definedName name="Z_C734FDD3_CD1F_453E_AA6B_5D03B38B9A3E_.wvu.PrintArea" localSheetId="37" hidden="1">'223 КВР 247 (2023)Р-Н'!$A$1:$E$24</definedName>
    <definedName name="Z_C734FDD3_CD1F_453E_AA6B_5D03B38B9A3E_.wvu.Rows" localSheetId="124" hidden="1">'223 (2021)ВНЕБ, 120Д'!#REF!</definedName>
    <definedName name="Z_C734FDD3_CD1F_453E_AA6B_5D03B38B9A3E_.wvu.Rows" localSheetId="169" hidden="1">'223 (2021)ВНЕБ, 400Д'!#REF!</definedName>
    <definedName name="Z_C734FDD3_CD1F_453E_AA6B_5D03B38B9A3E_.wvu.Rows" localSheetId="145" hidden="1">'223 КВР 244 (2021)ВНЕБ, 130Д'!#REF!</definedName>
    <definedName name="Z_C734FDD3_CD1F_453E_AA6B_5D03B38B9A3E_.wvu.Rows" localSheetId="32" hidden="1">'223 КВР 244 (2021)Р-Н'!#REF!</definedName>
    <definedName name="Z_C734FDD3_CD1F_453E_AA6B_5D03B38B9A3E_.wvu.Rows" localSheetId="146" hidden="1">'223 КВР 244 (2022)ВНЕБ, 130Д'!#REF!</definedName>
    <definedName name="Z_C734FDD3_CD1F_453E_AA6B_5D03B38B9A3E_.wvu.Rows" localSheetId="33" hidden="1">'223 КВР 244 (2022)Р-Н'!#REF!</definedName>
    <definedName name="Z_C734FDD3_CD1F_453E_AA6B_5D03B38B9A3E_.wvu.Rows" localSheetId="147" hidden="1">'223 КВР 244 (2023)ВНЕБ, 130Д'!#REF!</definedName>
    <definedName name="Z_C734FDD3_CD1F_453E_AA6B_5D03B38B9A3E_.wvu.Rows" localSheetId="34" hidden="1">'223 КВР 244 (2023)Р-Н'!#REF!</definedName>
    <definedName name="Z_C734FDD3_CD1F_453E_AA6B_5D03B38B9A3E_.wvu.Rows" localSheetId="148" hidden="1">'223 КВР 247 (2021)ВНЕБ, 130Д'!#REF!</definedName>
    <definedName name="Z_C734FDD3_CD1F_453E_AA6B_5D03B38B9A3E_.wvu.Rows" localSheetId="35" hidden="1">'223 КВР 247 (2021)Р-Н'!#REF!</definedName>
    <definedName name="Z_C734FDD3_CD1F_453E_AA6B_5D03B38B9A3E_.wvu.Rows" localSheetId="149" hidden="1">'223 КВР 247 (2022)ВНЕБ, 130Д'!#REF!</definedName>
    <definedName name="Z_C734FDD3_CD1F_453E_AA6B_5D03B38B9A3E_.wvu.Rows" localSheetId="36" hidden="1">'223 КВР 247 (2022)Р-Н'!#REF!</definedName>
    <definedName name="Z_C734FDD3_CD1F_453E_AA6B_5D03B38B9A3E_.wvu.Rows" localSheetId="150" hidden="1">'223 КВР 247 (2023)ВНЕБ, 130Д'!#REF!</definedName>
    <definedName name="Z_C734FDD3_CD1F_453E_AA6B_5D03B38B9A3E_.wvu.Rows" localSheetId="37" hidden="1">'223 КВР 247 (2023)Р-Н'!#REF!</definedName>
    <definedName name="Z_C773CBF8_C736_449C_836A_6ABA45FDFD76_.wvu.PrintTitles" localSheetId="235" hidden="1">'211квр 111 (2021)500.02.0003ЕГЭ'!$A$17:$IV$17</definedName>
    <definedName name="Z_C773CBF8_C736_449C_836A_6ABA45FDFD76_.wvu.PrintTitles" localSheetId="74" hidden="1">'211квр 111 (2021)КРАЙ'!$A$17:$IS$17</definedName>
    <definedName name="Z_C773CBF8_C736_449C_836A_6ABA45FDFD76_.wvu.PrintTitles" localSheetId="77" hidden="1">'211квр 111 (2021)КРАЙ (0703)'!$A$17:$IS$17</definedName>
    <definedName name="Z_C773CBF8_C736_449C_836A_6ABA45FDFD76_.wvu.PrintTitles" localSheetId="11" hidden="1">'211квр 111 (2021)РАЙОН'!$A$17:$IV$17</definedName>
    <definedName name="Z_C773CBF8_C736_449C_836A_6ABA45FDFD76_.wvu.PrintTitles" localSheetId="236" hidden="1">'211квр 111 (2022)500.02.0003ЕГЭ'!$A$17:$IV$17</definedName>
    <definedName name="Z_C773CBF8_C736_449C_836A_6ABA45FDFD76_.wvu.PrintTitles" localSheetId="75" hidden="1">'211квр 111 (2022)КРАЙ'!$A$17:$IV$17</definedName>
    <definedName name="Z_C773CBF8_C736_449C_836A_6ABA45FDFD76_.wvu.PrintTitles" localSheetId="78" hidden="1">'211квр 111 (2022)КРАЙ (0703)'!$A$17:$IV$17</definedName>
    <definedName name="Z_C773CBF8_C736_449C_836A_6ABA45FDFD76_.wvu.PrintTitles" localSheetId="12" hidden="1">'211квр 111 (2022)РАЙОН'!$A$17:$IV$17</definedName>
    <definedName name="Z_C773CBF8_C736_449C_836A_6ABA45FDFD76_.wvu.PrintTitles" localSheetId="237" hidden="1">'211квр 111 (2023)500.02.0003ЕГЭ'!$A$17:$IV$17</definedName>
    <definedName name="Z_C773CBF8_C736_449C_836A_6ABA45FDFD76_.wvu.PrintTitles" localSheetId="76" hidden="1">'211квр 111 (2023)КРАЙ'!$A$17:$IV$17</definedName>
    <definedName name="Z_C773CBF8_C736_449C_836A_6ABA45FDFD76_.wvu.PrintTitles" localSheetId="79" hidden="1">'211квр 111 (2023)КРАЙ (0703)'!$A$17:$IV$17</definedName>
    <definedName name="Z_C773CBF8_C736_449C_836A_6ABA45FDFD76_.wvu.PrintTitles" localSheetId="13" hidden="1">'211квр 111 (2023)РАЙОН'!$A$17:$IV$17</definedName>
    <definedName name="Z_D2349FD0_58F3_42C5_A2B9_262F875A8587_.wvu.PrintArea" localSheetId="124" hidden="1">'223 (2021)ВНЕБ, 120Д'!$A$1:$E$41</definedName>
    <definedName name="Z_D2349FD0_58F3_42C5_A2B9_262F875A8587_.wvu.PrintArea" localSheetId="169" hidden="1">'223 (2021)ВНЕБ, 400Д'!$A$1:$E$41</definedName>
    <definedName name="Z_D2349FD0_58F3_42C5_A2B9_262F875A8587_.wvu.PrintArea" localSheetId="145" hidden="1">'223 КВР 244 (2021)ВНЕБ, 130Д'!$A$1:$E$41</definedName>
    <definedName name="Z_D2349FD0_58F3_42C5_A2B9_262F875A8587_.wvu.PrintArea" localSheetId="32" hidden="1">'223 КВР 244 (2021)Р-Н'!$A$1:$E$35</definedName>
    <definedName name="Z_D2349FD0_58F3_42C5_A2B9_262F875A8587_.wvu.PrintArea" localSheetId="146" hidden="1">'223 КВР 244 (2022)ВНЕБ, 130Д'!$A$1:$E$27</definedName>
    <definedName name="Z_D2349FD0_58F3_42C5_A2B9_262F875A8587_.wvu.PrintArea" localSheetId="33" hidden="1">'223 КВР 244 (2022)Р-Н'!$A$1:$E$24</definedName>
    <definedName name="Z_D2349FD0_58F3_42C5_A2B9_262F875A8587_.wvu.PrintArea" localSheetId="147" hidden="1">'223 КВР 244 (2023)ВНЕБ, 130Д'!$A$1:$E$27</definedName>
    <definedName name="Z_D2349FD0_58F3_42C5_A2B9_262F875A8587_.wvu.PrintArea" localSheetId="34" hidden="1">'223 КВР 244 (2023)Р-Н'!$A$1:$E$24</definedName>
    <definedName name="Z_D2349FD0_58F3_42C5_A2B9_262F875A8587_.wvu.PrintArea" localSheetId="148" hidden="1">'223 КВР 247 (2021)ВНЕБ, 130Д'!$A$1:$E$35</definedName>
    <definedName name="Z_D2349FD0_58F3_42C5_A2B9_262F875A8587_.wvu.PrintArea" localSheetId="35" hidden="1">'223 КВР 247 (2021)Р-Н'!$A$1:$E$35</definedName>
    <definedName name="Z_D2349FD0_58F3_42C5_A2B9_262F875A8587_.wvu.PrintArea" localSheetId="149" hidden="1">'223 КВР 247 (2022)ВНЕБ, 130Д'!$A$1:$E$24</definedName>
    <definedName name="Z_D2349FD0_58F3_42C5_A2B9_262F875A8587_.wvu.PrintArea" localSheetId="36" hidden="1">'223 КВР 247 (2022)Р-Н'!$A$1:$E$24</definedName>
    <definedName name="Z_D2349FD0_58F3_42C5_A2B9_262F875A8587_.wvu.PrintArea" localSheetId="150" hidden="1">'223 КВР 247 (2023)ВНЕБ, 130Д'!$A$1:$E$24</definedName>
    <definedName name="Z_D2349FD0_58F3_42C5_A2B9_262F875A8587_.wvu.PrintArea" localSheetId="37" hidden="1">'223 КВР 247 (2023)Р-Н'!$A$1:$E$24</definedName>
    <definedName name="Z_D70F9FCE_D972_433F_881C_C4BEAE2CC674_.wvu.FilterData" localSheetId="235" hidden="1">'211квр 111 (2021)500.02.0003ЕГЭ'!$A$17:$L$28</definedName>
    <definedName name="Z_D70F9FCE_D972_433F_881C_C4BEAE2CC674_.wvu.FilterData" localSheetId="74" hidden="1">'211квр 111 (2021)КРАЙ'!$A$17:$I$40</definedName>
    <definedName name="Z_D70F9FCE_D972_433F_881C_C4BEAE2CC674_.wvu.FilterData" localSheetId="77" hidden="1">'211квр 111 (2021)КРАЙ (0703)'!$A$17:$I$45</definedName>
    <definedName name="Z_D70F9FCE_D972_433F_881C_C4BEAE2CC674_.wvu.FilterData" localSheetId="11" hidden="1">'211квр 111 (2021)РАЙОН'!$A$17:$L$28</definedName>
    <definedName name="Z_D70F9FCE_D972_433F_881C_C4BEAE2CC674_.wvu.FilterData" localSheetId="236" hidden="1">'211квр 111 (2022)500.02.0003ЕГЭ'!$A$17:$L$28</definedName>
    <definedName name="Z_D70F9FCE_D972_433F_881C_C4BEAE2CC674_.wvu.FilterData" localSheetId="75" hidden="1">'211квр 111 (2022)КРАЙ'!$A$17:$L$28</definedName>
    <definedName name="Z_D70F9FCE_D972_433F_881C_C4BEAE2CC674_.wvu.FilterData" localSheetId="78" hidden="1">'211квр 111 (2022)КРАЙ (0703)'!$A$17:$L$33</definedName>
    <definedName name="Z_D70F9FCE_D972_433F_881C_C4BEAE2CC674_.wvu.FilterData" localSheetId="12" hidden="1">'211квр 111 (2022)РАЙОН'!$A$17:$L$28</definedName>
    <definedName name="Z_D70F9FCE_D972_433F_881C_C4BEAE2CC674_.wvu.FilterData" localSheetId="237" hidden="1">'211квр 111 (2023)500.02.0003ЕГЭ'!$A$17:$L$28</definedName>
    <definedName name="Z_D70F9FCE_D972_433F_881C_C4BEAE2CC674_.wvu.FilterData" localSheetId="76" hidden="1">'211квр 111 (2023)КРАЙ'!$A$17:$L$28</definedName>
    <definedName name="Z_D70F9FCE_D972_433F_881C_C4BEAE2CC674_.wvu.FilterData" localSheetId="79" hidden="1">'211квр 111 (2023)КРАЙ (0703)'!$A$17:$L$33</definedName>
    <definedName name="Z_D70F9FCE_D972_433F_881C_C4BEAE2CC674_.wvu.FilterData" localSheetId="13" hidden="1">'211квр 111 (2023)РАЙОН'!$A$17:$L$28</definedName>
    <definedName name="Z_D70F9FCE_D972_433F_881C_C4BEAE2CC674_.wvu.FilterData" localSheetId="274" hidden="1">'ДЛЯ ТАЛИСМАНА'!$A$8:$T$81</definedName>
    <definedName name="Z_D70F9FCE_D972_433F_881C_C4BEAE2CC674_.wvu.FilterData" localSheetId="0" hidden="1">'Раздел 1'!$A$29:$S$810</definedName>
    <definedName name="Z_DF283966_F421_404C_8F1A_BB3FF0D49F0A_.wvu.FilterData" localSheetId="235" hidden="1">'211квр 111 (2021)500.02.0003ЕГЭ'!$A$17:$L$28</definedName>
    <definedName name="Z_DF283966_F421_404C_8F1A_BB3FF0D49F0A_.wvu.FilterData" localSheetId="74" hidden="1">'211квр 111 (2021)КРАЙ'!$A$17:$I$40</definedName>
    <definedName name="Z_DF283966_F421_404C_8F1A_BB3FF0D49F0A_.wvu.FilterData" localSheetId="77" hidden="1">'211квр 111 (2021)КРАЙ (0703)'!$A$17:$I$45</definedName>
    <definedName name="Z_DF283966_F421_404C_8F1A_BB3FF0D49F0A_.wvu.FilterData" localSheetId="11" hidden="1">'211квр 111 (2021)РАЙОН'!$A$17:$L$28</definedName>
    <definedName name="Z_DF283966_F421_404C_8F1A_BB3FF0D49F0A_.wvu.FilterData" localSheetId="236" hidden="1">'211квр 111 (2022)500.02.0003ЕГЭ'!$A$17:$L$28</definedName>
    <definedName name="Z_DF283966_F421_404C_8F1A_BB3FF0D49F0A_.wvu.FilterData" localSheetId="75" hidden="1">'211квр 111 (2022)КРАЙ'!$A$17:$L$28</definedName>
    <definedName name="Z_DF283966_F421_404C_8F1A_BB3FF0D49F0A_.wvu.FilterData" localSheetId="78" hidden="1">'211квр 111 (2022)КРАЙ (0703)'!$A$17:$L$33</definedName>
    <definedName name="Z_DF283966_F421_404C_8F1A_BB3FF0D49F0A_.wvu.FilterData" localSheetId="12" hidden="1">'211квр 111 (2022)РАЙОН'!$A$17:$L$28</definedName>
    <definedName name="Z_DF283966_F421_404C_8F1A_BB3FF0D49F0A_.wvu.FilterData" localSheetId="237" hidden="1">'211квр 111 (2023)500.02.0003ЕГЭ'!$A$17:$L$28</definedName>
    <definedName name="Z_DF283966_F421_404C_8F1A_BB3FF0D49F0A_.wvu.FilterData" localSheetId="76" hidden="1">'211квр 111 (2023)КРАЙ'!$A$17:$L$28</definedName>
    <definedName name="Z_DF283966_F421_404C_8F1A_BB3FF0D49F0A_.wvu.FilterData" localSheetId="79" hidden="1">'211квр 111 (2023)КРАЙ (0703)'!$A$17:$L$33</definedName>
    <definedName name="Z_DF283966_F421_404C_8F1A_BB3FF0D49F0A_.wvu.FilterData" localSheetId="13" hidden="1">'211квр 111 (2023)РАЙОН'!$A$17:$L$28</definedName>
    <definedName name="Z_DF283966_F421_404C_8F1A_BB3FF0D49F0A_.wvu.FilterData" localSheetId="274" hidden="1">'ДЛЯ ТАЛИСМАНА'!$A$8:$T$81</definedName>
    <definedName name="Z_DF283966_F421_404C_8F1A_BB3FF0D49F0A_.wvu.FilterData" localSheetId="0" hidden="1">'Раздел 1'!$A$29:$S$810</definedName>
    <definedName name="Z_DF283966_F421_404C_8F1A_BB3FF0D49F0A_.wvu.PrintArea" localSheetId="235" hidden="1">'211квр 111 (2021)500.02.0003ЕГЭ'!$A$1:$I$26</definedName>
    <definedName name="Z_DF283966_F421_404C_8F1A_BB3FF0D49F0A_.wvu.PrintArea" localSheetId="74" hidden="1">'211квр 111 (2021)КРАЙ'!$A$1:$I$38</definedName>
    <definedName name="Z_DF283966_F421_404C_8F1A_BB3FF0D49F0A_.wvu.PrintArea" localSheetId="77" hidden="1">'211квр 111 (2021)КРАЙ (0703)'!$A$1:$I$43</definedName>
    <definedName name="Z_DF283966_F421_404C_8F1A_BB3FF0D49F0A_.wvu.PrintArea" localSheetId="11" hidden="1">'211квр 111 (2021)РАЙОН'!$A$1:$I$26</definedName>
    <definedName name="Z_DF283966_F421_404C_8F1A_BB3FF0D49F0A_.wvu.PrintArea" localSheetId="236" hidden="1">'211квр 111 (2022)500.02.0003ЕГЭ'!$A$1:$I$26</definedName>
    <definedName name="Z_DF283966_F421_404C_8F1A_BB3FF0D49F0A_.wvu.PrintArea" localSheetId="75" hidden="1">'211квр 111 (2022)КРАЙ'!$A$1:$I$26</definedName>
    <definedName name="Z_DF283966_F421_404C_8F1A_BB3FF0D49F0A_.wvu.PrintArea" localSheetId="78" hidden="1">'211квр 111 (2022)КРАЙ (0703)'!$A$1:$I$31</definedName>
    <definedName name="Z_DF283966_F421_404C_8F1A_BB3FF0D49F0A_.wvu.PrintArea" localSheetId="12" hidden="1">'211квр 111 (2022)РАЙОН'!$A$1:$I$26</definedName>
    <definedName name="Z_DF283966_F421_404C_8F1A_BB3FF0D49F0A_.wvu.PrintArea" localSheetId="237" hidden="1">'211квр 111 (2023)500.02.0003ЕГЭ'!$A$1:$I$26</definedName>
    <definedName name="Z_DF283966_F421_404C_8F1A_BB3FF0D49F0A_.wvu.PrintArea" localSheetId="76" hidden="1">'211квр 111 (2023)КРАЙ'!$A$1:$I$26</definedName>
    <definedName name="Z_DF283966_F421_404C_8F1A_BB3FF0D49F0A_.wvu.PrintArea" localSheetId="79" hidden="1">'211квр 111 (2023)КРАЙ (0703)'!$A$1:$I$31</definedName>
    <definedName name="Z_DF283966_F421_404C_8F1A_BB3FF0D49F0A_.wvu.PrintArea" localSheetId="13" hidden="1">'211квр 111 (2023)РАЙОН'!$A$1:$I$26</definedName>
    <definedName name="Z_DF283966_F421_404C_8F1A_BB3FF0D49F0A_.wvu.PrintArea" localSheetId="100" hidden="1">'212, 226 КВР 112 (2021)КРАЙ'!$A$1:$F$23</definedName>
    <definedName name="Z_DF283966_F421_404C_8F1A_BB3FF0D49F0A_.wvu.PrintArea" localSheetId="20" hidden="1">'212, 226 КВР 112 (2021)Р-Н'!$A$1:$F$23</definedName>
    <definedName name="Z_DF283966_F421_404C_8F1A_BB3FF0D49F0A_.wvu.PrintArea" localSheetId="101" hidden="1">'212, 226 КВР 112 (2022)КРАЙ'!$A$1:$F$23</definedName>
    <definedName name="Z_DF283966_F421_404C_8F1A_BB3FF0D49F0A_.wvu.PrintArea" localSheetId="102" hidden="1">'212, 226 КВР 112 (2023)КРАЙ'!$A$1:$F$23</definedName>
    <definedName name="Z_DF283966_F421_404C_8F1A_BB3FF0D49F0A_.wvu.PrintArea" localSheetId="238" hidden="1">'213 КВР 113 (2021-2023) ЕГЭ'!$A$1:$D$36</definedName>
    <definedName name="Z_DF283966_F421_404C_8F1A_BB3FF0D49F0A_.wvu.PrintArea" localSheetId="25" hidden="1">'213 КВР 119 (2021-2023)Р-Н'!$A$1:$D$36</definedName>
    <definedName name="Z_DF283966_F421_404C_8F1A_BB3FF0D49F0A_.wvu.PrintArea" localSheetId="93" hidden="1">'213 КВР 119(2021-2023)КРАЙ'!$A$1:$D$36</definedName>
    <definedName name="Z_DF283966_F421_404C_8F1A_BB3FF0D49F0A_.wvu.PrintArea" localSheetId="94" hidden="1">'213 КВР119(2021-2023)КРАЙ(0703)'!$A$1:$D$36</definedName>
    <definedName name="Z_DF283966_F421_404C_8F1A_BB3FF0D49F0A_.wvu.PrintArea" localSheetId="239" hidden="1">'221 (2021)500.02.0003 ЕГЭ'!$A$1:$F$20</definedName>
    <definedName name="Z_DF283966_F421_404C_8F1A_BB3FF0D49F0A_.wvu.PrintArea" localSheetId="122" hidden="1">'221 (2021)ВНЕБ, 120Д'!$A$1:$F$30</definedName>
    <definedName name="Z_DF283966_F421_404C_8F1A_BB3FF0D49F0A_.wvu.PrintArea" localSheetId="167" hidden="1">'221 (2021)ВНЕБ, 400Д'!$A$1:$F$30</definedName>
    <definedName name="Z_DF283966_F421_404C_8F1A_BB3FF0D49F0A_.wvu.PrintArea" localSheetId="103" hidden="1">'221 (2021)КРАЙ'!$A$1:$F$30</definedName>
    <definedName name="Z_DF283966_F421_404C_8F1A_BB3FF0D49F0A_.wvu.PrintArea" localSheetId="29" hidden="1">'221 (2021)Р-Н'!$A$1:$F$30</definedName>
    <definedName name="Z_DF283966_F421_404C_8F1A_BB3FF0D49F0A_.wvu.PrintArea" localSheetId="240" hidden="1">'221 (2022)500.02.0003 ЕГЭ'!$A$1:$F$20</definedName>
    <definedName name="Z_DF283966_F421_404C_8F1A_BB3FF0D49F0A_.wvu.PrintArea" localSheetId="104" hidden="1">'221 (2022)КРАЙ'!$A$1:$F$22</definedName>
    <definedName name="Z_DF283966_F421_404C_8F1A_BB3FF0D49F0A_.wvu.PrintArea" localSheetId="30" hidden="1">'221 (2022)Р-Н'!$A$1:$F$22</definedName>
    <definedName name="Z_DF283966_F421_404C_8F1A_BB3FF0D49F0A_.wvu.PrintArea" localSheetId="241" hidden="1">'221 (2023)500.02.0003 ЕГЭ'!$A$1:$F$20</definedName>
    <definedName name="Z_DF283966_F421_404C_8F1A_BB3FF0D49F0A_.wvu.PrintArea" localSheetId="105" hidden="1">'221 (2023)КРАЙ'!$A$1:$F$22</definedName>
    <definedName name="Z_DF283966_F421_404C_8F1A_BB3FF0D49F0A_.wvu.PrintArea" localSheetId="31" hidden="1">'221 (2023)Р-Н'!$A$1:$F$22</definedName>
    <definedName name="Z_DF283966_F421_404C_8F1A_BB3FF0D49F0A_.wvu.PrintArea" localSheetId="123" hidden="1">'222 (2021)ВНЕБ, 120Д'!$A$1:$C$25</definedName>
    <definedName name="Z_DF283966_F421_404C_8F1A_BB3FF0D49F0A_.wvu.PrintArea" localSheetId="168" hidden="1">'222 (2021)ВНЕБ, 400Д'!$A$1:$C$25</definedName>
    <definedName name="Z_DF283966_F421_404C_8F1A_BB3FF0D49F0A_.wvu.PrintArea" localSheetId="106" hidden="1">'222 (2021)КРАЙ'!$A$1:$C$25</definedName>
    <definedName name="Z_DF283966_F421_404C_8F1A_BB3FF0D49F0A_.wvu.PrintArea" localSheetId="190" hidden="1">'225  (2021)20.00.04'!$A$1:$F$143</definedName>
    <definedName name="Z_DF283966_F421_404C_8F1A_BB3FF0D49F0A_.wvu.PrintArea" localSheetId="125" hidden="1">'225  (2021)ВНЕБ, 120Д'!$A$1:$F$143</definedName>
    <definedName name="Z_DF283966_F421_404C_8F1A_BB3FF0D49F0A_.wvu.PrintArea" localSheetId="151" hidden="1">'225  (2021)ВНЕБ, 140Д'!$A$1:$F$143</definedName>
    <definedName name="Z_DF283966_F421_404C_8F1A_BB3FF0D49F0A_.wvu.PrintArea" localSheetId="157" hidden="1">'225  (2021)ВНЕБ, 150Д'!$A$1:$F$143</definedName>
    <definedName name="Z_DF283966_F421_404C_8F1A_BB3FF0D49F0A_.wvu.PrintArea" localSheetId="170" hidden="1">'225  (2021)ВНЕБ, 400Д'!$A$1:$F$143</definedName>
    <definedName name="Z_DF283966_F421_404C_8F1A_BB3FF0D49F0A_.wvu.PrintArea" localSheetId="107" hidden="1">'225  (2021)КРАЙ'!$A$1:$F$74</definedName>
    <definedName name="Z_DF283966_F421_404C_8F1A_BB3FF0D49F0A_.wvu.PrintArea" localSheetId="44" hidden="1">'225  (2021)Р-Н'!$A$1:$F$148</definedName>
    <definedName name="Z_DF283966_F421_404C_8F1A_BB3FF0D49F0A_.wvu.PrintArea" localSheetId="271" hidden="1">'225  (2022)060.00.0004'!$A$1:$F$89</definedName>
    <definedName name="Z_DF283966_F421_404C_8F1A_BB3FF0D49F0A_.wvu.PrintArea" localSheetId="272" hidden="1">'225  (2022)500.03.0002'!$A$1:$F$89</definedName>
    <definedName name="Z_DF283966_F421_404C_8F1A_BB3FF0D49F0A_.wvu.PrintArea" localSheetId="108" hidden="1">'225  (2022)КРАЙ'!$A$1:$F$45</definedName>
    <definedName name="Z_DF283966_F421_404C_8F1A_BB3FF0D49F0A_.wvu.PrintArea" localSheetId="45" hidden="1">'225  (2022)Р-Н'!$A$1:$F$72</definedName>
    <definedName name="Z_DF283966_F421_404C_8F1A_BB3FF0D49F0A_.wvu.PrintArea" localSheetId="109" hidden="1">'225  (2023)КРАЙ'!$A$1:$F$45</definedName>
    <definedName name="Z_DF283966_F421_404C_8F1A_BB3FF0D49F0A_.wvu.PrintArea" localSheetId="46" hidden="1">'225  (2023)Р-Н'!$A$1:$F$72</definedName>
    <definedName name="Z_DF283966_F421_404C_8F1A_BB3FF0D49F0A_.wvu.PrintArea" localSheetId="242" hidden="1">'225 (2021)500.02.0003 ЕГЭ'!$A$1:$F$77</definedName>
    <definedName name="Z_DF283966_F421_404C_8F1A_BB3FF0D49F0A_.wvu.PrintArea" localSheetId="38" hidden="1">'225 (2021)Р-Н (001.10.0000)'!$A$1:$F$62</definedName>
    <definedName name="Z_DF283966_F421_404C_8F1A_BB3FF0D49F0A_.wvu.PrintArea" localSheetId="41" hidden="1">'225 (2021)Р-Н (001.11.0000)'!$A$1:$F$60</definedName>
    <definedName name="Z_DF283966_F421_404C_8F1A_BB3FF0D49F0A_.wvu.PrintArea" localSheetId="243" hidden="1">'225 (2022)500.02.0003 ЕГЭ'!$A$1:$F$77</definedName>
    <definedName name="Z_DF283966_F421_404C_8F1A_BB3FF0D49F0A_.wvu.PrintArea" localSheetId="39" hidden="1">'225 (2022)Р-Н (001.10.0000)'!$A$1:$F$35</definedName>
    <definedName name="Z_DF283966_F421_404C_8F1A_BB3FF0D49F0A_.wvu.PrintArea" localSheetId="42" hidden="1">'225 (2022)Р-Н (001.11.0000)'!$A$1:$F$33</definedName>
    <definedName name="Z_DF283966_F421_404C_8F1A_BB3FF0D49F0A_.wvu.PrintArea" localSheetId="244" hidden="1">'225 (2023)500.02.0003 ЕГЭ'!$A$1:$F$77</definedName>
    <definedName name="Z_DF283966_F421_404C_8F1A_BB3FF0D49F0A_.wvu.PrintArea" localSheetId="40" hidden="1">'225 (2023)Р-Н (001.10.0000)'!$A$1:$F$35</definedName>
    <definedName name="Z_DF283966_F421_404C_8F1A_BB3FF0D49F0A_.wvu.PrintArea" localSheetId="43" hidden="1">'225 (2023)Р-Н (001.11.0000)'!$A$1:$F$33</definedName>
    <definedName name="Z_DF283966_F421_404C_8F1A_BB3FF0D49F0A_.wvu.PrintArea" localSheetId="203" hidden="1">'226 (2021)020.00.0001 5руб'!$A$1:$F$51</definedName>
    <definedName name="Z_DF283966_F421_404C_8F1A_BB3FF0D49F0A_.wvu.PrintArea" localSheetId="257" hidden="1">'226 (2021)020.00.0003 Лагерь'!$A$1:$F$51</definedName>
    <definedName name="Z_DF283966_F421_404C_8F1A_BB3FF0D49F0A_.wvu.PrintArea" localSheetId="202" hidden="1">'226 (2021)020.00.0007 КПР'!$A$1:$F$51</definedName>
    <definedName name="Z_DF283966_F421_404C_8F1A_BB3FF0D49F0A_.wvu.PrintArea" localSheetId="215" hidden="1">'226 (2021)020.00.0015 Гор.пит'!$A$1:$F$51</definedName>
    <definedName name="Z_DF283966_F421_404C_8F1A_BB3FF0D49F0A_.wvu.PrintArea" localSheetId="207" hidden="1">'226 (2021)020.00.0031'!$A$1:$F$51</definedName>
    <definedName name="Z_DF283966_F421_404C_8F1A_BB3FF0D49F0A_.wvu.PrintArea" localSheetId="191" hidden="1">'226 (2021)20.00.04'!$A$1:$F$159</definedName>
    <definedName name="Z_DF283966_F421_404C_8F1A_BB3FF0D49F0A_.wvu.PrintArea" localSheetId="209" hidden="1">'226 (2021)500.02.0001 10 руб.'!$A$1:$F$51</definedName>
    <definedName name="Z_DF283966_F421_404C_8F1A_BB3FF0D49F0A_.wvu.PrintArea" localSheetId="245" hidden="1">'226 (2021)500.02.0003 ЕГЭ'!$A$1:$F$51</definedName>
    <definedName name="Z_DF283966_F421_404C_8F1A_BB3FF0D49F0A_.wvu.PrintArea" localSheetId="259" hidden="1">'226 (2021)500.05.0002 Лагерь'!$A$1:$F$51</definedName>
    <definedName name="Z_DF283966_F421_404C_8F1A_BB3FF0D49F0A_.wvu.PrintArea" localSheetId="126" hidden="1">'226 (2021)ВНЕБ, 120Д'!$A$1:$F$159</definedName>
    <definedName name="Z_DF283966_F421_404C_8F1A_BB3FF0D49F0A_.wvu.PrintArea" localSheetId="152" hidden="1">'226 (2021)ВНЕБ, 140Д'!$A$1:$F$159</definedName>
    <definedName name="Z_DF283966_F421_404C_8F1A_BB3FF0D49F0A_.wvu.PrintArea" localSheetId="159" hidden="1">'226 (2021)ВНЕБ, 150Д'!$A$1:$F$159</definedName>
    <definedName name="Z_DF283966_F421_404C_8F1A_BB3FF0D49F0A_.wvu.PrintArea" localSheetId="158" hidden="1">'226 (2021)ВНЕБ, 150Д (лагерь)'!$A$1:$F$159</definedName>
    <definedName name="Z_DF283966_F421_404C_8F1A_BB3FF0D49F0A_.wvu.PrintArea" localSheetId="171" hidden="1">'226 (2021)ВНЕБ, 400Д'!$A$1:$F$159</definedName>
    <definedName name="Z_DF283966_F421_404C_8F1A_BB3FF0D49F0A_.wvu.PrintArea" localSheetId="110" hidden="1">'226 (2021)КРАЙ'!$A$1:$F$79</definedName>
    <definedName name="Z_DF283966_F421_404C_8F1A_BB3FF0D49F0A_.wvu.PrintArea" localSheetId="47" hidden="1">'226 (2021)Р-Н'!$A$1:$F$226</definedName>
    <definedName name="Z_DF283966_F421_404C_8F1A_BB3FF0D49F0A_.wvu.PrintArea" localSheetId="204" hidden="1">'226 (2022)020.00.0001 5руб '!$A$1:$F$51</definedName>
    <definedName name="Z_DF283966_F421_404C_8F1A_BB3FF0D49F0A_.wvu.PrintArea" localSheetId="210" hidden="1">'226 (2022)500.02.0001 10 руб.'!$A$1:$F$51</definedName>
    <definedName name="Z_DF283966_F421_404C_8F1A_BB3FF0D49F0A_.wvu.PrintArea" localSheetId="246" hidden="1">'226 (2022)500.02.0003 ЕГЭ'!$A$1:$F$51</definedName>
    <definedName name="Z_DF283966_F421_404C_8F1A_BB3FF0D49F0A_.wvu.PrintArea" localSheetId="260" hidden="1">'226 (2022)500.05.0002 Лагерь'!$A$1:$F$51</definedName>
    <definedName name="Z_DF283966_F421_404C_8F1A_BB3FF0D49F0A_.wvu.PrintArea" localSheetId="160" hidden="1">'226 (2022)ВНЕБ, 150Д'!$A$1:$F$50</definedName>
    <definedName name="Z_DF283966_F421_404C_8F1A_BB3FF0D49F0A_.wvu.PrintArea" localSheetId="111" hidden="1">'226 (2022)КРАЙ'!$A$1:$F$46</definedName>
    <definedName name="Z_DF283966_F421_404C_8F1A_BB3FF0D49F0A_.wvu.PrintArea" localSheetId="48" hidden="1">'226 (2022)Р-Н'!$A$1:$F$51</definedName>
    <definedName name="Z_DF283966_F421_404C_8F1A_BB3FF0D49F0A_.wvu.PrintArea" localSheetId="211" hidden="1">'226 (2023)500.02.0001 10 руб.'!$A$1:$F$51</definedName>
    <definedName name="Z_DF283966_F421_404C_8F1A_BB3FF0D49F0A_.wvu.PrintArea" localSheetId="247" hidden="1">'226 (2023)500.02.0003 ЕГЭ'!$A$1:$F$51</definedName>
    <definedName name="Z_DF283966_F421_404C_8F1A_BB3FF0D49F0A_.wvu.PrintArea" localSheetId="261" hidden="1">'226 (2023)500.05.0002 Лагерь'!$A$1:$F$51</definedName>
    <definedName name="Z_DF283966_F421_404C_8F1A_BB3FF0D49F0A_.wvu.PrintArea" localSheetId="161" hidden="1">'226 (2023)ВНЕБ, 150Д'!$A$1:$F$50</definedName>
    <definedName name="Z_DF283966_F421_404C_8F1A_BB3FF0D49F0A_.wvu.PrintArea" localSheetId="112" hidden="1">'226 (2023)КРАЙ'!$A$1:$F$46</definedName>
    <definedName name="Z_DF283966_F421_404C_8F1A_BB3FF0D49F0A_.wvu.PrintArea" localSheetId="49" hidden="1">'226 (2023)Р-Н'!$A$1:$F$51</definedName>
    <definedName name="Z_DF283966_F421_404C_8F1A_BB3FF0D49F0A_.wvu.PrintArea" localSheetId="92" hidden="1">'226 КВР 113 (2021)КРАЙ'!$A$1:$F$23</definedName>
    <definedName name="Z_DF283966_F421_404C_8F1A_BB3FF0D49F0A_.wvu.PrintArea" localSheetId="22" hidden="1">'226 КВР 113 (2021)Р-Н'!$A$1:$F$23</definedName>
    <definedName name="Z_DF283966_F421_404C_8F1A_BB3FF0D49F0A_.wvu.PrintArea" localSheetId="216" hidden="1">'226(2021)020.00.0028Гор.пит(РБ)'!$A$1:$F$51</definedName>
    <definedName name="Z_DF283966_F421_404C_8F1A_BB3FF0D49F0A_.wvu.PrintArea" localSheetId="273" hidden="1">'226(2021)020.00.0034Лагерь(мед)'!$A$1:$F$51</definedName>
    <definedName name="Z_DF283966_F421_404C_8F1A_BB3FF0D49F0A_.wvu.PrintArea" localSheetId="222" hidden="1">'226(2021)500.02.0005Гор.пит(КБ)'!$A$1:$F$51</definedName>
    <definedName name="Z_DF283966_F421_404C_8F1A_BB3FF0D49F0A_.wvu.PrintArea" localSheetId="219" hidden="1">'226(2021)500.02.0005Гор.пит(ФБ)'!$A$1:$F$51</definedName>
    <definedName name="Z_DF283966_F421_404C_8F1A_BB3FF0D49F0A_.wvu.PrintArea" localSheetId="217" hidden="1">'226(2022)020.00.0028Гор.пит(РБ)'!$A$1:$F$51</definedName>
    <definedName name="Z_DF283966_F421_404C_8F1A_BB3FF0D49F0A_.wvu.PrintArea" localSheetId="223" hidden="1">'226(2022)500.02.0005Гор.пит(КБ)'!$A$1:$F$51</definedName>
    <definedName name="Z_DF283966_F421_404C_8F1A_BB3FF0D49F0A_.wvu.PrintArea" localSheetId="220" hidden="1">'226(2022)500.02.0005Гор.пит(ФБ)'!$A$1:$F$51</definedName>
    <definedName name="Z_DF283966_F421_404C_8F1A_BB3FF0D49F0A_.wvu.PrintArea" localSheetId="218" hidden="1">'226(2023)020.00.0028Гор.пит(РБ)'!$A$1:$F$51</definedName>
    <definedName name="Z_DF283966_F421_404C_8F1A_BB3FF0D49F0A_.wvu.PrintArea" localSheetId="224" hidden="1">'226(2023)500.02.0005Гор.пит(КБ)'!$A$1:$F$51</definedName>
    <definedName name="Z_DF283966_F421_404C_8F1A_BB3FF0D49F0A_.wvu.PrintArea" localSheetId="221" hidden="1">'226(2023)500.02.0005Гор.пит(ФБ)'!$A$1:$F$51</definedName>
    <definedName name="Z_DF283966_F421_404C_8F1A_BB3FF0D49F0A_.wvu.PrintArea" localSheetId="127" hidden="1">'227 (2021)ВНЕБ, 120Д'!$A$1:$D$25</definedName>
    <definedName name="Z_DF283966_F421_404C_8F1A_BB3FF0D49F0A_.wvu.PrintArea" localSheetId="172" hidden="1">'227 (2021)ВНЕБ, 400Д'!$A$1:$D$25</definedName>
    <definedName name="Z_DF283966_F421_404C_8F1A_BB3FF0D49F0A_.wvu.PrintArea" localSheetId="50" hidden="1">'227 (2021)Р-Н'!$A$1:$D$29</definedName>
    <definedName name="Z_DF283966_F421_404C_8F1A_BB3FF0D49F0A_.wvu.PrintArea" localSheetId="51" hidden="1">'227 (2022)Р-Н'!$A$1:$D$19</definedName>
    <definedName name="Z_DF283966_F421_404C_8F1A_BB3FF0D49F0A_.wvu.PrintArea" localSheetId="52" hidden="1">'227 (2023)Р-Н'!$A$1:$D$19</definedName>
    <definedName name="Z_DF283966_F421_404C_8F1A_BB3FF0D49F0A_.wvu.PrintArea" localSheetId="208" hidden="1">'262 (2021)020.00.0031'!$A$1:$F$19</definedName>
    <definedName name="Z_DF283966_F421_404C_8F1A_BB3FF0D49F0A_.wvu.PrintArea" localSheetId="89" hidden="1">'266 КВР 112 (2021)КРАЙ'!$A$1:$F$17</definedName>
    <definedName name="Z_DF283966_F421_404C_8F1A_BB3FF0D49F0A_.wvu.PrintArea" localSheetId="21" hidden="1">'266 КВР 112 (2021)Р-Н'!$A$1:$F$17</definedName>
    <definedName name="Z_DF283966_F421_404C_8F1A_BB3FF0D49F0A_.wvu.PrintArea" localSheetId="90" hidden="1">'266 КВР 112 (2022)КРАЙ'!$A$1:$F$17</definedName>
    <definedName name="Z_DF283966_F421_404C_8F1A_BB3FF0D49F0A_.wvu.PrintArea" localSheetId="23" hidden="1">'266 КВР 112 (2022)Р-Н'!$A$1:$F$17</definedName>
    <definedName name="Z_DF283966_F421_404C_8F1A_BB3FF0D49F0A_.wvu.PrintArea" localSheetId="91" hidden="1">'266 КВР 112 (2023)КРАЙ'!$A$1:$F$17</definedName>
    <definedName name="Z_DF283966_F421_404C_8F1A_BB3FF0D49F0A_.wvu.PrintArea" localSheetId="24" hidden="1">'266 КВР 112 (2023)Р-Н'!$A$1:$F$17</definedName>
    <definedName name="Z_DF283966_F421_404C_8F1A_BB3FF0D49F0A_.wvu.PrintArea" localSheetId="192" hidden="1">'310 (2021)20.00.04'!$A$1:$E$39</definedName>
    <definedName name="Z_DF283966_F421_404C_8F1A_BB3FF0D49F0A_.wvu.PrintArea" localSheetId="251" hidden="1">'310 (2021)500.02.0003 ЕГЭ'!$A$1:$E$20</definedName>
    <definedName name="Z_DF283966_F421_404C_8F1A_BB3FF0D49F0A_.wvu.PrintArea" localSheetId="129" hidden="1">'310 (2021)ВНЕБ, 120Д'!$A$1:$E$39</definedName>
    <definedName name="Z_DF283966_F421_404C_8F1A_BB3FF0D49F0A_.wvu.PrintArea" localSheetId="154" hidden="1">'310 (2021)ВНЕБ, 140Д'!$A$1:$E$39</definedName>
    <definedName name="Z_DF283966_F421_404C_8F1A_BB3FF0D49F0A_.wvu.PrintArea" localSheetId="163" hidden="1">'310 (2021)ВНЕБ, 150Д'!$A$1:$E$41</definedName>
    <definedName name="Z_DF283966_F421_404C_8F1A_BB3FF0D49F0A_.wvu.PrintArea" localSheetId="174" hidden="1">'310 (2021)ВНЕБ, 400Д'!$A$1:$E$39</definedName>
    <definedName name="Z_DF283966_F421_404C_8F1A_BB3FF0D49F0A_.wvu.PrintArea" localSheetId="113" hidden="1">'310 (2021)КРАЙ'!$A$1:$E$49</definedName>
    <definedName name="Z_DF283966_F421_404C_8F1A_BB3FF0D49F0A_.wvu.PrintArea" localSheetId="54" hidden="1">'310 (2021)Р-Н'!$A$1:$E$38</definedName>
    <definedName name="Z_DF283966_F421_404C_8F1A_BB3FF0D49F0A_.wvu.PrintArea" localSheetId="252" hidden="1">'310 (2022)500.02.0003 ЕГЭ'!$A$1:$E$20</definedName>
    <definedName name="Z_DF283966_F421_404C_8F1A_BB3FF0D49F0A_.wvu.PrintArea" localSheetId="114" hidden="1">'310 (2022)КРАЙ'!$A$1:$E$34</definedName>
    <definedName name="Z_DF283966_F421_404C_8F1A_BB3FF0D49F0A_.wvu.PrintArea" localSheetId="253" hidden="1">'310 (2023)500.02.0003 ЕГЭ'!$A$1:$E$20</definedName>
    <definedName name="Z_DF283966_F421_404C_8F1A_BB3FF0D49F0A_.wvu.PrintArea" localSheetId="115" hidden="1">'310 (2023)КРАЙ'!$A$1:$E$34</definedName>
    <definedName name="Z_DF283966_F421_404C_8F1A_BB3FF0D49F0A_.wvu.PrintArea" localSheetId="205" hidden="1">'342 (2021)020.00.0001 5руб'!$A$1:$D$16</definedName>
    <definedName name="Z_DF283966_F421_404C_8F1A_BB3FF0D49F0A_.wvu.PrintArea" localSheetId="206" hidden="1">'342 (2021)020.00.0002 Молоко'!$A$1:$D$16</definedName>
    <definedName name="Z_DF283966_F421_404C_8F1A_BB3FF0D49F0A_.wvu.PrintArea" localSheetId="258" hidden="1">'342 (2021)020.00.0003 Лагерь'!$A$1:$D$16</definedName>
    <definedName name="Z_DF283966_F421_404C_8F1A_BB3FF0D49F0A_.wvu.PrintArea" localSheetId="225" hidden="1">'342 (2021)020.00.0028 (10210)'!$A$1:$D$16</definedName>
    <definedName name="Z_DF283966_F421_404C_8F1A_BB3FF0D49F0A_.wvu.PrintArea" localSheetId="212" hidden="1">'342 (2021)500.02.0001 10 руб.'!$A$1:$D$16</definedName>
    <definedName name="Z_DF283966_F421_404C_8F1A_BB3FF0D49F0A_.wvu.PrintArea" localSheetId="262" hidden="1">'342 (2021)500.05.0002 Лагерь'!$A$1:$D$16</definedName>
    <definedName name="Z_DF283966_F421_404C_8F1A_BB3FF0D49F0A_.wvu.PrintArea" localSheetId="131" hidden="1">'342 (2021)ВНЕБ, 120Д'!$A$1:$D$14</definedName>
    <definedName name="Z_DF283966_F421_404C_8F1A_BB3FF0D49F0A_.wvu.PrintArea" localSheetId="176" hidden="1">'342 (2021)ВНЕБ, 400Д'!$A$1:$D$14</definedName>
    <definedName name="Z_DF283966_F421_404C_8F1A_BB3FF0D49F0A_.wvu.PrintArea" localSheetId="56" hidden="1">'342 (2021)Р-Н'!$A$1:$D$16</definedName>
    <definedName name="Z_DF283966_F421_404C_8F1A_BB3FF0D49F0A_.wvu.PrintArea" localSheetId="213" hidden="1">'342 (2022)500.02.0001 10 руб.'!$A$1:$D$16</definedName>
    <definedName name="Z_DF283966_F421_404C_8F1A_BB3FF0D49F0A_.wvu.PrintArea" localSheetId="263" hidden="1">'342 (2022)500.05.0002 Лагерь'!$A$1:$D$16</definedName>
    <definedName name="Z_DF283966_F421_404C_8F1A_BB3FF0D49F0A_.wvu.PrintArea" localSheetId="214" hidden="1">'342 (2023)500.02.0001 10 руб.'!$A$1:$D$16</definedName>
    <definedName name="Z_DF283966_F421_404C_8F1A_BB3FF0D49F0A_.wvu.PrintArea" localSheetId="264" hidden="1">'342 (2023)500.05.0002 Лагерь'!$A$1:$D$16</definedName>
    <definedName name="Z_DF283966_F421_404C_8F1A_BB3FF0D49F0A_.wvu.PrintArea" localSheetId="226" hidden="1">'342(2021)020.00.0028Гор.пит(РБ)'!$A$1:$D$16</definedName>
    <definedName name="Z_DF283966_F421_404C_8F1A_BB3FF0D49F0A_.wvu.PrintArea" localSheetId="232" hidden="1">'342(2021)500.02.0005Гор.пит(КБ)'!$A$1:$D$16</definedName>
    <definedName name="Z_DF283966_F421_404C_8F1A_BB3FF0D49F0A_.wvu.PrintArea" localSheetId="229" hidden="1">'342(2021)500.02.0005Гор.пит(ФБ)'!$A$1:$D$16</definedName>
    <definedName name="Z_DF283966_F421_404C_8F1A_BB3FF0D49F0A_.wvu.PrintArea" localSheetId="227" hidden="1">'342(2022)020.00.0028Гор.пит(РБ)'!$A$1:$D$16</definedName>
    <definedName name="Z_DF283966_F421_404C_8F1A_BB3FF0D49F0A_.wvu.PrintArea" localSheetId="233" hidden="1">'342(2022)500.02.0005Гор.пит(КБ)'!$A$1:$D$16</definedName>
    <definedName name="Z_DF283966_F421_404C_8F1A_BB3FF0D49F0A_.wvu.PrintArea" localSheetId="230" hidden="1">'342(2022)500.02.0005Гор.пит(ФБ)'!$A$1:$D$16</definedName>
    <definedName name="Z_DF283966_F421_404C_8F1A_BB3FF0D49F0A_.wvu.PrintArea" localSheetId="228" hidden="1">'342(2023)020.00.0028Гор.пит(РБ)'!$A$1:$D$16</definedName>
    <definedName name="Z_DF283966_F421_404C_8F1A_BB3FF0D49F0A_.wvu.PrintArea" localSheetId="234" hidden="1">'342(2023)500.02.0005Гор.пит(КБ)'!$A$1:$D$16</definedName>
    <definedName name="Z_DF283966_F421_404C_8F1A_BB3FF0D49F0A_.wvu.PrintArea" localSheetId="231" hidden="1">'342(2023)500.02.0005Гор.пит(ФБ)'!$A$1:$D$16</definedName>
    <definedName name="Z_DF283966_F421_404C_8F1A_BB3FF0D49F0A_.wvu.PrintArea" localSheetId="274" hidden="1">'ДЛЯ ТАЛИСМАНА'!$A$1:$T$81</definedName>
    <definedName name="Z_DF283966_F421_404C_8F1A_BB3FF0D49F0A_.wvu.PrintArea" localSheetId="0" hidden="1">'Раздел 1'!$A$7:$S$810</definedName>
    <definedName name="Z_DF283966_F421_404C_8F1A_BB3FF0D49F0A_.wvu.PrintTitles" localSheetId="235" hidden="1">'211квр 111 (2021)500.02.0003ЕГЭ'!$A$17:$IV$17</definedName>
    <definedName name="Z_DF283966_F421_404C_8F1A_BB3FF0D49F0A_.wvu.PrintTitles" localSheetId="74" hidden="1">'211квр 111 (2021)КРАЙ'!$A$17:$IS$17</definedName>
    <definedName name="Z_DF283966_F421_404C_8F1A_BB3FF0D49F0A_.wvu.PrintTitles" localSheetId="77" hidden="1">'211квр 111 (2021)КРАЙ (0703)'!$A$17:$IS$17</definedName>
    <definedName name="Z_DF283966_F421_404C_8F1A_BB3FF0D49F0A_.wvu.PrintTitles" localSheetId="11" hidden="1">'211квр 111 (2021)РАЙОН'!$A$17:$IV$17</definedName>
    <definedName name="Z_DF283966_F421_404C_8F1A_BB3FF0D49F0A_.wvu.PrintTitles" localSheetId="236" hidden="1">'211квр 111 (2022)500.02.0003ЕГЭ'!$A$17:$IV$17</definedName>
    <definedName name="Z_DF283966_F421_404C_8F1A_BB3FF0D49F0A_.wvu.PrintTitles" localSheetId="75" hidden="1">'211квр 111 (2022)КРАЙ'!$A$17:$IV$17</definedName>
    <definedName name="Z_DF283966_F421_404C_8F1A_BB3FF0D49F0A_.wvu.PrintTitles" localSheetId="78" hidden="1">'211квр 111 (2022)КРАЙ (0703)'!$A$17:$IV$17</definedName>
    <definedName name="Z_DF283966_F421_404C_8F1A_BB3FF0D49F0A_.wvu.PrintTitles" localSheetId="12" hidden="1">'211квр 111 (2022)РАЙОН'!$A$17:$IV$17</definedName>
    <definedName name="Z_DF283966_F421_404C_8F1A_BB3FF0D49F0A_.wvu.PrintTitles" localSheetId="237" hidden="1">'211квр 111 (2023)500.02.0003ЕГЭ'!$A$17:$IV$17</definedName>
    <definedName name="Z_DF283966_F421_404C_8F1A_BB3FF0D49F0A_.wvu.PrintTitles" localSheetId="76" hidden="1">'211квр 111 (2023)КРАЙ'!$A$17:$IV$17</definedName>
    <definedName name="Z_DF283966_F421_404C_8F1A_BB3FF0D49F0A_.wvu.PrintTitles" localSheetId="79" hidden="1">'211квр 111 (2023)КРАЙ (0703)'!$A$17:$IV$17</definedName>
    <definedName name="Z_DF283966_F421_404C_8F1A_BB3FF0D49F0A_.wvu.PrintTitles" localSheetId="13" hidden="1">'211квр 111 (2023)РАЙОН'!$A$17:$IV$17</definedName>
    <definedName name="Z_DF283966_F421_404C_8F1A_BB3FF0D49F0A_.wvu.PrintTitles" localSheetId="274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235" hidden="1">'211квр 111 (2021)500.02.0003ЕГЭ'!$A$1:$IV$6</definedName>
    <definedName name="Z_DF283966_F421_404C_8F1A_BB3FF0D49F0A_.wvu.Rows" localSheetId="74" hidden="1">'211квр 111 (2021)КРАЙ'!$A$1:$IS$6</definedName>
    <definedName name="Z_DF283966_F421_404C_8F1A_BB3FF0D49F0A_.wvu.Rows" localSheetId="77" hidden="1">'211квр 111 (2021)КРАЙ (0703)'!$A$1:$IS$6</definedName>
    <definedName name="Z_DF283966_F421_404C_8F1A_BB3FF0D49F0A_.wvu.Rows" localSheetId="11" hidden="1">'211квр 111 (2021)РАЙОН'!$A$1:$IV$6</definedName>
    <definedName name="Z_DF283966_F421_404C_8F1A_BB3FF0D49F0A_.wvu.Rows" localSheetId="236" hidden="1">'211квр 111 (2022)500.02.0003ЕГЭ'!$A$1:$IV$6</definedName>
    <definedName name="Z_DF283966_F421_404C_8F1A_BB3FF0D49F0A_.wvu.Rows" localSheetId="75" hidden="1">'211квр 111 (2022)КРАЙ'!$A$1:$IV$6</definedName>
    <definedName name="Z_DF283966_F421_404C_8F1A_BB3FF0D49F0A_.wvu.Rows" localSheetId="78" hidden="1">'211квр 111 (2022)КРАЙ (0703)'!$A$1:$IV$6</definedName>
    <definedName name="Z_DF283966_F421_404C_8F1A_BB3FF0D49F0A_.wvu.Rows" localSheetId="12" hidden="1">'211квр 111 (2022)РАЙОН'!$A$1:$IV$6</definedName>
    <definedName name="Z_DF283966_F421_404C_8F1A_BB3FF0D49F0A_.wvu.Rows" localSheetId="237" hidden="1">'211квр 111 (2023)500.02.0003ЕГЭ'!$A$1:$IV$6</definedName>
    <definedName name="Z_DF283966_F421_404C_8F1A_BB3FF0D49F0A_.wvu.Rows" localSheetId="76" hidden="1">'211квр 111 (2023)КРАЙ'!$A$1:$IV$6</definedName>
    <definedName name="Z_DF283966_F421_404C_8F1A_BB3FF0D49F0A_.wvu.Rows" localSheetId="79" hidden="1">'211квр 111 (2023)КРАЙ (0703)'!$A$1:$IV$6</definedName>
    <definedName name="Z_DF283966_F421_404C_8F1A_BB3FF0D49F0A_.wvu.Rows" localSheetId="13" hidden="1">'211квр 111 (2023)РАЙОН'!$A$1:$IV$6</definedName>
    <definedName name="Z_DF283966_F421_404C_8F1A_BB3FF0D49F0A_.wvu.Rows" localSheetId="239" hidden="1">'221 (2021)500.02.0003 ЕГЭ'!#REF!,'221 (2021)500.02.0003 ЕГЭ'!#REF!</definedName>
    <definedName name="Z_DF283966_F421_404C_8F1A_BB3FF0D49F0A_.wvu.Rows" localSheetId="122" hidden="1">'221 (2021)ВНЕБ, 120Д'!#REF!,'221 (2021)ВНЕБ, 120Д'!#REF!</definedName>
    <definedName name="Z_DF283966_F421_404C_8F1A_BB3FF0D49F0A_.wvu.Rows" localSheetId="167" hidden="1">'221 (2021)ВНЕБ, 400Д'!#REF!,'221 (2021)ВНЕБ, 400Д'!#REF!</definedName>
    <definedName name="Z_DF283966_F421_404C_8F1A_BB3FF0D49F0A_.wvu.Rows" localSheetId="103" hidden="1">'221 (2021)КРАЙ'!#REF!,'221 (2021)КРАЙ'!#REF!</definedName>
    <definedName name="Z_DF283966_F421_404C_8F1A_BB3FF0D49F0A_.wvu.Rows" localSheetId="29" hidden="1">'221 (2021)Р-Н'!#REF!,'221 (2021)Р-Н'!#REF!</definedName>
    <definedName name="Z_DF283966_F421_404C_8F1A_BB3FF0D49F0A_.wvu.Rows" localSheetId="240" hidden="1">'221 (2022)500.02.0003 ЕГЭ'!#REF!,'221 (2022)500.02.0003 ЕГЭ'!#REF!</definedName>
    <definedName name="Z_DF283966_F421_404C_8F1A_BB3FF0D49F0A_.wvu.Rows" localSheetId="104" hidden="1">'221 (2022)КРАЙ'!#REF!,'221 (2022)КРАЙ'!#REF!</definedName>
    <definedName name="Z_DF283966_F421_404C_8F1A_BB3FF0D49F0A_.wvu.Rows" localSheetId="30" hidden="1">'221 (2022)Р-Н'!#REF!,'221 (2022)Р-Н'!#REF!</definedName>
    <definedName name="Z_DF283966_F421_404C_8F1A_BB3FF0D49F0A_.wvu.Rows" localSheetId="241" hidden="1">'221 (2023)500.02.0003 ЕГЭ'!#REF!,'221 (2023)500.02.0003 ЕГЭ'!#REF!</definedName>
    <definedName name="Z_DF283966_F421_404C_8F1A_BB3FF0D49F0A_.wvu.Rows" localSheetId="105" hidden="1">'221 (2023)КРАЙ'!#REF!,'221 (2023)КРАЙ'!#REF!</definedName>
    <definedName name="Z_DF283966_F421_404C_8F1A_BB3FF0D49F0A_.wvu.Rows" localSheetId="31" hidden="1">'221 (2023)Р-Н'!#REF!,'221 (2023)Р-Н'!#REF!</definedName>
    <definedName name="Z_DF283966_F421_404C_8F1A_BB3FF0D49F0A_.wvu.Rows" localSheetId="123" hidden="1">'222 (2021)ВНЕБ, 120Д'!#REF!,'222 (2021)ВНЕБ, 120Д'!$A$13:$IU$13</definedName>
    <definedName name="Z_DF283966_F421_404C_8F1A_BB3FF0D49F0A_.wvu.Rows" localSheetId="168" hidden="1">'222 (2021)ВНЕБ, 400Д'!#REF!,'222 (2021)ВНЕБ, 400Д'!$A$13:$IU$13</definedName>
    <definedName name="Z_DF283966_F421_404C_8F1A_BB3FF0D49F0A_.wvu.Rows" localSheetId="106" hidden="1">'222 (2021)КРАЙ'!#REF!,'222 (2021)КРАЙ'!$A$13:$IU$13</definedName>
    <definedName name="Z_DF283966_F421_404C_8F1A_BB3FF0D49F0A_.wvu.Rows" localSheetId="190" hidden="1">'225  (2021)20.00.04'!$A$14:$IV$35,'225  (2021)20.00.04'!$A$37:$IV$39,'225  (2021)20.00.04'!$A$41:$IV$48,'225  (2021)20.00.04'!$A$50:$IV$53,'225  (2021)20.00.04'!$A$75:$IV$76</definedName>
    <definedName name="Z_DF283966_F421_404C_8F1A_BB3FF0D49F0A_.wvu.Rows" localSheetId="125" hidden="1">'225  (2021)ВНЕБ, 120Д'!$A$14:$IV$35,'225  (2021)ВНЕБ, 120Д'!$A$37:$IV$39,'225  (2021)ВНЕБ, 120Д'!$A$41:$IV$48,'225  (2021)ВНЕБ, 120Д'!$A$50:$IV$53,'225  (2021)ВНЕБ, 120Д'!$A$75:$IV$76</definedName>
    <definedName name="Z_DF283966_F421_404C_8F1A_BB3FF0D49F0A_.wvu.Rows" localSheetId="151" hidden="1">'225  (2021)ВНЕБ, 140Д'!$A$14:$IV$35,'225  (2021)ВНЕБ, 140Д'!$A$37:$IV$39,'225  (2021)ВНЕБ, 140Д'!$A$41:$IV$48,'225  (2021)ВНЕБ, 140Д'!$A$50:$IV$53,'225  (2021)ВНЕБ, 140Д'!$A$75:$IV$76</definedName>
    <definedName name="Z_DF283966_F421_404C_8F1A_BB3FF0D49F0A_.wvu.Rows" localSheetId="157" hidden="1">'225  (2021)ВНЕБ, 150Д'!$A$14:$IV$35,'225  (2021)ВНЕБ, 150Д'!$A$37:$IV$39,'225  (2021)ВНЕБ, 150Д'!$A$41:$IV$48,'225  (2021)ВНЕБ, 150Д'!$A$50:$IV$53,'225  (2021)ВНЕБ, 150Д'!$A$75:$IV$76</definedName>
    <definedName name="Z_DF283966_F421_404C_8F1A_BB3FF0D49F0A_.wvu.Rows" localSheetId="170" hidden="1">'225  (2021)ВНЕБ, 400Д'!$A$14:$IV$35,'225  (2021)ВНЕБ, 400Д'!$A$37:$IV$39,'225  (2021)ВНЕБ, 400Д'!$A$41:$IV$48,'225  (2021)ВНЕБ, 400Д'!$A$50:$IV$53,'225  (2021)ВНЕБ, 400Д'!$A$75:$IV$76</definedName>
    <definedName name="Z_DF283966_F421_404C_8F1A_BB3FF0D49F0A_.wvu.Rows" localSheetId="107" hidden="1">'225  (2021)КРАЙ'!$A$14:$IV$16,'225  (2021)КРАЙ'!$A$18:$IV$20,'225  (2021)КРАЙ'!$A$22:$IV$29,'225  (2021)КРАЙ'!$A$31:$IV$33,'225  (2021)КРАЙ'!$A$38:$IV$38</definedName>
    <definedName name="Z_DF283966_F421_404C_8F1A_BB3FF0D49F0A_.wvu.Rows" localSheetId="44" hidden="1">'225  (2021)Р-Н'!$A$14:$IV$31,'225  (2021)Р-Н'!$A$33:$IV$35,'225  (2021)Р-Н'!$A$37:$IV$44,'225  (2021)Р-Н'!$A$46:$IV$49,'225  (2021)Р-Н'!$A$71:$IV$72</definedName>
    <definedName name="Z_DF283966_F421_404C_8F1A_BB3FF0D49F0A_.wvu.Rows" localSheetId="271" hidden="1">'225  (2022)060.00.0004'!$A$13:$IV$34,'225  (2022)060.00.0004'!$A$36:$IV$40,'225  (2022)060.00.0004'!$A$42:$IV$49,'225  (2022)060.00.0004'!$A$51:$IV$57,'225  (2022)060.00.0004'!$A$80:$IV$81</definedName>
    <definedName name="Z_DF283966_F421_404C_8F1A_BB3FF0D49F0A_.wvu.Rows" localSheetId="272" hidden="1">'225  (2022)500.03.0002'!$A$13:$IV$34,'225  (2022)500.03.0002'!$A$36:$IV$40,'225  (2022)500.03.0002'!$A$42:$IV$49,'225  (2022)500.03.0002'!$A$51:$IV$57,'225  (2022)500.03.0002'!$A$80:$IV$81</definedName>
    <definedName name="Z_DF283966_F421_404C_8F1A_BB3FF0D49F0A_.wvu.Rows" localSheetId="108" hidden="1">'225  (2022)КРАЙ'!$A$13:$IR$34,'225  (2022)КРАЙ'!$A$36:$IR$38,'225  (2022)КРАЙ'!#REF!,'225  (2022)КРАЙ'!#REF!,'225  (2022)КРАЙ'!#REF!</definedName>
    <definedName name="Z_DF283966_F421_404C_8F1A_BB3FF0D49F0A_.wvu.Rows" localSheetId="45" hidden="1">'225  (2022)Р-Н'!$A$12:$IR$29,'225  (2022)Р-Н'!$A$31:$IR$35,'225  (2022)Р-Н'!$A$37:$IR$44,'225  (2022)Р-Н'!$A$46:$IR$52,'225  (2022)Р-Н'!#REF!</definedName>
    <definedName name="Z_DF283966_F421_404C_8F1A_BB3FF0D49F0A_.wvu.Rows" localSheetId="109" hidden="1">'225  (2023)КРАЙ'!$A$13:$IR$34,'225  (2023)КРАЙ'!$A$36:$IR$38,'225  (2023)КРАЙ'!#REF!,'225  (2023)КРАЙ'!#REF!,'225  (2023)КРАЙ'!#REF!</definedName>
    <definedName name="Z_DF283966_F421_404C_8F1A_BB3FF0D49F0A_.wvu.Rows" localSheetId="46" hidden="1">'225  (2023)Р-Н'!$A$12:$IR$29,'225  (2023)Р-Н'!$A$31:$IR$35,'225  (2023)Р-Н'!$A$37:$IR$44,'225  (2023)Р-Н'!$A$46:$IR$52,'225  (2023)Р-Н'!#REF!</definedName>
    <definedName name="Z_DF283966_F421_404C_8F1A_BB3FF0D49F0A_.wvu.Rows" localSheetId="242" hidden="1">'225 (2021)500.02.0003 ЕГЭ'!$A$13:$IV$34,'225 (2021)500.02.0003 ЕГЭ'!$A$36:$IV$40,'225 (2021)500.02.0003 ЕГЭ'!$A$42:$IV$49,'225 (2021)500.02.0003 ЕГЭ'!$A$51:$IV$57,'225 (2021)500.02.0003 ЕГЭ'!#REF!</definedName>
    <definedName name="Z_DF283966_F421_404C_8F1A_BB3FF0D49F0A_.wvu.Rows" localSheetId="38" hidden="1">'225 (2021)Р-Н (001.10.0000)'!$A$14:$IV$17,'225 (2021)Р-Н (001.10.0000)'!$A$19:$IV$21,'225 (2021)Р-Н (001.10.0000)'!$A$23:$IV$26,'225 (2021)Р-Н (001.10.0000)'!$A$28:$IV$31,'225 (2021)Р-Н (001.10.0000)'!$A$35:$IV$36</definedName>
    <definedName name="Z_DF283966_F421_404C_8F1A_BB3FF0D49F0A_.wvu.Rows" localSheetId="41" hidden="1">'225 (2021)Р-Н (001.11.0000)'!$A$14:$IV$16,'225 (2021)Р-Н (001.11.0000)'!$A$18:$IV$20,'225 (2021)Р-Н (001.11.0000)'!$A$22:$IV$24,'225 (2021)Р-Н (001.11.0000)'!$A$26:$IV$28,'225 (2021)Р-Н (001.11.0000)'!$A$32:$IV$33</definedName>
    <definedName name="Z_DF283966_F421_404C_8F1A_BB3FF0D49F0A_.wvu.Rows" localSheetId="243" hidden="1">'225 (2022)500.02.0003 ЕГЭ'!$A$13:$IV$34,'225 (2022)500.02.0003 ЕГЭ'!$A$36:$IV$40,'225 (2022)500.02.0003 ЕГЭ'!$A$42:$IV$49,'225 (2022)500.02.0003 ЕГЭ'!$A$51:$IV$57,'225 (2022)500.02.0003 ЕГЭ'!#REF!</definedName>
    <definedName name="Z_DF283966_F421_404C_8F1A_BB3FF0D49F0A_.wvu.Rows" localSheetId="39" hidden="1">'225 (2022)Р-Н (001.10.0000)'!$A$12:$IR$14,'225 (2022)Р-Н (001.10.0000)'!$A$16:$IR$20,'225 (2022)Р-Н (001.10.0000)'!$A$22:$IR$24,'225 (2022)Р-Н (001.10.0000)'!$A$26:$IR$29,'225 (2022)Р-Н (001.10.0000)'!#REF!</definedName>
    <definedName name="Z_DF283966_F421_404C_8F1A_BB3FF0D49F0A_.wvu.Rows" localSheetId="42" hidden="1">'225 (2022)Р-Н (001.11.0000)'!$A$12:$IR$14,'225 (2022)Р-Н (001.11.0000)'!$A$16:$IR$20,'225 (2022)Р-Н (001.11.0000)'!$A$22:$IR$24,'225 (2022)Р-Н (001.11.0000)'!$A$26:$IR$29,'225 (2022)Р-Н (001.11.0000)'!#REF!</definedName>
    <definedName name="Z_DF283966_F421_404C_8F1A_BB3FF0D49F0A_.wvu.Rows" localSheetId="244" hidden="1">'225 (2023)500.02.0003 ЕГЭ'!$A$13:$IV$34,'225 (2023)500.02.0003 ЕГЭ'!$A$36:$IV$40,'225 (2023)500.02.0003 ЕГЭ'!$A$42:$IV$49,'225 (2023)500.02.0003 ЕГЭ'!$A$51:$IV$57,'225 (2023)500.02.0003 ЕГЭ'!#REF!</definedName>
    <definedName name="Z_DF283966_F421_404C_8F1A_BB3FF0D49F0A_.wvu.Rows" localSheetId="40" hidden="1">'225 (2023)Р-Н (001.10.0000)'!$A$12:$IR$14,'225 (2023)Р-Н (001.10.0000)'!$A$16:$IR$20,'225 (2023)Р-Н (001.10.0000)'!$A$22:$IR$24,'225 (2023)Р-Н (001.10.0000)'!$A$26:$IR$29,'225 (2023)Р-Н (001.10.0000)'!#REF!</definedName>
    <definedName name="Z_DF283966_F421_404C_8F1A_BB3FF0D49F0A_.wvu.Rows" localSheetId="43" hidden="1">'225 (2023)Р-Н (001.11.0000)'!$A$12:$IR$14,'225 (2023)Р-Н (001.11.0000)'!$A$16:$IR$20,'225 (2023)Р-Н (001.11.0000)'!$A$22:$IR$24,'225 (2023)Р-Н (001.11.0000)'!$A$26:$IR$29,'225 (2023)Р-Н (001.11.0000)'!#REF!</definedName>
    <definedName name="Z_DF283966_F421_404C_8F1A_BB3FF0D49F0A_.wvu.Rows" localSheetId="203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DF283966_F421_404C_8F1A_BB3FF0D49F0A_.wvu.Rows" localSheetId="2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DF283966_F421_404C_8F1A_BB3FF0D49F0A_.wvu.Rows" localSheetId="202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DF283966_F421_404C_8F1A_BB3FF0D49F0A_.wvu.Rows" localSheetId="2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DF283966_F421_404C_8F1A_BB3FF0D49F0A_.wvu.Rows" localSheetId="207" hidden="1">'226 (2021)020.00.0031'!$A$12:$IV$25,'226 (2021)020.00.0031'!$A$27:$IV$27,'226 (2021)020.00.0031'!$A$29:$IV$31,'226 (2021)020.00.0031'!$A$35:$IV$35,'226 (2021)020.00.0031'!#REF!,'226 (2021)020.00.0031'!#REF!</definedName>
    <definedName name="Z_DF283966_F421_404C_8F1A_BB3FF0D49F0A_.wvu.Rows" localSheetId="191" hidden="1">'226 (2021)20.00.04'!$A$13:$IV$20,'226 (2021)20.00.04'!$A$22:$IV$22,'226 (2021)20.00.04'!#REF!,'226 (2021)20.00.04'!$A$27:$IV$27,'226 (2021)20.00.04'!$A$59:$IV$59,'226 (2021)20.00.04'!#REF!</definedName>
    <definedName name="Z_DF283966_F421_404C_8F1A_BB3FF0D49F0A_.wvu.Rows" localSheetId="2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DF283966_F421_404C_8F1A_BB3FF0D49F0A_.wvu.Rows" localSheetId="2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DF283966_F421_404C_8F1A_BB3FF0D49F0A_.wvu.Rows" localSheetId="259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DF283966_F421_404C_8F1A_BB3FF0D49F0A_.wvu.Rows" localSheetId="126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DF283966_F421_404C_8F1A_BB3FF0D49F0A_.wvu.Rows" localSheetId="152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DF283966_F421_404C_8F1A_BB3FF0D49F0A_.wvu.Rows" localSheetId="159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DF283966_F421_404C_8F1A_BB3FF0D49F0A_.wvu.Rows" localSheetId="158" hidden="1">'226 (2021)ВНЕБ, 150Д (лагерь)'!$A$13:$IV$20,'226 (2021)ВНЕБ, 150Д (лагерь)'!$A$22:$IV$22,'226 (2021)ВНЕБ, 150Д (лагерь)'!#REF!,'226 (2021)ВНЕБ, 150Д (лагерь)'!$A$27:$IV$27,'226 (2021)ВНЕБ, 150Д (лагерь)'!$A$59:$IV$59,'226 (2021)ВНЕБ, 150Д (лагерь)'!#REF!</definedName>
    <definedName name="Z_DF283966_F421_404C_8F1A_BB3FF0D49F0A_.wvu.Rows" localSheetId="171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DF283966_F421_404C_8F1A_BB3FF0D49F0A_.wvu.Rows" localSheetId="110" hidden="1">'226 (2021)КРАЙ'!$A$13:$IV$20,'226 (2021)КРАЙ'!$A$22:$IV$22,'226 (2021)КРАЙ'!$A$27:$IV$27,'226 (2021)КРАЙ'!$A$31:$IV$31,'226 (2021)КРАЙ'!#REF!,'226 (2021)КРАЙ'!#REF!</definedName>
    <definedName name="Z_DF283966_F421_404C_8F1A_BB3FF0D49F0A_.wvu.Rows" localSheetId="47" hidden="1">'226 (2021)Р-Н'!$A$13:$IV$21,'226 (2021)Р-Н'!$A$23:$IV$23,'226 (2021)Р-Н'!#REF!,'226 (2021)Р-Н'!$A$28:$IV$28,'226 (2021)Р-Н'!$A$60:$IV$60,'226 (2021)Р-Н'!#REF!</definedName>
    <definedName name="Z_DF283966_F421_404C_8F1A_BB3FF0D49F0A_.wvu.Rows" localSheetId="204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DF283966_F421_404C_8F1A_BB3FF0D49F0A_.wvu.Rows" localSheetId="2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DF283966_F421_404C_8F1A_BB3FF0D49F0A_.wvu.Rows" localSheetId="260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DF283966_F421_404C_8F1A_BB3FF0D49F0A_.wvu.Rows" localSheetId="160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DF283966_F421_404C_8F1A_BB3FF0D49F0A_.wvu.Rows" localSheetId="111" hidden="1">'226 (2022)КРАЙ'!$A$12:$IV$26,'226 (2022)КРАЙ'!$A$28:$IV$28,'226 (2022)КРАЙ'!$A$30:$IV$33,'226 (2022)КРАЙ'!$A$37:$IV$37,'226 (2022)КРАЙ'!#REF!,'226 (2022)КРАЙ'!#REF!</definedName>
    <definedName name="Z_DF283966_F421_404C_8F1A_BB3FF0D49F0A_.wvu.Rows" localSheetId="48" hidden="1">'226 (2022)Р-Н'!$A$12:$IN$25,'226 (2022)Р-Н'!$A$27:$IN$27,'226 (2022)Р-Н'!$A$29:$IN$31,'226 (2022)Р-Н'!$A$35:$IN$35,'226 (2022)Р-Н'!#REF!,'226 (2022)Р-Н'!#REF!</definedName>
    <definedName name="Z_DF283966_F421_404C_8F1A_BB3FF0D49F0A_.wvu.Rows" localSheetId="2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2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DF283966_F421_404C_8F1A_BB3FF0D49F0A_.wvu.Rows" localSheetId="261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DF283966_F421_404C_8F1A_BB3FF0D49F0A_.wvu.Rows" localSheetId="161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DF283966_F421_404C_8F1A_BB3FF0D49F0A_.wvu.Rows" localSheetId="112" hidden="1">'226 (2023)КРАЙ'!$A$12:$IV$26,'226 (2023)КРАЙ'!$A$28:$IV$28,'226 (2023)КРАЙ'!$A$30:$IV$33,'226 (2023)КРАЙ'!$A$37:$IV$37,'226 (2023)КРАЙ'!#REF!,'226 (2023)КРАЙ'!#REF!</definedName>
    <definedName name="Z_DF283966_F421_404C_8F1A_BB3FF0D49F0A_.wvu.Rows" localSheetId="49" hidden="1">'226 (2023)Р-Н'!$A$12:$IN$25,'226 (2023)Р-Н'!$A$27:$IN$27,'226 (2023)Р-Н'!$A$29:$IN$31,'226 (2023)Р-Н'!$A$35:$IN$35,'226 (2023)Р-Н'!#REF!,'226 (2023)Р-Н'!#REF!</definedName>
    <definedName name="Z_DF283966_F421_404C_8F1A_BB3FF0D49F0A_.wvu.Rows" localSheetId="2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DF283966_F421_404C_8F1A_BB3FF0D49F0A_.wvu.Rows" localSheetId="273" hidden="1">'226(2021)020.00.0034Лагерь(мед)'!$A$12:$IV$25,'226(2021)020.00.0034Лагерь(мед)'!$A$27:$IV$27,'226(2021)020.00.0034Лагерь(мед)'!$A$29:$IV$31,'226(2021)020.00.0034Лагерь(мед)'!$A$35:$IV$35,'226(2021)020.00.0034Лагерь(мед)'!#REF!,'226(2021)020.00.0034Лагерь(мед)'!#REF!</definedName>
    <definedName name="Z_DF283966_F421_404C_8F1A_BB3FF0D49F0A_.wvu.Rows" localSheetId="2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DF283966_F421_404C_8F1A_BB3FF0D49F0A_.wvu.Rows" localSheetId="2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DF283966_F421_404C_8F1A_BB3FF0D49F0A_.wvu.Rows" localSheetId="2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2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2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2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2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2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27" hidden="1">'227 (2021)ВНЕБ, 120Д'!$A$12:$IV$12,'227 (2021)ВНЕБ, 120Д'!#REF!,'227 (2021)ВНЕБ, 120Д'!#REF!,'227 (2021)ВНЕБ, 120Д'!#REF!,'227 (2021)ВНЕБ, 120Д'!$A$13:$IV$13</definedName>
    <definedName name="Z_DF283966_F421_404C_8F1A_BB3FF0D49F0A_.wvu.Rows" localSheetId="172" hidden="1">'227 (2021)ВНЕБ, 400Д'!$A$12:$IV$12,'227 (2021)ВНЕБ, 400Д'!#REF!,'227 (2021)ВНЕБ, 400Д'!#REF!,'227 (2021)ВНЕБ, 400Д'!#REF!,'227 (2021)ВНЕБ, 400Д'!$A$13:$IV$13</definedName>
    <definedName name="Z_DF283966_F421_404C_8F1A_BB3FF0D49F0A_.wvu.Rows" localSheetId="50" hidden="1">'227 (2021)Р-Н'!$A$12:$IV$12,'227 (2021)Р-Н'!#REF!,'227 (2021)Р-Н'!#REF!,'227 (2021)Р-Н'!#REF!,'227 (2021)Р-Н'!$A$13:$IV$13</definedName>
    <definedName name="Z_DF283966_F421_404C_8F1A_BB3FF0D49F0A_.wvu.Rows" localSheetId="51" hidden="1">'227 (2022)Р-Н'!$A$11:$IS$13,'227 (2022)Р-Н'!#REF!,'227 (2022)Р-Н'!#REF!,'227 (2022)Р-Н'!#REF!,'227 (2022)Р-Н'!#REF!</definedName>
    <definedName name="Z_DF283966_F421_404C_8F1A_BB3FF0D49F0A_.wvu.Rows" localSheetId="52" hidden="1">'227 (2023)Р-Н'!$A$11:$IS$13,'227 (2023)Р-Н'!#REF!,'227 (2023)Р-Н'!#REF!,'227 (2023)Р-Н'!#REF!,'227 (2023)Р-Н'!#REF!</definedName>
    <definedName name="Z_DF283966_F421_404C_8F1A_BB3FF0D49F0A_.wvu.Rows" localSheetId="208" hidden="1">'262 (2021)020.00.0031'!#REF!,'262 (2021)020.00.0031'!#REF!,'262 (2021)020.00.0031'!#REF!,'262 (2021)020.00.0031'!#REF!,'262 (2021)020.00.0031'!#REF!,'262 (2021)020.00.0031'!#REF!</definedName>
    <definedName name="Z_DF283966_F421_404C_8F1A_BB3FF0D49F0A_.wvu.Rows" localSheetId="205" hidden="1">'342 (2021)020.00.0001 5руб'!$A$13:$IV$13,'342 (2021)020.00.0001 5руб'!$A$14:$IV$16</definedName>
    <definedName name="Z_DF283966_F421_404C_8F1A_BB3FF0D49F0A_.wvu.Rows" localSheetId="206" hidden="1">'342 (2021)020.00.0002 Молоко'!$A$13:$IV$13,'342 (2021)020.00.0002 Молоко'!$A$14:$IV$16</definedName>
    <definedName name="Z_DF283966_F421_404C_8F1A_BB3FF0D49F0A_.wvu.Rows" localSheetId="258" hidden="1">'342 (2021)020.00.0003 Лагерь'!$A$13:$IV$13,'342 (2021)020.00.0003 Лагерь'!$A$14:$IV$16</definedName>
    <definedName name="Z_DF283966_F421_404C_8F1A_BB3FF0D49F0A_.wvu.Rows" localSheetId="225" hidden="1">'342 (2021)020.00.0028 (10210)'!$A$13:$IV$13,'342 (2021)020.00.0028 (10210)'!$A$14:$IV$16</definedName>
    <definedName name="Z_DF283966_F421_404C_8F1A_BB3FF0D49F0A_.wvu.Rows" localSheetId="212" hidden="1">'342 (2021)500.02.0001 10 руб.'!$A$13:$IV$13,'342 (2021)500.02.0001 10 руб.'!$A$14:$IV$16</definedName>
    <definedName name="Z_DF283966_F421_404C_8F1A_BB3FF0D49F0A_.wvu.Rows" localSheetId="262" hidden="1">'342 (2021)500.05.0002 Лагерь'!$A$13:$IV$13,'342 (2021)500.05.0002 Лагерь'!$A$14:$IV$16</definedName>
    <definedName name="Z_DF283966_F421_404C_8F1A_BB3FF0D49F0A_.wvu.Rows" localSheetId="131" hidden="1">'342 (2021)ВНЕБ, 120Д'!$A$14:$IV$14,'342 (2021)ВНЕБ, 120Д'!#REF!</definedName>
    <definedName name="Z_DF283966_F421_404C_8F1A_BB3FF0D49F0A_.wvu.Rows" localSheetId="176" hidden="1">'342 (2021)ВНЕБ, 400Д'!$A$14:$IV$14,'342 (2021)ВНЕБ, 400Д'!#REF!</definedName>
    <definedName name="Z_DF283966_F421_404C_8F1A_BB3FF0D49F0A_.wvu.Rows" localSheetId="56" hidden="1">'342 (2021)Р-Н'!$A$14:$IV$14,'342 (2021)Р-Н'!$A$15:$IV$16</definedName>
    <definedName name="Z_DF283966_F421_404C_8F1A_BB3FF0D49F0A_.wvu.Rows" localSheetId="213" hidden="1">'342 (2022)500.02.0001 10 руб.'!$A$13:$IV$13,'342 (2022)500.02.0001 10 руб.'!$A$14:$IV$16</definedName>
    <definedName name="Z_DF283966_F421_404C_8F1A_BB3FF0D49F0A_.wvu.Rows" localSheetId="263" hidden="1">'342 (2022)500.05.0002 Лагерь'!$A$13:$IV$13,'342 (2022)500.05.0002 Лагерь'!$A$14:$IV$16</definedName>
    <definedName name="Z_DF283966_F421_404C_8F1A_BB3FF0D49F0A_.wvu.Rows" localSheetId="214" hidden="1">'342 (2023)500.02.0001 10 руб.'!$A$13:$IV$13,'342 (2023)500.02.0001 10 руб.'!$A$14:$IV$16</definedName>
    <definedName name="Z_DF283966_F421_404C_8F1A_BB3FF0D49F0A_.wvu.Rows" localSheetId="264" hidden="1">'342 (2023)500.05.0002 Лагерь'!$A$13:$IV$13,'342 (2023)500.05.0002 Лагерь'!$A$14:$IV$16</definedName>
    <definedName name="Z_DF283966_F421_404C_8F1A_BB3FF0D49F0A_.wvu.Rows" localSheetId="226" hidden="1">'342(2021)020.00.0028Гор.пит(РБ)'!$A$13:$IV$13,'342(2021)020.00.0028Гор.пит(РБ)'!$A$14:$IV$16</definedName>
    <definedName name="Z_DF283966_F421_404C_8F1A_BB3FF0D49F0A_.wvu.Rows" localSheetId="232" hidden="1">'342(2021)500.02.0005Гор.пит(КБ)'!$A$13:$IV$13,'342(2021)500.02.0005Гор.пит(КБ)'!$A$14:$IV$16</definedName>
    <definedName name="Z_DF283966_F421_404C_8F1A_BB3FF0D49F0A_.wvu.Rows" localSheetId="229" hidden="1">'342(2021)500.02.0005Гор.пит(ФБ)'!$A$13:$IV$13,'342(2021)500.02.0005Гор.пит(ФБ)'!$A$14:$IV$16</definedName>
    <definedName name="Z_DF283966_F421_404C_8F1A_BB3FF0D49F0A_.wvu.Rows" localSheetId="227" hidden="1">'342(2022)020.00.0028Гор.пит(РБ)'!$A$13:$IV$13,'342(2022)020.00.0028Гор.пит(РБ)'!$A$14:$IV$16</definedName>
    <definedName name="Z_DF283966_F421_404C_8F1A_BB3FF0D49F0A_.wvu.Rows" localSheetId="233" hidden="1">'342(2022)500.02.0005Гор.пит(КБ)'!$A$13:$IV$13,'342(2022)500.02.0005Гор.пит(КБ)'!$A$14:$IV$16</definedName>
    <definedName name="Z_DF283966_F421_404C_8F1A_BB3FF0D49F0A_.wvu.Rows" localSheetId="230" hidden="1">'342(2022)500.02.0005Гор.пит(ФБ)'!$A$13:$IV$13,'342(2022)500.02.0005Гор.пит(ФБ)'!$A$14:$IV$16</definedName>
    <definedName name="Z_DF283966_F421_404C_8F1A_BB3FF0D49F0A_.wvu.Rows" localSheetId="228" hidden="1">'342(2023)020.00.0028Гор.пит(РБ)'!$A$13:$IV$13,'342(2023)020.00.0028Гор.пит(РБ)'!$A$14:$IV$16</definedName>
    <definedName name="Z_DF283966_F421_404C_8F1A_BB3FF0D49F0A_.wvu.Rows" localSheetId="234" hidden="1">'342(2023)500.02.0005Гор.пит(КБ)'!$A$13:$IV$13,'342(2023)500.02.0005Гор.пит(КБ)'!$A$14:$IV$16</definedName>
    <definedName name="Z_DF283966_F421_404C_8F1A_BB3FF0D49F0A_.wvu.Rows" localSheetId="231" hidden="1">'342(2023)500.02.0005Гор.пит(ФБ)'!$A$13:$IV$13,'342(2023)500.02.0005Гор.пит(ФБ)'!$A$14:$IV$16</definedName>
    <definedName name="_xlnm.Print_Titles" localSheetId="274">'ДЛЯ ТАЛИСМАНА'!$7:$7</definedName>
    <definedName name="_xlnm.Print_Titles" localSheetId="0">'Раздел 1'!$28:$28</definedName>
    <definedName name="_xlnm.Print_Area" localSheetId="235">'211квр 111 (2021)500.02.0003ЕГЭ'!$A$1:$I$33</definedName>
    <definedName name="_xlnm.Print_Area" localSheetId="74">'211квр 111 (2021)КРАЙ'!$A$1:$I$45</definedName>
    <definedName name="_xlnm.Print_Area" localSheetId="77">'211квр 111 (2021)КРАЙ (0703)'!$A$1:$I$50</definedName>
    <definedName name="_xlnm.Print_Area" localSheetId="11">'211квр 111 (2021)РАЙОН'!$A$1:$J$33</definedName>
    <definedName name="_xlnm.Print_Area" localSheetId="236">'211квр 111 (2022)500.02.0003ЕГЭ'!$A$1:$I$33</definedName>
    <definedName name="_xlnm.Print_Area" localSheetId="75">'211квр 111 (2022)КРАЙ'!$A$1:$I$45</definedName>
    <definedName name="_xlnm.Print_Area" localSheetId="78">'211квр 111 (2022)КРАЙ (0703)'!$A$1:$I$50</definedName>
    <definedName name="_xlnm.Print_Area" localSheetId="12">'211квр 111 (2022)РАЙОН'!$A$1:$I$33</definedName>
    <definedName name="_xlnm.Print_Area" localSheetId="237">'211квр 111 (2023)500.02.0003ЕГЭ'!$A$1:$I$33</definedName>
    <definedName name="_xlnm.Print_Area" localSheetId="76">'211квр 111 (2023)КРАЙ'!$A$1:$I$51</definedName>
    <definedName name="_xlnm.Print_Area" localSheetId="79">'211квр 111 (2023)КРАЙ (0703)'!$A$1:$I$56</definedName>
    <definedName name="_xlnm.Print_Area" localSheetId="13">'211квр 111 (2023)РАЙОН'!$A$1:$I$33</definedName>
    <definedName name="_xlnm.Print_Area" localSheetId="100">'212, 226 КВР 112 (2021)КРАЙ'!$A$1:$F$25</definedName>
    <definedName name="_xlnm.Print_Area" localSheetId="20">'212, 226 КВР 112 (2021)Р-Н'!$A$1:$F$25</definedName>
    <definedName name="_xlnm.Print_Area" localSheetId="101">'212, 226 КВР 112 (2022)КРАЙ'!$A$1:$F$25</definedName>
    <definedName name="_xlnm.Print_Area" localSheetId="102">'212, 226 КВР 112 (2023)КРАЙ'!$A$1:$F$25</definedName>
    <definedName name="_xlnm.Print_Area" localSheetId="238">'213 КВР 113 (2021-2023) ЕГЭ'!$A$1:$H$30</definedName>
    <definedName name="_xlnm.Print_Area" localSheetId="25">'213 КВР 119 (2021-2023)Р-Н'!$A$1:$I$30</definedName>
    <definedName name="_xlnm.Print_Area" localSheetId="93">'213 КВР 119(2021-2023)КРАЙ'!$A$1:$H$30</definedName>
    <definedName name="_xlnm.Print_Area" localSheetId="94">'213 КВР119(2021-2023)КРАЙ(0703)'!$A$1:$H$30</definedName>
    <definedName name="_xlnm.Print_Area" localSheetId="239">'221 (2021)500.02.0003 ЕГЭ'!$A$1:$F$20</definedName>
    <definedName name="_xlnm.Print_Area" localSheetId="122">'221 (2021)ВНЕБ, 120Д'!$A$1:$F$30</definedName>
    <definedName name="_xlnm.Print_Area" localSheetId="167">'221 (2021)ВНЕБ, 400Д'!$A$1:$F$30</definedName>
    <definedName name="_xlnm.Print_Area" localSheetId="103">'221 (2021)КРАЙ'!$A$1:$F$30</definedName>
    <definedName name="_xlnm.Print_Area" localSheetId="29">'221 (2021)Р-Н'!$A$1:$F$30</definedName>
    <definedName name="_xlnm.Print_Area" localSheetId="240">'221 (2022)500.02.0003 ЕГЭ'!$A$1:$F$20</definedName>
    <definedName name="_xlnm.Print_Area" localSheetId="104">'221 (2022)КРАЙ'!$A$1:$F$23</definedName>
    <definedName name="_xlnm.Print_Area" localSheetId="30">'221 (2022)Р-Н'!$A$1:$F$23</definedName>
    <definedName name="_xlnm.Print_Area" localSheetId="241">'221 (2023)500.02.0003 ЕГЭ'!$A$1:$F$20</definedName>
    <definedName name="_xlnm.Print_Area" localSheetId="105">'221 (2023)КРАЙ'!$A$1:$F$23</definedName>
    <definedName name="_xlnm.Print_Area" localSheetId="31">'221 (2023)Р-Н'!$A$1:$F$23</definedName>
    <definedName name="_xlnm.Print_Area" localSheetId="123">'222 (2021)ВНЕБ, 120Д'!$A$1:$D$25</definedName>
    <definedName name="_xlnm.Print_Area" localSheetId="168">'222 (2021)ВНЕБ, 400Д'!$A$1:$D$25</definedName>
    <definedName name="_xlnm.Print_Area" localSheetId="106">'222 (2021)КРАЙ'!$A$1:$D$25</definedName>
    <definedName name="_xlnm.Print_Area" localSheetId="124">'223 (2021)ВНЕБ, 120Д'!$A$1:$E$41</definedName>
    <definedName name="_xlnm.Print_Area" localSheetId="169">'223 (2021)ВНЕБ, 400Д'!$A$1:$E$41</definedName>
    <definedName name="_xlnm.Print_Area" localSheetId="145">'223 КВР 244 (2021)ВНЕБ, 130Д'!$A$1:$E$41</definedName>
    <definedName name="_xlnm.Print_Area" localSheetId="32">'223 КВР 244 (2021)Р-Н'!$A$1:$E$35</definedName>
    <definedName name="_xlnm.Print_Area" localSheetId="146">'223 КВР 244 (2022)ВНЕБ, 130Д'!$A$1:$E$27</definedName>
    <definedName name="_xlnm.Print_Area" localSheetId="33">'223 КВР 244 (2022)Р-Н'!$A$1:$E$24</definedName>
    <definedName name="_xlnm.Print_Area" localSheetId="147">'223 КВР 244 (2023)ВНЕБ, 130Д'!$A$1:$E$27</definedName>
    <definedName name="_xlnm.Print_Area" localSheetId="34">'223 КВР 244 (2023)Р-Н'!$A$1:$E$24</definedName>
    <definedName name="_xlnm.Print_Area" localSheetId="148">'223 КВР 247 (2021)ВНЕБ, 130Д'!$A$1:$E$35</definedName>
    <definedName name="_xlnm.Print_Area" localSheetId="35">'223 КВР 247 (2021)Р-Н'!$A$1:$E$35</definedName>
    <definedName name="_xlnm.Print_Area" localSheetId="149">'223 КВР 247 (2022)ВНЕБ, 130Д'!$A$1:$E$24</definedName>
    <definedName name="_xlnm.Print_Area" localSheetId="36">'223 КВР 247 (2022)Р-Н'!$A$1:$E$24</definedName>
    <definedName name="_xlnm.Print_Area" localSheetId="150">'223 КВР 247 (2023)ВНЕБ, 130Д'!$A$1:$E$24</definedName>
    <definedName name="_xlnm.Print_Area" localSheetId="37">'223 КВР 247 (2023)Р-Н'!$A$1:$E$24</definedName>
    <definedName name="_xlnm.Print_Area" localSheetId="190">'225  (2021)20.00.04'!$A$1:$F$151</definedName>
    <definedName name="_xlnm.Print_Area" localSheetId="125">'225  (2021)ВНЕБ, 120Д'!$A$1:$F$151</definedName>
    <definedName name="_xlnm.Print_Area" localSheetId="151">'225  (2021)ВНЕБ, 140Д'!$A$1:$F$151</definedName>
    <definedName name="_xlnm.Print_Area" localSheetId="157">'225  (2021)ВНЕБ, 150Д'!$A$1:$F$151</definedName>
    <definedName name="_xlnm.Print_Area" localSheetId="170">'225  (2021)ВНЕБ, 400Д'!$A$1:$F$151</definedName>
    <definedName name="_xlnm.Print_Area" localSheetId="107">'225  (2021)КРАЙ'!$A$1:$F$74</definedName>
    <definedName name="_xlnm.Print_Area" localSheetId="44">'225  (2021)Р-Н'!$A$1:$F$205</definedName>
    <definedName name="_xlnm.Print_Area" localSheetId="271">'225  (2022)060.00.0004'!$A$1:$F$89</definedName>
    <definedName name="_xlnm.Print_Area" localSheetId="272">'225  (2022)500.03.0002'!$A$1:$F$89</definedName>
    <definedName name="_xlnm.Print_Area" localSheetId="108">'225  (2022)КРАЙ'!$A$1:$F$45</definedName>
    <definedName name="_xlnm.Print_Area" localSheetId="45">'225  (2022)Р-Н'!$A$1:$F$80</definedName>
    <definedName name="_xlnm.Print_Area" localSheetId="109">'225  (2023)КРАЙ'!$A$1:$F$45</definedName>
    <definedName name="_xlnm.Print_Area" localSheetId="46">'225  (2023)Р-Н'!$A$1:$F$80</definedName>
    <definedName name="_xlnm.Print_Area" localSheetId="242">'225 (2021)500.02.0003 ЕГЭ'!$A$1:$F$77</definedName>
    <definedName name="_xlnm.Print_Area" localSheetId="38">'225 (2021)Р-Н (001.10.0000)'!$A$1:$F$89</definedName>
    <definedName name="_xlnm.Print_Area" localSheetId="41">'225 (2021)Р-Н (001.11.0000)'!$A$1:$F$89</definedName>
    <definedName name="_xlnm.Print_Area" localSheetId="243">'225 (2022)500.02.0003 ЕГЭ'!$A$1:$F$77</definedName>
    <definedName name="_xlnm.Print_Area" localSheetId="39">'225 (2022)Р-Н (001.10.0000)'!$A$1:$F$43</definedName>
    <definedName name="_xlnm.Print_Area" localSheetId="42">'225 (2022)Р-Н (001.11.0000)'!$A$1:$F$41</definedName>
    <definedName name="_xlnm.Print_Area" localSheetId="244">'225 (2023)500.02.0003 ЕГЭ'!$A$1:$F$77</definedName>
    <definedName name="_xlnm.Print_Area" localSheetId="40">'225 (2023)Р-Н (001.10.0000)'!$A$1:$F$43</definedName>
    <definedName name="_xlnm.Print_Area" localSheetId="43">'225 (2023)Р-Н (001.11.0000)'!$A$1:$F$41</definedName>
    <definedName name="_xlnm.Print_Area" localSheetId="203">'226 (2021)020.00.0001 5руб'!$A$1:$F$51</definedName>
    <definedName name="_xlnm.Print_Area" localSheetId="257">'226 (2021)020.00.0003 Лагерь'!$A$1:$F$51</definedName>
    <definedName name="_xlnm.Print_Area" localSheetId="202">'226 (2021)020.00.0007 КПР'!$A$1:$F$51</definedName>
    <definedName name="_xlnm.Print_Area" localSheetId="215">'226 (2021)020.00.0015 Гор.пит'!$A$1:$F$51</definedName>
    <definedName name="_xlnm.Print_Area" localSheetId="207">'226 (2021)020.00.0031'!$A$1:$F$51</definedName>
    <definedName name="_xlnm.Print_Area" localSheetId="191">'226 (2021)20.00.04'!$A$1:$F$159</definedName>
    <definedName name="_xlnm.Print_Area" localSheetId="209">'226 (2021)500.02.0001 10 руб.'!$A$1:$F$51</definedName>
    <definedName name="_xlnm.Print_Area" localSheetId="245">'226 (2021)500.02.0003 ЕГЭ'!$A$1:$F$51</definedName>
    <definedName name="_xlnm.Print_Area" localSheetId="259">'226 (2021)500.05.0002 Лагерь'!$A$1:$F$51</definedName>
    <definedName name="_xlnm.Print_Area" localSheetId="126">'226 (2021)ВНЕБ, 120Д'!$A$1:$F$159</definedName>
    <definedName name="_xlnm.Print_Area" localSheetId="152">'226 (2021)ВНЕБ, 140Д'!$A$1:$F$159</definedName>
    <definedName name="_xlnm.Print_Area" localSheetId="159">'226 (2021)ВНЕБ, 150Д'!$A$1:$F$159</definedName>
    <definedName name="_xlnm.Print_Area" localSheetId="158">'226 (2021)ВНЕБ, 150Д (лагерь)'!$A$1:$F$159</definedName>
    <definedName name="_xlnm.Print_Area" localSheetId="171">'226 (2021)ВНЕБ, 400Д'!$A$1:$F$159</definedName>
    <definedName name="_xlnm.Print_Area" localSheetId="110">'226 (2021)КРАЙ'!$A$1:$F$79</definedName>
    <definedName name="_xlnm.Print_Area" localSheetId="47">'226 (2021)Р-Н'!$A$1:$F$226</definedName>
    <definedName name="_xlnm.Print_Area" localSheetId="204">'226 (2022)020.00.0001 5руб '!$A$1:$F$51</definedName>
    <definedName name="_xlnm.Print_Area" localSheetId="210">'226 (2022)500.02.0001 10 руб.'!$A$1:$F$51</definedName>
    <definedName name="_xlnm.Print_Area" localSheetId="246">'226 (2022)500.02.0003 ЕГЭ'!$A$1:$F$51</definedName>
    <definedName name="_xlnm.Print_Area" localSheetId="260">'226 (2022)500.05.0002 Лагерь'!$A$1:$F$51</definedName>
    <definedName name="_xlnm.Print_Area" localSheetId="160">'226 (2022)ВНЕБ, 150Д'!$A$1:$F$87</definedName>
    <definedName name="_xlnm.Print_Area" localSheetId="111">'226 (2022)КРАЙ'!$A$1:$F$46</definedName>
    <definedName name="_xlnm.Print_Area" localSheetId="48">'226 (2022)Р-Н'!$A$1:$F$88</definedName>
    <definedName name="_xlnm.Print_Area" localSheetId="211">'226 (2023)500.02.0001 10 руб.'!$A$1:$F$51</definedName>
    <definedName name="_xlnm.Print_Area" localSheetId="247">'226 (2023)500.02.0003 ЕГЭ'!$A$1:$F$51</definedName>
    <definedName name="_xlnm.Print_Area" localSheetId="261">'226 (2023)500.05.0002 Лагерь'!$A$1:$F$51</definedName>
    <definedName name="_xlnm.Print_Area" localSheetId="161">'226 (2023)ВНЕБ, 150Д'!$A$1:$F$87</definedName>
    <definedName name="_xlnm.Print_Area" localSheetId="112">'226 (2023)КРАЙ'!$A$1:$F$46</definedName>
    <definedName name="_xlnm.Print_Area" localSheetId="49">'226 (2023)Р-Н'!$A$1:$F$88</definedName>
    <definedName name="_xlnm.Print_Area" localSheetId="92">'226 КВР 113 (2021)КРАЙ'!$A$1:$F$25</definedName>
    <definedName name="_xlnm.Print_Area" localSheetId="22">'226 КВР 113 (2021)Р-Н'!$A$1:$F$25</definedName>
    <definedName name="_xlnm.Print_Area" localSheetId="216">'226(2021)020.00.0028Гор.пит(РБ)'!$A$1:$F$51</definedName>
    <definedName name="_xlnm.Print_Area" localSheetId="273">'226(2021)020.00.0034Лагерь(мед)'!$A$1:$F$51</definedName>
    <definedName name="_xlnm.Print_Area" localSheetId="222">'226(2021)500.02.0005Гор.пит(КБ)'!$A$1:$F$51</definedName>
    <definedName name="_xlnm.Print_Area" localSheetId="219">'226(2021)500.02.0005Гор.пит(ФБ)'!$A$1:$F$51</definedName>
    <definedName name="_xlnm.Print_Area" localSheetId="217">'226(2022)020.00.0028Гор.пит(РБ)'!$A$1:$F$51</definedName>
    <definedName name="_xlnm.Print_Area" localSheetId="223">'226(2022)500.02.0005Гор.пит(КБ)'!$A$1:$F$51</definedName>
    <definedName name="_xlnm.Print_Area" localSheetId="220">'226(2022)500.02.0005Гор.пит(ФБ)'!$A$1:$F$51</definedName>
    <definedName name="_xlnm.Print_Area" localSheetId="218">'226(2023)020.00.0028Гор.пит(РБ)'!$A$1:$F$51</definedName>
    <definedName name="_xlnm.Print_Area" localSheetId="224">'226(2023)500.02.0005Гор.пит(КБ)'!$A$1:$F$51</definedName>
    <definedName name="_xlnm.Print_Area" localSheetId="221">'226(2023)500.02.0005Гор.пит(ФБ)'!$A$1:$F$51</definedName>
    <definedName name="_xlnm.Print_Area" localSheetId="127">'227 (2021)ВНЕБ, 120Д'!$A$1:$D$25</definedName>
    <definedName name="_xlnm.Print_Area" localSheetId="172">'227 (2021)ВНЕБ, 400Д'!$A$1:$D$25</definedName>
    <definedName name="_xlnm.Print_Area" localSheetId="50">'227 (2021)Р-Н'!$A$1:$D$29</definedName>
    <definedName name="_xlnm.Print_Area" localSheetId="51">'227 (2022)Р-Н'!$A$1:$D$19</definedName>
    <definedName name="_xlnm.Print_Area" localSheetId="52">'227 (2023)Р-Н'!$A$1:$D$19</definedName>
    <definedName name="_xlnm.Print_Area" localSheetId="248">'228 (2021)500.02.0003 ЕГЭ'!$A$1:$D$35</definedName>
    <definedName name="_xlnm.Print_Area" localSheetId="128">'228 (2021)ВНЕБ, 120Д'!$A$1:$D$33</definedName>
    <definedName name="_xlnm.Print_Area" localSheetId="153">'228 (2021)ВНЕБ, 140Д'!$A$1:$D$33</definedName>
    <definedName name="_xlnm.Print_Area" localSheetId="162">'228 (2021)ВНЕБ, 150Д'!$A$1:$D$33</definedName>
    <definedName name="_xlnm.Print_Area" localSheetId="173">'228 (2021)ВНЕБ, 400Д'!$A$1:$D$33</definedName>
    <definedName name="_xlnm.Print_Area" localSheetId="53">'228 (2021)Р-Н'!$A$1:$D$40</definedName>
    <definedName name="_xlnm.Print_Area" localSheetId="249">'228 (2022)500.02.0003 ЕГЭ'!$A$1:$D$35</definedName>
    <definedName name="_xlnm.Print_Area" localSheetId="250">'228 (2023)500.02.0003 ЕГЭ'!$A$1:$D$35</definedName>
    <definedName name="_xlnm.Print_Area" localSheetId="208">'262 (2021)020.00.0031'!$A$1:$E$19</definedName>
    <definedName name="_xlnm.Print_Area" localSheetId="80">'264 КВР 111 (2021)КРАЙ'!$A$1:$E$18</definedName>
    <definedName name="_xlnm.Print_Area" localSheetId="14">'264 КВР 111 (2021)Р-Н'!$A$1:$E$18</definedName>
    <definedName name="_xlnm.Print_Area" localSheetId="81">'264 КВР 111 (2022)КРАЙ'!$A$1:$E$18</definedName>
    <definedName name="_xlnm.Print_Area" localSheetId="15">'264 КВР 111 (2022)Р-Н'!$A$1:$E$18</definedName>
    <definedName name="_xlnm.Print_Area" localSheetId="82">'264 КВР 111 (2023)КРАЙ'!$A$1:$E$18</definedName>
    <definedName name="_xlnm.Print_Area" localSheetId="16">'264 КВР 111 (2023)Р-Н'!$A$1:$E$18</definedName>
    <definedName name="_xlnm.Print_Area" localSheetId="95">'264 КВР 321 (2021)КРАЙ'!$A$1:$E$18</definedName>
    <definedName name="_xlnm.Print_Area" localSheetId="26">'264 КВР 321 (2021)Р-Н'!$A$1:$E$18</definedName>
    <definedName name="_xlnm.Print_Area" localSheetId="96">'264 КВР 321 (2022)КРАЙ'!$A$1:$E$18</definedName>
    <definedName name="_xlnm.Print_Area" localSheetId="27">'264 КВР 321 (2022)Р-Н'!$A$1:$E$18</definedName>
    <definedName name="_xlnm.Print_Area" localSheetId="97">'264 КВР 321 (2023)КРАЙ'!$A$1:$E$18</definedName>
    <definedName name="_xlnm.Print_Area" localSheetId="28">'264 КВР 321 (2023)Р-Н'!$A$1:$E$18</definedName>
    <definedName name="_xlnm.Print_Area" localSheetId="268">'265 ЛЬГОТЫ (321) (2021)'!$A$1:$F$20</definedName>
    <definedName name="_xlnm.Print_Area" localSheetId="269">'265 ЛЬГОТЫ (321) (2022)'!$A$1:$F$20</definedName>
    <definedName name="_xlnm.Print_Area" localSheetId="270">'265 ЛЬГОТЫ (321) (2023)'!$A$1:$F$20</definedName>
    <definedName name="_xlnm.Print_Area" localSheetId="83">'266 КВР 111 (2021)КРАЙ'!$A$1:$E$19</definedName>
    <definedName name="_xlnm.Print_Area" localSheetId="86">'266 КВР 111 (2021)КРАЙ (0703)'!$A$1:$E$19</definedName>
    <definedName name="_xlnm.Print_Area" localSheetId="17">'266 КВР 111 (2021)Р-Н'!$A$1:$E$19</definedName>
    <definedName name="_xlnm.Print_Area" localSheetId="84">'266 КВР 111 (2022)КРАЙ'!$A$1:$E$19</definedName>
    <definedName name="_xlnm.Print_Area" localSheetId="87">'266 КВР 111 (2022)КРАЙ (0703)'!$A$1:$E$19</definedName>
    <definedName name="_xlnm.Print_Area" localSheetId="18">'266 КВР 111 (2022)Р-Н'!$A$1:$E$19</definedName>
    <definedName name="_xlnm.Print_Area" localSheetId="85">'266 КВР 111 (2023)КРАЙ'!$A$1:$E$19</definedName>
    <definedName name="_xlnm.Print_Area" localSheetId="88">'266 КВР 111 (2023)КРАЙ (0703)'!$A$1:$E$19</definedName>
    <definedName name="_xlnm.Print_Area" localSheetId="19">'266 КВР 111 (2023)Р-Н'!$A$1:$E$19</definedName>
    <definedName name="_xlnm.Print_Area" localSheetId="89">'266 КВР 112 (2021)КРАЙ'!$A$1:$F$17</definedName>
    <definedName name="_xlnm.Print_Area" localSheetId="21">'266 КВР 112 (2021)Р-Н'!$A$1:$F$17</definedName>
    <definedName name="_xlnm.Print_Area" localSheetId="90">'266 КВР 112 (2022)КРАЙ'!$A$1:$F$17</definedName>
    <definedName name="_xlnm.Print_Area" localSheetId="23">'266 КВР 112 (2022)Р-Н'!$A$1:$F$17</definedName>
    <definedName name="_xlnm.Print_Area" localSheetId="91">'266 КВР 112 (2023)КРАЙ'!$A$1:$F$17</definedName>
    <definedName name="_xlnm.Print_Area" localSheetId="24">'266 КВР 112 (2023)Р-Н'!$A$1:$F$17</definedName>
    <definedName name="_xlnm.Print_Area" localSheetId="265">'267 ЛЬГОТЫ (112) (2021)'!$A$1:$F$20</definedName>
    <definedName name="_xlnm.Print_Area" localSheetId="266">'267 ЛЬГОТЫ (112) (2022)'!$A$1:$F$20</definedName>
    <definedName name="_xlnm.Print_Area" localSheetId="267">'267 ЛЬГОТЫ (112) (2023)'!$A$1:$F$20</definedName>
    <definedName name="_xlnm.Print_Area" localSheetId="71">'291 (853) (2021)'!$A$1:$E$30</definedName>
    <definedName name="_xlnm.Print_Area" localSheetId="142">'291 (853) (2021)ВНЕБ, 120Д'!$A$1:$E$26</definedName>
    <definedName name="_xlnm.Print_Area" localSheetId="187">'291 (853) (2021)ВНЕБ, 400Д'!$A$1:$E$26</definedName>
    <definedName name="_xlnm.Print_Area" localSheetId="64">'291 зем  (2021)'!$A$1:$E$22</definedName>
    <definedName name="_xlnm.Print_Area" localSheetId="139">'291 зем  (2021)ВНЕБ, 120Д'!$A$1:$E$22</definedName>
    <definedName name="_xlnm.Print_Area" localSheetId="184">'291 зем  (2021)ВНЕБ, 400Д'!$A$1:$E$22</definedName>
    <definedName name="_xlnm.Print_Area" localSheetId="65">'291 зем  (2022)'!$A$1:$E$22</definedName>
    <definedName name="_xlnm.Print_Area" localSheetId="66">'291 зем  (2023)'!$A$1:$E$22</definedName>
    <definedName name="_xlnm.Print_Area" localSheetId="67">'291 им  (2021)'!$A$1:$E$28</definedName>
    <definedName name="_xlnm.Print_Area" localSheetId="140">'291 им  (2021)ВНЕБ, 120Д'!$A$1:$E$28</definedName>
    <definedName name="_xlnm.Print_Area" localSheetId="185">'291 им  (2021)ВНЕБ, 400Д'!$A$1:$E$28</definedName>
    <definedName name="_xlnm.Print_Area" localSheetId="68">'291 им  (2022)'!$A$1:$E$28</definedName>
    <definedName name="_xlnm.Print_Area" localSheetId="69">'291 им  (2023)'!$A$1:$E$28</definedName>
    <definedName name="_xlnm.Print_Area" localSheetId="70">'291(852) (2021)'!$A$1:$E$30</definedName>
    <definedName name="_xlnm.Print_Area" localSheetId="141">'291(852) (2021)ВНЕБ, 120Д'!$A$1:$E$26</definedName>
    <definedName name="_xlnm.Print_Area" localSheetId="186">'291(852) (2021)ВНЕБ, 400Д'!$A$1:$E$26</definedName>
    <definedName name="_xlnm.Print_Area" localSheetId="72">'292 (853) (2021)'!$A$1:$E$30</definedName>
    <definedName name="_xlnm.Print_Area" localSheetId="143">'292 (853) (2021)ВНЕБ, 120Д'!$A$1:$E$26</definedName>
    <definedName name="_xlnm.Print_Area" localSheetId="188">'292 (853) (2021)ВНЕБ, 400Д'!$A$1:$E$26</definedName>
    <definedName name="_xlnm.Print_Area" localSheetId="73">'295 (853) (2021)'!$A$1:$E$30</definedName>
    <definedName name="_xlnm.Print_Area" localSheetId="144">'295 (853) (2021)ВНЕБ, 120Д'!$A$1:$E$26</definedName>
    <definedName name="_xlnm.Print_Area" localSheetId="194">'295 (853) (2021)ВНЕБ, 150Д'!$A$1:$E$26</definedName>
    <definedName name="_xlnm.Print_Area" localSheetId="189">'295 (853) (2021)ВНЕБ, 400Д'!$A$1:$E$26</definedName>
    <definedName name="_xlnm.Print_Area" localSheetId="63">'296(831) (2021)'!$A$1:$F$22</definedName>
    <definedName name="_xlnm.Print_Area" localSheetId="138">'296(831) (2021)ВНЕБ, 120Д'!$A$1:$F$22</definedName>
    <definedName name="_xlnm.Print_Area" localSheetId="183">'296(831) (2021)ВНЕБ, 400Д'!$A$1:$F$22</definedName>
    <definedName name="_xlnm.Print_Area" localSheetId="98">'296(831) (2021)КРАЙ'!$A$1:$F$22</definedName>
    <definedName name="_xlnm.Print_Area" localSheetId="99">'296(831) (2021)КРАЙ (0703)'!$A$1:$F$22</definedName>
    <definedName name="_xlnm.Print_Area" localSheetId="192">'310 (2021)20.00.04'!$A$1:$E$39</definedName>
    <definedName name="_xlnm.Print_Area" localSheetId="251">'310 (2021)500.02.0003 ЕГЭ'!$A$1:$E$27</definedName>
    <definedName name="_xlnm.Print_Area" localSheetId="129">'310 (2021)ВНЕБ, 120Д'!$A$1:$E$39</definedName>
    <definedName name="_xlnm.Print_Area" localSheetId="154">'310 (2021)ВНЕБ, 140Д'!$A$1:$E$39</definedName>
    <definedName name="_xlnm.Print_Area" localSheetId="163">'310 (2021)ВНЕБ, 150Д'!$A$1:$E$41</definedName>
    <definedName name="_xlnm.Print_Area" localSheetId="174">'310 (2021)ВНЕБ, 400Д'!$A$1:$E$39</definedName>
    <definedName name="_xlnm.Print_Area" localSheetId="113">'310 (2021)КРАЙ'!$A$1:$E$49</definedName>
    <definedName name="_xlnm.Print_Area" localSheetId="54">'310 (2021)Р-Н'!$A$1:$E$38</definedName>
    <definedName name="_xlnm.Print_Area" localSheetId="252">'310 (2022)500.02.0003 ЕГЭ'!$A$1:$E$27</definedName>
    <definedName name="_xlnm.Print_Area" localSheetId="114">'310 (2022)КРАЙ'!$A$1:$E$34</definedName>
    <definedName name="_xlnm.Print_Area" localSheetId="253">'310 (2023)500.02.0003 ЕГЭ'!$A$1:$E$27</definedName>
    <definedName name="_xlnm.Print_Area" localSheetId="115">'310 (2023)КРАЙ'!$A$1:$E$34</definedName>
    <definedName name="_xlnm.Print_Area" localSheetId="130">'341 (2021)ВНЕБ, 120Д'!$A$1:$D$36</definedName>
    <definedName name="_xlnm.Print_Area" localSheetId="175">'341 (2021)ВНЕБ, 400Д'!$A$1:$D$36</definedName>
    <definedName name="_xlnm.Print_Area" localSheetId="116">'341 (2021)КРАЙ'!$A$1:$D$35</definedName>
    <definedName name="_xlnm.Print_Area" localSheetId="55">'341 (2021)Р-Н'!$A$1:$D$44</definedName>
    <definedName name="_xlnm.Print_Area" localSheetId="205">'342 (2021)020.00.0001 5руб'!$A$1:$D$22</definedName>
    <definedName name="_xlnm.Print_Area" localSheetId="206">'342 (2021)020.00.0002 Молоко'!$A$1:$D$22</definedName>
    <definedName name="_xlnm.Print_Area" localSheetId="258">'342 (2021)020.00.0003 Лагерь'!$A$1:$D$22</definedName>
    <definedName name="_xlnm.Print_Area" localSheetId="225">'342 (2021)020.00.0028 (10210)'!$A$1:$D$22</definedName>
    <definedName name="_xlnm.Print_Area" localSheetId="212">'342 (2021)500.02.0001 10 руб.'!$A$1:$D$22</definedName>
    <definedName name="_xlnm.Print_Area" localSheetId="262">'342 (2021)500.05.0002 Лагерь'!$A$1:$D$22</definedName>
    <definedName name="_xlnm.Print_Area" localSheetId="131">'342 (2021)ВНЕБ, 120Д'!$A$1:$D$28</definedName>
    <definedName name="_xlnm.Print_Area" localSheetId="176">'342 (2021)ВНЕБ, 400Д'!$A$1:$D$28</definedName>
    <definedName name="_xlnm.Print_Area" localSheetId="56">'342 (2021)Р-Н'!$A$1:$D$33</definedName>
    <definedName name="_xlnm.Print_Area" localSheetId="213">'342 (2022)500.02.0001 10 руб.'!$A$1:$D$22</definedName>
    <definedName name="_xlnm.Print_Area" localSheetId="263">'342 (2022)500.05.0002 Лагерь'!$A$1:$D$22</definedName>
    <definedName name="_xlnm.Print_Area" localSheetId="214">'342 (2023)500.02.0001 10 руб.'!$A$1:$D$22</definedName>
    <definedName name="_xlnm.Print_Area" localSheetId="264">'342 (2023)500.05.0002 Лагерь'!$A$1:$D$22</definedName>
    <definedName name="_xlnm.Print_Area" localSheetId="226">'342(2021)020.00.0028Гор.пит(РБ)'!$A$1:$D$22</definedName>
    <definedName name="_xlnm.Print_Area" localSheetId="232">'342(2021)500.02.0005Гор.пит(КБ)'!$A$1:$D$22</definedName>
    <definedName name="_xlnm.Print_Area" localSheetId="229">'342(2021)500.02.0005Гор.пит(ФБ)'!$A$1:$D$22</definedName>
    <definedName name="_xlnm.Print_Area" localSheetId="227">'342(2022)020.00.0028Гор.пит(РБ)'!$A$1:$D$22</definedName>
    <definedName name="_xlnm.Print_Area" localSheetId="233">'342(2022)500.02.0005Гор.пит(КБ)'!$A$1:$D$22</definedName>
    <definedName name="_xlnm.Print_Area" localSheetId="230">'342(2022)500.02.0005Гор.пит(ФБ)'!$A$1:$D$22</definedName>
    <definedName name="_xlnm.Print_Area" localSheetId="228">'342(2023)020.00.0028Гор.пит(РБ)'!$A$1:$D$22</definedName>
    <definedName name="_xlnm.Print_Area" localSheetId="234">'342(2023)500.02.0005Гор.пит(КБ)'!$A$1:$D$22</definedName>
    <definedName name="_xlnm.Print_Area" localSheetId="231">'342(2023)500.02.0005Гор.пит(ФБ)'!$A$1:$D$22</definedName>
    <definedName name="_xlnm.Print_Area" localSheetId="132">'343 (2021)ВНЕБ, 120Д'!$A$1:$D$28</definedName>
    <definedName name="_xlnm.Print_Area" localSheetId="177">'343 (2021)ВНЕБ, 400Д'!$A$1:$D$28</definedName>
    <definedName name="_xlnm.Print_Area" localSheetId="57">'343 (2021)Р-Н'!$A$1:$D$33</definedName>
    <definedName name="_xlnm.Print_Area" localSheetId="58">'343 (2022)Р-Н'!$A$1:$D$22</definedName>
    <definedName name="_xlnm.Print_Area" localSheetId="59">'343 (2023)Р-Н'!$A$1:$D$22</definedName>
    <definedName name="_xlnm.Print_Area" localSheetId="133">'344 (2021)ВНЕБ, 120Д'!$A$1:$D$28</definedName>
    <definedName name="_xlnm.Print_Area" localSheetId="155">'344 (2021)ВНЕБ, 140Д'!$A$1:$D$28</definedName>
    <definedName name="_xlnm.Print_Area" localSheetId="164">'344 (2021)ВНЕБ, 150Д'!$A$1:$D$28</definedName>
    <definedName name="_xlnm.Print_Area" localSheetId="178">'344 (2021)ВНЕБ, 400Д'!$A$1:$D$28</definedName>
    <definedName name="_xlnm.Print_Area" localSheetId="60">'344 (2021)Р-Н'!$A$1:$D$33</definedName>
    <definedName name="_xlnm.Print_Area" localSheetId="134">'345 (2021)ВНЕБ, 120Д'!$A$1:$D$28</definedName>
    <definedName name="_xlnm.Print_Area" localSheetId="165">'345 (2021)ВНЕБ, 150Д'!$A$1:$D$28</definedName>
    <definedName name="_xlnm.Print_Area" localSheetId="179">'345 (2021)ВНЕБ, 400Д'!$A$1:$D$28</definedName>
    <definedName name="_xlnm.Print_Area" localSheetId="117">'345 (2021)КРАЙ'!$A$1:$D$27</definedName>
    <definedName name="_xlnm.Print_Area" localSheetId="61">'345 (2021)Р-Н'!$A$1:$D$33</definedName>
    <definedName name="_xlnm.Print_Area" localSheetId="193">'346 (2021)20.00.04'!$A$1:$D$46</definedName>
    <definedName name="_xlnm.Print_Area" localSheetId="254">'346 (2021)500.02.0003 ЕГЭ'!$A$1:$D$31</definedName>
    <definedName name="_xlnm.Print_Area" localSheetId="135">'346 (2021)ВНЕБ, 120Д'!$A$1:$D$46</definedName>
    <definedName name="_xlnm.Print_Area" localSheetId="156">'346 (2021)ВНЕБ, 140Д'!$A$1:$D$46</definedName>
    <definedName name="_xlnm.Print_Area" localSheetId="166">'346 (2021)ВНЕБ, 150Д'!$A$1:$D$46</definedName>
    <definedName name="_xlnm.Print_Area" localSheetId="180">'346 (2021)ВНЕБ, 400Д'!$A$1:$D$46</definedName>
    <definedName name="_xlnm.Print_Area" localSheetId="118">'346 (2021)КРАЙ'!$A$1:$D$49</definedName>
    <definedName name="_xlnm.Print_Area" localSheetId="62">'346 (2021)Р-Н'!$A$1:$D$44</definedName>
    <definedName name="_xlnm.Print_Area" localSheetId="255">'346 (2022)500.02.0003 ЕГЭ'!$A$1:$D$31</definedName>
    <definedName name="_xlnm.Print_Area" localSheetId="119">'346 (2022)КРАЙ'!$A$1:$D$32</definedName>
    <definedName name="_xlnm.Print_Area" localSheetId="256">'346 (2023)500.02.0003 ЕГЭ'!$A$1:$D$31</definedName>
    <definedName name="_xlnm.Print_Area" localSheetId="120">'346 (2023)КРАЙ'!$A$1:$D$32</definedName>
    <definedName name="_xlnm.Print_Area" localSheetId="136">'347 (2021)ВНЕБ, 120Д'!$A$1:$D$36</definedName>
    <definedName name="_xlnm.Print_Area" localSheetId="181">'347 (2021)ВНЕБ, 400Д'!$A$1:$D$36</definedName>
    <definedName name="_xlnm.Print_Area" localSheetId="137">'349 (2021)ВНЕБ, 120Д'!$A$1:$D$36</definedName>
    <definedName name="_xlnm.Print_Area" localSheetId="182">'349 (2021)ВНЕБ, 400Д'!$A$1:$D$36</definedName>
    <definedName name="_xlnm.Print_Area" localSheetId="121">'349 (2021)КРАЙ'!$A$1:$D$35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74">'ДЛЯ ТАЛИСМАНА'!$A$1:$P$796</definedName>
    <definedName name="_xlnm.Print_Area" localSheetId="195">'классное 211 (2021)500.02.0006'!$A$1:$F$25</definedName>
    <definedName name="_xlnm.Print_Area" localSheetId="196">'классное 211 (2022)500.02.0006'!$A$1:$F$25</definedName>
    <definedName name="_xlnm.Print_Area" localSheetId="197">'классное 211 (2023)500.02.0006'!$A$1:$F$25</definedName>
    <definedName name="_xlnm.Print_Area" localSheetId="201">'классное 213(2021-2023)'!$A$1:$H$30</definedName>
    <definedName name="_xlnm.Print_Area" localSheetId="198">'классное 266 (2021)500.02.0006'!$A$1:$E$19</definedName>
    <definedName name="_xlnm.Print_Area" localSheetId="199">'классное 266 (2022)500.02.0006'!$A$1:$E$19</definedName>
    <definedName name="_xlnm.Print_Area" localSheetId="200">'классное 266 (2023)500.02.0006'!$A$1:$E$19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1'!$A$1:$S$822</definedName>
    <definedName name="_xlnm.Print_Area" localSheetId="1">'Раздел 2'!$A$1:$I$130</definedName>
    <definedName name="_xlnm.Print_Area" localSheetId="4">'Собственность (120)'!$A$1:$J$21</definedName>
    <definedName name="_xlnm.Print_Area" localSheetId="6">'Штрафы (140)'!$A$1:$J$19</definedName>
  </definedNames>
  <calcPr calcId="144525" refMode="R1C1"/>
</workbook>
</file>

<file path=xl/calcChain.xml><?xml version="1.0" encoding="utf-8"?>
<calcChain xmlns="http://schemas.openxmlformats.org/spreadsheetml/2006/main">
  <c r="H23" i="83" l="1"/>
  <c r="H16" i="1303" l="1"/>
  <c r="H15" i="1304"/>
  <c r="H17" i="83" l="1"/>
  <c r="G15" i="86"/>
  <c r="H15" i="86"/>
  <c r="F64" i="83" l="1"/>
  <c r="I64" i="83" l="1"/>
  <c r="J64" i="83"/>
  <c r="D17" i="98"/>
  <c r="F67" i="86"/>
  <c r="F55" i="83"/>
  <c r="F21" i="83"/>
  <c r="F17" i="83"/>
  <c r="F15" i="83"/>
  <c r="F16" i="83"/>
  <c r="H26" i="83"/>
  <c r="G24" i="83" l="1"/>
  <c r="H24" i="83"/>
  <c r="H87" i="83"/>
  <c r="G23" i="83"/>
  <c r="H70" i="86"/>
  <c r="G70" i="86"/>
  <c r="F12" i="1324"/>
  <c r="T53" i="1024"/>
  <c r="F15" i="86"/>
  <c r="F24" i="83"/>
  <c r="F23" i="83"/>
  <c r="E12" i="1324"/>
  <c r="B11" i="59"/>
  <c r="A10" i="1302"/>
  <c r="B10" i="1302"/>
  <c r="C10" i="1302"/>
  <c r="D10" i="1302"/>
  <c r="E10" i="1302"/>
  <c r="F10" i="1302"/>
  <c r="G10" i="1302"/>
  <c r="H10" i="1302"/>
  <c r="I10" i="1302"/>
  <c r="J10" i="1302"/>
  <c r="K10" i="1302"/>
  <c r="L10" i="1302"/>
  <c r="M10" i="1302"/>
  <c r="A11" i="1302"/>
  <c r="B11" i="1302"/>
  <c r="C11" i="1302"/>
  <c r="D11" i="1302"/>
  <c r="E11" i="1302"/>
  <c r="F11" i="1302"/>
  <c r="G11" i="1302"/>
  <c r="H11" i="1302"/>
  <c r="I11" i="1302"/>
  <c r="J11" i="1302"/>
  <c r="K11" i="1302"/>
  <c r="L11" i="1302"/>
  <c r="M11" i="1302"/>
  <c r="A12" i="1302"/>
  <c r="B12" i="1302"/>
  <c r="C12" i="1302"/>
  <c r="D12" i="1302"/>
  <c r="E12" i="1302"/>
  <c r="F12" i="1302"/>
  <c r="G12" i="1302"/>
  <c r="H12" i="1302"/>
  <c r="I12" i="1302"/>
  <c r="J12" i="1302"/>
  <c r="K12" i="1302"/>
  <c r="L12" i="1302"/>
  <c r="M12" i="1302"/>
  <c r="A13" i="1302"/>
  <c r="B13" i="1302"/>
  <c r="C13" i="1302"/>
  <c r="D13" i="1302"/>
  <c r="E13" i="1302"/>
  <c r="F13" i="1302"/>
  <c r="G13" i="1302"/>
  <c r="H13" i="1302"/>
  <c r="I13" i="1302"/>
  <c r="J13" i="1302"/>
  <c r="K13" i="1302"/>
  <c r="L13" i="1302"/>
  <c r="M13" i="1302"/>
  <c r="A14" i="1302"/>
  <c r="B14" i="1302"/>
  <c r="C14" i="1302"/>
  <c r="D14" i="1302"/>
  <c r="E14" i="1302"/>
  <c r="F14" i="1302"/>
  <c r="G14" i="1302"/>
  <c r="H14" i="1302"/>
  <c r="I14" i="1302"/>
  <c r="J14" i="1302"/>
  <c r="K14" i="1302"/>
  <c r="L14" i="1302"/>
  <c r="M14" i="1302"/>
  <c r="A15" i="1302"/>
  <c r="B15" i="1302"/>
  <c r="C15" i="1302"/>
  <c r="D15" i="1302"/>
  <c r="E15" i="1302"/>
  <c r="F15" i="1302"/>
  <c r="G15" i="1302"/>
  <c r="H15" i="1302"/>
  <c r="I15" i="1302"/>
  <c r="J15" i="1302"/>
  <c r="K15" i="1302"/>
  <c r="L15" i="1302"/>
  <c r="M15" i="1302"/>
  <c r="A16" i="1302"/>
  <c r="B16" i="1302"/>
  <c r="C16" i="1302"/>
  <c r="D16" i="1302"/>
  <c r="E16" i="1302"/>
  <c r="F16" i="1302"/>
  <c r="G16" i="1302"/>
  <c r="H16" i="1302"/>
  <c r="I16" i="1302"/>
  <c r="J16" i="1302"/>
  <c r="K16" i="1302"/>
  <c r="L16" i="1302"/>
  <c r="M16" i="1302"/>
  <c r="A17" i="1302"/>
  <c r="B17" i="1302"/>
  <c r="C17" i="1302"/>
  <c r="D17" i="1302"/>
  <c r="E17" i="1302"/>
  <c r="F17" i="1302"/>
  <c r="G17" i="1302"/>
  <c r="H17" i="1302"/>
  <c r="I17" i="1302"/>
  <c r="J17" i="1302"/>
  <c r="K17" i="1302"/>
  <c r="L17" i="1302"/>
  <c r="M17" i="1302"/>
  <c r="A18" i="1302"/>
  <c r="B18" i="1302"/>
  <c r="C18" i="1302"/>
  <c r="D18" i="1302"/>
  <c r="E18" i="1302"/>
  <c r="F18" i="1302"/>
  <c r="G18" i="1302"/>
  <c r="H18" i="1302"/>
  <c r="I18" i="1302"/>
  <c r="J18" i="1302"/>
  <c r="K18" i="1302"/>
  <c r="L18" i="1302"/>
  <c r="M18" i="1302"/>
  <c r="A19" i="1302"/>
  <c r="B19" i="1302"/>
  <c r="C19" i="1302"/>
  <c r="D19" i="1302"/>
  <c r="E19" i="1302"/>
  <c r="F19" i="1302"/>
  <c r="G19" i="1302"/>
  <c r="H19" i="1302"/>
  <c r="I19" i="1302"/>
  <c r="J19" i="1302"/>
  <c r="K19" i="1302"/>
  <c r="L19" i="1302"/>
  <c r="M19" i="1302"/>
  <c r="A20" i="1302"/>
  <c r="B20" i="1302"/>
  <c r="C20" i="1302"/>
  <c r="D20" i="1302"/>
  <c r="E20" i="1302"/>
  <c r="F20" i="1302"/>
  <c r="G20" i="1302"/>
  <c r="H20" i="1302"/>
  <c r="I20" i="1302"/>
  <c r="J20" i="1302"/>
  <c r="K20" i="1302"/>
  <c r="L20" i="1302"/>
  <c r="M20" i="1302"/>
  <c r="A21" i="1302"/>
  <c r="B21" i="1302"/>
  <c r="C21" i="1302"/>
  <c r="D21" i="1302"/>
  <c r="E21" i="1302"/>
  <c r="F21" i="1302"/>
  <c r="G21" i="1302"/>
  <c r="H21" i="1302"/>
  <c r="I21" i="1302"/>
  <c r="J21" i="1302"/>
  <c r="K21" i="1302"/>
  <c r="L21" i="1302"/>
  <c r="M21" i="1302"/>
  <c r="A22" i="1302"/>
  <c r="B22" i="1302"/>
  <c r="C22" i="1302"/>
  <c r="D22" i="1302"/>
  <c r="E22" i="1302"/>
  <c r="F22" i="1302"/>
  <c r="G22" i="1302"/>
  <c r="H22" i="1302"/>
  <c r="I22" i="1302"/>
  <c r="J22" i="1302"/>
  <c r="K22" i="1302"/>
  <c r="L22" i="1302"/>
  <c r="M22" i="1302"/>
  <c r="A23" i="1302"/>
  <c r="B23" i="1302"/>
  <c r="C23" i="1302"/>
  <c r="D23" i="1302"/>
  <c r="E23" i="1302"/>
  <c r="F23" i="1302"/>
  <c r="G23" i="1302"/>
  <c r="H23" i="1302"/>
  <c r="I23" i="1302"/>
  <c r="J23" i="1302"/>
  <c r="K23" i="1302"/>
  <c r="L23" i="1302"/>
  <c r="M23" i="1302"/>
  <c r="A24" i="1302"/>
  <c r="B24" i="1302"/>
  <c r="C24" i="1302"/>
  <c r="D24" i="1302"/>
  <c r="E24" i="1302"/>
  <c r="F24" i="1302"/>
  <c r="G24" i="1302"/>
  <c r="H24" i="1302"/>
  <c r="I24" i="1302"/>
  <c r="J24" i="1302"/>
  <c r="K24" i="1302"/>
  <c r="L24" i="1302"/>
  <c r="M24" i="1302"/>
  <c r="A25" i="1302"/>
  <c r="B25" i="1302"/>
  <c r="C25" i="1302"/>
  <c r="D25" i="1302"/>
  <c r="E25" i="1302"/>
  <c r="F25" i="1302"/>
  <c r="G25" i="1302"/>
  <c r="H25" i="1302"/>
  <c r="I25" i="1302"/>
  <c r="J25" i="1302"/>
  <c r="K25" i="1302"/>
  <c r="L25" i="1302"/>
  <c r="M25" i="1302"/>
  <c r="A26" i="1302"/>
  <c r="B26" i="1302"/>
  <c r="C26" i="1302"/>
  <c r="D26" i="1302"/>
  <c r="E26" i="1302"/>
  <c r="F26" i="1302"/>
  <c r="G26" i="1302"/>
  <c r="H26" i="1302"/>
  <c r="I26" i="1302"/>
  <c r="J26" i="1302"/>
  <c r="K26" i="1302"/>
  <c r="L26" i="1302"/>
  <c r="M26" i="1302"/>
  <c r="A27" i="1302"/>
  <c r="B27" i="1302"/>
  <c r="C27" i="1302"/>
  <c r="D27" i="1302"/>
  <c r="E27" i="1302"/>
  <c r="F27" i="1302"/>
  <c r="G27" i="1302"/>
  <c r="H27" i="1302"/>
  <c r="I27" i="1302"/>
  <c r="J27" i="1302"/>
  <c r="K27" i="1302"/>
  <c r="L27" i="1302"/>
  <c r="M27" i="1302"/>
  <c r="A28" i="1302"/>
  <c r="B28" i="1302"/>
  <c r="C28" i="1302"/>
  <c r="D28" i="1302"/>
  <c r="E28" i="1302"/>
  <c r="F28" i="1302"/>
  <c r="G28" i="1302"/>
  <c r="H28" i="1302"/>
  <c r="I28" i="1302"/>
  <c r="J28" i="1302"/>
  <c r="K28" i="1302"/>
  <c r="L28" i="1302"/>
  <c r="M28" i="1302"/>
  <c r="A29" i="1302"/>
  <c r="B29" i="1302"/>
  <c r="C29" i="1302"/>
  <c r="D29" i="1302"/>
  <c r="E29" i="1302"/>
  <c r="F29" i="1302"/>
  <c r="G29" i="1302"/>
  <c r="H29" i="1302"/>
  <c r="I29" i="1302"/>
  <c r="J29" i="1302"/>
  <c r="K29" i="1302"/>
  <c r="L29" i="1302"/>
  <c r="M29" i="1302"/>
  <c r="A30" i="1302"/>
  <c r="B30" i="1302"/>
  <c r="C30" i="1302"/>
  <c r="D30" i="1302"/>
  <c r="E30" i="1302"/>
  <c r="F30" i="1302"/>
  <c r="G30" i="1302"/>
  <c r="H30" i="1302"/>
  <c r="I30" i="1302"/>
  <c r="J30" i="1302"/>
  <c r="K30" i="1302"/>
  <c r="L30" i="1302"/>
  <c r="M30" i="1302"/>
  <c r="N30" i="1302"/>
  <c r="A31" i="1302"/>
  <c r="B31" i="1302"/>
  <c r="C31" i="1302"/>
  <c r="D31" i="1302"/>
  <c r="E31" i="1302"/>
  <c r="F31" i="1302"/>
  <c r="G31" i="1302"/>
  <c r="H31" i="1302"/>
  <c r="I31" i="1302"/>
  <c r="J31" i="1302"/>
  <c r="K31" i="1302"/>
  <c r="L31" i="1302"/>
  <c r="M31" i="1302"/>
  <c r="N31" i="1302"/>
  <c r="A32" i="1302"/>
  <c r="B32" i="1302"/>
  <c r="C32" i="1302"/>
  <c r="D32" i="1302"/>
  <c r="E32" i="1302"/>
  <c r="F32" i="1302"/>
  <c r="G32" i="1302"/>
  <c r="H32" i="1302"/>
  <c r="I32" i="1302"/>
  <c r="J32" i="1302"/>
  <c r="K32" i="1302"/>
  <c r="L32" i="1302"/>
  <c r="M32" i="1302"/>
  <c r="N32" i="1302"/>
  <c r="A33" i="1302"/>
  <c r="B33" i="1302"/>
  <c r="C33" i="1302"/>
  <c r="D33" i="1302"/>
  <c r="E33" i="1302"/>
  <c r="F33" i="1302"/>
  <c r="G33" i="1302"/>
  <c r="H33" i="1302"/>
  <c r="I33" i="1302"/>
  <c r="J33" i="1302"/>
  <c r="K33" i="1302"/>
  <c r="L33" i="1302"/>
  <c r="M33" i="1302"/>
  <c r="N33" i="1302"/>
  <c r="A34" i="1302"/>
  <c r="B34" i="1302"/>
  <c r="C34" i="1302"/>
  <c r="D34" i="1302"/>
  <c r="E34" i="1302"/>
  <c r="F34" i="1302"/>
  <c r="G34" i="1302"/>
  <c r="H34" i="1302"/>
  <c r="I34" i="1302"/>
  <c r="J34" i="1302"/>
  <c r="K34" i="1302"/>
  <c r="L34" i="1302"/>
  <c r="M34" i="1302"/>
  <c r="A35" i="1302"/>
  <c r="B35" i="1302"/>
  <c r="C35" i="1302"/>
  <c r="D35" i="1302"/>
  <c r="E35" i="1302"/>
  <c r="F35" i="1302"/>
  <c r="G35" i="1302"/>
  <c r="H35" i="1302"/>
  <c r="I35" i="1302"/>
  <c r="J35" i="1302"/>
  <c r="K35" i="1302"/>
  <c r="L35" i="1302"/>
  <c r="M35" i="1302"/>
  <c r="A36" i="1302"/>
  <c r="B36" i="1302"/>
  <c r="C36" i="1302"/>
  <c r="D36" i="1302"/>
  <c r="E36" i="1302"/>
  <c r="F36" i="1302"/>
  <c r="G36" i="1302"/>
  <c r="H36" i="1302"/>
  <c r="I36" i="1302"/>
  <c r="J36" i="1302"/>
  <c r="K36" i="1302"/>
  <c r="L36" i="1302"/>
  <c r="M36" i="1302"/>
  <c r="A37" i="1302"/>
  <c r="B37" i="1302"/>
  <c r="C37" i="1302"/>
  <c r="D37" i="1302"/>
  <c r="E37" i="1302"/>
  <c r="F37" i="1302"/>
  <c r="G37" i="1302"/>
  <c r="H37" i="1302"/>
  <c r="I37" i="1302"/>
  <c r="J37" i="1302"/>
  <c r="K37" i="1302"/>
  <c r="L37" i="1302"/>
  <c r="M37" i="1302"/>
  <c r="A38" i="1302"/>
  <c r="B38" i="1302"/>
  <c r="C38" i="1302"/>
  <c r="D38" i="1302"/>
  <c r="E38" i="1302"/>
  <c r="F38" i="1302"/>
  <c r="G38" i="1302"/>
  <c r="H38" i="1302"/>
  <c r="I38" i="1302"/>
  <c r="J38" i="1302"/>
  <c r="K38" i="1302"/>
  <c r="L38" i="1302"/>
  <c r="M38" i="1302"/>
  <c r="A39" i="1302"/>
  <c r="B39" i="1302"/>
  <c r="C39" i="1302"/>
  <c r="D39" i="1302"/>
  <c r="E39" i="1302"/>
  <c r="F39" i="1302"/>
  <c r="G39" i="1302"/>
  <c r="H39" i="1302"/>
  <c r="I39" i="1302"/>
  <c r="J39" i="1302"/>
  <c r="K39" i="1302"/>
  <c r="L39" i="1302"/>
  <c r="M39" i="1302"/>
  <c r="A40" i="1302"/>
  <c r="B40" i="1302"/>
  <c r="C40" i="1302"/>
  <c r="D40" i="1302"/>
  <c r="E40" i="1302"/>
  <c r="F40" i="1302"/>
  <c r="G40" i="1302"/>
  <c r="H40" i="1302"/>
  <c r="I40" i="1302"/>
  <c r="J40" i="1302"/>
  <c r="K40" i="1302"/>
  <c r="L40" i="1302"/>
  <c r="M40" i="1302"/>
  <c r="A41" i="1302"/>
  <c r="B41" i="1302"/>
  <c r="C41" i="1302"/>
  <c r="D41" i="1302"/>
  <c r="E41" i="1302"/>
  <c r="F41" i="1302"/>
  <c r="G41" i="1302"/>
  <c r="H41" i="1302"/>
  <c r="I41" i="1302"/>
  <c r="J41" i="1302"/>
  <c r="K41" i="1302"/>
  <c r="L41" i="1302"/>
  <c r="M41" i="1302"/>
  <c r="A42" i="1302"/>
  <c r="B42" i="1302"/>
  <c r="C42" i="1302"/>
  <c r="D42" i="1302"/>
  <c r="E42" i="1302"/>
  <c r="F42" i="1302"/>
  <c r="G42" i="1302"/>
  <c r="H42" i="1302"/>
  <c r="I42" i="1302"/>
  <c r="J42" i="1302"/>
  <c r="K42" i="1302"/>
  <c r="L42" i="1302"/>
  <c r="M42" i="1302"/>
  <c r="A43" i="1302"/>
  <c r="B43" i="1302"/>
  <c r="C43" i="1302"/>
  <c r="D43" i="1302"/>
  <c r="E43" i="1302"/>
  <c r="F43" i="1302"/>
  <c r="G43" i="1302"/>
  <c r="H43" i="1302"/>
  <c r="I43" i="1302"/>
  <c r="J43" i="1302"/>
  <c r="K43" i="1302"/>
  <c r="L43" i="1302"/>
  <c r="M43" i="1302"/>
  <c r="A44" i="1302"/>
  <c r="B44" i="1302"/>
  <c r="C44" i="1302"/>
  <c r="D44" i="1302"/>
  <c r="E44" i="1302"/>
  <c r="F44" i="1302"/>
  <c r="G44" i="1302"/>
  <c r="H44" i="1302"/>
  <c r="I44" i="1302"/>
  <c r="J44" i="1302"/>
  <c r="K44" i="1302"/>
  <c r="L44" i="1302"/>
  <c r="M44" i="1302"/>
  <c r="A45" i="1302"/>
  <c r="B45" i="1302"/>
  <c r="C45" i="1302"/>
  <c r="D45" i="1302"/>
  <c r="E45" i="1302"/>
  <c r="F45" i="1302"/>
  <c r="G45" i="1302"/>
  <c r="H45" i="1302"/>
  <c r="I45" i="1302"/>
  <c r="J45" i="1302"/>
  <c r="K45" i="1302"/>
  <c r="L45" i="1302"/>
  <c r="M45" i="1302"/>
  <c r="A46" i="1302"/>
  <c r="B46" i="1302"/>
  <c r="C46" i="1302"/>
  <c r="D46" i="1302"/>
  <c r="E46" i="1302"/>
  <c r="F46" i="1302"/>
  <c r="G46" i="1302"/>
  <c r="H46" i="1302"/>
  <c r="I46" i="1302"/>
  <c r="J46" i="1302"/>
  <c r="K46" i="1302"/>
  <c r="L46" i="1302"/>
  <c r="M46" i="1302"/>
  <c r="A47" i="1302"/>
  <c r="B47" i="1302"/>
  <c r="C47" i="1302"/>
  <c r="D47" i="1302"/>
  <c r="E47" i="1302"/>
  <c r="F47" i="1302"/>
  <c r="G47" i="1302"/>
  <c r="H47" i="1302"/>
  <c r="I47" i="1302"/>
  <c r="J47" i="1302"/>
  <c r="K47" i="1302"/>
  <c r="L47" i="1302"/>
  <c r="M47" i="1302"/>
  <c r="A48" i="1302"/>
  <c r="B48" i="1302"/>
  <c r="C48" i="1302"/>
  <c r="D48" i="1302"/>
  <c r="E48" i="1302"/>
  <c r="F48" i="1302"/>
  <c r="G48" i="1302"/>
  <c r="H48" i="1302"/>
  <c r="I48" i="1302"/>
  <c r="J48" i="1302"/>
  <c r="K48" i="1302"/>
  <c r="L48" i="1302"/>
  <c r="M48" i="1302"/>
  <c r="A49" i="1302"/>
  <c r="B49" i="1302"/>
  <c r="C49" i="1302"/>
  <c r="D49" i="1302"/>
  <c r="E49" i="1302"/>
  <c r="F49" i="1302"/>
  <c r="G49" i="1302"/>
  <c r="H49" i="1302"/>
  <c r="I49" i="1302"/>
  <c r="J49" i="1302"/>
  <c r="K49" i="1302"/>
  <c r="L49" i="1302"/>
  <c r="M49" i="1302"/>
  <c r="A50" i="1302"/>
  <c r="B50" i="1302"/>
  <c r="C50" i="1302"/>
  <c r="D50" i="1302"/>
  <c r="E50" i="1302"/>
  <c r="F50" i="1302"/>
  <c r="G50" i="1302"/>
  <c r="H50" i="1302"/>
  <c r="I50" i="1302"/>
  <c r="J50" i="1302"/>
  <c r="K50" i="1302"/>
  <c r="L50" i="1302"/>
  <c r="M50" i="1302"/>
  <c r="A51" i="1302"/>
  <c r="B51" i="1302"/>
  <c r="C51" i="1302"/>
  <c r="D51" i="1302"/>
  <c r="E51" i="1302"/>
  <c r="F51" i="1302"/>
  <c r="G51" i="1302"/>
  <c r="H51" i="1302"/>
  <c r="I51" i="1302"/>
  <c r="J51" i="1302"/>
  <c r="K51" i="1302"/>
  <c r="L51" i="1302"/>
  <c r="M51" i="1302"/>
  <c r="A52" i="1302"/>
  <c r="B52" i="1302"/>
  <c r="C52" i="1302"/>
  <c r="D52" i="1302"/>
  <c r="E52" i="1302"/>
  <c r="F52" i="1302"/>
  <c r="G52" i="1302"/>
  <c r="H52" i="1302"/>
  <c r="I52" i="1302"/>
  <c r="J52" i="1302"/>
  <c r="K52" i="1302"/>
  <c r="L52" i="1302"/>
  <c r="M52" i="1302"/>
  <c r="N52" i="1302"/>
  <c r="A53" i="1302"/>
  <c r="B53" i="1302"/>
  <c r="C53" i="1302"/>
  <c r="D53" i="1302"/>
  <c r="E53" i="1302"/>
  <c r="F53" i="1302"/>
  <c r="G53" i="1302"/>
  <c r="H53" i="1302"/>
  <c r="I53" i="1302"/>
  <c r="J53" i="1302"/>
  <c r="K53" i="1302"/>
  <c r="L53" i="1302"/>
  <c r="M53" i="1302"/>
  <c r="N53" i="1302"/>
  <c r="A54" i="1302"/>
  <c r="B54" i="1302"/>
  <c r="C54" i="1302"/>
  <c r="D54" i="1302"/>
  <c r="E54" i="1302"/>
  <c r="F54" i="1302"/>
  <c r="G54" i="1302"/>
  <c r="H54" i="1302"/>
  <c r="I54" i="1302"/>
  <c r="J54" i="1302"/>
  <c r="K54" i="1302"/>
  <c r="L54" i="1302"/>
  <c r="M54" i="1302"/>
  <c r="N54" i="1302"/>
  <c r="A55" i="1302"/>
  <c r="B55" i="1302"/>
  <c r="C55" i="1302"/>
  <c r="D55" i="1302"/>
  <c r="E55" i="1302"/>
  <c r="F55" i="1302"/>
  <c r="G55" i="1302"/>
  <c r="H55" i="1302"/>
  <c r="I55" i="1302"/>
  <c r="J55" i="1302"/>
  <c r="K55" i="1302"/>
  <c r="L55" i="1302"/>
  <c r="M55" i="1302"/>
  <c r="N55" i="1302"/>
  <c r="A56" i="1302"/>
  <c r="B56" i="1302"/>
  <c r="C56" i="1302"/>
  <c r="D56" i="1302"/>
  <c r="E56" i="1302"/>
  <c r="F56" i="1302"/>
  <c r="G56" i="1302"/>
  <c r="H56" i="1302"/>
  <c r="I56" i="1302"/>
  <c r="J56" i="1302"/>
  <c r="K56" i="1302"/>
  <c r="L56" i="1302"/>
  <c r="M56" i="1302"/>
  <c r="N56" i="1302"/>
  <c r="A57" i="1302"/>
  <c r="B57" i="1302"/>
  <c r="C57" i="1302"/>
  <c r="D57" i="1302"/>
  <c r="E57" i="1302"/>
  <c r="F57" i="1302"/>
  <c r="G57" i="1302"/>
  <c r="H57" i="1302"/>
  <c r="I57" i="1302"/>
  <c r="J57" i="1302"/>
  <c r="K57" i="1302"/>
  <c r="L57" i="1302"/>
  <c r="M57" i="1302"/>
  <c r="A58" i="1302"/>
  <c r="B58" i="1302"/>
  <c r="C58" i="1302"/>
  <c r="D58" i="1302"/>
  <c r="E58" i="1302"/>
  <c r="F58" i="1302"/>
  <c r="G58" i="1302"/>
  <c r="H58" i="1302"/>
  <c r="I58" i="1302"/>
  <c r="J58" i="1302"/>
  <c r="K58" i="1302"/>
  <c r="L58" i="1302"/>
  <c r="M58" i="1302"/>
  <c r="N58" i="1302"/>
  <c r="A59" i="1302"/>
  <c r="B59" i="1302"/>
  <c r="C59" i="1302"/>
  <c r="D59" i="1302"/>
  <c r="E59" i="1302"/>
  <c r="F59" i="1302"/>
  <c r="G59" i="1302"/>
  <c r="H59" i="1302"/>
  <c r="I59" i="1302"/>
  <c r="J59" i="1302"/>
  <c r="K59" i="1302"/>
  <c r="L59" i="1302"/>
  <c r="M59" i="1302"/>
  <c r="N59" i="1302"/>
  <c r="A60" i="1302"/>
  <c r="B60" i="1302"/>
  <c r="C60" i="1302"/>
  <c r="D60" i="1302"/>
  <c r="E60" i="1302"/>
  <c r="F60" i="1302"/>
  <c r="G60" i="1302"/>
  <c r="H60" i="1302"/>
  <c r="I60" i="1302"/>
  <c r="J60" i="1302"/>
  <c r="K60" i="1302"/>
  <c r="L60" i="1302"/>
  <c r="M60" i="1302"/>
  <c r="N60" i="1302"/>
  <c r="A61" i="1302"/>
  <c r="B61" i="1302"/>
  <c r="C61" i="1302"/>
  <c r="D61" i="1302"/>
  <c r="E61" i="1302"/>
  <c r="F61" i="1302"/>
  <c r="G61" i="1302"/>
  <c r="H61" i="1302"/>
  <c r="I61" i="1302"/>
  <c r="J61" i="1302"/>
  <c r="K61" i="1302"/>
  <c r="L61" i="1302"/>
  <c r="M61" i="1302"/>
  <c r="A62" i="1302"/>
  <c r="B62" i="1302"/>
  <c r="C62" i="1302"/>
  <c r="D62" i="1302"/>
  <c r="E62" i="1302"/>
  <c r="F62" i="1302"/>
  <c r="G62" i="1302"/>
  <c r="H62" i="1302"/>
  <c r="I62" i="1302"/>
  <c r="J62" i="1302"/>
  <c r="K62" i="1302"/>
  <c r="L62" i="1302"/>
  <c r="M62" i="1302"/>
  <c r="A63" i="1302"/>
  <c r="B63" i="1302"/>
  <c r="C63" i="1302"/>
  <c r="D63" i="1302"/>
  <c r="E63" i="1302"/>
  <c r="F63" i="1302"/>
  <c r="G63" i="1302"/>
  <c r="H63" i="1302"/>
  <c r="I63" i="1302"/>
  <c r="J63" i="1302"/>
  <c r="K63" i="1302"/>
  <c r="L63" i="1302"/>
  <c r="M63" i="1302"/>
  <c r="N63" i="1302"/>
  <c r="A64" i="1302"/>
  <c r="B64" i="1302"/>
  <c r="C64" i="1302"/>
  <c r="D64" i="1302"/>
  <c r="E64" i="1302"/>
  <c r="F64" i="1302"/>
  <c r="G64" i="1302"/>
  <c r="H64" i="1302"/>
  <c r="I64" i="1302"/>
  <c r="J64" i="1302"/>
  <c r="K64" i="1302"/>
  <c r="L64" i="1302"/>
  <c r="M64" i="1302"/>
  <c r="A65" i="1302"/>
  <c r="B65" i="1302"/>
  <c r="C65" i="1302"/>
  <c r="D65" i="1302"/>
  <c r="E65" i="1302"/>
  <c r="F65" i="1302"/>
  <c r="G65" i="1302"/>
  <c r="H65" i="1302"/>
  <c r="I65" i="1302"/>
  <c r="J65" i="1302"/>
  <c r="K65" i="1302"/>
  <c r="L65" i="1302"/>
  <c r="M65" i="1302"/>
  <c r="A66" i="1302"/>
  <c r="B66" i="1302"/>
  <c r="C66" i="1302"/>
  <c r="D66" i="1302"/>
  <c r="E66" i="1302"/>
  <c r="F66" i="1302"/>
  <c r="G66" i="1302"/>
  <c r="H66" i="1302"/>
  <c r="I66" i="1302"/>
  <c r="J66" i="1302"/>
  <c r="K66" i="1302"/>
  <c r="L66" i="1302"/>
  <c r="M66" i="1302"/>
  <c r="A67" i="1302"/>
  <c r="B67" i="1302"/>
  <c r="C67" i="1302"/>
  <c r="D67" i="1302"/>
  <c r="E67" i="1302"/>
  <c r="F67" i="1302"/>
  <c r="G67" i="1302"/>
  <c r="H67" i="1302"/>
  <c r="I67" i="1302"/>
  <c r="J67" i="1302"/>
  <c r="K67" i="1302"/>
  <c r="L67" i="1302"/>
  <c r="M67" i="1302"/>
  <c r="A68" i="1302"/>
  <c r="B68" i="1302"/>
  <c r="C68" i="1302"/>
  <c r="D68" i="1302"/>
  <c r="E68" i="1302"/>
  <c r="F68" i="1302"/>
  <c r="G68" i="1302"/>
  <c r="H68" i="1302"/>
  <c r="I68" i="1302"/>
  <c r="J68" i="1302"/>
  <c r="K68" i="1302"/>
  <c r="L68" i="1302"/>
  <c r="M68" i="1302"/>
  <c r="A69" i="1302"/>
  <c r="B69" i="1302"/>
  <c r="C69" i="1302"/>
  <c r="D69" i="1302"/>
  <c r="E69" i="1302"/>
  <c r="F69" i="1302"/>
  <c r="G69" i="1302"/>
  <c r="H69" i="1302"/>
  <c r="I69" i="1302"/>
  <c r="J69" i="1302"/>
  <c r="K69" i="1302"/>
  <c r="L69" i="1302"/>
  <c r="M69" i="1302"/>
  <c r="A70" i="1302"/>
  <c r="B70" i="1302"/>
  <c r="C70" i="1302"/>
  <c r="D70" i="1302"/>
  <c r="E70" i="1302"/>
  <c r="F70" i="1302"/>
  <c r="G70" i="1302"/>
  <c r="H70" i="1302"/>
  <c r="I70" i="1302"/>
  <c r="J70" i="1302"/>
  <c r="K70" i="1302"/>
  <c r="L70" i="1302"/>
  <c r="M70" i="1302"/>
  <c r="A71" i="1302"/>
  <c r="B71" i="1302"/>
  <c r="C71" i="1302"/>
  <c r="D71" i="1302"/>
  <c r="E71" i="1302"/>
  <c r="F71" i="1302"/>
  <c r="G71" i="1302"/>
  <c r="H71" i="1302"/>
  <c r="I71" i="1302"/>
  <c r="J71" i="1302"/>
  <c r="K71" i="1302"/>
  <c r="L71" i="1302"/>
  <c r="M71" i="1302"/>
  <c r="A72" i="1302"/>
  <c r="B72" i="1302"/>
  <c r="C72" i="1302"/>
  <c r="D72" i="1302"/>
  <c r="E72" i="1302"/>
  <c r="F72" i="1302"/>
  <c r="G72" i="1302"/>
  <c r="H72" i="1302"/>
  <c r="I72" i="1302"/>
  <c r="J72" i="1302"/>
  <c r="K72" i="1302"/>
  <c r="L72" i="1302"/>
  <c r="M72" i="1302"/>
  <c r="A73" i="1302"/>
  <c r="B73" i="1302"/>
  <c r="C73" i="1302"/>
  <c r="D73" i="1302"/>
  <c r="E73" i="1302"/>
  <c r="F73" i="1302"/>
  <c r="G73" i="1302"/>
  <c r="H73" i="1302"/>
  <c r="I73" i="1302"/>
  <c r="J73" i="1302"/>
  <c r="K73" i="1302"/>
  <c r="L73" i="1302"/>
  <c r="M73" i="1302"/>
  <c r="A74" i="1302"/>
  <c r="B74" i="1302"/>
  <c r="C74" i="1302"/>
  <c r="D74" i="1302"/>
  <c r="E74" i="1302"/>
  <c r="F74" i="1302"/>
  <c r="G74" i="1302"/>
  <c r="H74" i="1302"/>
  <c r="I74" i="1302"/>
  <c r="J74" i="1302"/>
  <c r="K74" i="1302"/>
  <c r="L74" i="1302"/>
  <c r="M74" i="1302"/>
  <c r="A75" i="1302"/>
  <c r="B75" i="1302"/>
  <c r="C75" i="1302"/>
  <c r="D75" i="1302"/>
  <c r="E75" i="1302"/>
  <c r="F75" i="1302"/>
  <c r="G75" i="1302"/>
  <c r="H75" i="1302"/>
  <c r="I75" i="1302"/>
  <c r="J75" i="1302"/>
  <c r="K75" i="1302"/>
  <c r="L75" i="1302"/>
  <c r="M75" i="1302"/>
  <c r="A76" i="1302"/>
  <c r="B76" i="1302"/>
  <c r="C76" i="1302"/>
  <c r="D76" i="1302"/>
  <c r="E76" i="1302"/>
  <c r="F76" i="1302"/>
  <c r="G76" i="1302"/>
  <c r="H76" i="1302"/>
  <c r="I76" i="1302"/>
  <c r="J76" i="1302"/>
  <c r="K76" i="1302"/>
  <c r="L76" i="1302"/>
  <c r="M76" i="1302"/>
  <c r="A77" i="1302"/>
  <c r="B77" i="1302"/>
  <c r="C77" i="1302"/>
  <c r="D77" i="1302"/>
  <c r="E77" i="1302"/>
  <c r="F77" i="1302"/>
  <c r="G77" i="1302"/>
  <c r="H77" i="1302"/>
  <c r="I77" i="1302"/>
  <c r="J77" i="1302"/>
  <c r="K77" i="1302"/>
  <c r="L77" i="1302"/>
  <c r="M77" i="1302"/>
  <c r="A78" i="1302"/>
  <c r="B78" i="1302"/>
  <c r="C78" i="1302"/>
  <c r="D78" i="1302"/>
  <c r="E78" i="1302"/>
  <c r="F78" i="1302"/>
  <c r="G78" i="1302"/>
  <c r="H78" i="1302"/>
  <c r="I78" i="1302"/>
  <c r="J78" i="1302"/>
  <c r="K78" i="1302"/>
  <c r="L78" i="1302"/>
  <c r="M78" i="1302"/>
  <c r="A79" i="1302"/>
  <c r="B79" i="1302"/>
  <c r="C79" i="1302"/>
  <c r="D79" i="1302"/>
  <c r="E79" i="1302"/>
  <c r="F79" i="1302"/>
  <c r="G79" i="1302"/>
  <c r="H79" i="1302"/>
  <c r="I79" i="1302"/>
  <c r="J79" i="1302"/>
  <c r="K79" i="1302"/>
  <c r="L79" i="1302"/>
  <c r="M79" i="1302"/>
  <c r="A80" i="1302"/>
  <c r="B80" i="1302"/>
  <c r="C80" i="1302"/>
  <c r="D80" i="1302"/>
  <c r="E80" i="1302"/>
  <c r="F80" i="1302"/>
  <c r="G80" i="1302"/>
  <c r="H80" i="1302"/>
  <c r="I80" i="1302"/>
  <c r="J80" i="1302"/>
  <c r="K80" i="1302"/>
  <c r="L80" i="1302"/>
  <c r="M80" i="1302"/>
  <c r="A81" i="1302"/>
  <c r="B81" i="1302"/>
  <c r="C81" i="1302"/>
  <c r="D81" i="1302"/>
  <c r="E81" i="1302"/>
  <c r="F81" i="1302"/>
  <c r="G81" i="1302"/>
  <c r="H81" i="1302"/>
  <c r="I81" i="1302"/>
  <c r="J81" i="1302"/>
  <c r="K81" i="1302"/>
  <c r="L81" i="1302"/>
  <c r="M81" i="1302"/>
  <c r="A82" i="1302"/>
  <c r="B82" i="1302"/>
  <c r="C82" i="1302"/>
  <c r="D82" i="1302"/>
  <c r="E82" i="1302"/>
  <c r="F82" i="1302"/>
  <c r="G82" i="1302"/>
  <c r="H82" i="1302"/>
  <c r="I82" i="1302"/>
  <c r="J82" i="1302"/>
  <c r="K82" i="1302"/>
  <c r="L82" i="1302"/>
  <c r="M82" i="1302"/>
  <c r="A83" i="1302"/>
  <c r="B83" i="1302"/>
  <c r="C83" i="1302"/>
  <c r="D83" i="1302"/>
  <c r="E83" i="1302"/>
  <c r="F83" i="1302"/>
  <c r="G83" i="1302"/>
  <c r="H83" i="1302"/>
  <c r="I83" i="1302"/>
  <c r="J83" i="1302"/>
  <c r="K83" i="1302"/>
  <c r="L83" i="1302"/>
  <c r="M83" i="1302"/>
  <c r="A84" i="1302"/>
  <c r="B84" i="1302"/>
  <c r="C84" i="1302"/>
  <c r="D84" i="1302"/>
  <c r="E84" i="1302"/>
  <c r="F84" i="1302"/>
  <c r="G84" i="1302"/>
  <c r="H84" i="1302"/>
  <c r="I84" i="1302"/>
  <c r="J84" i="1302"/>
  <c r="K84" i="1302"/>
  <c r="L84" i="1302"/>
  <c r="M84" i="1302"/>
  <c r="A85" i="1302"/>
  <c r="B85" i="1302"/>
  <c r="C85" i="1302"/>
  <c r="D85" i="1302"/>
  <c r="E85" i="1302"/>
  <c r="F85" i="1302"/>
  <c r="G85" i="1302"/>
  <c r="H85" i="1302"/>
  <c r="I85" i="1302"/>
  <c r="J85" i="1302"/>
  <c r="K85" i="1302"/>
  <c r="L85" i="1302"/>
  <c r="M85" i="1302"/>
  <c r="A86" i="1302"/>
  <c r="B86" i="1302"/>
  <c r="C86" i="1302"/>
  <c r="D86" i="1302"/>
  <c r="E86" i="1302"/>
  <c r="F86" i="1302"/>
  <c r="G86" i="1302"/>
  <c r="H86" i="1302"/>
  <c r="I86" i="1302"/>
  <c r="J86" i="1302"/>
  <c r="K86" i="1302"/>
  <c r="L86" i="1302"/>
  <c r="M86" i="1302"/>
  <c r="A87" i="1302"/>
  <c r="B87" i="1302"/>
  <c r="C87" i="1302"/>
  <c r="D87" i="1302"/>
  <c r="E87" i="1302"/>
  <c r="F87" i="1302"/>
  <c r="G87" i="1302"/>
  <c r="H87" i="1302"/>
  <c r="I87" i="1302"/>
  <c r="J87" i="1302"/>
  <c r="K87" i="1302"/>
  <c r="L87" i="1302"/>
  <c r="M87" i="1302"/>
  <c r="A88" i="1302"/>
  <c r="B88" i="1302"/>
  <c r="C88" i="1302"/>
  <c r="D88" i="1302"/>
  <c r="E88" i="1302"/>
  <c r="F88" i="1302"/>
  <c r="G88" i="1302"/>
  <c r="H88" i="1302"/>
  <c r="I88" i="1302"/>
  <c r="J88" i="1302"/>
  <c r="K88" i="1302"/>
  <c r="L88" i="1302"/>
  <c r="M88" i="1302"/>
  <c r="A89" i="1302"/>
  <c r="B89" i="1302"/>
  <c r="C89" i="1302"/>
  <c r="D89" i="1302"/>
  <c r="E89" i="1302"/>
  <c r="F89" i="1302"/>
  <c r="G89" i="1302"/>
  <c r="H89" i="1302"/>
  <c r="I89" i="1302"/>
  <c r="J89" i="1302"/>
  <c r="K89" i="1302"/>
  <c r="L89" i="1302"/>
  <c r="M89" i="1302"/>
  <c r="A90" i="1302"/>
  <c r="B90" i="1302"/>
  <c r="C90" i="1302"/>
  <c r="D90" i="1302"/>
  <c r="E90" i="1302"/>
  <c r="F90" i="1302"/>
  <c r="G90" i="1302"/>
  <c r="H90" i="1302"/>
  <c r="I90" i="1302"/>
  <c r="J90" i="1302"/>
  <c r="K90" i="1302"/>
  <c r="L90" i="1302"/>
  <c r="M90" i="1302"/>
  <c r="A91" i="1302"/>
  <c r="B91" i="1302"/>
  <c r="C91" i="1302"/>
  <c r="D91" i="1302"/>
  <c r="E91" i="1302"/>
  <c r="F91" i="1302"/>
  <c r="G91" i="1302"/>
  <c r="H91" i="1302"/>
  <c r="I91" i="1302"/>
  <c r="J91" i="1302"/>
  <c r="K91" i="1302"/>
  <c r="L91" i="1302"/>
  <c r="M91" i="1302"/>
  <c r="A92" i="1302"/>
  <c r="B92" i="1302"/>
  <c r="C92" i="1302"/>
  <c r="D92" i="1302"/>
  <c r="E92" i="1302"/>
  <c r="F92" i="1302"/>
  <c r="G92" i="1302"/>
  <c r="H92" i="1302"/>
  <c r="I92" i="1302"/>
  <c r="J92" i="1302"/>
  <c r="K92" i="1302"/>
  <c r="L92" i="1302"/>
  <c r="M92" i="1302"/>
  <c r="A93" i="1302"/>
  <c r="B93" i="1302"/>
  <c r="C93" i="1302"/>
  <c r="D93" i="1302"/>
  <c r="E93" i="1302"/>
  <c r="F93" i="1302"/>
  <c r="G93" i="1302"/>
  <c r="H93" i="1302"/>
  <c r="I93" i="1302"/>
  <c r="J93" i="1302"/>
  <c r="K93" i="1302"/>
  <c r="L93" i="1302"/>
  <c r="M93" i="1302"/>
  <c r="A94" i="1302"/>
  <c r="B94" i="1302"/>
  <c r="C94" i="1302"/>
  <c r="D94" i="1302"/>
  <c r="E94" i="1302"/>
  <c r="F94" i="1302"/>
  <c r="G94" i="1302"/>
  <c r="H94" i="1302"/>
  <c r="I94" i="1302"/>
  <c r="J94" i="1302"/>
  <c r="K94" i="1302"/>
  <c r="L94" i="1302"/>
  <c r="M94" i="1302"/>
  <c r="A95" i="1302"/>
  <c r="B95" i="1302"/>
  <c r="C95" i="1302"/>
  <c r="D95" i="1302"/>
  <c r="E95" i="1302"/>
  <c r="F95" i="1302"/>
  <c r="G95" i="1302"/>
  <c r="H95" i="1302"/>
  <c r="I95" i="1302"/>
  <c r="J95" i="1302"/>
  <c r="K95" i="1302"/>
  <c r="L95" i="1302"/>
  <c r="M95" i="1302"/>
  <c r="A96" i="1302"/>
  <c r="B96" i="1302"/>
  <c r="C96" i="1302"/>
  <c r="D96" i="1302"/>
  <c r="E96" i="1302"/>
  <c r="F96" i="1302"/>
  <c r="G96" i="1302"/>
  <c r="H96" i="1302"/>
  <c r="I96" i="1302"/>
  <c r="J96" i="1302"/>
  <c r="K96" i="1302"/>
  <c r="L96" i="1302"/>
  <c r="M96" i="1302"/>
  <c r="N96" i="1302"/>
  <c r="A97" i="1302"/>
  <c r="B97" i="1302"/>
  <c r="C97" i="1302"/>
  <c r="D97" i="1302"/>
  <c r="E97" i="1302"/>
  <c r="F97" i="1302"/>
  <c r="G97" i="1302"/>
  <c r="H97" i="1302"/>
  <c r="I97" i="1302"/>
  <c r="J97" i="1302"/>
  <c r="K97" i="1302"/>
  <c r="L97" i="1302"/>
  <c r="M97" i="1302"/>
  <c r="N97" i="1302"/>
  <c r="A98" i="1302"/>
  <c r="B98" i="1302"/>
  <c r="C98" i="1302"/>
  <c r="D98" i="1302"/>
  <c r="E98" i="1302"/>
  <c r="F98" i="1302"/>
  <c r="G98" i="1302"/>
  <c r="H98" i="1302"/>
  <c r="I98" i="1302"/>
  <c r="J98" i="1302"/>
  <c r="K98" i="1302"/>
  <c r="L98" i="1302"/>
  <c r="M98" i="1302"/>
  <c r="N98" i="1302"/>
  <c r="A99" i="1302"/>
  <c r="B99" i="1302"/>
  <c r="C99" i="1302"/>
  <c r="D99" i="1302"/>
  <c r="E99" i="1302"/>
  <c r="F99" i="1302"/>
  <c r="G99" i="1302"/>
  <c r="H99" i="1302"/>
  <c r="I99" i="1302"/>
  <c r="J99" i="1302"/>
  <c r="K99" i="1302"/>
  <c r="L99" i="1302"/>
  <c r="M99" i="1302"/>
  <c r="A100" i="1302"/>
  <c r="B100" i="1302"/>
  <c r="C100" i="1302"/>
  <c r="D100" i="1302"/>
  <c r="E100" i="1302"/>
  <c r="F100" i="1302"/>
  <c r="G100" i="1302"/>
  <c r="H100" i="1302"/>
  <c r="I100" i="1302"/>
  <c r="J100" i="1302"/>
  <c r="K100" i="1302"/>
  <c r="L100" i="1302"/>
  <c r="M100" i="1302"/>
  <c r="A101" i="1302"/>
  <c r="B101" i="1302"/>
  <c r="C101" i="1302"/>
  <c r="D101" i="1302"/>
  <c r="E101" i="1302"/>
  <c r="F101" i="1302"/>
  <c r="G101" i="1302"/>
  <c r="H101" i="1302"/>
  <c r="I101" i="1302"/>
  <c r="J101" i="1302"/>
  <c r="K101" i="1302"/>
  <c r="L101" i="1302"/>
  <c r="M101" i="1302"/>
  <c r="N101" i="1302"/>
  <c r="A102" i="1302"/>
  <c r="B102" i="1302"/>
  <c r="C102" i="1302"/>
  <c r="D102" i="1302"/>
  <c r="E102" i="1302"/>
  <c r="F102" i="1302"/>
  <c r="G102" i="1302"/>
  <c r="H102" i="1302"/>
  <c r="I102" i="1302"/>
  <c r="J102" i="1302"/>
  <c r="K102" i="1302"/>
  <c r="L102" i="1302"/>
  <c r="M102" i="1302"/>
  <c r="N102" i="1302"/>
  <c r="A103" i="1302"/>
  <c r="B103" i="1302"/>
  <c r="C103" i="1302"/>
  <c r="D103" i="1302"/>
  <c r="E103" i="1302"/>
  <c r="F103" i="1302"/>
  <c r="G103" i="1302"/>
  <c r="H103" i="1302"/>
  <c r="I103" i="1302"/>
  <c r="J103" i="1302"/>
  <c r="K103" i="1302"/>
  <c r="L103" i="1302"/>
  <c r="M103" i="1302"/>
  <c r="A104" i="1302"/>
  <c r="B104" i="1302"/>
  <c r="C104" i="1302"/>
  <c r="D104" i="1302"/>
  <c r="E104" i="1302"/>
  <c r="F104" i="1302"/>
  <c r="G104" i="1302"/>
  <c r="H104" i="1302"/>
  <c r="I104" i="1302"/>
  <c r="J104" i="1302"/>
  <c r="K104" i="1302"/>
  <c r="L104" i="1302"/>
  <c r="M104" i="1302"/>
  <c r="A105" i="1302"/>
  <c r="B105" i="1302"/>
  <c r="C105" i="1302"/>
  <c r="D105" i="1302"/>
  <c r="E105" i="1302"/>
  <c r="F105" i="1302"/>
  <c r="G105" i="1302"/>
  <c r="H105" i="1302"/>
  <c r="I105" i="1302"/>
  <c r="J105" i="1302"/>
  <c r="K105" i="1302"/>
  <c r="L105" i="1302"/>
  <c r="M105" i="1302"/>
  <c r="A106" i="1302"/>
  <c r="B106" i="1302"/>
  <c r="C106" i="1302"/>
  <c r="D106" i="1302"/>
  <c r="E106" i="1302"/>
  <c r="F106" i="1302"/>
  <c r="G106" i="1302"/>
  <c r="H106" i="1302"/>
  <c r="I106" i="1302"/>
  <c r="J106" i="1302"/>
  <c r="K106" i="1302"/>
  <c r="L106" i="1302"/>
  <c r="M106" i="1302"/>
  <c r="A107" i="1302"/>
  <c r="B107" i="1302"/>
  <c r="C107" i="1302"/>
  <c r="D107" i="1302"/>
  <c r="E107" i="1302"/>
  <c r="F107" i="1302"/>
  <c r="G107" i="1302"/>
  <c r="H107" i="1302"/>
  <c r="I107" i="1302"/>
  <c r="J107" i="1302"/>
  <c r="K107" i="1302"/>
  <c r="L107" i="1302"/>
  <c r="M107" i="1302"/>
  <c r="A108" i="1302"/>
  <c r="B108" i="1302"/>
  <c r="C108" i="1302"/>
  <c r="D108" i="1302"/>
  <c r="E108" i="1302"/>
  <c r="F108" i="1302"/>
  <c r="G108" i="1302"/>
  <c r="H108" i="1302"/>
  <c r="I108" i="1302"/>
  <c r="J108" i="1302"/>
  <c r="K108" i="1302"/>
  <c r="L108" i="1302"/>
  <c r="M108" i="1302"/>
  <c r="A109" i="1302"/>
  <c r="B109" i="1302"/>
  <c r="C109" i="1302"/>
  <c r="D109" i="1302"/>
  <c r="E109" i="1302"/>
  <c r="F109" i="1302"/>
  <c r="G109" i="1302"/>
  <c r="H109" i="1302"/>
  <c r="I109" i="1302"/>
  <c r="J109" i="1302"/>
  <c r="K109" i="1302"/>
  <c r="L109" i="1302"/>
  <c r="M109" i="1302"/>
  <c r="A110" i="1302"/>
  <c r="B110" i="1302"/>
  <c r="C110" i="1302"/>
  <c r="D110" i="1302"/>
  <c r="E110" i="1302"/>
  <c r="F110" i="1302"/>
  <c r="G110" i="1302"/>
  <c r="H110" i="1302"/>
  <c r="I110" i="1302"/>
  <c r="J110" i="1302"/>
  <c r="K110" i="1302"/>
  <c r="L110" i="1302"/>
  <c r="M110" i="1302"/>
  <c r="A111" i="1302"/>
  <c r="B111" i="1302"/>
  <c r="C111" i="1302"/>
  <c r="D111" i="1302"/>
  <c r="E111" i="1302"/>
  <c r="F111" i="1302"/>
  <c r="G111" i="1302"/>
  <c r="H111" i="1302"/>
  <c r="I111" i="1302"/>
  <c r="J111" i="1302"/>
  <c r="K111" i="1302"/>
  <c r="L111" i="1302"/>
  <c r="M111" i="1302"/>
  <c r="N111" i="1302"/>
  <c r="A112" i="1302"/>
  <c r="B112" i="1302"/>
  <c r="C112" i="1302"/>
  <c r="D112" i="1302"/>
  <c r="E112" i="1302"/>
  <c r="F112" i="1302"/>
  <c r="G112" i="1302"/>
  <c r="H112" i="1302"/>
  <c r="I112" i="1302"/>
  <c r="J112" i="1302"/>
  <c r="K112" i="1302"/>
  <c r="L112" i="1302"/>
  <c r="M112" i="1302"/>
  <c r="N112" i="1302"/>
  <c r="A113" i="1302"/>
  <c r="B113" i="1302"/>
  <c r="C113" i="1302"/>
  <c r="D113" i="1302"/>
  <c r="E113" i="1302"/>
  <c r="F113" i="1302"/>
  <c r="G113" i="1302"/>
  <c r="H113" i="1302"/>
  <c r="I113" i="1302"/>
  <c r="J113" i="1302"/>
  <c r="K113" i="1302"/>
  <c r="L113" i="1302"/>
  <c r="M113" i="1302"/>
  <c r="N113" i="1302"/>
  <c r="A114" i="1302"/>
  <c r="B114" i="1302"/>
  <c r="C114" i="1302"/>
  <c r="D114" i="1302"/>
  <c r="E114" i="1302"/>
  <c r="F114" i="1302"/>
  <c r="G114" i="1302"/>
  <c r="H114" i="1302"/>
  <c r="I114" i="1302"/>
  <c r="J114" i="1302"/>
  <c r="K114" i="1302"/>
  <c r="L114" i="1302"/>
  <c r="M114" i="1302"/>
  <c r="N114" i="1302"/>
  <c r="A115" i="1302"/>
  <c r="B115" i="1302"/>
  <c r="C115" i="1302"/>
  <c r="D115" i="1302"/>
  <c r="E115" i="1302"/>
  <c r="F115" i="1302"/>
  <c r="G115" i="1302"/>
  <c r="H115" i="1302"/>
  <c r="I115" i="1302"/>
  <c r="J115" i="1302"/>
  <c r="K115" i="1302"/>
  <c r="L115" i="1302"/>
  <c r="M115" i="1302"/>
  <c r="N115" i="1302"/>
  <c r="A116" i="1302"/>
  <c r="B116" i="1302"/>
  <c r="C116" i="1302"/>
  <c r="D116" i="1302"/>
  <c r="E116" i="1302"/>
  <c r="F116" i="1302"/>
  <c r="G116" i="1302"/>
  <c r="H116" i="1302"/>
  <c r="I116" i="1302"/>
  <c r="J116" i="1302"/>
  <c r="K116" i="1302"/>
  <c r="L116" i="1302"/>
  <c r="M116" i="1302"/>
  <c r="A117" i="1302"/>
  <c r="B117" i="1302"/>
  <c r="C117" i="1302"/>
  <c r="D117" i="1302"/>
  <c r="E117" i="1302"/>
  <c r="F117" i="1302"/>
  <c r="G117" i="1302"/>
  <c r="H117" i="1302"/>
  <c r="I117" i="1302"/>
  <c r="J117" i="1302"/>
  <c r="K117" i="1302"/>
  <c r="L117" i="1302"/>
  <c r="M117" i="1302"/>
  <c r="N117" i="1302"/>
  <c r="A118" i="1302"/>
  <c r="B118" i="1302"/>
  <c r="C118" i="1302"/>
  <c r="D118" i="1302"/>
  <c r="E118" i="1302"/>
  <c r="F118" i="1302"/>
  <c r="G118" i="1302"/>
  <c r="H118" i="1302"/>
  <c r="I118" i="1302"/>
  <c r="J118" i="1302"/>
  <c r="K118" i="1302"/>
  <c r="L118" i="1302"/>
  <c r="M118" i="1302"/>
  <c r="N118" i="1302"/>
  <c r="A119" i="1302"/>
  <c r="B119" i="1302"/>
  <c r="C119" i="1302"/>
  <c r="D119" i="1302"/>
  <c r="E119" i="1302"/>
  <c r="F119" i="1302"/>
  <c r="G119" i="1302"/>
  <c r="H119" i="1302"/>
  <c r="I119" i="1302"/>
  <c r="J119" i="1302"/>
  <c r="K119" i="1302"/>
  <c r="L119" i="1302"/>
  <c r="M119" i="1302"/>
  <c r="N119" i="1302"/>
  <c r="A120" i="1302"/>
  <c r="B120" i="1302"/>
  <c r="C120" i="1302"/>
  <c r="D120" i="1302"/>
  <c r="E120" i="1302"/>
  <c r="F120" i="1302"/>
  <c r="G120" i="1302"/>
  <c r="H120" i="1302"/>
  <c r="I120" i="1302"/>
  <c r="J120" i="1302"/>
  <c r="K120" i="1302"/>
  <c r="L120" i="1302"/>
  <c r="M120" i="1302"/>
  <c r="N120" i="1302"/>
  <c r="A121" i="1302"/>
  <c r="B121" i="1302"/>
  <c r="C121" i="1302"/>
  <c r="D121" i="1302"/>
  <c r="E121" i="1302"/>
  <c r="F121" i="1302"/>
  <c r="G121" i="1302"/>
  <c r="H121" i="1302"/>
  <c r="I121" i="1302"/>
  <c r="J121" i="1302"/>
  <c r="K121" i="1302"/>
  <c r="L121" i="1302"/>
  <c r="M121" i="1302"/>
  <c r="N121" i="1302"/>
  <c r="A122" i="1302"/>
  <c r="B122" i="1302"/>
  <c r="C122" i="1302"/>
  <c r="D122" i="1302"/>
  <c r="E122" i="1302"/>
  <c r="F122" i="1302"/>
  <c r="G122" i="1302"/>
  <c r="H122" i="1302"/>
  <c r="I122" i="1302"/>
  <c r="J122" i="1302"/>
  <c r="K122" i="1302"/>
  <c r="L122" i="1302"/>
  <c r="M122" i="1302"/>
  <c r="N122" i="1302"/>
  <c r="A123" i="1302"/>
  <c r="B123" i="1302"/>
  <c r="C123" i="1302"/>
  <c r="D123" i="1302"/>
  <c r="E123" i="1302"/>
  <c r="F123" i="1302"/>
  <c r="G123" i="1302"/>
  <c r="H123" i="1302"/>
  <c r="I123" i="1302"/>
  <c r="J123" i="1302"/>
  <c r="K123" i="1302"/>
  <c r="L123" i="1302"/>
  <c r="M123" i="1302"/>
  <c r="A124" i="1302"/>
  <c r="B124" i="1302"/>
  <c r="C124" i="1302"/>
  <c r="D124" i="1302"/>
  <c r="E124" i="1302"/>
  <c r="F124" i="1302"/>
  <c r="G124" i="1302"/>
  <c r="H124" i="1302"/>
  <c r="I124" i="1302"/>
  <c r="J124" i="1302"/>
  <c r="K124" i="1302"/>
  <c r="L124" i="1302"/>
  <c r="M124" i="1302"/>
  <c r="N124" i="1302"/>
  <c r="A125" i="1302"/>
  <c r="B125" i="1302"/>
  <c r="C125" i="1302"/>
  <c r="D125" i="1302"/>
  <c r="E125" i="1302"/>
  <c r="F125" i="1302"/>
  <c r="G125" i="1302"/>
  <c r="H125" i="1302"/>
  <c r="I125" i="1302"/>
  <c r="J125" i="1302"/>
  <c r="K125" i="1302"/>
  <c r="L125" i="1302"/>
  <c r="M125" i="1302"/>
  <c r="N125" i="1302"/>
  <c r="A126" i="1302"/>
  <c r="B126" i="1302"/>
  <c r="C126" i="1302"/>
  <c r="D126" i="1302"/>
  <c r="E126" i="1302"/>
  <c r="F126" i="1302"/>
  <c r="G126" i="1302"/>
  <c r="H126" i="1302"/>
  <c r="I126" i="1302"/>
  <c r="J126" i="1302"/>
  <c r="K126" i="1302"/>
  <c r="L126" i="1302"/>
  <c r="M126" i="1302"/>
  <c r="A127" i="1302"/>
  <c r="B127" i="1302"/>
  <c r="C127" i="1302"/>
  <c r="D127" i="1302"/>
  <c r="E127" i="1302"/>
  <c r="F127" i="1302"/>
  <c r="G127" i="1302"/>
  <c r="H127" i="1302"/>
  <c r="I127" i="1302"/>
  <c r="J127" i="1302"/>
  <c r="K127" i="1302"/>
  <c r="L127" i="1302"/>
  <c r="M127" i="1302"/>
  <c r="A128" i="1302"/>
  <c r="B128" i="1302"/>
  <c r="C128" i="1302"/>
  <c r="D128" i="1302"/>
  <c r="E128" i="1302"/>
  <c r="F128" i="1302"/>
  <c r="G128" i="1302"/>
  <c r="H128" i="1302"/>
  <c r="I128" i="1302"/>
  <c r="J128" i="1302"/>
  <c r="K128" i="1302"/>
  <c r="L128" i="1302"/>
  <c r="M128" i="1302"/>
  <c r="A129" i="1302"/>
  <c r="B129" i="1302"/>
  <c r="C129" i="1302"/>
  <c r="D129" i="1302"/>
  <c r="E129" i="1302"/>
  <c r="F129" i="1302"/>
  <c r="G129" i="1302"/>
  <c r="H129" i="1302"/>
  <c r="I129" i="1302"/>
  <c r="J129" i="1302"/>
  <c r="K129" i="1302"/>
  <c r="L129" i="1302"/>
  <c r="M129" i="1302"/>
  <c r="A130" i="1302"/>
  <c r="B130" i="1302"/>
  <c r="C130" i="1302"/>
  <c r="D130" i="1302"/>
  <c r="E130" i="1302"/>
  <c r="F130" i="1302"/>
  <c r="G130" i="1302"/>
  <c r="H130" i="1302"/>
  <c r="I130" i="1302"/>
  <c r="J130" i="1302"/>
  <c r="K130" i="1302"/>
  <c r="L130" i="1302"/>
  <c r="M130" i="1302"/>
  <c r="N130" i="1302"/>
  <c r="A131" i="1302"/>
  <c r="B131" i="1302"/>
  <c r="C131" i="1302"/>
  <c r="D131" i="1302"/>
  <c r="E131" i="1302"/>
  <c r="F131" i="1302"/>
  <c r="G131" i="1302"/>
  <c r="H131" i="1302"/>
  <c r="I131" i="1302"/>
  <c r="J131" i="1302"/>
  <c r="K131" i="1302"/>
  <c r="L131" i="1302"/>
  <c r="M131" i="1302"/>
  <c r="N131" i="1302"/>
  <c r="A132" i="1302"/>
  <c r="B132" i="1302"/>
  <c r="C132" i="1302"/>
  <c r="D132" i="1302"/>
  <c r="E132" i="1302"/>
  <c r="F132" i="1302"/>
  <c r="G132" i="1302"/>
  <c r="H132" i="1302"/>
  <c r="I132" i="1302"/>
  <c r="J132" i="1302"/>
  <c r="K132" i="1302"/>
  <c r="L132" i="1302"/>
  <c r="M132" i="1302"/>
  <c r="A133" i="1302"/>
  <c r="B133" i="1302"/>
  <c r="C133" i="1302"/>
  <c r="D133" i="1302"/>
  <c r="E133" i="1302"/>
  <c r="F133" i="1302"/>
  <c r="G133" i="1302"/>
  <c r="H133" i="1302"/>
  <c r="I133" i="1302"/>
  <c r="J133" i="1302"/>
  <c r="K133" i="1302"/>
  <c r="L133" i="1302"/>
  <c r="M133" i="1302"/>
  <c r="A134" i="1302"/>
  <c r="B134" i="1302"/>
  <c r="C134" i="1302"/>
  <c r="D134" i="1302"/>
  <c r="E134" i="1302"/>
  <c r="F134" i="1302"/>
  <c r="G134" i="1302"/>
  <c r="H134" i="1302"/>
  <c r="I134" i="1302"/>
  <c r="J134" i="1302"/>
  <c r="K134" i="1302"/>
  <c r="L134" i="1302"/>
  <c r="M134" i="1302"/>
  <c r="A135" i="1302"/>
  <c r="B135" i="1302"/>
  <c r="C135" i="1302"/>
  <c r="D135" i="1302"/>
  <c r="E135" i="1302"/>
  <c r="F135" i="1302"/>
  <c r="G135" i="1302"/>
  <c r="H135" i="1302"/>
  <c r="I135" i="1302"/>
  <c r="J135" i="1302"/>
  <c r="K135" i="1302"/>
  <c r="L135" i="1302"/>
  <c r="M135" i="1302"/>
  <c r="A136" i="1302"/>
  <c r="B136" i="1302"/>
  <c r="C136" i="1302"/>
  <c r="D136" i="1302"/>
  <c r="E136" i="1302"/>
  <c r="F136" i="1302"/>
  <c r="G136" i="1302"/>
  <c r="H136" i="1302"/>
  <c r="I136" i="1302"/>
  <c r="J136" i="1302"/>
  <c r="K136" i="1302"/>
  <c r="L136" i="1302"/>
  <c r="M136" i="1302"/>
  <c r="N136" i="1302"/>
  <c r="A137" i="1302"/>
  <c r="B137" i="1302"/>
  <c r="C137" i="1302"/>
  <c r="D137" i="1302"/>
  <c r="E137" i="1302"/>
  <c r="F137" i="1302"/>
  <c r="G137" i="1302"/>
  <c r="H137" i="1302"/>
  <c r="I137" i="1302"/>
  <c r="J137" i="1302"/>
  <c r="K137" i="1302"/>
  <c r="L137" i="1302"/>
  <c r="M137" i="1302"/>
  <c r="N137" i="1302"/>
  <c r="A138" i="1302"/>
  <c r="B138" i="1302"/>
  <c r="C138" i="1302"/>
  <c r="D138" i="1302"/>
  <c r="E138" i="1302"/>
  <c r="F138" i="1302"/>
  <c r="G138" i="1302"/>
  <c r="H138" i="1302"/>
  <c r="I138" i="1302"/>
  <c r="J138" i="1302"/>
  <c r="K138" i="1302"/>
  <c r="L138" i="1302"/>
  <c r="M138" i="1302"/>
  <c r="N138" i="1302"/>
  <c r="A139" i="1302"/>
  <c r="B139" i="1302"/>
  <c r="C139" i="1302"/>
  <c r="D139" i="1302"/>
  <c r="E139" i="1302"/>
  <c r="F139" i="1302"/>
  <c r="G139" i="1302"/>
  <c r="H139" i="1302"/>
  <c r="I139" i="1302"/>
  <c r="J139" i="1302"/>
  <c r="K139" i="1302"/>
  <c r="L139" i="1302"/>
  <c r="M139" i="1302"/>
  <c r="N139" i="1302"/>
  <c r="A140" i="1302"/>
  <c r="B140" i="1302"/>
  <c r="C140" i="1302"/>
  <c r="D140" i="1302"/>
  <c r="E140" i="1302"/>
  <c r="F140" i="1302"/>
  <c r="G140" i="1302"/>
  <c r="H140" i="1302"/>
  <c r="I140" i="1302"/>
  <c r="J140" i="1302"/>
  <c r="K140" i="1302"/>
  <c r="L140" i="1302"/>
  <c r="M140" i="1302"/>
  <c r="A141" i="1302"/>
  <c r="B141" i="1302"/>
  <c r="C141" i="1302"/>
  <c r="D141" i="1302"/>
  <c r="E141" i="1302"/>
  <c r="F141" i="1302"/>
  <c r="G141" i="1302"/>
  <c r="H141" i="1302"/>
  <c r="I141" i="1302"/>
  <c r="J141" i="1302"/>
  <c r="K141" i="1302"/>
  <c r="L141" i="1302"/>
  <c r="M141" i="1302"/>
  <c r="A142" i="1302"/>
  <c r="B142" i="1302"/>
  <c r="C142" i="1302"/>
  <c r="D142" i="1302"/>
  <c r="E142" i="1302"/>
  <c r="F142" i="1302"/>
  <c r="G142" i="1302"/>
  <c r="H142" i="1302"/>
  <c r="I142" i="1302"/>
  <c r="J142" i="1302"/>
  <c r="K142" i="1302"/>
  <c r="L142" i="1302"/>
  <c r="M142" i="1302"/>
  <c r="A143" i="1302"/>
  <c r="B143" i="1302"/>
  <c r="C143" i="1302"/>
  <c r="D143" i="1302"/>
  <c r="E143" i="1302"/>
  <c r="F143" i="1302"/>
  <c r="G143" i="1302"/>
  <c r="H143" i="1302"/>
  <c r="I143" i="1302"/>
  <c r="J143" i="1302"/>
  <c r="K143" i="1302"/>
  <c r="L143" i="1302"/>
  <c r="M143" i="1302"/>
  <c r="N143" i="1302"/>
  <c r="A144" i="1302"/>
  <c r="B144" i="1302"/>
  <c r="C144" i="1302"/>
  <c r="D144" i="1302"/>
  <c r="E144" i="1302"/>
  <c r="F144" i="1302"/>
  <c r="G144" i="1302"/>
  <c r="H144" i="1302"/>
  <c r="I144" i="1302"/>
  <c r="J144" i="1302"/>
  <c r="K144" i="1302"/>
  <c r="L144" i="1302"/>
  <c r="M144" i="1302"/>
  <c r="A145" i="1302"/>
  <c r="B145" i="1302"/>
  <c r="C145" i="1302"/>
  <c r="D145" i="1302"/>
  <c r="E145" i="1302"/>
  <c r="F145" i="1302"/>
  <c r="G145" i="1302"/>
  <c r="H145" i="1302"/>
  <c r="I145" i="1302"/>
  <c r="J145" i="1302"/>
  <c r="K145" i="1302"/>
  <c r="L145" i="1302"/>
  <c r="M145" i="1302"/>
  <c r="N145" i="1302"/>
  <c r="A146" i="1302"/>
  <c r="B146" i="1302"/>
  <c r="C146" i="1302"/>
  <c r="D146" i="1302"/>
  <c r="E146" i="1302"/>
  <c r="F146" i="1302"/>
  <c r="G146" i="1302"/>
  <c r="H146" i="1302"/>
  <c r="I146" i="1302"/>
  <c r="J146" i="1302"/>
  <c r="K146" i="1302"/>
  <c r="L146" i="1302"/>
  <c r="M146" i="1302"/>
  <c r="A147" i="1302"/>
  <c r="B147" i="1302"/>
  <c r="C147" i="1302"/>
  <c r="D147" i="1302"/>
  <c r="E147" i="1302"/>
  <c r="F147" i="1302"/>
  <c r="G147" i="1302"/>
  <c r="H147" i="1302"/>
  <c r="I147" i="1302"/>
  <c r="J147" i="1302"/>
  <c r="K147" i="1302"/>
  <c r="L147" i="1302"/>
  <c r="M147" i="1302"/>
  <c r="A148" i="1302"/>
  <c r="B148" i="1302"/>
  <c r="C148" i="1302"/>
  <c r="D148" i="1302"/>
  <c r="E148" i="1302"/>
  <c r="F148" i="1302"/>
  <c r="G148" i="1302"/>
  <c r="H148" i="1302"/>
  <c r="I148" i="1302"/>
  <c r="J148" i="1302"/>
  <c r="K148" i="1302"/>
  <c r="L148" i="1302"/>
  <c r="M148" i="1302"/>
  <c r="N148" i="1302"/>
  <c r="A149" i="1302"/>
  <c r="B149" i="1302"/>
  <c r="C149" i="1302"/>
  <c r="D149" i="1302"/>
  <c r="E149" i="1302"/>
  <c r="F149" i="1302"/>
  <c r="G149" i="1302"/>
  <c r="H149" i="1302"/>
  <c r="I149" i="1302"/>
  <c r="J149" i="1302"/>
  <c r="K149" i="1302"/>
  <c r="L149" i="1302"/>
  <c r="M149" i="1302"/>
  <c r="N149" i="1302"/>
  <c r="A150" i="1302"/>
  <c r="B150" i="1302"/>
  <c r="C150" i="1302"/>
  <c r="D150" i="1302"/>
  <c r="E150" i="1302"/>
  <c r="F150" i="1302"/>
  <c r="G150" i="1302"/>
  <c r="H150" i="1302"/>
  <c r="I150" i="1302"/>
  <c r="J150" i="1302"/>
  <c r="K150" i="1302"/>
  <c r="L150" i="1302"/>
  <c r="M150" i="1302"/>
  <c r="N150" i="1302"/>
  <c r="A151" i="1302"/>
  <c r="B151" i="1302"/>
  <c r="C151" i="1302"/>
  <c r="D151" i="1302"/>
  <c r="E151" i="1302"/>
  <c r="F151" i="1302"/>
  <c r="G151" i="1302"/>
  <c r="H151" i="1302"/>
  <c r="I151" i="1302"/>
  <c r="J151" i="1302"/>
  <c r="K151" i="1302"/>
  <c r="L151" i="1302"/>
  <c r="M151" i="1302"/>
  <c r="N151" i="1302"/>
  <c r="A152" i="1302"/>
  <c r="B152" i="1302"/>
  <c r="C152" i="1302"/>
  <c r="D152" i="1302"/>
  <c r="E152" i="1302"/>
  <c r="F152" i="1302"/>
  <c r="G152" i="1302"/>
  <c r="H152" i="1302"/>
  <c r="I152" i="1302"/>
  <c r="J152" i="1302"/>
  <c r="K152" i="1302"/>
  <c r="L152" i="1302"/>
  <c r="M152" i="1302"/>
  <c r="A153" i="1302"/>
  <c r="B153" i="1302"/>
  <c r="C153" i="1302"/>
  <c r="D153" i="1302"/>
  <c r="E153" i="1302"/>
  <c r="F153" i="1302"/>
  <c r="G153" i="1302"/>
  <c r="H153" i="1302"/>
  <c r="I153" i="1302"/>
  <c r="J153" i="1302"/>
  <c r="K153" i="1302"/>
  <c r="L153" i="1302"/>
  <c r="M153" i="1302"/>
  <c r="N153" i="1302"/>
  <c r="A154" i="1302"/>
  <c r="B154" i="1302"/>
  <c r="C154" i="1302"/>
  <c r="D154" i="1302"/>
  <c r="E154" i="1302"/>
  <c r="F154" i="1302"/>
  <c r="G154" i="1302"/>
  <c r="H154" i="1302"/>
  <c r="I154" i="1302"/>
  <c r="J154" i="1302"/>
  <c r="K154" i="1302"/>
  <c r="L154" i="1302"/>
  <c r="M154" i="1302"/>
  <c r="A155" i="1302"/>
  <c r="B155" i="1302"/>
  <c r="C155" i="1302"/>
  <c r="D155" i="1302"/>
  <c r="E155" i="1302"/>
  <c r="F155" i="1302"/>
  <c r="G155" i="1302"/>
  <c r="H155" i="1302"/>
  <c r="I155" i="1302"/>
  <c r="J155" i="1302"/>
  <c r="K155" i="1302"/>
  <c r="L155" i="1302"/>
  <c r="M155" i="1302"/>
  <c r="N155" i="1302"/>
  <c r="A156" i="1302"/>
  <c r="B156" i="1302"/>
  <c r="C156" i="1302"/>
  <c r="D156" i="1302"/>
  <c r="E156" i="1302"/>
  <c r="F156" i="1302"/>
  <c r="G156" i="1302"/>
  <c r="H156" i="1302"/>
  <c r="I156" i="1302"/>
  <c r="J156" i="1302"/>
  <c r="K156" i="1302"/>
  <c r="L156" i="1302"/>
  <c r="M156" i="1302"/>
  <c r="N156" i="1302"/>
  <c r="A157" i="1302"/>
  <c r="B157" i="1302"/>
  <c r="C157" i="1302"/>
  <c r="D157" i="1302"/>
  <c r="E157" i="1302"/>
  <c r="F157" i="1302"/>
  <c r="G157" i="1302"/>
  <c r="H157" i="1302"/>
  <c r="I157" i="1302"/>
  <c r="J157" i="1302"/>
  <c r="K157" i="1302"/>
  <c r="L157" i="1302"/>
  <c r="M157" i="1302"/>
  <c r="N157" i="1302"/>
  <c r="A158" i="1302"/>
  <c r="B158" i="1302"/>
  <c r="C158" i="1302"/>
  <c r="D158" i="1302"/>
  <c r="E158" i="1302"/>
  <c r="F158" i="1302"/>
  <c r="G158" i="1302"/>
  <c r="H158" i="1302"/>
  <c r="I158" i="1302"/>
  <c r="J158" i="1302"/>
  <c r="K158" i="1302"/>
  <c r="L158" i="1302"/>
  <c r="M158" i="1302"/>
  <c r="N158" i="1302"/>
  <c r="A159" i="1302"/>
  <c r="B159" i="1302"/>
  <c r="C159" i="1302"/>
  <c r="D159" i="1302"/>
  <c r="E159" i="1302"/>
  <c r="F159" i="1302"/>
  <c r="G159" i="1302"/>
  <c r="H159" i="1302"/>
  <c r="I159" i="1302"/>
  <c r="J159" i="1302"/>
  <c r="K159" i="1302"/>
  <c r="L159" i="1302"/>
  <c r="M159" i="1302"/>
  <c r="N159" i="1302"/>
  <c r="A160" i="1302"/>
  <c r="B160" i="1302"/>
  <c r="C160" i="1302"/>
  <c r="D160" i="1302"/>
  <c r="E160" i="1302"/>
  <c r="F160" i="1302"/>
  <c r="G160" i="1302"/>
  <c r="H160" i="1302"/>
  <c r="I160" i="1302"/>
  <c r="J160" i="1302"/>
  <c r="K160" i="1302"/>
  <c r="L160" i="1302"/>
  <c r="M160" i="1302"/>
  <c r="N160" i="1302"/>
  <c r="A161" i="1302"/>
  <c r="B161" i="1302"/>
  <c r="C161" i="1302"/>
  <c r="D161" i="1302"/>
  <c r="E161" i="1302"/>
  <c r="F161" i="1302"/>
  <c r="G161" i="1302"/>
  <c r="H161" i="1302"/>
  <c r="I161" i="1302"/>
  <c r="J161" i="1302"/>
  <c r="K161" i="1302"/>
  <c r="L161" i="1302"/>
  <c r="M161" i="1302"/>
  <c r="N161" i="1302"/>
  <c r="A162" i="1302"/>
  <c r="B162" i="1302"/>
  <c r="C162" i="1302"/>
  <c r="D162" i="1302"/>
  <c r="E162" i="1302"/>
  <c r="F162" i="1302"/>
  <c r="G162" i="1302"/>
  <c r="H162" i="1302"/>
  <c r="I162" i="1302"/>
  <c r="J162" i="1302"/>
  <c r="K162" i="1302"/>
  <c r="L162" i="1302"/>
  <c r="M162" i="1302"/>
  <c r="N162" i="1302"/>
  <c r="A163" i="1302"/>
  <c r="B163" i="1302"/>
  <c r="C163" i="1302"/>
  <c r="D163" i="1302"/>
  <c r="E163" i="1302"/>
  <c r="F163" i="1302"/>
  <c r="G163" i="1302"/>
  <c r="H163" i="1302"/>
  <c r="I163" i="1302"/>
  <c r="J163" i="1302"/>
  <c r="K163" i="1302"/>
  <c r="L163" i="1302"/>
  <c r="M163" i="1302"/>
  <c r="A164" i="1302"/>
  <c r="B164" i="1302"/>
  <c r="C164" i="1302"/>
  <c r="D164" i="1302"/>
  <c r="E164" i="1302"/>
  <c r="F164" i="1302"/>
  <c r="G164" i="1302"/>
  <c r="H164" i="1302"/>
  <c r="I164" i="1302"/>
  <c r="J164" i="1302"/>
  <c r="K164" i="1302"/>
  <c r="L164" i="1302"/>
  <c r="M164" i="1302"/>
  <c r="N164" i="1302"/>
  <c r="A165" i="1302"/>
  <c r="B165" i="1302"/>
  <c r="C165" i="1302"/>
  <c r="D165" i="1302"/>
  <c r="E165" i="1302"/>
  <c r="F165" i="1302"/>
  <c r="G165" i="1302"/>
  <c r="H165" i="1302"/>
  <c r="I165" i="1302"/>
  <c r="J165" i="1302"/>
  <c r="K165" i="1302"/>
  <c r="L165" i="1302"/>
  <c r="M165" i="1302"/>
  <c r="A166" i="1302"/>
  <c r="B166" i="1302"/>
  <c r="C166" i="1302"/>
  <c r="D166" i="1302"/>
  <c r="E166" i="1302"/>
  <c r="F166" i="1302"/>
  <c r="G166" i="1302"/>
  <c r="H166" i="1302"/>
  <c r="I166" i="1302"/>
  <c r="J166" i="1302"/>
  <c r="K166" i="1302"/>
  <c r="L166" i="1302"/>
  <c r="M166" i="1302"/>
  <c r="N166" i="1302"/>
  <c r="A167" i="1302"/>
  <c r="B167" i="1302"/>
  <c r="C167" i="1302"/>
  <c r="D167" i="1302"/>
  <c r="E167" i="1302"/>
  <c r="F167" i="1302"/>
  <c r="G167" i="1302"/>
  <c r="H167" i="1302"/>
  <c r="I167" i="1302"/>
  <c r="J167" i="1302"/>
  <c r="K167" i="1302"/>
  <c r="L167" i="1302"/>
  <c r="M167" i="1302"/>
  <c r="A168" i="1302"/>
  <c r="B168" i="1302"/>
  <c r="C168" i="1302"/>
  <c r="D168" i="1302"/>
  <c r="E168" i="1302"/>
  <c r="F168" i="1302"/>
  <c r="G168" i="1302"/>
  <c r="H168" i="1302"/>
  <c r="I168" i="1302"/>
  <c r="J168" i="1302"/>
  <c r="K168" i="1302"/>
  <c r="L168" i="1302"/>
  <c r="M168" i="1302"/>
  <c r="N168" i="1302"/>
  <c r="A169" i="1302"/>
  <c r="B169" i="1302"/>
  <c r="C169" i="1302"/>
  <c r="D169" i="1302"/>
  <c r="E169" i="1302"/>
  <c r="F169" i="1302"/>
  <c r="G169" i="1302"/>
  <c r="H169" i="1302"/>
  <c r="I169" i="1302"/>
  <c r="J169" i="1302"/>
  <c r="K169" i="1302"/>
  <c r="L169" i="1302"/>
  <c r="M169" i="1302"/>
  <c r="A170" i="1302"/>
  <c r="B170" i="1302"/>
  <c r="C170" i="1302"/>
  <c r="D170" i="1302"/>
  <c r="E170" i="1302"/>
  <c r="F170" i="1302"/>
  <c r="G170" i="1302"/>
  <c r="H170" i="1302"/>
  <c r="I170" i="1302"/>
  <c r="J170" i="1302"/>
  <c r="K170" i="1302"/>
  <c r="L170" i="1302"/>
  <c r="M170" i="1302"/>
  <c r="A171" i="1302"/>
  <c r="B171" i="1302"/>
  <c r="C171" i="1302"/>
  <c r="D171" i="1302"/>
  <c r="E171" i="1302"/>
  <c r="F171" i="1302"/>
  <c r="G171" i="1302"/>
  <c r="H171" i="1302"/>
  <c r="I171" i="1302"/>
  <c r="J171" i="1302"/>
  <c r="K171" i="1302"/>
  <c r="L171" i="1302"/>
  <c r="M171" i="1302"/>
  <c r="N171" i="1302"/>
  <c r="A172" i="1302"/>
  <c r="B172" i="1302"/>
  <c r="C172" i="1302"/>
  <c r="D172" i="1302"/>
  <c r="E172" i="1302"/>
  <c r="F172" i="1302"/>
  <c r="G172" i="1302"/>
  <c r="H172" i="1302"/>
  <c r="I172" i="1302"/>
  <c r="J172" i="1302"/>
  <c r="K172" i="1302"/>
  <c r="L172" i="1302"/>
  <c r="M172" i="1302"/>
  <c r="N172" i="1302"/>
  <c r="A173" i="1302"/>
  <c r="B173" i="1302"/>
  <c r="C173" i="1302"/>
  <c r="D173" i="1302"/>
  <c r="E173" i="1302"/>
  <c r="F173" i="1302"/>
  <c r="G173" i="1302"/>
  <c r="H173" i="1302"/>
  <c r="I173" i="1302"/>
  <c r="J173" i="1302"/>
  <c r="K173" i="1302"/>
  <c r="L173" i="1302"/>
  <c r="M173" i="1302"/>
  <c r="N173" i="1302"/>
  <c r="A174" i="1302"/>
  <c r="B174" i="1302"/>
  <c r="C174" i="1302"/>
  <c r="D174" i="1302"/>
  <c r="E174" i="1302"/>
  <c r="F174" i="1302"/>
  <c r="G174" i="1302"/>
  <c r="H174" i="1302"/>
  <c r="I174" i="1302"/>
  <c r="J174" i="1302"/>
  <c r="K174" i="1302"/>
  <c r="L174" i="1302"/>
  <c r="M174" i="1302"/>
  <c r="N174" i="1302"/>
  <c r="A175" i="1302"/>
  <c r="B175" i="1302"/>
  <c r="C175" i="1302"/>
  <c r="D175" i="1302"/>
  <c r="E175" i="1302"/>
  <c r="F175" i="1302"/>
  <c r="G175" i="1302"/>
  <c r="H175" i="1302"/>
  <c r="I175" i="1302"/>
  <c r="J175" i="1302"/>
  <c r="K175" i="1302"/>
  <c r="L175" i="1302"/>
  <c r="M175" i="1302"/>
  <c r="A176" i="1302"/>
  <c r="B176" i="1302"/>
  <c r="C176" i="1302"/>
  <c r="D176" i="1302"/>
  <c r="E176" i="1302"/>
  <c r="F176" i="1302"/>
  <c r="G176" i="1302"/>
  <c r="H176" i="1302"/>
  <c r="I176" i="1302"/>
  <c r="J176" i="1302"/>
  <c r="K176" i="1302"/>
  <c r="L176" i="1302"/>
  <c r="M176" i="1302"/>
  <c r="N176" i="1302"/>
  <c r="A177" i="1302"/>
  <c r="B177" i="1302"/>
  <c r="C177" i="1302"/>
  <c r="D177" i="1302"/>
  <c r="E177" i="1302"/>
  <c r="F177" i="1302"/>
  <c r="G177" i="1302"/>
  <c r="H177" i="1302"/>
  <c r="I177" i="1302"/>
  <c r="J177" i="1302"/>
  <c r="K177" i="1302"/>
  <c r="L177" i="1302"/>
  <c r="M177" i="1302"/>
  <c r="A178" i="1302"/>
  <c r="B178" i="1302"/>
  <c r="C178" i="1302"/>
  <c r="D178" i="1302"/>
  <c r="E178" i="1302"/>
  <c r="F178" i="1302"/>
  <c r="G178" i="1302"/>
  <c r="H178" i="1302"/>
  <c r="I178" i="1302"/>
  <c r="J178" i="1302"/>
  <c r="K178" i="1302"/>
  <c r="L178" i="1302"/>
  <c r="M178" i="1302"/>
  <c r="N178" i="1302"/>
  <c r="A179" i="1302"/>
  <c r="B179" i="1302"/>
  <c r="C179" i="1302"/>
  <c r="D179" i="1302"/>
  <c r="E179" i="1302"/>
  <c r="F179" i="1302"/>
  <c r="G179" i="1302"/>
  <c r="H179" i="1302"/>
  <c r="I179" i="1302"/>
  <c r="J179" i="1302"/>
  <c r="K179" i="1302"/>
  <c r="L179" i="1302"/>
  <c r="M179" i="1302"/>
  <c r="N179" i="1302"/>
  <c r="A180" i="1302"/>
  <c r="B180" i="1302"/>
  <c r="C180" i="1302"/>
  <c r="D180" i="1302"/>
  <c r="E180" i="1302"/>
  <c r="F180" i="1302"/>
  <c r="G180" i="1302"/>
  <c r="H180" i="1302"/>
  <c r="I180" i="1302"/>
  <c r="J180" i="1302"/>
  <c r="K180" i="1302"/>
  <c r="L180" i="1302"/>
  <c r="M180" i="1302"/>
  <c r="N180" i="1302"/>
  <c r="A181" i="1302"/>
  <c r="B181" i="1302"/>
  <c r="C181" i="1302"/>
  <c r="D181" i="1302"/>
  <c r="E181" i="1302"/>
  <c r="F181" i="1302"/>
  <c r="G181" i="1302"/>
  <c r="H181" i="1302"/>
  <c r="I181" i="1302"/>
  <c r="J181" i="1302"/>
  <c r="K181" i="1302"/>
  <c r="L181" i="1302"/>
  <c r="M181" i="1302"/>
  <c r="N181" i="1302"/>
  <c r="A182" i="1302"/>
  <c r="B182" i="1302"/>
  <c r="C182" i="1302"/>
  <c r="D182" i="1302"/>
  <c r="E182" i="1302"/>
  <c r="F182" i="1302"/>
  <c r="G182" i="1302"/>
  <c r="H182" i="1302"/>
  <c r="I182" i="1302"/>
  <c r="J182" i="1302"/>
  <c r="K182" i="1302"/>
  <c r="L182" i="1302"/>
  <c r="M182" i="1302"/>
  <c r="N182" i="1302"/>
  <c r="A183" i="1302"/>
  <c r="B183" i="1302"/>
  <c r="C183" i="1302"/>
  <c r="D183" i="1302"/>
  <c r="E183" i="1302"/>
  <c r="F183" i="1302"/>
  <c r="G183" i="1302"/>
  <c r="H183" i="1302"/>
  <c r="I183" i="1302"/>
  <c r="J183" i="1302"/>
  <c r="K183" i="1302"/>
  <c r="L183" i="1302"/>
  <c r="M183" i="1302"/>
  <c r="A184" i="1302"/>
  <c r="B184" i="1302"/>
  <c r="C184" i="1302"/>
  <c r="D184" i="1302"/>
  <c r="E184" i="1302"/>
  <c r="F184" i="1302"/>
  <c r="G184" i="1302"/>
  <c r="H184" i="1302"/>
  <c r="I184" i="1302"/>
  <c r="J184" i="1302"/>
  <c r="K184" i="1302"/>
  <c r="L184" i="1302"/>
  <c r="M184" i="1302"/>
  <c r="N184" i="1302"/>
  <c r="A185" i="1302"/>
  <c r="B185" i="1302"/>
  <c r="C185" i="1302"/>
  <c r="D185" i="1302"/>
  <c r="E185" i="1302"/>
  <c r="F185" i="1302"/>
  <c r="G185" i="1302"/>
  <c r="H185" i="1302"/>
  <c r="I185" i="1302"/>
  <c r="J185" i="1302"/>
  <c r="K185" i="1302"/>
  <c r="L185" i="1302"/>
  <c r="M185" i="1302"/>
  <c r="A186" i="1302"/>
  <c r="B186" i="1302"/>
  <c r="C186" i="1302"/>
  <c r="D186" i="1302"/>
  <c r="E186" i="1302"/>
  <c r="F186" i="1302"/>
  <c r="G186" i="1302"/>
  <c r="H186" i="1302"/>
  <c r="I186" i="1302"/>
  <c r="J186" i="1302"/>
  <c r="K186" i="1302"/>
  <c r="L186" i="1302"/>
  <c r="M186" i="1302"/>
  <c r="N186" i="1302"/>
  <c r="A187" i="1302"/>
  <c r="B187" i="1302"/>
  <c r="C187" i="1302"/>
  <c r="D187" i="1302"/>
  <c r="E187" i="1302"/>
  <c r="F187" i="1302"/>
  <c r="G187" i="1302"/>
  <c r="H187" i="1302"/>
  <c r="I187" i="1302"/>
  <c r="J187" i="1302"/>
  <c r="K187" i="1302"/>
  <c r="L187" i="1302"/>
  <c r="M187" i="1302"/>
  <c r="N187" i="1302"/>
  <c r="A188" i="1302"/>
  <c r="B188" i="1302"/>
  <c r="C188" i="1302"/>
  <c r="D188" i="1302"/>
  <c r="E188" i="1302"/>
  <c r="F188" i="1302"/>
  <c r="G188" i="1302"/>
  <c r="H188" i="1302"/>
  <c r="I188" i="1302"/>
  <c r="J188" i="1302"/>
  <c r="K188" i="1302"/>
  <c r="L188" i="1302"/>
  <c r="M188" i="1302"/>
  <c r="N188" i="1302"/>
  <c r="A189" i="1302"/>
  <c r="B189" i="1302"/>
  <c r="C189" i="1302"/>
  <c r="D189" i="1302"/>
  <c r="E189" i="1302"/>
  <c r="F189" i="1302"/>
  <c r="G189" i="1302"/>
  <c r="H189" i="1302"/>
  <c r="I189" i="1302"/>
  <c r="J189" i="1302"/>
  <c r="K189" i="1302"/>
  <c r="L189" i="1302"/>
  <c r="M189" i="1302"/>
  <c r="N189" i="1302"/>
  <c r="A190" i="1302"/>
  <c r="B190" i="1302"/>
  <c r="C190" i="1302"/>
  <c r="D190" i="1302"/>
  <c r="E190" i="1302"/>
  <c r="F190" i="1302"/>
  <c r="G190" i="1302"/>
  <c r="H190" i="1302"/>
  <c r="I190" i="1302"/>
  <c r="J190" i="1302"/>
  <c r="K190" i="1302"/>
  <c r="L190" i="1302"/>
  <c r="M190" i="1302"/>
  <c r="N190" i="1302"/>
  <c r="A191" i="1302"/>
  <c r="B191" i="1302"/>
  <c r="C191" i="1302"/>
  <c r="D191" i="1302"/>
  <c r="E191" i="1302"/>
  <c r="F191" i="1302"/>
  <c r="G191" i="1302"/>
  <c r="H191" i="1302"/>
  <c r="I191" i="1302"/>
  <c r="J191" i="1302"/>
  <c r="K191" i="1302"/>
  <c r="L191" i="1302"/>
  <c r="M191" i="1302"/>
  <c r="A192" i="1302"/>
  <c r="B192" i="1302"/>
  <c r="C192" i="1302"/>
  <c r="D192" i="1302"/>
  <c r="E192" i="1302"/>
  <c r="F192" i="1302"/>
  <c r="G192" i="1302"/>
  <c r="H192" i="1302"/>
  <c r="I192" i="1302"/>
  <c r="J192" i="1302"/>
  <c r="K192" i="1302"/>
  <c r="L192" i="1302"/>
  <c r="M192" i="1302"/>
  <c r="N192" i="1302"/>
  <c r="A193" i="1302"/>
  <c r="B193" i="1302"/>
  <c r="C193" i="1302"/>
  <c r="D193" i="1302"/>
  <c r="E193" i="1302"/>
  <c r="F193" i="1302"/>
  <c r="G193" i="1302"/>
  <c r="H193" i="1302"/>
  <c r="I193" i="1302"/>
  <c r="J193" i="1302"/>
  <c r="K193" i="1302"/>
  <c r="L193" i="1302"/>
  <c r="M193" i="1302"/>
  <c r="A194" i="1302"/>
  <c r="B194" i="1302"/>
  <c r="C194" i="1302"/>
  <c r="D194" i="1302"/>
  <c r="E194" i="1302"/>
  <c r="F194" i="1302"/>
  <c r="G194" i="1302"/>
  <c r="H194" i="1302"/>
  <c r="I194" i="1302"/>
  <c r="J194" i="1302"/>
  <c r="K194" i="1302"/>
  <c r="L194" i="1302"/>
  <c r="M194" i="1302"/>
  <c r="N194" i="1302"/>
  <c r="A195" i="1302"/>
  <c r="B195" i="1302"/>
  <c r="C195" i="1302"/>
  <c r="D195" i="1302"/>
  <c r="E195" i="1302"/>
  <c r="F195" i="1302"/>
  <c r="G195" i="1302"/>
  <c r="H195" i="1302"/>
  <c r="I195" i="1302"/>
  <c r="J195" i="1302"/>
  <c r="K195" i="1302"/>
  <c r="L195" i="1302"/>
  <c r="M195" i="1302"/>
  <c r="A196" i="1302"/>
  <c r="B196" i="1302"/>
  <c r="C196" i="1302"/>
  <c r="D196" i="1302"/>
  <c r="E196" i="1302"/>
  <c r="F196" i="1302"/>
  <c r="G196" i="1302"/>
  <c r="H196" i="1302"/>
  <c r="I196" i="1302"/>
  <c r="J196" i="1302"/>
  <c r="K196" i="1302"/>
  <c r="L196" i="1302"/>
  <c r="M196" i="1302"/>
  <c r="A197" i="1302"/>
  <c r="B197" i="1302"/>
  <c r="C197" i="1302"/>
  <c r="D197" i="1302"/>
  <c r="E197" i="1302"/>
  <c r="F197" i="1302"/>
  <c r="G197" i="1302"/>
  <c r="H197" i="1302"/>
  <c r="I197" i="1302"/>
  <c r="J197" i="1302"/>
  <c r="K197" i="1302"/>
  <c r="L197" i="1302"/>
  <c r="M197" i="1302"/>
  <c r="N197" i="1302"/>
  <c r="A198" i="1302"/>
  <c r="B198" i="1302"/>
  <c r="C198" i="1302"/>
  <c r="D198" i="1302"/>
  <c r="E198" i="1302"/>
  <c r="F198" i="1302"/>
  <c r="G198" i="1302"/>
  <c r="H198" i="1302"/>
  <c r="I198" i="1302"/>
  <c r="J198" i="1302"/>
  <c r="K198" i="1302"/>
  <c r="L198" i="1302"/>
  <c r="M198" i="1302"/>
  <c r="N198" i="1302"/>
  <c r="A199" i="1302"/>
  <c r="B199" i="1302"/>
  <c r="C199" i="1302"/>
  <c r="D199" i="1302"/>
  <c r="E199" i="1302"/>
  <c r="F199" i="1302"/>
  <c r="G199" i="1302"/>
  <c r="H199" i="1302"/>
  <c r="I199" i="1302"/>
  <c r="J199" i="1302"/>
  <c r="K199" i="1302"/>
  <c r="L199" i="1302"/>
  <c r="M199" i="1302"/>
  <c r="N199" i="1302"/>
  <c r="A200" i="1302"/>
  <c r="B200" i="1302"/>
  <c r="C200" i="1302"/>
  <c r="D200" i="1302"/>
  <c r="E200" i="1302"/>
  <c r="F200" i="1302"/>
  <c r="G200" i="1302"/>
  <c r="H200" i="1302"/>
  <c r="I200" i="1302"/>
  <c r="J200" i="1302"/>
  <c r="K200" i="1302"/>
  <c r="L200" i="1302"/>
  <c r="M200" i="1302"/>
  <c r="N200" i="1302"/>
  <c r="A201" i="1302"/>
  <c r="B201" i="1302"/>
  <c r="C201" i="1302"/>
  <c r="D201" i="1302"/>
  <c r="E201" i="1302"/>
  <c r="F201" i="1302"/>
  <c r="G201" i="1302"/>
  <c r="H201" i="1302"/>
  <c r="I201" i="1302"/>
  <c r="J201" i="1302"/>
  <c r="K201" i="1302"/>
  <c r="L201" i="1302"/>
  <c r="M201" i="1302"/>
  <c r="A202" i="1302"/>
  <c r="B202" i="1302"/>
  <c r="C202" i="1302"/>
  <c r="D202" i="1302"/>
  <c r="E202" i="1302"/>
  <c r="F202" i="1302"/>
  <c r="G202" i="1302"/>
  <c r="H202" i="1302"/>
  <c r="I202" i="1302"/>
  <c r="J202" i="1302"/>
  <c r="K202" i="1302"/>
  <c r="L202" i="1302"/>
  <c r="M202" i="1302"/>
  <c r="N202" i="1302"/>
  <c r="A203" i="1302"/>
  <c r="B203" i="1302"/>
  <c r="C203" i="1302"/>
  <c r="D203" i="1302"/>
  <c r="E203" i="1302"/>
  <c r="F203" i="1302"/>
  <c r="G203" i="1302"/>
  <c r="H203" i="1302"/>
  <c r="I203" i="1302"/>
  <c r="J203" i="1302"/>
  <c r="K203" i="1302"/>
  <c r="L203" i="1302"/>
  <c r="M203" i="1302"/>
  <c r="A204" i="1302"/>
  <c r="B204" i="1302"/>
  <c r="C204" i="1302"/>
  <c r="D204" i="1302"/>
  <c r="E204" i="1302"/>
  <c r="F204" i="1302"/>
  <c r="G204" i="1302"/>
  <c r="H204" i="1302"/>
  <c r="I204" i="1302"/>
  <c r="J204" i="1302"/>
  <c r="K204" i="1302"/>
  <c r="L204" i="1302"/>
  <c r="M204" i="1302"/>
  <c r="N204" i="1302"/>
  <c r="A205" i="1302"/>
  <c r="B205" i="1302"/>
  <c r="C205" i="1302"/>
  <c r="D205" i="1302"/>
  <c r="E205" i="1302"/>
  <c r="F205" i="1302"/>
  <c r="G205" i="1302"/>
  <c r="H205" i="1302"/>
  <c r="I205" i="1302"/>
  <c r="J205" i="1302"/>
  <c r="K205" i="1302"/>
  <c r="L205" i="1302"/>
  <c r="M205" i="1302"/>
  <c r="A206" i="1302"/>
  <c r="B206" i="1302"/>
  <c r="C206" i="1302"/>
  <c r="D206" i="1302"/>
  <c r="E206" i="1302"/>
  <c r="F206" i="1302"/>
  <c r="G206" i="1302"/>
  <c r="H206" i="1302"/>
  <c r="I206" i="1302"/>
  <c r="J206" i="1302"/>
  <c r="K206" i="1302"/>
  <c r="L206" i="1302"/>
  <c r="M206" i="1302"/>
  <c r="N206" i="1302"/>
  <c r="A207" i="1302"/>
  <c r="B207" i="1302"/>
  <c r="C207" i="1302"/>
  <c r="D207" i="1302"/>
  <c r="E207" i="1302"/>
  <c r="F207" i="1302"/>
  <c r="G207" i="1302"/>
  <c r="H207" i="1302"/>
  <c r="I207" i="1302"/>
  <c r="J207" i="1302"/>
  <c r="K207" i="1302"/>
  <c r="L207" i="1302"/>
  <c r="M207" i="1302"/>
  <c r="N207" i="1302"/>
  <c r="A208" i="1302"/>
  <c r="B208" i="1302"/>
  <c r="C208" i="1302"/>
  <c r="D208" i="1302"/>
  <c r="E208" i="1302"/>
  <c r="F208" i="1302"/>
  <c r="G208" i="1302"/>
  <c r="H208" i="1302"/>
  <c r="I208" i="1302"/>
  <c r="J208" i="1302"/>
  <c r="K208" i="1302"/>
  <c r="L208" i="1302"/>
  <c r="M208" i="1302"/>
  <c r="N208" i="1302"/>
  <c r="A209" i="1302"/>
  <c r="B209" i="1302"/>
  <c r="C209" i="1302"/>
  <c r="D209" i="1302"/>
  <c r="E209" i="1302"/>
  <c r="F209" i="1302"/>
  <c r="G209" i="1302"/>
  <c r="H209" i="1302"/>
  <c r="I209" i="1302"/>
  <c r="J209" i="1302"/>
  <c r="K209" i="1302"/>
  <c r="L209" i="1302"/>
  <c r="M209" i="1302"/>
  <c r="N209" i="1302"/>
  <c r="A210" i="1302"/>
  <c r="B210" i="1302"/>
  <c r="C210" i="1302"/>
  <c r="D210" i="1302"/>
  <c r="E210" i="1302"/>
  <c r="F210" i="1302"/>
  <c r="G210" i="1302"/>
  <c r="H210" i="1302"/>
  <c r="I210" i="1302"/>
  <c r="J210" i="1302"/>
  <c r="K210" i="1302"/>
  <c r="L210" i="1302"/>
  <c r="M210" i="1302"/>
  <c r="A211" i="1302"/>
  <c r="B211" i="1302"/>
  <c r="C211" i="1302"/>
  <c r="D211" i="1302"/>
  <c r="E211" i="1302"/>
  <c r="F211" i="1302"/>
  <c r="G211" i="1302"/>
  <c r="H211" i="1302"/>
  <c r="I211" i="1302"/>
  <c r="J211" i="1302"/>
  <c r="K211" i="1302"/>
  <c r="L211" i="1302"/>
  <c r="M211" i="1302"/>
  <c r="A212" i="1302"/>
  <c r="B212" i="1302"/>
  <c r="C212" i="1302"/>
  <c r="D212" i="1302"/>
  <c r="E212" i="1302"/>
  <c r="F212" i="1302"/>
  <c r="G212" i="1302"/>
  <c r="H212" i="1302"/>
  <c r="I212" i="1302"/>
  <c r="J212" i="1302"/>
  <c r="K212" i="1302"/>
  <c r="L212" i="1302"/>
  <c r="M212" i="1302"/>
  <c r="A213" i="1302"/>
  <c r="B213" i="1302"/>
  <c r="C213" i="1302"/>
  <c r="D213" i="1302"/>
  <c r="E213" i="1302"/>
  <c r="F213" i="1302"/>
  <c r="G213" i="1302"/>
  <c r="H213" i="1302"/>
  <c r="I213" i="1302"/>
  <c r="J213" i="1302"/>
  <c r="K213" i="1302"/>
  <c r="L213" i="1302"/>
  <c r="M213" i="1302"/>
  <c r="N213" i="1302"/>
  <c r="A214" i="1302"/>
  <c r="B214" i="1302"/>
  <c r="C214" i="1302"/>
  <c r="D214" i="1302"/>
  <c r="E214" i="1302"/>
  <c r="F214" i="1302"/>
  <c r="G214" i="1302"/>
  <c r="H214" i="1302"/>
  <c r="I214" i="1302"/>
  <c r="J214" i="1302"/>
  <c r="K214" i="1302"/>
  <c r="L214" i="1302"/>
  <c r="M214" i="1302"/>
  <c r="A215" i="1302"/>
  <c r="B215" i="1302"/>
  <c r="C215" i="1302"/>
  <c r="D215" i="1302"/>
  <c r="E215" i="1302"/>
  <c r="F215" i="1302"/>
  <c r="G215" i="1302"/>
  <c r="H215" i="1302"/>
  <c r="I215" i="1302"/>
  <c r="J215" i="1302"/>
  <c r="K215" i="1302"/>
  <c r="L215" i="1302"/>
  <c r="M215" i="1302"/>
  <c r="N215" i="1302"/>
  <c r="A216" i="1302"/>
  <c r="B216" i="1302"/>
  <c r="C216" i="1302"/>
  <c r="D216" i="1302"/>
  <c r="E216" i="1302"/>
  <c r="F216" i="1302"/>
  <c r="G216" i="1302"/>
  <c r="H216" i="1302"/>
  <c r="I216" i="1302"/>
  <c r="J216" i="1302"/>
  <c r="K216" i="1302"/>
  <c r="L216" i="1302"/>
  <c r="M216" i="1302"/>
  <c r="A217" i="1302"/>
  <c r="B217" i="1302"/>
  <c r="C217" i="1302"/>
  <c r="D217" i="1302"/>
  <c r="E217" i="1302"/>
  <c r="F217" i="1302"/>
  <c r="G217" i="1302"/>
  <c r="H217" i="1302"/>
  <c r="I217" i="1302"/>
  <c r="J217" i="1302"/>
  <c r="K217" i="1302"/>
  <c r="L217" i="1302"/>
  <c r="M217" i="1302"/>
  <c r="A218" i="1302"/>
  <c r="B218" i="1302"/>
  <c r="C218" i="1302"/>
  <c r="D218" i="1302"/>
  <c r="E218" i="1302"/>
  <c r="F218" i="1302"/>
  <c r="G218" i="1302"/>
  <c r="H218" i="1302"/>
  <c r="I218" i="1302"/>
  <c r="J218" i="1302"/>
  <c r="K218" i="1302"/>
  <c r="L218" i="1302"/>
  <c r="M218" i="1302"/>
  <c r="N218" i="1302"/>
  <c r="A219" i="1302"/>
  <c r="B219" i="1302"/>
  <c r="C219" i="1302"/>
  <c r="D219" i="1302"/>
  <c r="E219" i="1302"/>
  <c r="F219" i="1302"/>
  <c r="G219" i="1302"/>
  <c r="H219" i="1302"/>
  <c r="I219" i="1302"/>
  <c r="J219" i="1302"/>
  <c r="K219" i="1302"/>
  <c r="L219" i="1302"/>
  <c r="M219" i="1302"/>
  <c r="N219" i="1302"/>
  <c r="A220" i="1302"/>
  <c r="B220" i="1302"/>
  <c r="C220" i="1302"/>
  <c r="D220" i="1302"/>
  <c r="E220" i="1302"/>
  <c r="F220" i="1302"/>
  <c r="G220" i="1302"/>
  <c r="H220" i="1302"/>
  <c r="I220" i="1302"/>
  <c r="J220" i="1302"/>
  <c r="K220" i="1302"/>
  <c r="L220" i="1302"/>
  <c r="M220" i="1302"/>
  <c r="N220" i="1302"/>
  <c r="A221" i="1302"/>
  <c r="B221" i="1302"/>
  <c r="C221" i="1302"/>
  <c r="D221" i="1302"/>
  <c r="E221" i="1302"/>
  <c r="F221" i="1302"/>
  <c r="G221" i="1302"/>
  <c r="H221" i="1302"/>
  <c r="I221" i="1302"/>
  <c r="J221" i="1302"/>
  <c r="K221" i="1302"/>
  <c r="L221" i="1302"/>
  <c r="M221" i="1302"/>
  <c r="N221" i="1302"/>
  <c r="A222" i="1302"/>
  <c r="B222" i="1302"/>
  <c r="C222" i="1302"/>
  <c r="D222" i="1302"/>
  <c r="E222" i="1302"/>
  <c r="F222" i="1302"/>
  <c r="G222" i="1302"/>
  <c r="H222" i="1302"/>
  <c r="I222" i="1302"/>
  <c r="J222" i="1302"/>
  <c r="K222" i="1302"/>
  <c r="L222" i="1302"/>
  <c r="M222" i="1302"/>
  <c r="N222" i="1302"/>
  <c r="A223" i="1302"/>
  <c r="B223" i="1302"/>
  <c r="C223" i="1302"/>
  <c r="D223" i="1302"/>
  <c r="E223" i="1302"/>
  <c r="F223" i="1302"/>
  <c r="G223" i="1302"/>
  <c r="H223" i="1302"/>
  <c r="I223" i="1302"/>
  <c r="J223" i="1302"/>
  <c r="K223" i="1302"/>
  <c r="L223" i="1302"/>
  <c r="M223" i="1302"/>
  <c r="N223" i="1302"/>
  <c r="A224" i="1302"/>
  <c r="B224" i="1302"/>
  <c r="C224" i="1302"/>
  <c r="D224" i="1302"/>
  <c r="E224" i="1302"/>
  <c r="F224" i="1302"/>
  <c r="G224" i="1302"/>
  <c r="H224" i="1302"/>
  <c r="I224" i="1302"/>
  <c r="J224" i="1302"/>
  <c r="K224" i="1302"/>
  <c r="L224" i="1302"/>
  <c r="M224" i="1302"/>
  <c r="N224" i="1302"/>
  <c r="A225" i="1302"/>
  <c r="B225" i="1302"/>
  <c r="C225" i="1302"/>
  <c r="D225" i="1302"/>
  <c r="E225" i="1302"/>
  <c r="F225" i="1302"/>
  <c r="G225" i="1302"/>
  <c r="H225" i="1302"/>
  <c r="I225" i="1302"/>
  <c r="J225" i="1302"/>
  <c r="K225" i="1302"/>
  <c r="L225" i="1302"/>
  <c r="M225" i="1302"/>
  <c r="N225" i="1302"/>
  <c r="A226" i="1302"/>
  <c r="B226" i="1302"/>
  <c r="C226" i="1302"/>
  <c r="D226" i="1302"/>
  <c r="E226" i="1302"/>
  <c r="F226" i="1302"/>
  <c r="G226" i="1302"/>
  <c r="H226" i="1302"/>
  <c r="I226" i="1302"/>
  <c r="J226" i="1302"/>
  <c r="K226" i="1302"/>
  <c r="L226" i="1302"/>
  <c r="M226" i="1302"/>
  <c r="N226" i="1302"/>
  <c r="A227" i="1302"/>
  <c r="B227" i="1302"/>
  <c r="C227" i="1302"/>
  <c r="D227" i="1302"/>
  <c r="E227" i="1302"/>
  <c r="F227" i="1302"/>
  <c r="G227" i="1302"/>
  <c r="H227" i="1302"/>
  <c r="I227" i="1302"/>
  <c r="J227" i="1302"/>
  <c r="K227" i="1302"/>
  <c r="L227" i="1302"/>
  <c r="M227" i="1302"/>
  <c r="N227" i="1302"/>
  <c r="A228" i="1302"/>
  <c r="B228" i="1302"/>
  <c r="C228" i="1302"/>
  <c r="D228" i="1302"/>
  <c r="E228" i="1302"/>
  <c r="F228" i="1302"/>
  <c r="G228" i="1302"/>
  <c r="H228" i="1302"/>
  <c r="I228" i="1302"/>
  <c r="J228" i="1302"/>
  <c r="K228" i="1302"/>
  <c r="L228" i="1302"/>
  <c r="M228" i="1302"/>
  <c r="N228" i="1302"/>
  <c r="A229" i="1302"/>
  <c r="B229" i="1302"/>
  <c r="C229" i="1302"/>
  <c r="D229" i="1302"/>
  <c r="E229" i="1302"/>
  <c r="F229" i="1302"/>
  <c r="G229" i="1302"/>
  <c r="H229" i="1302"/>
  <c r="I229" i="1302"/>
  <c r="J229" i="1302"/>
  <c r="K229" i="1302"/>
  <c r="L229" i="1302"/>
  <c r="M229" i="1302"/>
  <c r="N229" i="1302"/>
  <c r="A230" i="1302"/>
  <c r="B230" i="1302"/>
  <c r="C230" i="1302"/>
  <c r="D230" i="1302"/>
  <c r="E230" i="1302"/>
  <c r="F230" i="1302"/>
  <c r="G230" i="1302"/>
  <c r="H230" i="1302"/>
  <c r="I230" i="1302"/>
  <c r="J230" i="1302"/>
  <c r="K230" i="1302"/>
  <c r="L230" i="1302"/>
  <c r="M230" i="1302"/>
  <c r="N230" i="1302"/>
  <c r="A231" i="1302"/>
  <c r="B231" i="1302"/>
  <c r="C231" i="1302"/>
  <c r="D231" i="1302"/>
  <c r="E231" i="1302"/>
  <c r="F231" i="1302"/>
  <c r="G231" i="1302"/>
  <c r="H231" i="1302"/>
  <c r="I231" i="1302"/>
  <c r="J231" i="1302"/>
  <c r="K231" i="1302"/>
  <c r="L231" i="1302"/>
  <c r="M231" i="1302"/>
  <c r="N231" i="1302"/>
  <c r="A232" i="1302"/>
  <c r="B232" i="1302"/>
  <c r="C232" i="1302"/>
  <c r="D232" i="1302"/>
  <c r="E232" i="1302"/>
  <c r="F232" i="1302"/>
  <c r="G232" i="1302"/>
  <c r="H232" i="1302"/>
  <c r="I232" i="1302"/>
  <c r="J232" i="1302"/>
  <c r="K232" i="1302"/>
  <c r="L232" i="1302"/>
  <c r="M232" i="1302"/>
  <c r="N232" i="1302"/>
  <c r="A233" i="1302"/>
  <c r="B233" i="1302"/>
  <c r="C233" i="1302"/>
  <c r="D233" i="1302"/>
  <c r="E233" i="1302"/>
  <c r="F233" i="1302"/>
  <c r="G233" i="1302"/>
  <c r="H233" i="1302"/>
  <c r="I233" i="1302"/>
  <c r="J233" i="1302"/>
  <c r="K233" i="1302"/>
  <c r="L233" i="1302"/>
  <c r="M233" i="1302"/>
  <c r="N233" i="1302"/>
  <c r="A234" i="1302"/>
  <c r="B234" i="1302"/>
  <c r="C234" i="1302"/>
  <c r="D234" i="1302"/>
  <c r="E234" i="1302"/>
  <c r="F234" i="1302"/>
  <c r="G234" i="1302"/>
  <c r="H234" i="1302"/>
  <c r="I234" i="1302"/>
  <c r="J234" i="1302"/>
  <c r="K234" i="1302"/>
  <c r="L234" i="1302"/>
  <c r="M234" i="1302"/>
  <c r="N234" i="1302"/>
  <c r="A235" i="1302"/>
  <c r="B235" i="1302"/>
  <c r="C235" i="1302"/>
  <c r="D235" i="1302"/>
  <c r="E235" i="1302"/>
  <c r="F235" i="1302"/>
  <c r="G235" i="1302"/>
  <c r="H235" i="1302"/>
  <c r="I235" i="1302"/>
  <c r="J235" i="1302"/>
  <c r="K235" i="1302"/>
  <c r="L235" i="1302"/>
  <c r="M235" i="1302"/>
  <c r="N235" i="1302"/>
  <c r="A236" i="1302"/>
  <c r="B236" i="1302"/>
  <c r="C236" i="1302"/>
  <c r="D236" i="1302"/>
  <c r="E236" i="1302"/>
  <c r="F236" i="1302"/>
  <c r="G236" i="1302"/>
  <c r="H236" i="1302"/>
  <c r="I236" i="1302"/>
  <c r="J236" i="1302"/>
  <c r="K236" i="1302"/>
  <c r="L236" i="1302"/>
  <c r="M236" i="1302"/>
  <c r="N236" i="1302"/>
  <c r="A237" i="1302"/>
  <c r="B237" i="1302"/>
  <c r="C237" i="1302"/>
  <c r="D237" i="1302"/>
  <c r="E237" i="1302"/>
  <c r="F237" i="1302"/>
  <c r="G237" i="1302"/>
  <c r="H237" i="1302"/>
  <c r="I237" i="1302"/>
  <c r="J237" i="1302"/>
  <c r="K237" i="1302"/>
  <c r="L237" i="1302"/>
  <c r="M237" i="1302"/>
  <c r="N237" i="1302"/>
  <c r="A238" i="1302"/>
  <c r="B238" i="1302"/>
  <c r="C238" i="1302"/>
  <c r="D238" i="1302"/>
  <c r="E238" i="1302"/>
  <c r="F238" i="1302"/>
  <c r="G238" i="1302"/>
  <c r="H238" i="1302"/>
  <c r="I238" i="1302"/>
  <c r="J238" i="1302"/>
  <c r="K238" i="1302"/>
  <c r="L238" i="1302"/>
  <c r="M238" i="1302"/>
  <c r="N238" i="1302"/>
  <c r="A239" i="1302"/>
  <c r="B239" i="1302"/>
  <c r="C239" i="1302"/>
  <c r="D239" i="1302"/>
  <c r="E239" i="1302"/>
  <c r="F239" i="1302"/>
  <c r="G239" i="1302"/>
  <c r="H239" i="1302"/>
  <c r="I239" i="1302"/>
  <c r="J239" i="1302"/>
  <c r="K239" i="1302"/>
  <c r="L239" i="1302"/>
  <c r="M239" i="1302"/>
  <c r="N239" i="1302"/>
  <c r="A240" i="1302"/>
  <c r="B240" i="1302"/>
  <c r="C240" i="1302"/>
  <c r="D240" i="1302"/>
  <c r="E240" i="1302"/>
  <c r="F240" i="1302"/>
  <c r="G240" i="1302"/>
  <c r="H240" i="1302"/>
  <c r="I240" i="1302"/>
  <c r="J240" i="1302"/>
  <c r="K240" i="1302"/>
  <c r="L240" i="1302"/>
  <c r="M240" i="1302"/>
  <c r="N240" i="1302"/>
  <c r="A241" i="1302"/>
  <c r="B241" i="1302"/>
  <c r="C241" i="1302"/>
  <c r="D241" i="1302"/>
  <c r="E241" i="1302"/>
  <c r="F241" i="1302"/>
  <c r="G241" i="1302"/>
  <c r="H241" i="1302"/>
  <c r="I241" i="1302"/>
  <c r="J241" i="1302"/>
  <c r="K241" i="1302"/>
  <c r="L241" i="1302"/>
  <c r="M241" i="1302"/>
  <c r="N241" i="1302"/>
  <c r="A242" i="1302"/>
  <c r="B242" i="1302"/>
  <c r="C242" i="1302"/>
  <c r="D242" i="1302"/>
  <c r="E242" i="1302"/>
  <c r="F242" i="1302"/>
  <c r="G242" i="1302"/>
  <c r="H242" i="1302"/>
  <c r="I242" i="1302"/>
  <c r="J242" i="1302"/>
  <c r="K242" i="1302"/>
  <c r="L242" i="1302"/>
  <c r="M242" i="1302"/>
  <c r="N242" i="1302"/>
  <c r="A243" i="1302"/>
  <c r="B243" i="1302"/>
  <c r="C243" i="1302"/>
  <c r="D243" i="1302"/>
  <c r="E243" i="1302"/>
  <c r="F243" i="1302"/>
  <c r="G243" i="1302"/>
  <c r="H243" i="1302"/>
  <c r="I243" i="1302"/>
  <c r="J243" i="1302"/>
  <c r="K243" i="1302"/>
  <c r="L243" i="1302"/>
  <c r="M243" i="1302"/>
  <c r="N243" i="1302"/>
  <c r="A244" i="1302"/>
  <c r="B244" i="1302"/>
  <c r="C244" i="1302"/>
  <c r="D244" i="1302"/>
  <c r="E244" i="1302"/>
  <c r="F244" i="1302"/>
  <c r="G244" i="1302"/>
  <c r="H244" i="1302"/>
  <c r="I244" i="1302"/>
  <c r="J244" i="1302"/>
  <c r="K244" i="1302"/>
  <c r="L244" i="1302"/>
  <c r="M244" i="1302"/>
  <c r="N244" i="1302"/>
  <c r="A245" i="1302"/>
  <c r="B245" i="1302"/>
  <c r="C245" i="1302"/>
  <c r="D245" i="1302"/>
  <c r="E245" i="1302"/>
  <c r="F245" i="1302"/>
  <c r="G245" i="1302"/>
  <c r="H245" i="1302"/>
  <c r="I245" i="1302"/>
  <c r="J245" i="1302"/>
  <c r="K245" i="1302"/>
  <c r="L245" i="1302"/>
  <c r="M245" i="1302"/>
  <c r="N245" i="1302"/>
  <c r="A246" i="1302"/>
  <c r="B246" i="1302"/>
  <c r="C246" i="1302"/>
  <c r="D246" i="1302"/>
  <c r="E246" i="1302"/>
  <c r="F246" i="1302"/>
  <c r="G246" i="1302"/>
  <c r="H246" i="1302"/>
  <c r="I246" i="1302"/>
  <c r="J246" i="1302"/>
  <c r="K246" i="1302"/>
  <c r="L246" i="1302"/>
  <c r="M246" i="1302"/>
  <c r="N246" i="1302"/>
  <c r="A247" i="1302"/>
  <c r="B247" i="1302"/>
  <c r="C247" i="1302"/>
  <c r="D247" i="1302"/>
  <c r="E247" i="1302"/>
  <c r="F247" i="1302"/>
  <c r="G247" i="1302"/>
  <c r="H247" i="1302"/>
  <c r="I247" i="1302"/>
  <c r="J247" i="1302"/>
  <c r="K247" i="1302"/>
  <c r="L247" i="1302"/>
  <c r="M247" i="1302"/>
  <c r="N247" i="1302"/>
  <c r="A248" i="1302"/>
  <c r="B248" i="1302"/>
  <c r="C248" i="1302"/>
  <c r="D248" i="1302"/>
  <c r="E248" i="1302"/>
  <c r="F248" i="1302"/>
  <c r="G248" i="1302"/>
  <c r="H248" i="1302"/>
  <c r="I248" i="1302"/>
  <c r="J248" i="1302"/>
  <c r="K248" i="1302"/>
  <c r="L248" i="1302"/>
  <c r="M248" i="1302"/>
  <c r="N248" i="1302"/>
  <c r="A249" i="1302"/>
  <c r="B249" i="1302"/>
  <c r="C249" i="1302"/>
  <c r="D249" i="1302"/>
  <c r="E249" i="1302"/>
  <c r="F249" i="1302"/>
  <c r="G249" i="1302"/>
  <c r="H249" i="1302"/>
  <c r="I249" i="1302"/>
  <c r="J249" i="1302"/>
  <c r="K249" i="1302"/>
  <c r="L249" i="1302"/>
  <c r="M249" i="1302"/>
  <c r="N249" i="1302"/>
  <c r="A250" i="1302"/>
  <c r="B250" i="1302"/>
  <c r="C250" i="1302"/>
  <c r="D250" i="1302"/>
  <c r="E250" i="1302"/>
  <c r="F250" i="1302"/>
  <c r="G250" i="1302"/>
  <c r="H250" i="1302"/>
  <c r="I250" i="1302"/>
  <c r="J250" i="1302"/>
  <c r="K250" i="1302"/>
  <c r="L250" i="1302"/>
  <c r="M250" i="1302"/>
  <c r="N250" i="1302"/>
  <c r="A251" i="1302"/>
  <c r="B251" i="1302"/>
  <c r="C251" i="1302"/>
  <c r="D251" i="1302"/>
  <c r="E251" i="1302"/>
  <c r="F251" i="1302"/>
  <c r="G251" i="1302"/>
  <c r="H251" i="1302"/>
  <c r="I251" i="1302"/>
  <c r="J251" i="1302"/>
  <c r="K251" i="1302"/>
  <c r="L251" i="1302"/>
  <c r="M251" i="1302"/>
  <c r="N251" i="1302"/>
  <c r="A252" i="1302"/>
  <c r="B252" i="1302"/>
  <c r="C252" i="1302"/>
  <c r="D252" i="1302"/>
  <c r="E252" i="1302"/>
  <c r="F252" i="1302"/>
  <c r="G252" i="1302"/>
  <c r="H252" i="1302"/>
  <c r="I252" i="1302"/>
  <c r="J252" i="1302"/>
  <c r="K252" i="1302"/>
  <c r="L252" i="1302"/>
  <c r="M252" i="1302"/>
  <c r="N252" i="1302"/>
  <c r="A253" i="1302"/>
  <c r="B253" i="1302"/>
  <c r="C253" i="1302"/>
  <c r="D253" i="1302"/>
  <c r="E253" i="1302"/>
  <c r="F253" i="1302"/>
  <c r="G253" i="1302"/>
  <c r="H253" i="1302"/>
  <c r="I253" i="1302"/>
  <c r="J253" i="1302"/>
  <c r="K253" i="1302"/>
  <c r="L253" i="1302"/>
  <c r="M253" i="1302"/>
  <c r="N253" i="1302"/>
  <c r="A254" i="1302"/>
  <c r="B254" i="1302"/>
  <c r="C254" i="1302"/>
  <c r="D254" i="1302"/>
  <c r="E254" i="1302"/>
  <c r="F254" i="1302"/>
  <c r="G254" i="1302"/>
  <c r="H254" i="1302"/>
  <c r="I254" i="1302"/>
  <c r="J254" i="1302"/>
  <c r="K254" i="1302"/>
  <c r="L254" i="1302"/>
  <c r="M254" i="1302"/>
  <c r="A255" i="1302"/>
  <c r="B255" i="1302"/>
  <c r="C255" i="1302"/>
  <c r="D255" i="1302"/>
  <c r="E255" i="1302"/>
  <c r="F255" i="1302"/>
  <c r="G255" i="1302"/>
  <c r="H255" i="1302"/>
  <c r="I255" i="1302"/>
  <c r="J255" i="1302"/>
  <c r="K255" i="1302"/>
  <c r="L255" i="1302"/>
  <c r="M255" i="1302"/>
  <c r="A256" i="1302"/>
  <c r="B256" i="1302"/>
  <c r="C256" i="1302"/>
  <c r="D256" i="1302"/>
  <c r="E256" i="1302"/>
  <c r="F256" i="1302"/>
  <c r="G256" i="1302"/>
  <c r="H256" i="1302"/>
  <c r="I256" i="1302"/>
  <c r="J256" i="1302"/>
  <c r="K256" i="1302"/>
  <c r="L256" i="1302"/>
  <c r="M256" i="1302"/>
  <c r="A257" i="1302"/>
  <c r="B257" i="1302"/>
  <c r="C257" i="1302"/>
  <c r="D257" i="1302"/>
  <c r="E257" i="1302"/>
  <c r="F257" i="1302"/>
  <c r="G257" i="1302"/>
  <c r="H257" i="1302"/>
  <c r="I257" i="1302"/>
  <c r="J257" i="1302"/>
  <c r="K257" i="1302"/>
  <c r="L257" i="1302"/>
  <c r="M257" i="1302"/>
  <c r="A258" i="1302"/>
  <c r="B258" i="1302"/>
  <c r="C258" i="1302"/>
  <c r="D258" i="1302"/>
  <c r="E258" i="1302"/>
  <c r="F258" i="1302"/>
  <c r="G258" i="1302"/>
  <c r="H258" i="1302"/>
  <c r="I258" i="1302"/>
  <c r="J258" i="1302"/>
  <c r="K258" i="1302"/>
  <c r="L258" i="1302"/>
  <c r="M258" i="1302"/>
  <c r="N258" i="1302"/>
  <c r="A259" i="1302"/>
  <c r="B259" i="1302"/>
  <c r="C259" i="1302"/>
  <c r="D259" i="1302"/>
  <c r="E259" i="1302"/>
  <c r="F259" i="1302"/>
  <c r="G259" i="1302"/>
  <c r="H259" i="1302"/>
  <c r="I259" i="1302"/>
  <c r="J259" i="1302"/>
  <c r="K259" i="1302"/>
  <c r="L259" i="1302"/>
  <c r="M259" i="1302"/>
  <c r="N259" i="1302"/>
  <c r="A260" i="1302"/>
  <c r="B260" i="1302"/>
  <c r="C260" i="1302"/>
  <c r="D260" i="1302"/>
  <c r="E260" i="1302"/>
  <c r="F260" i="1302"/>
  <c r="G260" i="1302"/>
  <c r="H260" i="1302"/>
  <c r="I260" i="1302"/>
  <c r="J260" i="1302"/>
  <c r="K260" i="1302"/>
  <c r="L260" i="1302"/>
  <c r="M260" i="1302"/>
  <c r="N260" i="1302"/>
  <c r="A261" i="1302"/>
  <c r="B261" i="1302"/>
  <c r="C261" i="1302"/>
  <c r="D261" i="1302"/>
  <c r="E261" i="1302"/>
  <c r="F261" i="1302"/>
  <c r="G261" i="1302"/>
  <c r="H261" i="1302"/>
  <c r="I261" i="1302"/>
  <c r="J261" i="1302"/>
  <c r="K261" i="1302"/>
  <c r="L261" i="1302"/>
  <c r="M261" i="1302"/>
  <c r="N261" i="1302"/>
  <c r="A262" i="1302"/>
  <c r="B262" i="1302"/>
  <c r="C262" i="1302"/>
  <c r="D262" i="1302"/>
  <c r="E262" i="1302"/>
  <c r="F262" i="1302"/>
  <c r="G262" i="1302"/>
  <c r="H262" i="1302"/>
  <c r="I262" i="1302"/>
  <c r="J262" i="1302"/>
  <c r="K262" i="1302"/>
  <c r="L262" i="1302"/>
  <c r="M262" i="1302"/>
  <c r="A263" i="1302"/>
  <c r="B263" i="1302"/>
  <c r="C263" i="1302"/>
  <c r="D263" i="1302"/>
  <c r="E263" i="1302"/>
  <c r="F263" i="1302"/>
  <c r="G263" i="1302"/>
  <c r="H263" i="1302"/>
  <c r="I263" i="1302"/>
  <c r="J263" i="1302"/>
  <c r="K263" i="1302"/>
  <c r="L263" i="1302"/>
  <c r="M263" i="1302"/>
  <c r="N263" i="1302"/>
  <c r="A264" i="1302"/>
  <c r="B264" i="1302"/>
  <c r="C264" i="1302"/>
  <c r="D264" i="1302"/>
  <c r="E264" i="1302"/>
  <c r="F264" i="1302"/>
  <c r="G264" i="1302"/>
  <c r="H264" i="1302"/>
  <c r="I264" i="1302"/>
  <c r="J264" i="1302"/>
  <c r="K264" i="1302"/>
  <c r="L264" i="1302"/>
  <c r="M264" i="1302"/>
  <c r="A265" i="1302"/>
  <c r="B265" i="1302"/>
  <c r="C265" i="1302"/>
  <c r="D265" i="1302"/>
  <c r="E265" i="1302"/>
  <c r="F265" i="1302"/>
  <c r="G265" i="1302"/>
  <c r="H265" i="1302"/>
  <c r="I265" i="1302"/>
  <c r="J265" i="1302"/>
  <c r="K265" i="1302"/>
  <c r="L265" i="1302"/>
  <c r="M265" i="1302"/>
  <c r="N265" i="1302"/>
  <c r="A266" i="1302"/>
  <c r="B266" i="1302"/>
  <c r="C266" i="1302"/>
  <c r="D266" i="1302"/>
  <c r="E266" i="1302"/>
  <c r="F266" i="1302"/>
  <c r="G266" i="1302"/>
  <c r="H266" i="1302"/>
  <c r="I266" i="1302"/>
  <c r="J266" i="1302"/>
  <c r="K266" i="1302"/>
  <c r="L266" i="1302"/>
  <c r="M266" i="1302"/>
  <c r="N266" i="1302"/>
  <c r="A267" i="1302"/>
  <c r="B267" i="1302"/>
  <c r="C267" i="1302"/>
  <c r="D267" i="1302"/>
  <c r="E267" i="1302"/>
  <c r="F267" i="1302"/>
  <c r="G267" i="1302"/>
  <c r="H267" i="1302"/>
  <c r="I267" i="1302"/>
  <c r="J267" i="1302"/>
  <c r="K267" i="1302"/>
  <c r="L267" i="1302"/>
  <c r="M267" i="1302"/>
  <c r="N267" i="1302"/>
  <c r="A268" i="1302"/>
  <c r="B268" i="1302"/>
  <c r="C268" i="1302"/>
  <c r="D268" i="1302"/>
  <c r="E268" i="1302"/>
  <c r="F268" i="1302"/>
  <c r="G268" i="1302"/>
  <c r="H268" i="1302"/>
  <c r="I268" i="1302"/>
  <c r="J268" i="1302"/>
  <c r="K268" i="1302"/>
  <c r="L268" i="1302"/>
  <c r="M268" i="1302"/>
  <c r="N268" i="1302"/>
  <c r="A269" i="1302"/>
  <c r="B269" i="1302"/>
  <c r="C269" i="1302"/>
  <c r="D269" i="1302"/>
  <c r="E269" i="1302"/>
  <c r="F269" i="1302"/>
  <c r="G269" i="1302"/>
  <c r="H269" i="1302"/>
  <c r="I269" i="1302"/>
  <c r="J269" i="1302"/>
  <c r="K269" i="1302"/>
  <c r="L269" i="1302"/>
  <c r="M269" i="1302"/>
  <c r="A270" i="1302"/>
  <c r="B270" i="1302"/>
  <c r="C270" i="1302"/>
  <c r="D270" i="1302"/>
  <c r="E270" i="1302"/>
  <c r="F270" i="1302"/>
  <c r="G270" i="1302"/>
  <c r="H270" i="1302"/>
  <c r="I270" i="1302"/>
  <c r="J270" i="1302"/>
  <c r="K270" i="1302"/>
  <c r="L270" i="1302"/>
  <c r="M270" i="1302"/>
  <c r="A271" i="1302"/>
  <c r="B271" i="1302"/>
  <c r="C271" i="1302"/>
  <c r="D271" i="1302"/>
  <c r="E271" i="1302"/>
  <c r="F271" i="1302"/>
  <c r="G271" i="1302"/>
  <c r="H271" i="1302"/>
  <c r="I271" i="1302"/>
  <c r="J271" i="1302"/>
  <c r="K271" i="1302"/>
  <c r="L271" i="1302"/>
  <c r="M271" i="1302"/>
  <c r="N271" i="1302"/>
  <c r="A272" i="1302"/>
  <c r="B272" i="1302"/>
  <c r="C272" i="1302"/>
  <c r="D272" i="1302"/>
  <c r="E272" i="1302"/>
  <c r="F272" i="1302"/>
  <c r="G272" i="1302"/>
  <c r="H272" i="1302"/>
  <c r="I272" i="1302"/>
  <c r="J272" i="1302"/>
  <c r="K272" i="1302"/>
  <c r="L272" i="1302"/>
  <c r="M272" i="1302"/>
  <c r="N272" i="1302"/>
  <c r="A273" i="1302"/>
  <c r="B273" i="1302"/>
  <c r="C273" i="1302"/>
  <c r="D273" i="1302"/>
  <c r="E273" i="1302"/>
  <c r="F273" i="1302"/>
  <c r="G273" i="1302"/>
  <c r="H273" i="1302"/>
  <c r="I273" i="1302"/>
  <c r="J273" i="1302"/>
  <c r="K273" i="1302"/>
  <c r="L273" i="1302"/>
  <c r="M273" i="1302"/>
  <c r="A274" i="1302"/>
  <c r="B274" i="1302"/>
  <c r="C274" i="1302"/>
  <c r="D274" i="1302"/>
  <c r="E274" i="1302"/>
  <c r="F274" i="1302"/>
  <c r="G274" i="1302"/>
  <c r="H274" i="1302"/>
  <c r="I274" i="1302"/>
  <c r="J274" i="1302"/>
  <c r="K274" i="1302"/>
  <c r="L274" i="1302"/>
  <c r="M274" i="1302"/>
  <c r="N274" i="1302"/>
  <c r="A275" i="1302"/>
  <c r="B275" i="1302"/>
  <c r="C275" i="1302"/>
  <c r="D275" i="1302"/>
  <c r="E275" i="1302"/>
  <c r="F275" i="1302"/>
  <c r="G275" i="1302"/>
  <c r="H275" i="1302"/>
  <c r="I275" i="1302"/>
  <c r="J275" i="1302"/>
  <c r="K275" i="1302"/>
  <c r="L275" i="1302"/>
  <c r="M275" i="1302"/>
  <c r="A276" i="1302"/>
  <c r="B276" i="1302"/>
  <c r="C276" i="1302"/>
  <c r="D276" i="1302"/>
  <c r="E276" i="1302"/>
  <c r="F276" i="1302"/>
  <c r="G276" i="1302"/>
  <c r="H276" i="1302"/>
  <c r="I276" i="1302"/>
  <c r="J276" i="1302"/>
  <c r="K276" i="1302"/>
  <c r="L276" i="1302"/>
  <c r="M276" i="1302"/>
  <c r="N276" i="1302"/>
  <c r="A277" i="1302"/>
  <c r="B277" i="1302"/>
  <c r="C277" i="1302"/>
  <c r="D277" i="1302"/>
  <c r="E277" i="1302"/>
  <c r="F277" i="1302"/>
  <c r="G277" i="1302"/>
  <c r="H277" i="1302"/>
  <c r="I277" i="1302"/>
  <c r="J277" i="1302"/>
  <c r="K277" i="1302"/>
  <c r="L277" i="1302"/>
  <c r="M277" i="1302"/>
  <c r="N277" i="1302"/>
  <c r="A278" i="1302"/>
  <c r="B278" i="1302"/>
  <c r="C278" i="1302"/>
  <c r="D278" i="1302"/>
  <c r="E278" i="1302"/>
  <c r="F278" i="1302"/>
  <c r="G278" i="1302"/>
  <c r="H278" i="1302"/>
  <c r="I278" i="1302"/>
  <c r="J278" i="1302"/>
  <c r="K278" i="1302"/>
  <c r="L278" i="1302"/>
  <c r="M278" i="1302"/>
  <c r="N278" i="1302"/>
  <c r="A279" i="1302"/>
  <c r="B279" i="1302"/>
  <c r="C279" i="1302"/>
  <c r="D279" i="1302"/>
  <c r="E279" i="1302"/>
  <c r="F279" i="1302"/>
  <c r="G279" i="1302"/>
  <c r="H279" i="1302"/>
  <c r="I279" i="1302"/>
  <c r="J279" i="1302"/>
  <c r="K279" i="1302"/>
  <c r="L279" i="1302"/>
  <c r="M279" i="1302"/>
  <c r="N279" i="1302"/>
  <c r="A280" i="1302"/>
  <c r="B280" i="1302"/>
  <c r="C280" i="1302"/>
  <c r="D280" i="1302"/>
  <c r="E280" i="1302"/>
  <c r="F280" i="1302"/>
  <c r="G280" i="1302"/>
  <c r="H280" i="1302"/>
  <c r="I280" i="1302"/>
  <c r="J280" i="1302"/>
  <c r="K280" i="1302"/>
  <c r="L280" i="1302"/>
  <c r="M280" i="1302"/>
  <c r="A281" i="1302"/>
  <c r="B281" i="1302"/>
  <c r="C281" i="1302"/>
  <c r="D281" i="1302"/>
  <c r="E281" i="1302"/>
  <c r="F281" i="1302"/>
  <c r="G281" i="1302"/>
  <c r="H281" i="1302"/>
  <c r="I281" i="1302"/>
  <c r="J281" i="1302"/>
  <c r="K281" i="1302"/>
  <c r="L281" i="1302"/>
  <c r="M281" i="1302"/>
  <c r="A282" i="1302"/>
  <c r="B282" i="1302"/>
  <c r="C282" i="1302"/>
  <c r="D282" i="1302"/>
  <c r="E282" i="1302"/>
  <c r="F282" i="1302"/>
  <c r="G282" i="1302"/>
  <c r="H282" i="1302"/>
  <c r="I282" i="1302"/>
  <c r="J282" i="1302"/>
  <c r="K282" i="1302"/>
  <c r="L282" i="1302"/>
  <c r="M282" i="1302"/>
  <c r="N282" i="1302"/>
  <c r="A283" i="1302"/>
  <c r="B283" i="1302"/>
  <c r="C283" i="1302"/>
  <c r="D283" i="1302"/>
  <c r="E283" i="1302"/>
  <c r="F283" i="1302"/>
  <c r="G283" i="1302"/>
  <c r="H283" i="1302"/>
  <c r="I283" i="1302"/>
  <c r="J283" i="1302"/>
  <c r="K283" i="1302"/>
  <c r="L283" i="1302"/>
  <c r="M283" i="1302"/>
  <c r="N283" i="1302"/>
  <c r="A284" i="1302"/>
  <c r="B284" i="1302"/>
  <c r="C284" i="1302"/>
  <c r="D284" i="1302"/>
  <c r="E284" i="1302"/>
  <c r="F284" i="1302"/>
  <c r="G284" i="1302"/>
  <c r="H284" i="1302"/>
  <c r="I284" i="1302"/>
  <c r="J284" i="1302"/>
  <c r="K284" i="1302"/>
  <c r="L284" i="1302"/>
  <c r="M284" i="1302"/>
  <c r="N284" i="1302"/>
  <c r="A285" i="1302"/>
  <c r="B285" i="1302"/>
  <c r="C285" i="1302"/>
  <c r="D285" i="1302"/>
  <c r="E285" i="1302"/>
  <c r="F285" i="1302"/>
  <c r="G285" i="1302"/>
  <c r="H285" i="1302"/>
  <c r="I285" i="1302"/>
  <c r="J285" i="1302"/>
  <c r="K285" i="1302"/>
  <c r="L285" i="1302"/>
  <c r="M285" i="1302"/>
  <c r="A286" i="1302"/>
  <c r="B286" i="1302"/>
  <c r="C286" i="1302"/>
  <c r="D286" i="1302"/>
  <c r="E286" i="1302"/>
  <c r="F286" i="1302"/>
  <c r="G286" i="1302"/>
  <c r="H286" i="1302"/>
  <c r="I286" i="1302"/>
  <c r="J286" i="1302"/>
  <c r="K286" i="1302"/>
  <c r="L286" i="1302"/>
  <c r="M286" i="1302"/>
  <c r="N286" i="1302"/>
  <c r="A287" i="1302"/>
  <c r="B287" i="1302"/>
  <c r="C287" i="1302"/>
  <c r="D287" i="1302"/>
  <c r="E287" i="1302"/>
  <c r="F287" i="1302"/>
  <c r="G287" i="1302"/>
  <c r="H287" i="1302"/>
  <c r="I287" i="1302"/>
  <c r="J287" i="1302"/>
  <c r="K287" i="1302"/>
  <c r="L287" i="1302"/>
  <c r="M287" i="1302"/>
  <c r="N287" i="1302"/>
  <c r="A288" i="1302"/>
  <c r="B288" i="1302"/>
  <c r="C288" i="1302"/>
  <c r="D288" i="1302"/>
  <c r="E288" i="1302"/>
  <c r="F288" i="1302"/>
  <c r="G288" i="1302"/>
  <c r="H288" i="1302"/>
  <c r="I288" i="1302"/>
  <c r="J288" i="1302"/>
  <c r="K288" i="1302"/>
  <c r="L288" i="1302"/>
  <c r="M288" i="1302"/>
  <c r="N288" i="1302"/>
  <c r="A289" i="1302"/>
  <c r="B289" i="1302"/>
  <c r="C289" i="1302"/>
  <c r="D289" i="1302"/>
  <c r="E289" i="1302"/>
  <c r="F289" i="1302"/>
  <c r="G289" i="1302"/>
  <c r="H289" i="1302"/>
  <c r="I289" i="1302"/>
  <c r="J289" i="1302"/>
  <c r="K289" i="1302"/>
  <c r="L289" i="1302"/>
  <c r="M289" i="1302"/>
  <c r="N289" i="1302"/>
  <c r="A290" i="1302"/>
  <c r="B290" i="1302"/>
  <c r="C290" i="1302"/>
  <c r="D290" i="1302"/>
  <c r="E290" i="1302"/>
  <c r="F290" i="1302"/>
  <c r="G290" i="1302"/>
  <c r="H290" i="1302"/>
  <c r="I290" i="1302"/>
  <c r="J290" i="1302"/>
  <c r="K290" i="1302"/>
  <c r="L290" i="1302"/>
  <c r="M290" i="1302"/>
  <c r="A291" i="1302"/>
  <c r="B291" i="1302"/>
  <c r="C291" i="1302"/>
  <c r="D291" i="1302"/>
  <c r="E291" i="1302"/>
  <c r="F291" i="1302"/>
  <c r="G291" i="1302"/>
  <c r="H291" i="1302"/>
  <c r="I291" i="1302"/>
  <c r="J291" i="1302"/>
  <c r="K291" i="1302"/>
  <c r="L291" i="1302"/>
  <c r="M291" i="1302"/>
  <c r="A292" i="1302"/>
  <c r="B292" i="1302"/>
  <c r="C292" i="1302"/>
  <c r="D292" i="1302"/>
  <c r="E292" i="1302"/>
  <c r="F292" i="1302"/>
  <c r="G292" i="1302"/>
  <c r="H292" i="1302"/>
  <c r="I292" i="1302"/>
  <c r="J292" i="1302"/>
  <c r="K292" i="1302"/>
  <c r="L292" i="1302"/>
  <c r="M292" i="1302"/>
  <c r="N292" i="1302"/>
  <c r="A293" i="1302"/>
  <c r="B293" i="1302"/>
  <c r="C293" i="1302"/>
  <c r="D293" i="1302"/>
  <c r="E293" i="1302"/>
  <c r="F293" i="1302"/>
  <c r="G293" i="1302"/>
  <c r="H293" i="1302"/>
  <c r="I293" i="1302"/>
  <c r="J293" i="1302"/>
  <c r="K293" i="1302"/>
  <c r="L293" i="1302"/>
  <c r="M293" i="1302"/>
  <c r="N293" i="1302"/>
  <c r="A294" i="1302"/>
  <c r="B294" i="1302"/>
  <c r="C294" i="1302"/>
  <c r="D294" i="1302"/>
  <c r="E294" i="1302"/>
  <c r="F294" i="1302"/>
  <c r="G294" i="1302"/>
  <c r="H294" i="1302"/>
  <c r="I294" i="1302"/>
  <c r="J294" i="1302"/>
  <c r="K294" i="1302"/>
  <c r="L294" i="1302"/>
  <c r="M294" i="1302"/>
  <c r="N294" i="1302"/>
  <c r="A295" i="1302"/>
  <c r="B295" i="1302"/>
  <c r="C295" i="1302"/>
  <c r="D295" i="1302"/>
  <c r="E295" i="1302"/>
  <c r="F295" i="1302"/>
  <c r="G295" i="1302"/>
  <c r="H295" i="1302"/>
  <c r="I295" i="1302"/>
  <c r="J295" i="1302"/>
  <c r="K295" i="1302"/>
  <c r="L295" i="1302"/>
  <c r="M295" i="1302"/>
  <c r="N295" i="1302"/>
  <c r="A296" i="1302"/>
  <c r="B296" i="1302"/>
  <c r="C296" i="1302"/>
  <c r="D296" i="1302"/>
  <c r="E296" i="1302"/>
  <c r="F296" i="1302"/>
  <c r="G296" i="1302"/>
  <c r="H296" i="1302"/>
  <c r="I296" i="1302"/>
  <c r="J296" i="1302"/>
  <c r="K296" i="1302"/>
  <c r="L296" i="1302"/>
  <c r="M296" i="1302"/>
  <c r="N296" i="1302"/>
  <c r="A297" i="1302"/>
  <c r="B297" i="1302"/>
  <c r="C297" i="1302"/>
  <c r="D297" i="1302"/>
  <c r="E297" i="1302"/>
  <c r="F297" i="1302"/>
  <c r="G297" i="1302"/>
  <c r="H297" i="1302"/>
  <c r="I297" i="1302"/>
  <c r="J297" i="1302"/>
  <c r="K297" i="1302"/>
  <c r="L297" i="1302"/>
  <c r="M297" i="1302"/>
  <c r="N297" i="1302"/>
  <c r="A298" i="1302"/>
  <c r="B298" i="1302"/>
  <c r="C298" i="1302"/>
  <c r="D298" i="1302"/>
  <c r="E298" i="1302"/>
  <c r="F298" i="1302"/>
  <c r="G298" i="1302"/>
  <c r="H298" i="1302"/>
  <c r="I298" i="1302"/>
  <c r="J298" i="1302"/>
  <c r="K298" i="1302"/>
  <c r="L298" i="1302"/>
  <c r="M298" i="1302"/>
  <c r="A299" i="1302"/>
  <c r="B299" i="1302"/>
  <c r="C299" i="1302"/>
  <c r="D299" i="1302"/>
  <c r="E299" i="1302"/>
  <c r="F299" i="1302"/>
  <c r="G299" i="1302"/>
  <c r="H299" i="1302"/>
  <c r="I299" i="1302"/>
  <c r="J299" i="1302"/>
  <c r="K299" i="1302"/>
  <c r="L299" i="1302"/>
  <c r="M299" i="1302"/>
  <c r="A300" i="1302"/>
  <c r="B300" i="1302"/>
  <c r="C300" i="1302"/>
  <c r="D300" i="1302"/>
  <c r="E300" i="1302"/>
  <c r="F300" i="1302"/>
  <c r="G300" i="1302"/>
  <c r="H300" i="1302"/>
  <c r="I300" i="1302"/>
  <c r="J300" i="1302"/>
  <c r="K300" i="1302"/>
  <c r="L300" i="1302"/>
  <c r="M300" i="1302"/>
  <c r="N300" i="1302"/>
  <c r="A301" i="1302"/>
  <c r="B301" i="1302"/>
  <c r="C301" i="1302"/>
  <c r="D301" i="1302"/>
  <c r="E301" i="1302"/>
  <c r="F301" i="1302"/>
  <c r="G301" i="1302"/>
  <c r="H301" i="1302"/>
  <c r="I301" i="1302"/>
  <c r="J301" i="1302"/>
  <c r="K301" i="1302"/>
  <c r="L301" i="1302"/>
  <c r="M301" i="1302"/>
  <c r="N301" i="1302"/>
  <c r="A302" i="1302"/>
  <c r="B302" i="1302"/>
  <c r="C302" i="1302"/>
  <c r="D302" i="1302"/>
  <c r="E302" i="1302"/>
  <c r="F302" i="1302"/>
  <c r="G302" i="1302"/>
  <c r="H302" i="1302"/>
  <c r="I302" i="1302"/>
  <c r="J302" i="1302"/>
  <c r="K302" i="1302"/>
  <c r="L302" i="1302"/>
  <c r="M302" i="1302"/>
  <c r="A303" i="1302"/>
  <c r="B303" i="1302"/>
  <c r="C303" i="1302"/>
  <c r="D303" i="1302"/>
  <c r="E303" i="1302"/>
  <c r="F303" i="1302"/>
  <c r="G303" i="1302"/>
  <c r="H303" i="1302"/>
  <c r="I303" i="1302"/>
  <c r="J303" i="1302"/>
  <c r="K303" i="1302"/>
  <c r="L303" i="1302"/>
  <c r="M303" i="1302"/>
  <c r="N303" i="1302"/>
  <c r="A304" i="1302"/>
  <c r="B304" i="1302"/>
  <c r="C304" i="1302"/>
  <c r="D304" i="1302"/>
  <c r="E304" i="1302"/>
  <c r="F304" i="1302"/>
  <c r="G304" i="1302"/>
  <c r="H304" i="1302"/>
  <c r="I304" i="1302"/>
  <c r="J304" i="1302"/>
  <c r="K304" i="1302"/>
  <c r="L304" i="1302"/>
  <c r="M304" i="1302"/>
  <c r="N304" i="1302"/>
  <c r="A305" i="1302"/>
  <c r="B305" i="1302"/>
  <c r="C305" i="1302"/>
  <c r="D305" i="1302"/>
  <c r="E305" i="1302"/>
  <c r="F305" i="1302"/>
  <c r="G305" i="1302"/>
  <c r="H305" i="1302"/>
  <c r="I305" i="1302"/>
  <c r="J305" i="1302"/>
  <c r="K305" i="1302"/>
  <c r="L305" i="1302"/>
  <c r="M305" i="1302"/>
  <c r="N305" i="1302"/>
  <c r="A306" i="1302"/>
  <c r="B306" i="1302"/>
  <c r="C306" i="1302"/>
  <c r="D306" i="1302"/>
  <c r="E306" i="1302"/>
  <c r="F306" i="1302"/>
  <c r="G306" i="1302"/>
  <c r="H306" i="1302"/>
  <c r="I306" i="1302"/>
  <c r="J306" i="1302"/>
  <c r="K306" i="1302"/>
  <c r="L306" i="1302"/>
  <c r="M306" i="1302"/>
  <c r="A307" i="1302"/>
  <c r="B307" i="1302"/>
  <c r="C307" i="1302"/>
  <c r="D307" i="1302"/>
  <c r="E307" i="1302"/>
  <c r="F307" i="1302"/>
  <c r="G307" i="1302"/>
  <c r="H307" i="1302"/>
  <c r="I307" i="1302"/>
  <c r="J307" i="1302"/>
  <c r="K307" i="1302"/>
  <c r="L307" i="1302"/>
  <c r="M307" i="1302"/>
  <c r="A308" i="1302"/>
  <c r="B308" i="1302"/>
  <c r="C308" i="1302"/>
  <c r="D308" i="1302"/>
  <c r="E308" i="1302"/>
  <c r="F308" i="1302"/>
  <c r="G308" i="1302"/>
  <c r="H308" i="1302"/>
  <c r="I308" i="1302"/>
  <c r="J308" i="1302"/>
  <c r="K308" i="1302"/>
  <c r="L308" i="1302"/>
  <c r="M308" i="1302"/>
  <c r="N308" i="1302"/>
  <c r="A309" i="1302"/>
  <c r="B309" i="1302"/>
  <c r="C309" i="1302"/>
  <c r="D309" i="1302"/>
  <c r="E309" i="1302"/>
  <c r="F309" i="1302"/>
  <c r="G309" i="1302"/>
  <c r="H309" i="1302"/>
  <c r="I309" i="1302"/>
  <c r="J309" i="1302"/>
  <c r="K309" i="1302"/>
  <c r="L309" i="1302"/>
  <c r="M309" i="1302"/>
  <c r="N309" i="1302"/>
  <c r="A310" i="1302"/>
  <c r="B310" i="1302"/>
  <c r="C310" i="1302"/>
  <c r="D310" i="1302"/>
  <c r="E310" i="1302"/>
  <c r="F310" i="1302"/>
  <c r="G310" i="1302"/>
  <c r="H310" i="1302"/>
  <c r="I310" i="1302"/>
  <c r="J310" i="1302"/>
  <c r="K310" i="1302"/>
  <c r="L310" i="1302"/>
  <c r="M310" i="1302"/>
  <c r="N310" i="1302"/>
  <c r="A311" i="1302"/>
  <c r="B311" i="1302"/>
  <c r="C311" i="1302"/>
  <c r="D311" i="1302"/>
  <c r="E311" i="1302"/>
  <c r="F311" i="1302"/>
  <c r="G311" i="1302"/>
  <c r="H311" i="1302"/>
  <c r="I311" i="1302"/>
  <c r="J311" i="1302"/>
  <c r="K311" i="1302"/>
  <c r="L311" i="1302"/>
  <c r="M311" i="1302"/>
  <c r="N311" i="1302"/>
  <c r="A312" i="1302"/>
  <c r="B312" i="1302"/>
  <c r="C312" i="1302"/>
  <c r="D312" i="1302"/>
  <c r="E312" i="1302"/>
  <c r="F312" i="1302"/>
  <c r="G312" i="1302"/>
  <c r="H312" i="1302"/>
  <c r="I312" i="1302"/>
  <c r="J312" i="1302"/>
  <c r="K312" i="1302"/>
  <c r="L312" i="1302"/>
  <c r="M312" i="1302"/>
  <c r="N312" i="1302"/>
  <c r="A313" i="1302"/>
  <c r="B313" i="1302"/>
  <c r="C313" i="1302"/>
  <c r="D313" i="1302"/>
  <c r="E313" i="1302"/>
  <c r="F313" i="1302"/>
  <c r="G313" i="1302"/>
  <c r="H313" i="1302"/>
  <c r="I313" i="1302"/>
  <c r="J313" i="1302"/>
  <c r="K313" i="1302"/>
  <c r="L313" i="1302"/>
  <c r="M313" i="1302"/>
  <c r="N313" i="1302"/>
  <c r="A314" i="1302"/>
  <c r="B314" i="1302"/>
  <c r="C314" i="1302"/>
  <c r="D314" i="1302"/>
  <c r="E314" i="1302"/>
  <c r="F314" i="1302"/>
  <c r="G314" i="1302"/>
  <c r="H314" i="1302"/>
  <c r="I314" i="1302"/>
  <c r="J314" i="1302"/>
  <c r="K314" i="1302"/>
  <c r="L314" i="1302"/>
  <c r="M314" i="1302"/>
  <c r="N314" i="1302"/>
  <c r="A315" i="1302"/>
  <c r="B315" i="1302"/>
  <c r="C315" i="1302"/>
  <c r="D315" i="1302"/>
  <c r="E315" i="1302"/>
  <c r="F315" i="1302"/>
  <c r="G315" i="1302"/>
  <c r="H315" i="1302"/>
  <c r="I315" i="1302"/>
  <c r="J315" i="1302"/>
  <c r="K315" i="1302"/>
  <c r="L315" i="1302"/>
  <c r="M315" i="1302"/>
  <c r="N315" i="1302"/>
  <c r="A316" i="1302"/>
  <c r="B316" i="1302"/>
  <c r="C316" i="1302"/>
  <c r="D316" i="1302"/>
  <c r="E316" i="1302"/>
  <c r="F316" i="1302"/>
  <c r="G316" i="1302"/>
  <c r="H316" i="1302"/>
  <c r="I316" i="1302"/>
  <c r="J316" i="1302"/>
  <c r="K316" i="1302"/>
  <c r="L316" i="1302"/>
  <c r="M316" i="1302"/>
  <c r="A317" i="1302"/>
  <c r="B317" i="1302"/>
  <c r="C317" i="1302"/>
  <c r="D317" i="1302"/>
  <c r="E317" i="1302"/>
  <c r="F317" i="1302"/>
  <c r="G317" i="1302"/>
  <c r="H317" i="1302"/>
  <c r="I317" i="1302"/>
  <c r="J317" i="1302"/>
  <c r="K317" i="1302"/>
  <c r="L317" i="1302"/>
  <c r="M317" i="1302"/>
  <c r="A318" i="1302"/>
  <c r="B318" i="1302"/>
  <c r="C318" i="1302"/>
  <c r="D318" i="1302"/>
  <c r="E318" i="1302"/>
  <c r="F318" i="1302"/>
  <c r="G318" i="1302"/>
  <c r="H318" i="1302"/>
  <c r="I318" i="1302"/>
  <c r="J318" i="1302"/>
  <c r="K318" i="1302"/>
  <c r="L318" i="1302"/>
  <c r="M318" i="1302"/>
  <c r="N318" i="1302"/>
  <c r="A319" i="1302"/>
  <c r="B319" i="1302"/>
  <c r="C319" i="1302"/>
  <c r="D319" i="1302"/>
  <c r="E319" i="1302"/>
  <c r="F319" i="1302"/>
  <c r="G319" i="1302"/>
  <c r="H319" i="1302"/>
  <c r="I319" i="1302"/>
  <c r="J319" i="1302"/>
  <c r="K319" i="1302"/>
  <c r="L319" i="1302"/>
  <c r="M319" i="1302"/>
  <c r="N319" i="1302"/>
  <c r="A320" i="1302"/>
  <c r="B320" i="1302"/>
  <c r="C320" i="1302"/>
  <c r="D320" i="1302"/>
  <c r="E320" i="1302"/>
  <c r="F320" i="1302"/>
  <c r="G320" i="1302"/>
  <c r="H320" i="1302"/>
  <c r="I320" i="1302"/>
  <c r="J320" i="1302"/>
  <c r="K320" i="1302"/>
  <c r="L320" i="1302"/>
  <c r="M320" i="1302"/>
  <c r="N320" i="1302"/>
  <c r="A321" i="1302"/>
  <c r="B321" i="1302"/>
  <c r="C321" i="1302"/>
  <c r="D321" i="1302"/>
  <c r="E321" i="1302"/>
  <c r="F321" i="1302"/>
  <c r="G321" i="1302"/>
  <c r="H321" i="1302"/>
  <c r="I321" i="1302"/>
  <c r="J321" i="1302"/>
  <c r="K321" i="1302"/>
  <c r="L321" i="1302"/>
  <c r="M321" i="1302"/>
  <c r="N321" i="1302"/>
  <c r="A322" i="1302"/>
  <c r="B322" i="1302"/>
  <c r="C322" i="1302"/>
  <c r="D322" i="1302"/>
  <c r="E322" i="1302"/>
  <c r="F322" i="1302"/>
  <c r="G322" i="1302"/>
  <c r="H322" i="1302"/>
  <c r="I322" i="1302"/>
  <c r="J322" i="1302"/>
  <c r="K322" i="1302"/>
  <c r="L322" i="1302"/>
  <c r="M322" i="1302"/>
  <c r="N322" i="1302"/>
  <c r="A323" i="1302"/>
  <c r="B323" i="1302"/>
  <c r="C323" i="1302"/>
  <c r="D323" i="1302"/>
  <c r="E323" i="1302"/>
  <c r="F323" i="1302"/>
  <c r="G323" i="1302"/>
  <c r="H323" i="1302"/>
  <c r="I323" i="1302"/>
  <c r="J323" i="1302"/>
  <c r="K323" i="1302"/>
  <c r="L323" i="1302"/>
  <c r="M323" i="1302"/>
  <c r="N323" i="1302"/>
  <c r="A324" i="1302"/>
  <c r="B324" i="1302"/>
  <c r="C324" i="1302"/>
  <c r="D324" i="1302"/>
  <c r="E324" i="1302"/>
  <c r="F324" i="1302"/>
  <c r="G324" i="1302"/>
  <c r="H324" i="1302"/>
  <c r="I324" i="1302"/>
  <c r="J324" i="1302"/>
  <c r="K324" i="1302"/>
  <c r="L324" i="1302"/>
  <c r="M324" i="1302"/>
  <c r="N324" i="1302"/>
  <c r="A325" i="1302"/>
  <c r="B325" i="1302"/>
  <c r="C325" i="1302"/>
  <c r="D325" i="1302"/>
  <c r="E325" i="1302"/>
  <c r="F325" i="1302"/>
  <c r="G325" i="1302"/>
  <c r="H325" i="1302"/>
  <c r="I325" i="1302"/>
  <c r="J325" i="1302"/>
  <c r="K325" i="1302"/>
  <c r="L325" i="1302"/>
  <c r="M325" i="1302"/>
  <c r="N325" i="1302"/>
  <c r="A326" i="1302"/>
  <c r="B326" i="1302"/>
  <c r="C326" i="1302"/>
  <c r="D326" i="1302"/>
  <c r="E326" i="1302"/>
  <c r="F326" i="1302"/>
  <c r="G326" i="1302"/>
  <c r="H326" i="1302"/>
  <c r="I326" i="1302"/>
  <c r="J326" i="1302"/>
  <c r="K326" i="1302"/>
  <c r="L326" i="1302"/>
  <c r="M326" i="1302"/>
  <c r="N326" i="1302"/>
  <c r="A327" i="1302"/>
  <c r="B327" i="1302"/>
  <c r="C327" i="1302"/>
  <c r="D327" i="1302"/>
  <c r="E327" i="1302"/>
  <c r="F327" i="1302"/>
  <c r="G327" i="1302"/>
  <c r="H327" i="1302"/>
  <c r="I327" i="1302"/>
  <c r="J327" i="1302"/>
  <c r="K327" i="1302"/>
  <c r="L327" i="1302"/>
  <c r="M327" i="1302"/>
  <c r="N327" i="1302"/>
  <c r="A328" i="1302"/>
  <c r="B328" i="1302"/>
  <c r="C328" i="1302"/>
  <c r="D328" i="1302"/>
  <c r="E328" i="1302"/>
  <c r="F328" i="1302"/>
  <c r="G328" i="1302"/>
  <c r="H328" i="1302"/>
  <c r="I328" i="1302"/>
  <c r="J328" i="1302"/>
  <c r="K328" i="1302"/>
  <c r="L328" i="1302"/>
  <c r="M328" i="1302"/>
  <c r="N328" i="1302"/>
  <c r="A329" i="1302"/>
  <c r="B329" i="1302"/>
  <c r="C329" i="1302"/>
  <c r="D329" i="1302"/>
  <c r="E329" i="1302"/>
  <c r="F329" i="1302"/>
  <c r="G329" i="1302"/>
  <c r="H329" i="1302"/>
  <c r="I329" i="1302"/>
  <c r="J329" i="1302"/>
  <c r="K329" i="1302"/>
  <c r="L329" i="1302"/>
  <c r="M329" i="1302"/>
  <c r="N329" i="1302"/>
  <c r="A330" i="1302"/>
  <c r="B330" i="1302"/>
  <c r="C330" i="1302"/>
  <c r="D330" i="1302"/>
  <c r="E330" i="1302"/>
  <c r="F330" i="1302"/>
  <c r="G330" i="1302"/>
  <c r="H330" i="1302"/>
  <c r="I330" i="1302"/>
  <c r="J330" i="1302"/>
  <c r="K330" i="1302"/>
  <c r="L330" i="1302"/>
  <c r="M330" i="1302"/>
  <c r="A331" i="1302"/>
  <c r="B331" i="1302"/>
  <c r="C331" i="1302"/>
  <c r="D331" i="1302"/>
  <c r="E331" i="1302"/>
  <c r="F331" i="1302"/>
  <c r="G331" i="1302"/>
  <c r="H331" i="1302"/>
  <c r="I331" i="1302"/>
  <c r="J331" i="1302"/>
  <c r="K331" i="1302"/>
  <c r="L331" i="1302"/>
  <c r="M331" i="1302"/>
  <c r="N331" i="1302"/>
  <c r="A332" i="1302"/>
  <c r="B332" i="1302"/>
  <c r="C332" i="1302"/>
  <c r="D332" i="1302"/>
  <c r="E332" i="1302"/>
  <c r="F332" i="1302"/>
  <c r="G332" i="1302"/>
  <c r="H332" i="1302"/>
  <c r="I332" i="1302"/>
  <c r="J332" i="1302"/>
  <c r="K332" i="1302"/>
  <c r="L332" i="1302"/>
  <c r="M332" i="1302"/>
  <c r="A333" i="1302"/>
  <c r="B333" i="1302"/>
  <c r="C333" i="1302"/>
  <c r="D333" i="1302"/>
  <c r="E333" i="1302"/>
  <c r="F333" i="1302"/>
  <c r="G333" i="1302"/>
  <c r="H333" i="1302"/>
  <c r="I333" i="1302"/>
  <c r="J333" i="1302"/>
  <c r="K333" i="1302"/>
  <c r="L333" i="1302"/>
  <c r="M333" i="1302"/>
  <c r="N333" i="1302"/>
  <c r="A334" i="1302"/>
  <c r="B334" i="1302"/>
  <c r="C334" i="1302"/>
  <c r="D334" i="1302"/>
  <c r="E334" i="1302"/>
  <c r="F334" i="1302"/>
  <c r="G334" i="1302"/>
  <c r="H334" i="1302"/>
  <c r="I334" i="1302"/>
  <c r="J334" i="1302"/>
  <c r="K334" i="1302"/>
  <c r="L334" i="1302"/>
  <c r="M334" i="1302"/>
  <c r="A335" i="1302"/>
  <c r="B335" i="1302"/>
  <c r="C335" i="1302"/>
  <c r="D335" i="1302"/>
  <c r="E335" i="1302"/>
  <c r="F335" i="1302"/>
  <c r="G335" i="1302"/>
  <c r="H335" i="1302"/>
  <c r="I335" i="1302"/>
  <c r="J335" i="1302"/>
  <c r="K335" i="1302"/>
  <c r="L335" i="1302"/>
  <c r="M335" i="1302"/>
  <c r="N335" i="1302"/>
  <c r="A336" i="1302"/>
  <c r="B336" i="1302"/>
  <c r="C336" i="1302"/>
  <c r="D336" i="1302"/>
  <c r="E336" i="1302"/>
  <c r="F336" i="1302"/>
  <c r="G336" i="1302"/>
  <c r="H336" i="1302"/>
  <c r="I336" i="1302"/>
  <c r="J336" i="1302"/>
  <c r="K336" i="1302"/>
  <c r="L336" i="1302"/>
  <c r="M336" i="1302"/>
  <c r="N336" i="1302"/>
  <c r="A337" i="1302"/>
  <c r="B337" i="1302"/>
  <c r="C337" i="1302"/>
  <c r="D337" i="1302"/>
  <c r="E337" i="1302"/>
  <c r="F337" i="1302"/>
  <c r="G337" i="1302"/>
  <c r="H337" i="1302"/>
  <c r="I337" i="1302"/>
  <c r="J337" i="1302"/>
  <c r="K337" i="1302"/>
  <c r="L337" i="1302"/>
  <c r="M337" i="1302"/>
  <c r="N337" i="1302"/>
  <c r="A338" i="1302"/>
  <c r="B338" i="1302"/>
  <c r="C338" i="1302"/>
  <c r="D338" i="1302"/>
  <c r="E338" i="1302"/>
  <c r="F338" i="1302"/>
  <c r="G338" i="1302"/>
  <c r="H338" i="1302"/>
  <c r="I338" i="1302"/>
  <c r="J338" i="1302"/>
  <c r="K338" i="1302"/>
  <c r="L338" i="1302"/>
  <c r="M338" i="1302"/>
  <c r="N338" i="1302"/>
  <c r="A339" i="1302"/>
  <c r="B339" i="1302"/>
  <c r="C339" i="1302"/>
  <c r="D339" i="1302"/>
  <c r="E339" i="1302"/>
  <c r="F339" i="1302"/>
  <c r="G339" i="1302"/>
  <c r="H339" i="1302"/>
  <c r="I339" i="1302"/>
  <c r="J339" i="1302"/>
  <c r="K339" i="1302"/>
  <c r="L339" i="1302"/>
  <c r="M339" i="1302"/>
  <c r="N339" i="1302"/>
  <c r="A340" i="1302"/>
  <c r="B340" i="1302"/>
  <c r="C340" i="1302"/>
  <c r="D340" i="1302"/>
  <c r="E340" i="1302"/>
  <c r="F340" i="1302"/>
  <c r="G340" i="1302"/>
  <c r="H340" i="1302"/>
  <c r="I340" i="1302"/>
  <c r="J340" i="1302"/>
  <c r="K340" i="1302"/>
  <c r="L340" i="1302"/>
  <c r="M340" i="1302"/>
  <c r="N340" i="1302"/>
  <c r="A341" i="1302"/>
  <c r="B341" i="1302"/>
  <c r="C341" i="1302"/>
  <c r="D341" i="1302"/>
  <c r="E341" i="1302"/>
  <c r="F341" i="1302"/>
  <c r="G341" i="1302"/>
  <c r="H341" i="1302"/>
  <c r="I341" i="1302"/>
  <c r="J341" i="1302"/>
  <c r="K341" i="1302"/>
  <c r="L341" i="1302"/>
  <c r="M341" i="1302"/>
  <c r="N341" i="1302"/>
  <c r="A342" i="1302"/>
  <c r="B342" i="1302"/>
  <c r="C342" i="1302"/>
  <c r="D342" i="1302"/>
  <c r="E342" i="1302"/>
  <c r="F342" i="1302"/>
  <c r="G342" i="1302"/>
  <c r="H342" i="1302"/>
  <c r="I342" i="1302"/>
  <c r="J342" i="1302"/>
  <c r="K342" i="1302"/>
  <c r="L342" i="1302"/>
  <c r="M342" i="1302"/>
  <c r="N342" i="1302"/>
  <c r="A343" i="1302"/>
  <c r="B343" i="1302"/>
  <c r="C343" i="1302"/>
  <c r="D343" i="1302"/>
  <c r="E343" i="1302"/>
  <c r="F343" i="1302"/>
  <c r="G343" i="1302"/>
  <c r="H343" i="1302"/>
  <c r="I343" i="1302"/>
  <c r="J343" i="1302"/>
  <c r="K343" i="1302"/>
  <c r="L343" i="1302"/>
  <c r="M343" i="1302"/>
  <c r="N343" i="1302"/>
  <c r="A344" i="1302"/>
  <c r="B344" i="1302"/>
  <c r="C344" i="1302"/>
  <c r="D344" i="1302"/>
  <c r="E344" i="1302"/>
  <c r="F344" i="1302"/>
  <c r="G344" i="1302"/>
  <c r="H344" i="1302"/>
  <c r="I344" i="1302"/>
  <c r="J344" i="1302"/>
  <c r="K344" i="1302"/>
  <c r="L344" i="1302"/>
  <c r="M344" i="1302"/>
  <c r="A345" i="1302"/>
  <c r="B345" i="1302"/>
  <c r="C345" i="1302"/>
  <c r="D345" i="1302"/>
  <c r="E345" i="1302"/>
  <c r="F345" i="1302"/>
  <c r="G345" i="1302"/>
  <c r="H345" i="1302"/>
  <c r="I345" i="1302"/>
  <c r="J345" i="1302"/>
  <c r="K345" i="1302"/>
  <c r="L345" i="1302"/>
  <c r="M345" i="1302"/>
  <c r="N345" i="1302"/>
  <c r="A346" i="1302"/>
  <c r="B346" i="1302"/>
  <c r="C346" i="1302"/>
  <c r="D346" i="1302"/>
  <c r="E346" i="1302"/>
  <c r="F346" i="1302"/>
  <c r="G346" i="1302"/>
  <c r="H346" i="1302"/>
  <c r="I346" i="1302"/>
  <c r="J346" i="1302"/>
  <c r="K346" i="1302"/>
  <c r="L346" i="1302"/>
  <c r="M346" i="1302"/>
  <c r="N346" i="1302"/>
  <c r="A347" i="1302"/>
  <c r="B347" i="1302"/>
  <c r="C347" i="1302"/>
  <c r="D347" i="1302"/>
  <c r="E347" i="1302"/>
  <c r="F347" i="1302"/>
  <c r="G347" i="1302"/>
  <c r="H347" i="1302"/>
  <c r="I347" i="1302"/>
  <c r="J347" i="1302"/>
  <c r="K347" i="1302"/>
  <c r="L347" i="1302"/>
  <c r="M347" i="1302"/>
  <c r="A348" i="1302"/>
  <c r="B348" i="1302"/>
  <c r="C348" i="1302"/>
  <c r="D348" i="1302"/>
  <c r="E348" i="1302"/>
  <c r="F348" i="1302"/>
  <c r="G348" i="1302"/>
  <c r="H348" i="1302"/>
  <c r="I348" i="1302"/>
  <c r="J348" i="1302"/>
  <c r="K348" i="1302"/>
  <c r="L348" i="1302"/>
  <c r="M348" i="1302"/>
  <c r="A349" i="1302"/>
  <c r="B349" i="1302"/>
  <c r="C349" i="1302"/>
  <c r="D349" i="1302"/>
  <c r="E349" i="1302"/>
  <c r="F349" i="1302"/>
  <c r="G349" i="1302"/>
  <c r="H349" i="1302"/>
  <c r="I349" i="1302"/>
  <c r="J349" i="1302"/>
  <c r="K349" i="1302"/>
  <c r="L349" i="1302"/>
  <c r="M349" i="1302"/>
  <c r="N349" i="1302"/>
  <c r="A350" i="1302"/>
  <c r="B350" i="1302"/>
  <c r="C350" i="1302"/>
  <c r="D350" i="1302"/>
  <c r="E350" i="1302"/>
  <c r="F350" i="1302"/>
  <c r="G350" i="1302"/>
  <c r="H350" i="1302"/>
  <c r="I350" i="1302"/>
  <c r="J350" i="1302"/>
  <c r="K350" i="1302"/>
  <c r="L350" i="1302"/>
  <c r="M350" i="1302"/>
  <c r="A351" i="1302"/>
  <c r="B351" i="1302"/>
  <c r="C351" i="1302"/>
  <c r="D351" i="1302"/>
  <c r="E351" i="1302"/>
  <c r="F351" i="1302"/>
  <c r="G351" i="1302"/>
  <c r="H351" i="1302"/>
  <c r="I351" i="1302"/>
  <c r="J351" i="1302"/>
  <c r="K351" i="1302"/>
  <c r="L351" i="1302"/>
  <c r="M351" i="1302"/>
  <c r="A352" i="1302"/>
  <c r="B352" i="1302"/>
  <c r="C352" i="1302"/>
  <c r="D352" i="1302"/>
  <c r="E352" i="1302"/>
  <c r="F352" i="1302"/>
  <c r="G352" i="1302"/>
  <c r="H352" i="1302"/>
  <c r="I352" i="1302"/>
  <c r="J352" i="1302"/>
  <c r="K352" i="1302"/>
  <c r="L352" i="1302"/>
  <c r="M352" i="1302"/>
  <c r="A353" i="1302"/>
  <c r="B353" i="1302"/>
  <c r="C353" i="1302"/>
  <c r="D353" i="1302"/>
  <c r="E353" i="1302"/>
  <c r="F353" i="1302"/>
  <c r="G353" i="1302"/>
  <c r="H353" i="1302"/>
  <c r="I353" i="1302"/>
  <c r="J353" i="1302"/>
  <c r="K353" i="1302"/>
  <c r="L353" i="1302"/>
  <c r="M353" i="1302"/>
  <c r="N353" i="1302"/>
  <c r="A354" i="1302"/>
  <c r="B354" i="1302"/>
  <c r="C354" i="1302"/>
  <c r="D354" i="1302"/>
  <c r="E354" i="1302"/>
  <c r="F354" i="1302"/>
  <c r="G354" i="1302"/>
  <c r="H354" i="1302"/>
  <c r="I354" i="1302"/>
  <c r="J354" i="1302"/>
  <c r="K354" i="1302"/>
  <c r="L354" i="1302"/>
  <c r="M354" i="1302"/>
  <c r="N354" i="1302"/>
  <c r="A355" i="1302"/>
  <c r="B355" i="1302"/>
  <c r="C355" i="1302"/>
  <c r="D355" i="1302"/>
  <c r="E355" i="1302"/>
  <c r="F355" i="1302"/>
  <c r="G355" i="1302"/>
  <c r="H355" i="1302"/>
  <c r="I355" i="1302"/>
  <c r="J355" i="1302"/>
  <c r="K355" i="1302"/>
  <c r="L355" i="1302"/>
  <c r="M355" i="1302"/>
  <c r="N355" i="1302"/>
  <c r="A356" i="1302"/>
  <c r="B356" i="1302"/>
  <c r="C356" i="1302"/>
  <c r="D356" i="1302"/>
  <c r="E356" i="1302"/>
  <c r="F356" i="1302"/>
  <c r="G356" i="1302"/>
  <c r="H356" i="1302"/>
  <c r="I356" i="1302"/>
  <c r="J356" i="1302"/>
  <c r="K356" i="1302"/>
  <c r="L356" i="1302"/>
  <c r="M356" i="1302"/>
  <c r="N356" i="1302"/>
  <c r="A357" i="1302"/>
  <c r="B357" i="1302"/>
  <c r="C357" i="1302"/>
  <c r="D357" i="1302"/>
  <c r="E357" i="1302"/>
  <c r="F357" i="1302"/>
  <c r="G357" i="1302"/>
  <c r="H357" i="1302"/>
  <c r="I357" i="1302"/>
  <c r="J357" i="1302"/>
  <c r="K357" i="1302"/>
  <c r="L357" i="1302"/>
  <c r="M357" i="1302"/>
  <c r="N357" i="1302"/>
  <c r="A358" i="1302"/>
  <c r="B358" i="1302"/>
  <c r="C358" i="1302"/>
  <c r="D358" i="1302"/>
  <c r="E358" i="1302"/>
  <c r="F358" i="1302"/>
  <c r="G358" i="1302"/>
  <c r="H358" i="1302"/>
  <c r="I358" i="1302"/>
  <c r="J358" i="1302"/>
  <c r="K358" i="1302"/>
  <c r="L358" i="1302"/>
  <c r="M358" i="1302"/>
  <c r="N358" i="1302"/>
  <c r="A359" i="1302"/>
  <c r="B359" i="1302"/>
  <c r="C359" i="1302"/>
  <c r="D359" i="1302"/>
  <c r="E359" i="1302"/>
  <c r="F359" i="1302"/>
  <c r="G359" i="1302"/>
  <c r="H359" i="1302"/>
  <c r="I359" i="1302"/>
  <c r="J359" i="1302"/>
  <c r="K359" i="1302"/>
  <c r="L359" i="1302"/>
  <c r="M359" i="1302"/>
  <c r="N359" i="1302"/>
  <c r="A360" i="1302"/>
  <c r="B360" i="1302"/>
  <c r="C360" i="1302"/>
  <c r="D360" i="1302"/>
  <c r="E360" i="1302"/>
  <c r="F360" i="1302"/>
  <c r="G360" i="1302"/>
  <c r="H360" i="1302"/>
  <c r="I360" i="1302"/>
  <c r="J360" i="1302"/>
  <c r="K360" i="1302"/>
  <c r="L360" i="1302"/>
  <c r="M360" i="1302"/>
  <c r="N360" i="1302"/>
  <c r="A361" i="1302"/>
  <c r="B361" i="1302"/>
  <c r="C361" i="1302"/>
  <c r="D361" i="1302"/>
  <c r="E361" i="1302"/>
  <c r="F361" i="1302"/>
  <c r="G361" i="1302"/>
  <c r="H361" i="1302"/>
  <c r="I361" i="1302"/>
  <c r="J361" i="1302"/>
  <c r="K361" i="1302"/>
  <c r="L361" i="1302"/>
  <c r="M361" i="1302"/>
  <c r="N361" i="1302"/>
  <c r="A362" i="1302"/>
  <c r="B362" i="1302"/>
  <c r="C362" i="1302"/>
  <c r="D362" i="1302"/>
  <c r="E362" i="1302"/>
  <c r="F362" i="1302"/>
  <c r="G362" i="1302"/>
  <c r="H362" i="1302"/>
  <c r="I362" i="1302"/>
  <c r="J362" i="1302"/>
  <c r="K362" i="1302"/>
  <c r="L362" i="1302"/>
  <c r="M362" i="1302"/>
  <c r="N362" i="1302"/>
  <c r="A363" i="1302"/>
  <c r="B363" i="1302"/>
  <c r="C363" i="1302"/>
  <c r="D363" i="1302"/>
  <c r="E363" i="1302"/>
  <c r="F363" i="1302"/>
  <c r="G363" i="1302"/>
  <c r="H363" i="1302"/>
  <c r="I363" i="1302"/>
  <c r="J363" i="1302"/>
  <c r="K363" i="1302"/>
  <c r="L363" i="1302"/>
  <c r="M363" i="1302"/>
  <c r="N363" i="1302"/>
  <c r="A364" i="1302"/>
  <c r="B364" i="1302"/>
  <c r="C364" i="1302"/>
  <c r="D364" i="1302"/>
  <c r="E364" i="1302"/>
  <c r="F364" i="1302"/>
  <c r="G364" i="1302"/>
  <c r="H364" i="1302"/>
  <c r="I364" i="1302"/>
  <c r="J364" i="1302"/>
  <c r="K364" i="1302"/>
  <c r="L364" i="1302"/>
  <c r="M364" i="1302"/>
  <c r="N364" i="1302"/>
  <c r="A365" i="1302"/>
  <c r="B365" i="1302"/>
  <c r="C365" i="1302"/>
  <c r="D365" i="1302"/>
  <c r="E365" i="1302"/>
  <c r="F365" i="1302"/>
  <c r="G365" i="1302"/>
  <c r="H365" i="1302"/>
  <c r="I365" i="1302"/>
  <c r="J365" i="1302"/>
  <c r="K365" i="1302"/>
  <c r="L365" i="1302"/>
  <c r="M365" i="1302"/>
  <c r="N365" i="1302"/>
  <c r="A366" i="1302"/>
  <c r="B366" i="1302"/>
  <c r="C366" i="1302"/>
  <c r="D366" i="1302"/>
  <c r="E366" i="1302"/>
  <c r="F366" i="1302"/>
  <c r="G366" i="1302"/>
  <c r="H366" i="1302"/>
  <c r="I366" i="1302"/>
  <c r="J366" i="1302"/>
  <c r="K366" i="1302"/>
  <c r="L366" i="1302"/>
  <c r="M366" i="1302"/>
  <c r="N366" i="1302"/>
  <c r="A367" i="1302"/>
  <c r="B367" i="1302"/>
  <c r="C367" i="1302"/>
  <c r="D367" i="1302"/>
  <c r="E367" i="1302"/>
  <c r="F367" i="1302"/>
  <c r="G367" i="1302"/>
  <c r="H367" i="1302"/>
  <c r="I367" i="1302"/>
  <c r="J367" i="1302"/>
  <c r="K367" i="1302"/>
  <c r="L367" i="1302"/>
  <c r="M367" i="1302"/>
  <c r="N367" i="1302"/>
  <c r="A368" i="1302"/>
  <c r="B368" i="1302"/>
  <c r="C368" i="1302"/>
  <c r="D368" i="1302"/>
  <c r="E368" i="1302"/>
  <c r="F368" i="1302"/>
  <c r="G368" i="1302"/>
  <c r="H368" i="1302"/>
  <c r="I368" i="1302"/>
  <c r="J368" i="1302"/>
  <c r="K368" i="1302"/>
  <c r="L368" i="1302"/>
  <c r="M368" i="1302"/>
  <c r="N368" i="1302"/>
  <c r="A369" i="1302"/>
  <c r="B369" i="1302"/>
  <c r="C369" i="1302"/>
  <c r="D369" i="1302"/>
  <c r="E369" i="1302"/>
  <c r="F369" i="1302"/>
  <c r="G369" i="1302"/>
  <c r="H369" i="1302"/>
  <c r="I369" i="1302"/>
  <c r="J369" i="1302"/>
  <c r="K369" i="1302"/>
  <c r="L369" i="1302"/>
  <c r="M369" i="1302"/>
  <c r="N369" i="1302"/>
  <c r="A370" i="1302"/>
  <c r="B370" i="1302"/>
  <c r="C370" i="1302"/>
  <c r="D370" i="1302"/>
  <c r="E370" i="1302"/>
  <c r="F370" i="1302"/>
  <c r="G370" i="1302"/>
  <c r="H370" i="1302"/>
  <c r="I370" i="1302"/>
  <c r="J370" i="1302"/>
  <c r="K370" i="1302"/>
  <c r="L370" i="1302"/>
  <c r="M370" i="1302"/>
  <c r="N370" i="1302"/>
  <c r="A371" i="1302"/>
  <c r="B371" i="1302"/>
  <c r="C371" i="1302"/>
  <c r="D371" i="1302"/>
  <c r="E371" i="1302"/>
  <c r="F371" i="1302"/>
  <c r="G371" i="1302"/>
  <c r="H371" i="1302"/>
  <c r="I371" i="1302"/>
  <c r="J371" i="1302"/>
  <c r="K371" i="1302"/>
  <c r="L371" i="1302"/>
  <c r="M371" i="1302"/>
  <c r="N371" i="1302"/>
  <c r="A372" i="1302"/>
  <c r="B372" i="1302"/>
  <c r="C372" i="1302"/>
  <c r="D372" i="1302"/>
  <c r="E372" i="1302"/>
  <c r="F372" i="1302"/>
  <c r="G372" i="1302"/>
  <c r="H372" i="1302"/>
  <c r="I372" i="1302"/>
  <c r="J372" i="1302"/>
  <c r="K372" i="1302"/>
  <c r="L372" i="1302"/>
  <c r="M372" i="1302"/>
  <c r="N372" i="1302"/>
  <c r="A373" i="1302"/>
  <c r="B373" i="1302"/>
  <c r="C373" i="1302"/>
  <c r="D373" i="1302"/>
  <c r="E373" i="1302"/>
  <c r="F373" i="1302"/>
  <c r="G373" i="1302"/>
  <c r="H373" i="1302"/>
  <c r="I373" i="1302"/>
  <c r="J373" i="1302"/>
  <c r="K373" i="1302"/>
  <c r="L373" i="1302"/>
  <c r="M373" i="1302"/>
  <c r="N373" i="1302"/>
  <c r="A374" i="1302"/>
  <c r="B374" i="1302"/>
  <c r="C374" i="1302"/>
  <c r="D374" i="1302"/>
  <c r="E374" i="1302"/>
  <c r="F374" i="1302"/>
  <c r="G374" i="1302"/>
  <c r="H374" i="1302"/>
  <c r="I374" i="1302"/>
  <c r="J374" i="1302"/>
  <c r="K374" i="1302"/>
  <c r="L374" i="1302"/>
  <c r="M374" i="1302"/>
  <c r="N374" i="1302"/>
  <c r="A375" i="1302"/>
  <c r="B375" i="1302"/>
  <c r="C375" i="1302"/>
  <c r="D375" i="1302"/>
  <c r="E375" i="1302"/>
  <c r="F375" i="1302"/>
  <c r="G375" i="1302"/>
  <c r="H375" i="1302"/>
  <c r="I375" i="1302"/>
  <c r="J375" i="1302"/>
  <c r="K375" i="1302"/>
  <c r="L375" i="1302"/>
  <c r="M375" i="1302"/>
  <c r="N375" i="1302"/>
  <c r="A376" i="1302"/>
  <c r="B376" i="1302"/>
  <c r="C376" i="1302"/>
  <c r="D376" i="1302"/>
  <c r="E376" i="1302"/>
  <c r="F376" i="1302"/>
  <c r="G376" i="1302"/>
  <c r="H376" i="1302"/>
  <c r="I376" i="1302"/>
  <c r="J376" i="1302"/>
  <c r="K376" i="1302"/>
  <c r="L376" i="1302"/>
  <c r="M376" i="1302"/>
  <c r="N376" i="1302"/>
  <c r="A377" i="1302"/>
  <c r="B377" i="1302"/>
  <c r="C377" i="1302"/>
  <c r="D377" i="1302"/>
  <c r="E377" i="1302"/>
  <c r="F377" i="1302"/>
  <c r="G377" i="1302"/>
  <c r="H377" i="1302"/>
  <c r="I377" i="1302"/>
  <c r="J377" i="1302"/>
  <c r="K377" i="1302"/>
  <c r="L377" i="1302"/>
  <c r="M377" i="1302"/>
  <c r="N377" i="1302"/>
  <c r="A378" i="1302"/>
  <c r="B378" i="1302"/>
  <c r="C378" i="1302"/>
  <c r="D378" i="1302"/>
  <c r="E378" i="1302"/>
  <c r="F378" i="1302"/>
  <c r="G378" i="1302"/>
  <c r="H378" i="1302"/>
  <c r="I378" i="1302"/>
  <c r="J378" i="1302"/>
  <c r="K378" i="1302"/>
  <c r="L378" i="1302"/>
  <c r="M378" i="1302"/>
  <c r="N378" i="1302"/>
  <c r="A379" i="1302"/>
  <c r="B379" i="1302"/>
  <c r="C379" i="1302"/>
  <c r="D379" i="1302"/>
  <c r="E379" i="1302"/>
  <c r="F379" i="1302"/>
  <c r="G379" i="1302"/>
  <c r="H379" i="1302"/>
  <c r="I379" i="1302"/>
  <c r="J379" i="1302"/>
  <c r="K379" i="1302"/>
  <c r="L379" i="1302"/>
  <c r="M379" i="1302"/>
  <c r="N379" i="1302"/>
  <c r="A380" i="1302"/>
  <c r="B380" i="1302"/>
  <c r="C380" i="1302"/>
  <c r="D380" i="1302"/>
  <c r="E380" i="1302"/>
  <c r="F380" i="1302"/>
  <c r="G380" i="1302"/>
  <c r="H380" i="1302"/>
  <c r="I380" i="1302"/>
  <c r="J380" i="1302"/>
  <c r="K380" i="1302"/>
  <c r="L380" i="1302"/>
  <c r="M380" i="1302"/>
  <c r="N380" i="1302"/>
  <c r="A381" i="1302"/>
  <c r="B381" i="1302"/>
  <c r="C381" i="1302"/>
  <c r="D381" i="1302"/>
  <c r="E381" i="1302"/>
  <c r="F381" i="1302"/>
  <c r="G381" i="1302"/>
  <c r="H381" i="1302"/>
  <c r="I381" i="1302"/>
  <c r="J381" i="1302"/>
  <c r="K381" i="1302"/>
  <c r="L381" i="1302"/>
  <c r="M381" i="1302"/>
  <c r="N381" i="1302"/>
  <c r="A382" i="1302"/>
  <c r="B382" i="1302"/>
  <c r="C382" i="1302"/>
  <c r="D382" i="1302"/>
  <c r="E382" i="1302"/>
  <c r="F382" i="1302"/>
  <c r="G382" i="1302"/>
  <c r="H382" i="1302"/>
  <c r="I382" i="1302"/>
  <c r="J382" i="1302"/>
  <c r="K382" i="1302"/>
  <c r="L382" i="1302"/>
  <c r="M382" i="1302"/>
  <c r="N382" i="1302"/>
  <c r="A383" i="1302"/>
  <c r="B383" i="1302"/>
  <c r="C383" i="1302"/>
  <c r="D383" i="1302"/>
  <c r="E383" i="1302"/>
  <c r="F383" i="1302"/>
  <c r="G383" i="1302"/>
  <c r="H383" i="1302"/>
  <c r="I383" i="1302"/>
  <c r="J383" i="1302"/>
  <c r="K383" i="1302"/>
  <c r="L383" i="1302"/>
  <c r="M383" i="1302"/>
  <c r="N383" i="1302"/>
  <c r="A384" i="1302"/>
  <c r="B384" i="1302"/>
  <c r="C384" i="1302"/>
  <c r="D384" i="1302"/>
  <c r="E384" i="1302"/>
  <c r="F384" i="1302"/>
  <c r="G384" i="1302"/>
  <c r="H384" i="1302"/>
  <c r="I384" i="1302"/>
  <c r="J384" i="1302"/>
  <c r="K384" i="1302"/>
  <c r="L384" i="1302"/>
  <c r="M384" i="1302"/>
  <c r="N384" i="1302"/>
  <c r="A385" i="1302"/>
  <c r="B385" i="1302"/>
  <c r="C385" i="1302"/>
  <c r="D385" i="1302"/>
  <c r="E385" i="1302"/>
  <c r="F385" i="1302"/>
  <c r="G385" i="1302"/>
  <c r="H385" i="1302"/>
  <c r="I385" i="1302"/>
  <c r="J385" i="1302"/>
  <c r="K385" i="1302"/>
  <c r="L385" i="1302"/>
  <c r="M385" i="1302"/>
  <c r="N385" i="1302"/>
  <c r="A386" i="1302"/>
  <c r="B386" i="1302"/>
  <c r="C386" i="1302"/>
  <c r="D386" i="1302"/>
  <c r="E386" i="1302"/>
  <c r="F386" i="1302"/>
  <c r="G386" i="1302"/>
  <c r="H386" i="1302"/>
  <c r="I386" i="1302"/>
  <c r="J386" i="1302"/>
  <c r="K386" i="1302"/>
  <c r="L386" i="1302"/>
  <c r="M386" i="1302"/>
  <c r="N386" i="1302"/>
  <c r="A387" i="1302"/>
  <c r="B387" i="1302"/>
  <c r="C387" i="1302"/>
  <c r="D387" i="1302"/>
  <c r="E387" i="1302"/>
  <c r="F387" i="1302"/>
  <c r="G387" i="1302"/>
  <c r="H387" i="1302"/>
  <c r="I387" i="1302"/>
  <c r="J387" i="1302"/>
  <c r="K387" i="1302"/>
  <c r="L387" i="1302"/>
  <c r="M387" i="1302"/>
  <c r="N387" i="1302"/>
  <c r="A388" i="1302"/>
  <c r="B388" i="1302"/>
  <c r="C388" i="1302"/>
  <c r="D388" i="1302"/>
  <c r="E388" i="1302"/>
  <c r="F388" i="1302"/>
  <c r="G388" i="1302"/>
  <c r="H388" i="1302"/>
  <c r="I388" i="1302"/>
  <c r="J388" i="1302"/>
  <c r="K388" i="1302"/>
  <c r="L388" i="1302"/>
  <c r="M388" i="1302"/>
  <c r="N388" i="1302"/>
  <c r="A389" i="1302"/>
  <c r="B389" i="1302"/>
  <c r="C389" i="1302"/>
  <c r="D389" i="1302"/>
  <c r="E389" i="1302"/>
  <c r="F389" i="1302"/>
  <c r="G389" i="1302"/>
  <c r="H389" i="1302"/>
  <c r="I389" i="1302"/>
  <c r="J389" i="1302"/>
  <c r="K389" i="1302"/>
  <c r="L389" i="1302"/>
  <c r="M389" i="1302"/>
  <c r="N389" i="1302"/>
  <c r="A390" i="1302"/>
  <c r="B390" i="1302"/>
  <c r="C390" i="1302"/>
  <c r="D390" i="1302"/>
  <c r="E390" i="1302"/>
  <c r="F390" i="1302"/>
  <c r="G390" i="1302"/>
  <c r="H390" i="1302"/>
  <c r="I390" i="1302"/>
  <c r="J390" i="1302"/>
  <c r="K390" i="1302"/>
  <c r="L390" i="1302"/>
  <c r="M390" i="1302"/>
  <c r="N390" i="1302"/>
  <c r="A391" i="1302"/>
  <c r="B391" i="1302"/>
  <c r="C391" i="1302"/>
  <c r="D391" i="1302"/>
  <c r="E391" i="1302"/>
  <c r="F391" i="1302"/>
  <c r="G391" i="1302"/>
  <c r="H391" i="1302"/>
  <c r="I391" i="1302"/>
  <c r="J391" i="1302"/>
  <c r="K391" i="1302"/>
  <c r="L391" i="1302"/>
  <c r="M391" i="1302"/>
  <c r="N391" i="1302"/>
  <c r="A392" i="1302"/>
  <c r="B392" i="1302"/>
  <c r="C392" i="1302"/>
  <c r="D392" i="1302"/>
  <c r="E392" i="1302"/>
  <c r="F392" i="1302"/>
  <c r="G392" i="1302"/>
  <c r="H392" i="1302"/>
  <c r="I392" i="1302"/>
  <c r="J392" i="1302"/>
  <c r="K392" i="1302"/>
  <c r="L392" i="1302"/>
  <c r="M392" i="1302"/>
  <c r="N392" i="1302"/>
  <c r="A393" i="1302"/>
  <c r="B393" i="1302"/>
  <c r="C393" i="1302"/>
  <c r="D393" i="1302"/>
  <c r="E393" i="1302"/>
  <c r="F393" i="1302"/>
  <c r="G393" i="1302"/>
  <c r="H393" i="1302"/>
  <c r="I393" i="1302"/>
  <c r="J393" i="1302"/>
  <c r="K393" i="1302"/>
  <c r="L393" i="1302"/>
  <c r="M393" i="1302"/>
  <c r="A394" i="1302"/>
  <c r="B394" i="1302"/>
  <c r="C394" i="1302"/>
  <c r="D394" i="1302"/>
  <c r="E394" i="1302"/>
  <c r="F394" i="1302"/>
  <c r="G394" i="1302"/>
  <c r="H394" i="1302"/>
  <c r="I394" i="1302"/>
  <c r="J394" i="1302"/>
  <c r="K394" i="1302"/>
  <c r="L394" i="1302"/>
  <c r="M394" i="1302"/>
  <c r="A395" i="1302"/>
  <c r="B395" i="1302"/>
  <c r="C395" i="1302"/>
  <c r="D395" i="1302"/>
  <c r="E395" i="1302"/>
  <c r="F395" i="1302"/>
  <c r="G395" i="1302"/>
  <c r="H395" i="1302"/>
  <c r="I395" i="1302"/>
  <c r="J395" i="1302"/>
  <c r="K395" i="1302"/>
  <c r="L395" i="1302"/>
  <c r="M395" i="1302"/>
  <c r="N395" i="1302"/>
  <c r="A396" i="1302"/>
  <c r="B396" i="1302"/>
  <c r="C396" i="1302"/>
  <c r="D396" i="1302"/>
  <c r="E396" i="1302"/>
  <c r="F396" i="1302"/>
  <c r="G396" i="1302"/>
  <c r="H396" i="1302"/>
  <c r="I396" i="1302"/>
  <c r="J396" i="1302"/>
  <c r="K396" i="1302"/>
  <c r="L396" i="1302"/>
  <c r="M396" i="1302"/>
  <c r="A397" i="1302"/>
  <c r="B397" i="1302"/>
  <c r="C397" i="1302"/>
  <c r="D397" i="1302"/>
  <c r="E397" i="1302"/>
  <c r="F397" i="1302"/>
  <c r="G397" i="1302"/>
  <c r="H397" i="1302"/>
  <c r="I397" i="1302"/>
  <c r="J397" i="1302"/>
  <c r="K397" i="1302"/>
  <c r="L397" i="1302"/>
  <c r="M397" i="1302"/>
  <c r="A398" i="1302"/>
  <c r="B398" i="1302"/>
  <c r="C398" i="1302"/>
  <c r="D398" i="1302"/>
  <c r="E398" i="1302"/>
  <c r="F398" i="1302"/>
  <c r="G398" i="1302"/>
  <c r="H398" i="1302"/>
  <c r="I398" i="1302"/>
  <c r="J398" i="1302"/>
  <c r="K398" i="1302"/>
  <c r="L398" i="1302"/>
  <c r="M398" i="1302"/>
  <c r="A399" i="1302"/>
  <c r="B399" i="1302"/>
  <c r="C399" i="1302"/>
  <c r="D399" i="1302"/>
  <c r="E399" i="1302"/>
  <c r="F399" i="1302"/>
  <c r="G399" i="1302"/>
  <c r="H399" i="1302"/>
  <c r="I399" i="1302"/>
  <c r="J399" i="1302"/>
  <c r="K399" i="1302"/>
  <c r="L399" i="1302"/>
  <c r="M399" i="1302"/>
  <c r="N399" i="1302"/>
  <c r="A400" i="1302"/>
  <c r="B400" i="1302"/>
  <c r="C400" i="1302"/>
  <c r="D400" i="1302"/>
  <c r="E400" i="1302"/>
  <c r="F400" i="1302"/>
  <c r="G400" i="1302"/>
  <c r="H400" i="1302"/>
  <c r="I400" i="1302"/>
  <c r="J400" i="1302"/>
  <c r="K400" i="1302"/>
  <c r="L400" i="1302"/>
  <c r="M400" i="1302"/>
  <c r="N400" i="1302"/>
  <c r="A401" i="1302"/>
  <c r="B401" i="1302"/>
  <c r="C401" i="1302"/>
  <c r="D401" i="1302"/>
  <c r="E401" i="1302"/>
  <c r="F401" i="1302"/>
  <c r="G401" i="1302"/>
  <c r="H401" i="1302"/>
  <c r="I401" i="1302"/>
  <c r="J401" i="1302"/>
  <c r="K401" i="1302"/>
  <c r="L401" i="1302"/>
  <c r="M401" i="1302"/>
  <c r="N401" i="1302"/>
  <c r="A402" i="1302"/>
  <c r="B402" i="1302"/>
  <c r="C402" i="1302"/>
  <c r="D402" i="1302"/>
  <c r="E402" i="1302"/>
  <c r="F402" i="1302"/>
  <c r="G402" i="1302"/>
  <c r="H402" i="1302"/>
  <c r="I402" i="1302"/>
  <c r="J402" i="1302"/>
  <c r="K402" i="1302"/>
  <c r="L402" i="1302"/>
  <c r="M402" i="1302"/>
  <c r="N402" i="1302"/>
  <c r="A403" i="1302"/>
  <c r="B403" i="1302"/>
  <c r="C403" i="1302"/>
  <c r="D403" i="1302"/>
  <c r="E403" i="1302"/>
  <c r="F403" i="1302"/>
  <c r="G403" i="1302"/>
  <c r="H403" i="1302"/>
  <c r="I403" i="1302"/>
  <c r="J403" i="1302"/>
  <c r="K403" i="1302"/>
  <c r="L403" i="1302"/>
  <c r="M403" i="1302"/>
  <c r="N403" i="1302"/>
  <c r="A404" i="1302"/>
  <c r="B404" i="1302"/>
  <c r="C404" i="1302"/>
  <c r="D404" i="1302"/>
  <c r="E404" i="1302"/>
  <c r="F404" i="1302"/>
  <c r="G404" i="1302"/>
  <c r="H404" i="1302"/>
  <c r="I404" i="1302"/>
  <c r="J404" i="1302"/>
  <c r="K404" i="1302"/>
  <c r="L404" i="1302"/>
  <c r="M404" i="1302"/>
  <c r="N404" i="1302"/>
  <c r="A405" i="1302"/>
  <c r="B405" i="1302"/>
  <c r="C405" i="1302"/>
  <c r="D405" i="1302"/>
  <c r="E405" i="1302"/>
  <c r="F405" i="1302"/>
  <c r="G405" i="1302"/>
  <c r="H405" i="1302"/>
  <c r="I405" i="1302"/>
  <c r="J405" i="1302"/>
  <c r="K405" i="1302"/>
  <c r="L405" i="1302"/>
  <c r="M405" i="1302"/>
  <c r="N405" i="1302"/>
  <c r="A406" i="1302"/>
  <c r="B406" i="1302"/>
  <c r="C406" i="1302"/>
  <c r="D406" i="1302"/>
  <c r="E406" i="1302"/>
  <c r="F406" i="1302"/>
  <c r="G406" i="1302"/>
  <c r="H406" i="1302"/>
  <c r="I406" i="1302"/>
  <c r="J406" i="1302"/>
  <c r="K406" i="1302"/>
  <c r="L406" i="1302"/>
  <c r="M406" i="1302"/>
  <c r="A407" i="1302"/>
  <c r="B407" i="1302"/>
  <c r="C407" i="1302"/>
  <c r="D407" i="1302"/>
  <c r="E407" i="1302"/>
  <c r="F407" i="1302"/>
  <c r="G407" i="1302"/>
  <c r="H407" i="1302"/>
  <c r="I407" i="1302"/>
  <c r="J407" i="1302"/>
  <c r="K407" i="1302"/>
  <c r="L407" i="1302"/>
  <c r="M407" i="1302"/>
  <c r="N407" i="1302"/>
  <c r="A408" i="1302"/>
  <c r="B408" i="1302"/>
  <c r="C408" i="1302"/>
  <c r="D408" i="1302"/>
  <c r="E408" i="1302"/>
  <c r="F408" i="1302"/>
  <c r="G408" i="1302"/>
  <c r="H408" i="1302"/>
  <c r="I408" i="1302"/>
  <c r="J408" i="1302"/>
  <c r="K408" i="1302"/>
  <c r="L408" i="1302"/>
  <c r="M408" i="1302"/>
  <c r="A409" i="1302"/>
  <c r="B409" i="1302"/>
  <c r="C409" i="1302"/>
  <c r="D409" i="1302"/>
  <c r="E409" i="1302"/>
  <c r="F409" i="1302"/>
  <c r="G409" i="1302"/>
  <c r="H409" i="1302"/>
  <c r="I409" i="1302"/>
  <c r="J409" i="1302"/>
  <c r="K409" i="1302"/>
  <c r="L409" i="1302"/>
  <c r="M409" i="1302"/>
  <c r="A410" i="1302"/>
  <c r="B410" i="1302"/>
  <c r="C410" i="1302"/>
  <c r="D410" i="1302"/>
  <c r="E410" i="1302"/>
  <c r="F410" i="1302"/>
  <c r="G410" i="1302"/>
  <c r="H410" i="1302"/>
  <c r="I410" i="1302"/>
  <c r="J410" i="1302"/>
  <c r="K410" i="1302"/>
  <c r="L410" i="1302"/>
  <c r="M410" i="1302"/>
  <c r="N410" i="1302"/>
  <c r="A411" i="1302"/>
  <c r="B411" i="1302"/>
  <c r="C411" i="1302"/>
  <c r="D411" i="1302"/>
  <c r="E411" i="1302"/>
  <c r="F411" i="1302"/>
  <c r="G411" i="1302"/>
  <c r="H411" i="1302"/>
  <c r="I411" i="1302"/>
  <c r="J411" i="1302"/>
  <c r="K411" i="1302"/>
  <c r="L411" i="1302"/>
  <c r="M411" i="1302"/>
  <c r="N411" i="1302"/>
  <c r="A412" i="1302"/>
  <c r="B412" i="1302"/>
  <c r="C412" i="1302"/>
  <c r="D412" i="1302"/>
  <c r="E412" i="1302"/>
  <c r="F412" i="1302"/>
  <c r="G412" i="1302"/>
  <c r="H412" i="1302"/>
  <c r="I412" i="1302"/>
  <c r="J412" i="1302"/>
  <c r="K412" i="1302"/>
  <c r="L412" i="1302"/>
  <c r="M412" i="1302"/>
  <c r="A413" i="1302"/>
  <c r="B413" i="1302"/>
  <c r="C413" i="1302"/>
  <c r="D413" i="1302"/>
  <c r="E413" i="1302"/>
  <c r="F413" i="1302"/>
  <c r="G413" i="1302"/>
  <c r="H413" i="1302"/>
  <c r="I413" i="1302"/>
  <c r="J413" i="1302"/>
  <c r="K413" i="1302"/>
  <c r="L413" i="1302"/>
  <c r="M413" i="1302"/>
  <c r="A414" i="1302"/>
  <c r="B414" i="1302"/>
  <c r="C414" i="1302"/>
  <c r="D414" i="1302"/>
  <c r="E414" i="1302"/>
  <c r="F414" i="1302"/>
  <c r="G414" i="1302"/>
  <c r="H414" i="1302"/>
  <c r="I414" i="1302"/>
  <c r="J414" i="1302"/>
  <c r="K414" i="1302"/>
  <c r="L414" i="1302"/>
  <c r="M414" i="1302"/>
  <c r="A415" i="1302"/>
  <c r="B415" i="1302"/>
  <c r="C415" i="1302"/>
  <c r="D415" i="1302"/>
  <c r="E415" i="1302"/>
  <c r="F415" i="1302"/>
  <c r="G415" i="1302"/>
  <c r="H415" i="1302"/>
  <c r="I415" i="1302"/>
  <c r="J415" i="1302"/>
  <c r="K415" i="1302"/>
  <c r="L415" i="1302"/>
  <c r="M415" i="1302"/>
  <c r="A416" i="1302"/>
  <c r="B416" i="1302"/>
  <c r="C416" i="1302"/>
  <c r="D416" i="1302"/>
  <c r="E416" i="1302"/>
  <c r="F416" i="1302"/>
  <c r="G416" i="1302"/>
  <c r="H416" i="1302"/>
  <c r="I416" i="1302"/>
  <c r="J416" i="1302"/>
  <c r="K416" i="1302"/>
  <c r="L416" i="1302"/>
  <c r="M416" i="1302"/>
  <c r="A417" i="1302"/>
  <c r="B417" i="1302"/>
  <c r="C417" i="1302"/>
  <c r="D417" i="1302"/>
  <c r="E417" i="1302"/>
  <c r="F417" i="1302"/>
  <c r="G417" i="1302"/>
  <c r="H417" i="1302"/>
  <c r="I417" i="1302"/>
  <c r="J417" i="1302"/>
  <c r="K417" i="1302"/>
  <c r="L417" i="1302"/>
  <c r="M417" i="1302"/>
  <c r="A418" i="1302"/>
  <c r="B418" i="1302"/>
  <c r="C418" i="1302"/>
  <c r="D418" i="1302"/>
  <c r="E418" i="1302"/>
  <c r="F418" i="1302"/>
  <c r="G418" i="1302"/>
  <c r="H418" i="1302"/>
  <c r="I418" i="1302"/>
  <c r="J418" i="1302"/>
  <c r="K418" i="1302"/>
  <c r="L418" i="1302"/>
  <c r="M418" i="1302"/>
  <c r="A419" i="1302"/>
  <c r="B419" i="1302"/>
  <c r="C419" i="1302"/>
  <c r="D419" i="1302"/>
  <c r="E419" i="1302"/>
  <c r="F419" i="1302"/>
  <c r="G419" i="1302"/>
  <c r="H419" i="1302"/>
  <c r="I419" i="1302"/>
  <c r="J419" i="1302"/>
  <c r="K419" i="1302"/>
  <c r="L419" i="1302"/>
  <c r="M419" i="1302"/>
  <c r="N419" i="1302"/>
  <c r="A420" i="1302"/>
  <c r="B420" i="1302"/>
  <c r="C420" i="1302"/>
  <c r="D420" i="1302"/>
  <c r="E420" i="1302"/>
  <c r="F420" i="1302"/>
  <c r="G420" i="1302"/>
  <c r="H420" i="1302"/>
  <c r="I420" i="1302"/>
  <c r="J420" i="1302"/>
  <c r="K420" i="1302"/>
  <c r="L420" i="1302"/>
  <c r="M420" i="1302"/>
  <c r="N420" i="1302"/>
  <c r="A421" i="1302"/>
  <c r="B421" i="1302"/>
  <c r="C421" i="1302"/>
  <c r="D421" i="1302"/>
  <c r="E421" i="1302"/>
  <c r="F421" i="1302"/>
  <c r="G421" i="1302"/>
  <c r="H421" i="1302"/>
  <c r="I421" i="1302"/>
  <c r="J421" i="1302"/>
  <c r="K421" i="1302"/>
  <c r="L421" i="1302"/>
  <c r="M421" i="1302"/>
  <c r="N421" i="1302"/>
  <c r="A422" i="1302"/>
  <c r="B422" i="1302"/>
  <c r="C422" i="1302"/>
  <c r="D422" i="1302"/>
  <c r="E422" i="1302"/>
  <c r="F422" i="1302"/>
  <c r="G422" i="1302"/>
  <c r="H422" i="1302"/>
  <c r="I422" i="1302"/>
  <c r="J422" i="1302"/>
  <c r="K422" i="1302"/>
  <c r="L422" i="1302"/>
  <c r="M422" i="1302"/>
  <c r="N422" i="1302"/>
  <c r="A423" i="1302"/>
  <c r="B423" i="1302"/>
  <c r="C423" i="1302"/>
  <c r="D423" i="1302"/>
  <c r="E423" i="1302"/>
  <c r="F423" i="1302"/>
  <c r="G423" i="1302"/>
  <c r="H423" i="1302"/>
  <c r="I423" i="1302"/>
  <c r="J423" i="1302"/>
  <c r="K423" i="1302"/>
  <c r="L423" i="1302"/>
  <c r="M423" i="1302"/>
  <c r="A424" i="1302"/>
  <c r="B424" i="1302"/>
  <c r="C424" i="1302"/>
  <c r="D424" i="1302"/>
  <c r="E424" i="1302"/>
  <c r="F424" i="1302"/>
  <c r="G424" i="1302"/>
  <c r="H424" i="1302"/>
  <c r="I424" i="1302"/>
  <c r="J424" i="1302"/>
  <c r="K424" i="1302"/>
  <c r="L424" i="1302"/>
  <c r="M424" i="1302"/>
  <c r="A425" i="1302"/>
  <c r="B425" i="1302"/>
  <c r="C425" i="1302"/>
  <c r="D425" i="1302"/>
  <c r="E425" i="1302"/>
  <c r="F425" i="1302"/>
  <c r="G425" i="1302"/>
  <c r="H425" i="1302"/>
  <c r="I425" i="1302"/>
  <c r="J425" i="1302"/>
  <c r="K425" i="1302"/>
  <c r="L425" i="1302"/>
  <c r="M425" i="1302"/>
  <c r="N425" i="1302"/>
  <c r="A426" i="1302"/>
  <c r="B426" i="1302"/>
  <c r="C426" i="1302"/>
  <c r="D426" i="1302"/>
  <c r="E426" i="1302"/>
  <c r="F426" i="1302"/>
  <c r="G426" i="1302"/>
  <c r="H426" i="1302"/>
  <c r="I426" i="1302"/>
  <c r="J426" i="1302"/>
  <c r="K426" i="1302"/>
  <c r="L426" i="1302"/>
  <c r="M426" i="1302"/>
  <c r="N426" i="1302"/>
  <c r="A427" i="1302"/>
  <c r="B427" i="1302"/>
  <c r="C427" i="1302"/>
  <c r="D427" i="1302"/>
  <c r="E427" i="1302"/>
  <c r="F427" i="1302"/>
  <c r="G427" i="1302"/>
  <c r="H427" i="1302"/>
  <c r="I427" i="1302"/>
  <c r="J427" i="1302"/>
  <c r="K427" i="1302"/>
  <c r="L427" i="1302"/>
  <c r="M427" i="1302"/>
  <c r="N427" i="1302"/>
  <c r="A428" i="1302"/>
  <c r="B428" i="1302"/>
  <c r="C428" i="1302"/>
  <c r="D428" i="1302"/>
  <c r="E428" i="1302"/>
  <c r="F428" i="1302"/>
  <c r="G428" i="1302"/>
  <c r="H428" i="1302"/>
  <c r="I428" i="1302"/>
  <c r="J428" i="1302"/>
  <c r="K428" i="1302"/>
  <c r="L428" i="1302"/>
  <c r="M428" i="1302"/>
  <c r="N428" i="1302"/>
  <c r="A429" i="1302"/>
  <c r="B429" i="1302"/>
  <c r="C429" i="1302"/>
  <c r="D429" i="1302"/>
  <c r="E429" i="1302"/>
  <c r="F429" i="1302"/>
  <c r="G429" i="1302"/>
  <c r="H429" i="1302"/>
  <c r="I429" i="1302"/>
  <c r="J429" i="1302"/>
  <c r="K429" i="1302"/>
  <c r="L429" i="1302"/>
  <c r="M429" i="1302"/>
  <c r="A430" i="1302"/>
  <c r="B430" i="1302"/>
  <c r="C430" i="1302"/>
  <c r="D430" i="1302"/>
  <c r="E430" i="1302"/>
  <c r="F430" i="1302"/>
  <c r="G430" i="1302"/>
  <c r="H430" i="1302"/>
  <c r="I430" i="1302"/>
  <c r="J430" i="1302"/>
  <c r="K430" i="1302"/>
  <c r="L430" i="1302"/>
  <c r="M430" i="1302"/>
  <c r="A431" i="1302"/>
  <c r="B431" i="1302"/>
  <c r="C431" i="1302"/>
  <c r="D431" i="1302"/>
  <c r="E431" i="1302"/>
  <c r="F431" i="1302"/>
  <c r="G431" i="1302"/>
  <c r="H431" i="1302"/>
  <c r="I431" i="1302"/>
  <c r="J431" i="1302"/>
  <c r="K431" i="1302"/>
  <c r="L431" i="1302"/>
  <c r="M431" i="1302"/>
  <c r="N431" i="1302"/>
  <c r="A432" i="1302"/>
  <c r="B432" i="1302"/>
  <c r="C432" i="1302"/>
  <c r="D432" i="1302"/>
  <c r="E432" i="1302"/>
  <c r="F432" i="1302"/>
  <c r="G432" i="1302"/>
  <c r="H432" i="1302"/>
  <c r="I432" i="1302"/>
  <c r="J432" i="1302"/>
  <c r="K432" i="1302"/>
  <c r="L432" i="1302"/>
  <c r="M432" i="1302"/>
  <c r="N432" i="1302"/>
  <c r="A433" i="1302"/>
  <c r="B433" i="1302"/>
  <c r="C433" i="1302"/>
  <c r="D433" i="1302"/>
  <c r="E433" i="1302"/>
  <c r="F433" i="1302"/>
  <c r="G433" i="1302"/>
  <c r="H433" i="1302"/>
  <c r="I433" i="1302"/>
  <c r="J433" i="1302"/>
  <c r="K433" i="1302"/>
  <c r="L433" i="1302"/>
  <c r="M433" i="1302"/>
  <c r="A434" i="1302"/>
  <c r="B434" i="1302"/>
  <c r="C434" i="1302"/>
  <c r="D434" i="1302"/>
  <c r="E434" i="1302"/>
  <c r="F434" i="1302"/>
  <c r="G434" i="1302"/>
  <c r="H434" i="1302"/>
  <c r="I434" i="1302"/>
  <c r="J434" i="1302"/>
  <c r="K434" i="1302"/>
  <c r="L434" i="1302"/>
  <c r="M434" i="1302"/>
  <c r="A435" i="1302"/>
  <c r="B435" i="1302"/>
  <c r="C435" i="1302"/>
  <c r="D435" i="1302"/>
  <c r="E435" i="1302"/>
  <c r="F435" i="1302"/>
  <c r="G435" i="1302"/>
  <c r="H435" i="1302"/>
  <c r="I435" i="1302"/>
  <c r="J435" i="1302"/>
  <c r="K435" i="1302"/>
  <c r="L435" i="1302"/>
  <c r="M435" i="1302"/>
  <c r="A436" i="1302"/>
  <c r="B436" i="1302"/>
  <c r="C436" i="1302"/>
  <c r="D436" i="1302"/>
  <c r="E436" i="1302"/>
  <c r="F436" i="1302"/>
  <c r="G436" i="1302"/>
  <c r="H436" i="1302"/>
  <c r="I436" i="1302"/>
  <c r="J436" i="1302"/>
  <c r="K436" i="1302"/>
  <c r="L436" i="1302"/>
  <c r="M436" i="1302"/>
  <c r="A437" i="1302"/>
  <c r="B437" i="1302"/>
  <c r="C437" i="1302"/>
  <c r="D437" i="1302"/>
  <c r="E437" i="1302"/>
  <c r="F437" i="1302"/>
  <c r="G437" i="1302"/>
  <c r="H437" i="1302"/>
  <c r="I437" i="1302"/>
  <c r="J437" i="1302"/>
  <c r="K437" i="1302"/>
  <c r="L437" i="1302"/>
  <c r="M437" i="1302"/>
  <c r="N437" i="1302"/>
  <c r="A438" i="1302"/>
  <c r="B438" i="1302"/>
  <c r="C438" i="1302"/>
  <c r="D438" i="1302"/>
  <c r="E438" i="1302"/>
  <c r="F438" i="1302"/>
  <c r="G438" i="1302"/>
  <c r="H438" i="1302"/>
  <c r="I438" i="1302"/>
  <c r="J438" i="1302"/>
  <c r="K438" i="1302"/>
  <c r="L438" i="1302"/>
  <c r="M438" i="1302"/>
  <c r="A439" i="1302"/>
  <c r="B439" i="1302"/>
  <c r="C439" i="1302"/>
  <c r="D439" i="1302"/>
  <c r="E439" i="1302"/>
  <c r="F439" i="1302"/>
  <c r="G439" i="1302"/>
  <c r="H439" i="1302"/>
  <c r="I439" i="1302"/>
  <c r="J439" i="1302"/>
  <c r="K439" i="1302"/>
  <c r="L439" i="1302"/>
  <c r="M439" i="1302"/>
  <c r="A440" i="1302"/>
  <c r="B440" i="1302"/>
  <c r="C440" i="1302"/>
  <c r="D440" i="1302"/>
  <c r="E440" i="1302"/>
  <c r="F440" i="1302"/>
  <c r="G440" i="1302"/>
  <c r="H440" i="1302"/>
  <c r="I440" i="1302"/>
  <c r="J440" i="1302"/>
  <c r="K440" i="1302"/>
  <c r="L440" i="1302"/>
  <c r="M440" i="1302"/>
  <c r="A441" i="1302"/>
  <c r="B441" i="1302"/>
  <c r="C441" i="1302"/>
  <c r="D441" i="1302"/>
  <c r="E441" i="1302"/>
  <c r="F441" i="1302"/>
  <c r="G441" i="1302"/>
  <c r="H441" i="1302"/>
  <c r="I441" i="1302"/>
  <c r="J441" i="1302"/>
  <c r="K441" i="1302"/>
  <c r="L441" i="1302"/>
  <c r="M441" i="1302"/>
  <c r="N441" i="1302"/>
  <c r="A442" i="1302"/>
  <c r="B442" i="1302"/>
  <c r="C442" i="1302"/>
  <c r="D442" i="1302"/>
  <c r="E442" i="1302"/>
  <c r="F442" i="1302"/>
  <c r="G442" i="1302"/>
  <c r="H442" i="1302"/>
  <c r="I442" i="1302"/>
  <c r="J442" i="1302"/>
  <c r="K442" i="1302"/>
  <c r="L442" i="1302"/>
  <c r="M442" i="1302"/>
  <c r="A443" i="1302"/>
  <c r="B443" i="1302"/>
  <c r="C443" i="1302"/>
  <c r="D443" i="1302"/>
  <c r="E443" i="1302"/>
  <c r="F443" i="1302"/>
  <c r="G443" i="1302"/>
  <c r="H443" i="1302"/>
  <c r="I443" i="1302"/>
  <c r="J443" i="1302"/>
  <c r="K443" i="1302"/>
  <c r="L443" i="1302"/>
  <c r="M443" i="1302"/>
  <c r="A444" i="1302"/>
  <c r="B444" i="1302"/>
  <c r="C444" i="1302"/>
  <c r="D444" i="1302"/>
  <c r="E444" i="1302"/>
  <c r="F444" i="1302"/>
  <c r="G444" i="1302"/>
  <c r="H444" i="1302"/>
  <c r="I444" i="1302"/>
  <c r="J444" i="1302"/>
  <c r="K444" i="1302"/>
  <c r="L444" i="1302"/>
  <c r="M444" i="1302"/>
  <c r="A445" i="1302"/>
  <c r="B445" i="1302"/>
  <c r="C445" i="1302"/>
  <c r="D445" i="1302"/>
  <c r="E445" i="1302"/>
  <c r="F445" i="1302"/>
  <c r="G445" i="1302"/>
  <c r="H445" i="1302"/>
  <c r="I445" i="1302"/>
  <c r="J445" i="1302"/>
  <c r="K445" i="1302"/>
  <c r="L445" i="1302"/>
  <c r="M445" i="1302"/>
  <c r="A446" i="1302"/>
  <c r="B446" i="1302"/>
  <c r="C446" i="1302"/>
  <c r="D446" i="1302"/>
  <c r="E446" i="1302"/>
  <c r="F446" i="1302"/>
  <c r="G446" i="1302"/>
  <c r="H446" i="1302"/>
  <c r="I446" i="1302"/>
  <c r="J446" i="1302"/>
  <c r="K446" i="1302"/>
  <c r="L446" i="1302"/>
  <c r="M446" i="1302"/>
  <c r="N446" i="1302"/>
  <c r="A447" i="1302"/>
  <c r="B447" i="1302"/>
  <c r="C447" i="1302"/>
  <c r="D447" i="1302"/>
  <c r="E447" i="1302"/>
  <c r="F447" i="1302"/>
  <c r="G447" i="1302"/>
  <c r="H447" i="1302"/>
  <c r="I447" i="1302"/>
  <c r="J447" i="1302"/>
  <c r="K447" i="1302"/>
  <c r="L447" i="1302"/>
  <c r="M447" i="1302"/>
  <c r="N447" i="1302"/>
  <c r="A448" i="1302"/>
  <c r="B448" i="1302"/>
  <c r="C448" i="1302"/>
  <c r="D448" i="1302"/>
  <c r="E448" i="1302"/>
  <c r="F448" i="1302"/>
  <c r="G448" i="1302"/>
  <c r="H448" i="1302"/>
  <c r="I448" i="1302"/>
  <c r="J448" i="1302"/>
  <c r="K448" i="1302"/>
  <c r="L448" i="1302"/>
  <c r="M448" i="1302"/>
  <c r="N448" i="1302"/>
  <c r="A449" i="1302"/>
  <c r="B449" i="1302"/>
  <c r="C449" i="1302"/>
  <c r="D449" i="1302"/>
  <c r="E449" i="1302"/>
  <c r="F449" i="1302"/>
  <c r="G449" i="1302"/>
  <c r="H449" i="1302"/>
  <c r="I449" i="1302"/>
  <c r="J449" i="1302"/>
  <c r="K449" i="1302"/>
  <c r="L449" i="1302"/>
  <c r="M449" i="1302"/>
  <c r="N449" i="1302"/>
  <c r="A450" i="1302"/>
  <c r="B450" i="1302"/>
  <c r="C450" i="1302"/>
  <c r="D450" i="1302"/>
  <c r="E450" i="1302"/>
  <c r="F450" i="1302"/>
  <c r="G450" i="1302"/>
  <c r="H450" i="1302"/>
  <c r="I450" i="1302"/>
  <c r="J450" i="1302"/>
  <c r="K450" i="1302"/>
  <c r="L450" i="1302"/>
  <c r="M450" i="1302"/>
  <c r="N450" i="1302"/>
  <c r="A451" i="1302"/>
  <c r="B451" i="1302"/>
  <c r="C451" i="1302"/>
  <c r="D451" i="1302"/>
  <c r="E451" i="1302"/>
  <c r="F451" i="1302"/>
  <c r="G451" i="1302"/>
  <c r="H451" i="1302"/>
  <c r="I451" i="1302"/>
  <c r="J451" i="1302"/>
  <c r="K451" i="1302"/>
  <c r="L451" i="1302"/>
  <c r="M451" i="1302"/>
  <c r="N451" i="1302"/>
  <c r="A452" i="1302"/>
  <c r="B452" i="1302"/>
  <c r="C452" i="1302"/>
  <c r="D452" i="1302"/>
  <c r="E452" i="1302"/>
  <c r="F452" i="1302"/>
  <c r="G452" i="1302"/>
  <c r="H452" i="1302"/>
  <c r="I452" i="1302"/>
  <c r="J452" i="1302"/>
  <c r="K452" i="1302"/>
  <c r="L452" i="1302"/>
  <c r="M452" i="1302"/>
  <c r="N452" i="1302"/>
  <c r="A453" i="1302"/>
  <c r="B453" i="1302"/>
  <c r="C453" i="1302"/>
  <c r="D453" i="1302"/>
  <c r="E453" i="1302"/>
  <c r="F453" i="1302"/>
  <c r="G453" i="1302"/>
  <c r="H453" i="1302"/>
  <c r="I453" i="1302"/>
  <c r="J453" i="1302"/>
  <c r="K453" i="1302"/>
  <c r="L453" i="1302"/>
  <c r="M453" i="1302"/>
  <c r="N453" i="1302"/>
  <c r="A454" i="1302"/>
  <c r="B454" i="1302"/>
  <c r="C454" i="1302"/>
  <c r="D454" i="1302"/>
  <c r="E454" i="1302"/>
  <c r="F454" i="1302"/>
  <c r="G454" i="1302"/>
  <c r="H454" i="1302"/>
  <c r="I454" i="1302"/>
  <c r="J454" i="1302"/>
  <c r="K454" i="1302"/>
  <c r="L454" i="1302"/>
  <c r="M454" i="1302"/>
  <c r="N454" i="1302"/>
  <c r="A455" i="1302"/>
  <c r="B455" i="1302"/>
  <c r="C455" i="1302"/>
  <c r="D455" i="1302"/>
  <c r="E455" i="1302"/>
  <c r="F455" i="1302"/>
  <c r="G455" i="1302"/>
  <c r="H455" i="1302"/>
  <c r="I455" i="1302"/>
  <c r="J455" i="1302"/>
  <c r="K455" i="1302"/>
  <c r="L455" i="1302"/>
  <c r="M455" i="1302"/>
  <c r="A456" i="1302"/>
  <c r="B456" i="1302"/>
  <c r="C456" i="1302"/>
  <c r="D456" i="1302"/>
  <c r="E456" i="1302"/>
  <c r="F456" i="1302"/>
  <c r="G456" i="1302"/>
  <c r="H456" i="1302"/>
  <c r="I456" i="1302"/>
  <c r="J456" i="1302"/>
  <c r="K456" i="1302"/>
  <c r="L456" i="1302"/>
  <c r="M456" i="1302"/>
  <c r="N456" i="1302"/>
  <c r="A457" i="1302"/>
  <c r="B457" i="1302"/>
  <c r="C457" i="1302"/>
  <c r="D457" i="1302"/>
  <c r="E457" i="1302"/>
  <c r="F457" i="1302"/>
  <c r="G457" i="1302"/>
  <c r="H457" i="1302"/>
  <c r="I457" i="1302"/>
  <c r="J457" i="1302"/>
  <c r="K457" i="1302"/>
  <c r="L457" i="1302"/>
  <c r="M457" i="1302"/>
  <c r="N457" i="1302"/>
  <c r="A458" i="1302"/>
  <c r="B458" i="1302"/>
  <c r="C458" i="1302"/>
  <c r="D458" i="1302"/>
  <c r="E458" i="1302"/>
  <c r="F458" i="1302"/>
  <c r="G458" i="1302"/>
  <c r="H458" i="1302"/>
  <c r="I458" i="1302"/>
  <c r="J458" i="1302"/>
  <c r="K458" i="1302"/>
  <c r="L458" i="1302"/>
  <c r="M458" i="1302"/>
  <c r="N458" i="1302"/>
  <c r="A459" i="1302"/>
  <c r="B459" i="1302"/>
  <c r="C459" i="1302"/>
  <c r="D459" i="1302"/>
  <c r="E459" i="1302"/>
  <c r="F459" i="1302"/>
  <c r="G459" i="1302"/>
  <c r="H459" i="1302"/>
  <c r="I459" i="1302"/>
  <c r="J459" i="1302"/>
  <c r="K459" i="1302"/>
  <c r="L459" i="1302"/>
  <c r="M459" i="1302"/>
  <c r="N459" i="1302"/>
  <c r="A460" i="1302"/>
  <c r="B460" i="1302"/>
  <c r="C460" i="1302"/>
  <c r="D460" i="1302"/>
  <c r="E460" i="1302"/>
  <c r="F460" i="1302"/>
  <c r="G460" i="1302"/>
  <c r="H460" i="1302"/>
  <c r="I460" i="1302"/>
  <c r="J460" i="1302"/>
  <c r="K460" i="1302"/>
  <c r="L460" i="1302"/>
  <c r="M460" i="1302"/>
  <c r="N460" i="1302"/>
  <c r="A461" i="1302"/>
  <c r="B461" i="1302"/>
  <c r="C461" i="1302"/>
  <c r="D461" i="1302"/>
  <c r="E461" i="1302"/>
  <c r="F461" i="1302"/>
  <c r="G461" i="1302"/>
  <c r="H461" i="1302"/>
  <c r="I461" i="1302"/>
  <c r="J461" i="1302"/>
  <c r="K461" i="1302"/>
  <c r="L461" i="1302"/>
  <c r="M461" i="1302"/>
  <c r="N461" i="1302"/>
  <c r="A462" i="1302"/>
  <c r="B462" i="1302"/>
  <c r="C462" i="1302"/>
  <c r="D462" i="1302"/>
  <c r="E462" i="1302"/>
  <c r="F462" i="1302"/>
  <c r="G462" i="1302"/>
  <c r="H462" i="1302"/>
  <c r="I462" i="1302"/>
  <c r="J462" i="1302"/>
  <c r="K462" i="1302"/>
  <c r="L462" i="1302"/>
  <c r="M462" i="1302"/>
  <c r="A463" i="1302"/>
  <c r="B463" i="1302"/>
  <c r="C463" i="1302"/>
  <c r="D463" i="1302"/>
  <c r="E463" i="1302"/>
  <c r="F463" i="1302"/>
  <c r="G463" i="1302"/>
  <c r="H463" i="1302"/>
  <c r="I463" i="1302"/>
  <c r="J463" i="1302"/>
  <c r="K463" i="1302"/>
  <c r="L463" i="1302"/>
  <c r="M463" i="1302"/>
  <c r="A464" i="1302"/>
  <c r="B464" i="1302"/>
  <c r="C464" i="1302"/>
  <c r="D464" i="1302"/>
  <c r="E464" i="1302"/>
  <c r="F464" i="1302"/>
  <c r="G464" i="1302"/>
  <c r="H464" i="1302"/>
  <c r="I464" i="1302"/>
  <c r="J464" i="1302"/>
  <c r="K464" i="1302"/>
  <c r="L464" i="1302"/>
  <c r="M464" i="1302"/>
  <c r="N464" i="1302"/>
  <c r="A465" i="1302"/>
  <c r="B465" i="1302"/>
  <c r="C465" i="1302"/>
  <c r="D465" i="1302"/>
  <c r="E465" i="1302"/>
  <c r="F465" i="1302"/>
  <c r="G465" i="1302"/>
  <c r="H465" i="1302"/>
  <c r="I465" i="1302"/>
  <c r="J465" i="1302"/>
  <c r="K465" i="1302"/>
  <c r="L465" i="1302"/>
  <c r="M465" i="1302"/>
  <c r="A466" i="1302"/>
  <c r="B466" i="1302"/>
  <c r="C466" i="1302"/>
  <c r="D466" i="1302"/>
  <c r="E466" i="1302"/>
  <c r="F466" i="1302"/>
  <c r="G466" i="1302"/>
  <c r="H466" i="1302"/>
  <c r="I466" i="1302"/>
  <c r="J466" i="1302"/>
  <c r="K466" i="1302"/>
  <c r="L466" i="1302"/>
  <c r="M466" i="1302"/>
  <c r="A467" i="1302"/>
  <c r="B467" i="1302"/>
  <c r="C467" i="1302"/>
  <c r="D467" i="1302"/>
  <c r="E467" i="1302"/>
  <c r="F467" i="1302"/>
  <c r="G467" i="1302"/>
  <c r="H467" i="1302"/>
  <c r="I467" i="1302"/>
  <c r="J467" i="1302"/>
  <c r="K467" i="1302"/>
  <c r="L467" i="1302"/>
  <c r="M467" i="1302"/>
  <c r="A468" i="1302"/>
  <c r="B468" i="1302"/>
  <c r="C468" i="1302"/>
  <c r="D468" i="1302"/>
  <c r="E468" i="1302"/>
  <c r="F468" i="1302"/>
  <c r="G468" i="1302"/>
  <c r="H468" i="1302"/>
  <c r="I468" i="1302"/>
  <c r="J468" i="1302"/>
  <c r="K468" i="1302"/>
  <c r="L468" i="1302"/>
  <c r="M468" i="1302"/>
  <c r="A469" i="1302"/>
  <c r="B469" i="1302"/>
  <c r="C469" i="1302"/>
  <c r="D469" i="1302"/>
  <c r="E469" i="1302"/>
  <c r="F469" i="1302"/>
  <c r="G469" i="1302"/>
  <c r="H469" i="1302"/>
  <c r="I469" i="1302"/>
  <c r="J469" i="1302"/>
  <c r="K469" i="1302"/>
  <c r="L469" i="1302"/>
  <c r="M469" i="1302"/>
  <c r="A470" i="1302"/>
  <c r="B470" i="1302"/>
  <c r="C470" i="1302"/>
  <c r="D470" i="1302"/>
  <c r="E470" i="1302"/>
  <c r="F470" i="1302"/>
  <c r="G470" i="1302"/>
  <c r="H470" i="1302"/>
  <c r="I470" i="1302"/>
  <c r="J470" i="1302"/>
  <c r="K470" i="1302"/>
  <c r="L470" i="1302"/>
  <c r="M470" i="1302"/>
  <c r="N470" i="1302"/>
  <c r="A471" i="1302"/>
  <c r="B471" i="1302"/>
  <c r="C471" i="1302"/>
  <c r="D471" i="1302"/>
  <c r="E471" i="1302"/>
  <c r="F471" i="1302"/>
  <c r="G471" i="1302"/>
  <c r="H471" i="1302"/>
  <c r="I471" i="1302"/>
  <c r="J471" i="1302"/>
  <c r="K471" i="1302"/>
  <c r="L471" i="1302"/>
  <c r="M471" i="1302"/>
  <c r="N471" i="1302"/>
  <c r="A472" i="1302"/>
  <c r="B472" i="1302"/>
  <c r="C472" i="1302"/>
  <c r="D472" i="1302"/>
  <c r="E472" i="1302"/>
  <c r="F472" i="1302"/>
  <c r="G472" i="1302"/>
  <c r="H472" i="1302"/>
  <c r="I472" i="1302"/>
  <c r="J472" i="1302"/>
  <c r="K472" i="1302"/>
  <c r="L472" i="1302"/>
  <c r="M472" i="1302"/>
  <c r="A473" i="1302"/>
  <c r="B473" i="1302"/>
  <c r="C473" i="1302"/>
  <c r="D473" i="1302"/>
  <c r="E473" i="1302"/>
  <c r="F473" i="1302"/>
  <c r="G473" i="1302"/>
  <c r="H473" i="1302"/>
  <c r="I473" i="1302"/>
  <c r="J473" i="1302"/>
  <c r="K473" i="1302"/>
  <c r="L473" i="1302"/>
  <c r="M473" i="1302"/>
  <c r="A474" i="1302"/>
  <c r="B474" i="1302"/>
  <c r="C474" i="1302"/>
  <c r="D474" i="1302"/>
  <c r="E474" i="1302"/>
  <c r="F474" i="1302"/>
  <c r="G474" i="1302"/>
  <c r="H474" i="1302"/>
  <c r="I474" i="1302"/>
  <c r="J474" i="1302"/>
  <c r="K474" i="1302"/>
  <c r="L474" i="1302"/>
  <c r="M474" i="1302"/>
  <c r="N474" i="1302"/>
  <c r="A475" i="1302"/>
  <c r="B475" i="1302"/>
  <c r="C475" i="1302"/>
  <c r="D475" i="1302"/>
  <c r="E475" i="1302"/>
  <c r="F475" i="1302"/>
  <c r="G475" i="1302"/>
  <c r="H475" i="1302"/>
  <c r="I475" i="1302"/>
  <c r="J475" i="1302"/>
  <c r="K475" i="1302"/>
  <c r="L475" i="1302"/>
  <c r="M475" i="1302"/>
  <c r="N475" i="1302"/>
  <c r="A476" i="1302"/>
  <c r="B476" i="1302"/>
  <c r="C476" i="1302"/>
  <c r="D476" i="1302"/>
  <c r="E476" i="1302"/>
  <c r="F476" i="1302"/>
  <c r="G476" i="1302"/>
  <c r="H476" i="1302"/>
  <c r="I476" i="1302"/>
  <c r="J476" i="1302"/>
  <c r="K476" i="1302"/>
  <c r="L476" i="1302"/>
  <c r="M476" i="1302"/>
  <c r="A477" i="1302"/>
  <c r="B477" i="1302"/>
  <c r="C477" i="1302"/>
  <c r="D477" i="1302"/>
  <c r="E477" i="1302"/>
  <c r="F477" i="1302"/>
  <c r="G477" i="1302"/>
  <c r="H477" i="1302"/>
  <c r="I477" i="1302"/>
  <c r="J477" i="1302"/>
  <c r="K477" i="1302"/>
  <c r="L477" i="1302"/>
  <c r="M477" i="1302"/>
  <c r="N477" i="1302"/>
  <c r="A478" i="1302"/>
  <c r="B478" i="1302"/>
  <c r="C478" i="1302"/>
  <c r="D478" i="1302"/>
  <c r="E478" i="1302"/>
  <c r="F478" i="1302"/>
  <c r="G478" i="1302"/>
  <c r="H478" i="1302"/>
  <c r="I478" i="1302"/>
  <c r="J478" i="1302"/>
  <c r="K478" i="1302"/>
  <c r="L478" i="1302"/>
  <c r="M478" i="1302"/>
  <c r="N478" i="1302"/>
  <c r="A479" i="1302"/>
  <c r="B479" i="1302"/>
  <c r="C479" i="1302"/>
  <c r="D479" i="1302"/>
  <c r="E479" i="1302"/>
  <c r="F479" i="1302"/>
  <c r="G479" i="1302"/>
  <c r="H479" i="1302"/>
  <c r="I479" i="1302"/>
  <c r="J479" i="1302"/>
  <c r="K479" i="1302"/>
  <c r="L479" i="1302"/>
  <c r="M479" i="1302"/>
  <c r="N479" i="1302"/>
  <c r="A480" i="1302"/>
  <c r="B480" i="1302"/>
  <c r="C480" i="1302"/>
  <c r="D480" i="1302"/>
  <c r="E480" i="1302"/>
  <c r="F480" i="1302"/>
  <c r="G480" i="1302"/>
  <c r="H480" i="1302"/>
  <c r="I480" i="1302"/>
  <c r="J480" i="1302"/>
  <c r="K480" i="1302"/>
  <c r="L480" i="1302"/>
  <c r="M480" i="1302"/>
  <c r="A481" i="1302"/>
  <c r="B481" i="1302"/>
  <c r="C481" i="1302"/>
  <c r="D481" i="1302"/>
  <c r="E481" i="1302"/>
  <c r="F481" i="1302"/>
  <c r="G481" i="1302"/>
  <c r="H481" i="1302"/>
  <c r="I481" i="1302"/>
  <c r="J481" i="1302"/>
  <c r="K481" i="1302"/>
  <c r="L481" i="1302"/>
  <c r="M481" i="1302"/>
  <c r="A482" i="1302"/>
  <c r="B482" i="1302"/>
  <c r="C482" i="1302"/>
  <c r="D482" i="1302"/>
  <c r="E482" i="1302"/>
  <c r="F482" i="1302"/>
  <c r="G482" i="1302"/>
  <c r="H482" i="1302"/>
  <c r="I482" i="1302"/>
  <c r="J482" i="1302"/>
  <c r="K482" i="1302"/>
  <c r="L482" i="1302"/>
  <c r="M482" i="1302"/>
  <c r="A483" i="1302"/>
  <c r="B483" i="1302"/>
  <c r="C483" i="1302"/>
  <c r="D483" i="1302"/>
  <c r="E483" i="1302"/>
  <c r="F483" i="1302"/>
  <c r="G483" i="1302"/>
  <c r="H483" i="1302"/>
  <c r="I483" i="1302"/>
  <c r="J483" i="1302"/>
  <c r="K483" i="1302"/>
  <c r="L483" i="1302"/>
  <c r="M483" i="1302"/>
  <c r="N483" i="1302"/>
  <c r="A484" i="1302"/>
  <c r="B484" i="1302"/>
  <c r="C484" i="1302"/>
  <c r="D484" i="1302"/>
  <c r="E484" i="1302"/>
  <c r="F484" i="1302"/>
  <c r="G484" i="1302"/>
  <c r="H484" i="1302"/>
  <c r="I484" i="1302"/>
  <c r="J484" i="1302"/>
  <c r="K484" i="1302"/>
  <c r="L484" i="1302"/>
  <c r="M484" i="1302"/>
  <c r="A485" i="1302"/>
  <c r="B485" i="1302"/>
  <c r="C485" i="1302"/>
  <c r="D485" i="1302"/>
  <c r="E485" i="1302"/>
  <c r="F485" i="1302"/>
  <c r="G485" i="1302"/>
  <c r="H485" i="1302"/>
  <c r="I485" i="1302"/>
  <c r="J485" i="1302"/>
  <c r="K485" i="1302"/>
  <c r="L485" i="1302"/>
  <c r="M485" i="1302"/>
  <c r="N485" i="1302"/>
  <c r="A486" i="1302"/>
  <c r="B486" i="1302"/>
  <c r="C486" i="1302"/>
  <c r="D486" i="1302"/>
  <c r="E486" i="1302"/>
  <c r="F486" i="1302"/>
  <c r="G486" i="1302"/>
  <c r="H486" i="1302"/>
  <c r="I486" i="1302"/>
  <c r="J486" i="1302"/>
  <c r="K486" i="1302"/>
  <c r="L486" i="1302"/>
  <c r="M486" i="1302"/>
  <c r="N486" i="1302"/>
  <c r="A487" i="1302"/>
  <c r="B487" i="1302"/>
  <c r="C487" i="1302"/>
  <c r="D487" i="1302"/>
  <c r="E487" i="1302"/>
  <c r="F487" i="1302"/>
  <c r="G487" i="1302"/>
  <c r="H487" i="1302"/>
  <c r="I487" i="1302"/>
  <c r="J487" i="1302"/>
  <c r="K487" i="1302"/>
  <c r="L487" i="1302"/>
  <c r="M487" i="1302"/>
  <c r="N487" i="1302"/>
  <c r="A488" i="1302"/>
  <c r="B488" i="1302"/>
  <c r="C488" i="1302"/>
  <c r="D488" i="1302"/>
  <c r="E488" i="1302"/>
  <c r="F488" i="1302"/>
  <c r="G488" i="1302"/>
  <c r="H488" i="1302"/>
  <c r="I488" i="1302"/>
  <c r="J488" i="1302"/>
  <c r="K488" i="1302"/>
  <c r="L488" i="1302"/>
  <c r="M488" i="1302"/>
  <c r="N488" i="1302"/>
  <c r="A489" i="1302"/>
  <c r="B489" i="1302"/>
  <c r="C489" i="1302"/>
  <c r="D489" i="1302"/>
  <c r="E489" i="1302"/>
  <c r="F489" i="1302"/>
  <c r="G489" i="1302"/>
  <c r="H489" i="1302"/>
  <c r="I489" i="1302"/>
  <c r="J489" i="1302"/>
  <c r="K489" i="1302"/>
  <c r="L489" i="1302"/>
  <c r="M489" i="1302"/>
  <c r="N489" i="1302"/>
  <c r="A490" i="1302"/>
  <c r="B490" i="1302"/>
  <c r="C490" i="1302"/>
  <c r="D490" i="1302"/>
  <c r="E490" i="1302"/>
  <c r="F490" i="1302"/>
  <c r="G490" i="1302"/>
  <c r="H490" i="1302"/>
  <c r="I490" i="1302"/>
  <c r="J490" i="1302"/>
  <c r="K490" i="1302"/>
  <c r="L490" i="1302"/>
  <c r="M490" i="1302"/>
  <c r="N490" i="1302"/>
  <c r="A491" i="1302"/>
  <c r="B491" i="1302"/>
  <c r="C491" i="1302"/>
  <c r="D491" i="1302"/>
  <c r="E491" i="1302"/>
  <c r="F491" i="1302"/>
  <c r="G491" i="1302"/>
  <c r="H491" i="1302"/>
  <c r="I491" i="1302"/>
  <c r="J491" i="1302"/>
  <c r="K491" i="1302"/>
  <c r="L491" i="1302"/>
  <c r="M491" i="1302"/>
  <c r="N491" i="1302"/>
  <c r="A492" i="1302"/>
  <c r="B492" i="1302"/>
  <c r="C492" i="1302"/>
  <c r="D492" i="1302"/>
  <c r="E492" i="1302"/>
  <c r="F492" i="1302"/>
  <c r="G492" i="1302"/>
  <c r="H492" i="1302"/>
  <c r="I492" i="1302"/>
  <c r="J492" i="1302"/>
  <c r="K492" i="1302"/>
  <c r="L492" i="1302"/>
  <c r="M492" i="1302"/>
  <c r="N492" i="1302"/>
  <c r="A493" i="1302"/>
  <c r="B493" i="1302"/>
  <c r="C493" i="1302"/>
  <c r="D493" i="1302"/>
  <c r="E493" i="1302"/>
  <c r="F493" i="1302"/>
  <c r="G493" i="1302"/>
  <c r="H493" i="1302"/>
  <c r="I493" i="1302"/>
  <c r="J493" i="1302"/>
  <c r="K493" i="1302"/>
  <c r="L493" i="1302"/>
  <c r="M493" i="1302"/>
  <c r="A494" i="1302"/>
  <c r="B494" i="1302"/>
  <c r="C494" i="1302"/>
  <c r="D494" i="1302"/>
  <c r="E494" i="1302"/>
  <c r="F494" i="1302"/>
  <c r="G494" i="1302"/>
  <c r="H494" i="1302"/>
  <c r="I494" i="1302"/>
  <c r="J494" i="1302"/>
  <c r="K494" i="1302"/>
  <c r="L494" i="1302"/>
  <c r="M494" i="1302"/>
  <c r="N494" i="1302"/>
  <c r="A495" i="1302"/>
  <c r="B495" i="1302"/>
  <c r="C495" i="1302"/>
  <c r="D495" i="1302"/>
  <c r="E495" i="1302"/>
  <c r="F495" i="1302"/>
  <c r="G495" i="1302"/>
  <c r="H495" i="1302"/>
  <c r="I495" i="1302"/>
  <c r="J495" i="1302"/>
  <c r="K495" i="1302"/>
  <c r="L495" i="1302"/>
  <c r="M495" i="1302"/>
  <c r="N495" i="1302"/>
  <c r="A496" i="1302"/>
  <c r="B496" i="1302"/>
  <c r="C496" i="1302"/>
  <c r="D496" i="1302"/>
  <c r="E496" i="1302"/>
  <c r="F496" i="1302"/>
  <c r="G496" i="1302"/>
  <c r="H496" i="1302"/>
  <c r="I496" i="1302"/>
  <c r="J496" i="1302"/>
  <c r="K496" i="1302"/>
  <c r="L496" i="1302"/>
  <c r="M496" i="1302"/>
  <c r="A497" i="1302"/>
  <c r="B497" i="1302"/>
  <c r="C497" i="1302"/>
  <c r="D497" i="1302"/>
  <c r="E497" i="1302"/>
  <c r="F497" i="1302"/>
  <c r="G497" i="1302"/>
  <c r="H497" i="1302"/>
  <c r="I497" i="1302"/>
  <c r="J497" i="1302"/>
  <c r="K497" i="1302"/>
  <c r="L497" i="1302"/>
  <c r="M497" i="1302"/>
  <c r="A498" i="1302"/>
  <c r="B498" i="1302"/>
  <c r="C498" i="1302"/>
  <c r="D498" i="1302"/>
  <c r="E498" i="1302"/>
  <c r="F498" i="1302"/>
  <c r="G498" i="1302"/>
  <c r="H498" i="1302"/>
  <c r="I498" i="1302"/>
  <c r="J498" i="1302"/>
  <c r="K498" i="1302"/>
  <c r="L498" i="1302"/>
  <c r="M498" i="1302"/>
  <c r="A499" i="1302"/>
  <c r="B499" i="1302"/>
  <c r="C499" i="1302"/>
  <c r="D499" i="1302"/>
  <c r="E499" i="1302"/>
  <c r="F499" i="1302"/>
  <c r="G499" i="1302"/>
  <c r="H499" i="1302"/>
  <c r="I499" i="1302"/>
  <c r="J499" i="1302"/>
  <c r="K499" i="1302"/>
  <c r="L499" i="1302"/>
  <c r="M499" i="1302"/>
  <c r="N499" i="1302"/>
  <c r="A500" i="1302"/>
  <c r="B500" i="1302"/>
  <c r="C500" i="1302"/>
  <c r="D500" i="1302"/>
  <c r="E500" i="1302"/>
  <c r="F500" i="1302"/>
  <c r="G500" i="1302"/>
  <c r="H500" i="1302"/>
  <c r="I500" i="1302"/>
  <c r="J500" i="1302"/>
  <c r="K500" i="1302"/>
  <c r="L500" i="1302"/>
  <c r="M500" i="1302"/>
  <c r="N500" i="1302"/>
  <c r="A501" i="1302"/>
  <c r="B501" i="1302"/>
  <c r="C501" i="1302"/>
  <c r="D501" i="1302"/>
  <c r="E501" i="1302"/>
  <c r="F501" i="1302"/>
  <c r="G501" i="1302"/>
  <c r="H501" i="1302"/>
  <c r="I501" i="1302"/>
  <c r="J501" i="1302"/>
  <c r="K501" i="1302"/>
  <c r="L501" i="1302"/>
  <c r="M501" i="1302"/>
  <c r="N501" i="1302"/>
  <c r="A502" i="1302"/>
  <c r="B502" i="1302"/>
  <c r="C502" i="1302"/>
  <c r="D502" i="1302"/>
  <c r="E502" i="1302"/>
  <c r="F502" i="1302"/>
  <c r="G502" i="1302"/>
  <c r="H502" i="1302"/>
  <c r="I502" i="1302"/>
  <c r="J502" i="1302"/>
  <c r="K502" i="1302"/>
  <c r="L502" i="1302"/>
  <c r="M502" i="1302"/>
  <c r="N502" i="1302"/>
  <c r="A503" i="1302"/>
  <c r="B503" i="1302"/>
  <c r="C503" i="1302"/>
  <c r="D503" i="1302"/>
  <c r="E503" i="1302"/>
  <c r="F503" i="1302"/>
  <c r="G503" i="1302"/>
  <c r="H503" i="1302"/>
  <c r="I503" i="1302"/>
  <c r="J503" i="1302"/>
  <c r="K503" i="1302"/>
  <c r="L503" i="1302"/>
  <c r="M503" i="1302"/>
  <c r="N503" i="1302"/>
  <c r="A504" i="1302"/>
  <c r="B504" i="1302"/>
  <c r="C504" i="1302"/>
  <c r="D504" i="1302"/>
  <c r="E504" i="1302"/>
  <c r="F504" i="1302"/>
  <c r="G504" i="1302"/>
  <c r="H504" i="1302"/>
  <c r="I504" i="1302"/>
  <c r="J504" i="1302"/>
  <c r="K504" i="1302"/>
  <c r="L504" i="1302"/>
  <c r="M504" i="1302"/>
  <c r="N504" i="1302"/>
  <c r="A505" i="1302"/>
  <c r="B505" i="1302"/>
  <c r="C505" i="1302"/>
  <c r="D505" i="1302"/>
  <c r="E505" i="1302"/>
  <c r="F505" i="1302"/>
  <c r="G505" i="1302"/>
  <c r="H505" i="1302"/>
  <c r="I505" i="1302"/>
  <c r="J505" i="1302"/>
  <c r="K505" i="1302"/>
  <c r="L505" i="1302"/>
  <c r="M505" i="1302"/>
  <c r="N505" i="1302"/>
  <c r="A506" i="1302"/>
  <c r="B506" i="1302"/>
  <c r="C506" i="1302"/>
  <c r="D506" i="1302"/>
  <c r="E506" i="1302"/>
  <c r="F506" i="1302"/>
  <c r="G506" i="1302"/>
  <c r="H506" i="1302"/>
  <c r="I506" i="1302"/>
  <c r="J506" i="1302"/>
  <c r="K506" i="1302"/>
  <c r="L506" i="1302"/>
  <c r="M506" i="1302"/>
  <c r="A507" i="1302"/>
  <c r="B507" i="1302"/>
  <c r="C507" i="1302"/>
  <c r="D507" i="1302"/>
  <c r="E507" i="1302"/>
  <c r="F507" i="1302"/>
  <c r="G507" i="1302"/>
  <c r="H507" i="1302"/>
  <c r="I507" i="1302"/>
  <c r="J507" i="1302"/>
  <c r="K507" i="1302"/>
  <c r="L507" i="1302"/>
  <c r="M507" i="1302"/>
  <c r="N507" i="1302"/>
  <c r="A508" i="1302"/>
  <c r="B508" i="1302"/>
  <c r="C508" i="1302"/>
  <c r="D508" i="1302"/>
  <c r="E508" i="1302"/>
  <c r="F508" i="1302"/>
  <c r="G508" i="1302"/>
  <c r="H508" i="1302"/>
  <c r="I508" i="1302"/>
  <c r="J508" i="1302"/>
  <c r="K508" i="1302"/>
  <c r="L508" i="1302"/>
  <c r="M508" i="1302"/>
  <c r="N508" i="1302"/>
  <c r="A509" i="1302"/>
  <c r="B509" i="1302"/>
  <c r="C509" i="1302"/>
  <c r="D509" i="1302"/>
  <c r="E509" i="1302"/>
  <c r="F509" i="1302"/>
  <c r="G509" i="1302"/>
  <c r="H509" i="1302"/>
  <c r="I509" i="1302"/>
  <c r="J509" i="1302"/>
  <c r="K509" i="1302"/>
  <c r="L509" i="1302"/>
  <c r="M509" i="1302"/>
  <c r="N509" i="1302"/>
  <c r="A510" i="1302"/>
  <c r="B510" i="1302"/>
  <c r="C510" i="1302"/>
  <c r="D510" i="1302"/>
  <c r="E510" i="1302"/>
  <c r="F510" i="1302"/>
  <c r="G510" i="1302"/>
  <c r="H510" i="1302"/>
  <c r="I510" i="1302"/>
  <c r="J510" i="1302"/>
  <c r="K510" i="1302"/>
  <c r="L510" i="1302"/>
  <c r="M510" i="1302"/>
  <c r="A511" i="1302"/>
  <c r="B511" i="1302"/>
  <c r="C511" i="1302"/>
  <c r="D511" i="1302"/>
  <c r="E511" i="1302"/>
  <c r="F511" i="1302"/>
  <c r="G511" i="1302"/>
  <c r="H511" i="1302"/>
  <c r="I511" i="1302"/>
  <c r="J511" i="1302"/>
  <c r="K511" i="1302"/>
  <c r="L511" i="1302"/>
  <c r="M511" i="1302"/>
  <c r="A512" i="1302"/>
  <c r="B512" i="1302"/>
  <c r="C512" i="1302"/>
  <c r="D512" i="1302"/>
  <c r="E512" i="1302"/>
  <c r="F512" i="1302"/>
  <c r="G512" i="1302"/>
  <c r="H512" i="1302"/>
  <c r="I512" i="1302"/>
  <c r="J512" i="1302"/>
  <c r="K512" i="1302"/>
  <c r="L512" i="1302"/>
  <c r="M512" i="1302"/>
  <c r="N512" i="1302"/>
  <c r="A513" i="1302"/>
  <c r="B513" i="1302"/>
  <c r="C513" i="1302"/>
  <c r="D513" i="1302"/>
  <c r="E513" i="1302"/>
  <c r="F513" i="1302"/>
  <c r="G513" i="1302"/>
  <c r="H513" i="1302"/>
  <c r="I513" i="1302"/>
  <c r="J513" i="1302"/>
  <c r="K513" i="1302"/>
  <c r="L513" i="1302"/>
  <c r="M513" i="1302"/>
  <c r="N513" i="1302"/>
  <c r="A514" i="1302"/>
  <c r="B514" i="1302"/>
  <c r="C514" i="1302"/>
  <c r="D514" i="1302"/>
  <c r="E514" i="1302"/>
  <c r="F514" i="1302"/>
  <c r="G514" i="1302"/>
  <c r="H514" i="1302"/>
  <c r="I514" i="1302"/>
  <c r="J514" i="1302"/>
  <c r="K514" i="1302"/>
  <c r="L514" i="1302"/>
  <c r="M514" i="1302"/>
  <c r="A515" i="1302"/>
  <c r="B515" i="1302"/>
  <c r="C515" i="1302"/>
  <c r="D515" i="1302"/>
  <c r="E515" i="1302"/>
  <c r="F515" i="1302"/>
  <c r="G515" i="1302"/>
  <c r="H515" i="1302"/>
  <c r="I515" i="1302"/>
  <c r="J515" i="1302"/>
  <c r="K515" i="1302"/>
  <c r="L515" i="1302"/>
  <c r="M515" i="1302"/>
  <c r="A516" i="1302"/>
  <c r="B516" i="1302"/>
  <c r="C516" i="1302"/>
  <c r="D516" i="1302"/>
  <c r="E516" i="1302"/>
  <c r="F516" i="1302"/>
  <c r="G516" i="1302"/>
  <c r="H516" i="1302"/>
  <c r="I516" i="1302"/>
  <c r="J516" i="1302"/>
  <c r="K516" i="1302"/>
  <c r="L516" i="1302"/>
  <c r="M516" i="1302"/>
  <c r="A517" i="1302"/>
  <c r="B517" i="1302"/>
  <c r="C517" i="1302"/>
  <c r="D517" i="1302"/>
  <c r="E517" i="1302"/>
  <c r="F517" i="1302"/>
  <c r="G517" i="1302"/>
  <c r="H517" i="1302"/>
  <c r="I517" i="1302"/>
  <c r="J517" i="1302"/>
  <c r="K517" i="1302"/>
  <c r="L517" i="1302"/>
  <c r="M517" i="1302"/>
  <c r="A518" i="1302"/>
  <c r="B518" i="1302"/>
  <c r="C518" i="1302"/>
  <c r="D518" i="1302"/>
  <c r="E518" i="1302"/>
  <c r="F518" i="1302"/>
  <c r="G518" i="1302"/>
  <c r="H518" i="1302"/>
  <c r="I518" i="1302"/>
  <c r="J518" i="1302"/>
  <c r="K518" i="1302"/>
  <c r="L518" i="1302"/>
  <c r="M518" i="1302"/>
  <c r="N518" i="1302"/>
  <c r="A519" i="1302"/>
  <c r="B519" i="1302"/>
  <c r="C519" i="1302"/>
  <c r="D519" i="1302"/>
  <c r="E519" i="1302"/>
  <c r="F519" i="1302"/>
  <c r="G519" i="1302"/>
  <c r="H519" i="1302"/>
  <c r="I519" i="1302"/>
  <c r="J519" i="1302"/>
  <c r="K519" i="1302"/>
  <c r="L519" i="1302"/>
  <c r="M519" i="1302"/>
  <c r="N519" i="1302"/>
  <c r="A520" i="1302"/>
  <c r="B520" i="1302"/>
  <c r="C520" i="1302"/>
  <c r="D520" i="1302"/>
  <c r="E520" i="1302"/>
  <c r="F520" i="1302"/>
  <c r="G520" i="1302"/>
  <c r="H520" i="1302"/>
  <c r="I520" i="1302"/>
  <c r="J520" i="1302"/>
  <c r="K520" i="1302"/>
  <c r="L520" i="1302"/>
  <c r="M520" i="1302"/>
  <c r="A521" i="1302"/>
  <c r="B521" i="1302"/>
  <c r="C521" i="1302"/>
  <c r="D521" i="1302"/>
  <c r="E521" i="1302"/>
  <c r="F521" i="1302"/>
  <c r="G521" i="1302"/>
  <c r="H521" i="1302"/>
  <c r="I521" i="1302"/>
  <c r="J521" i="1302"/>
  <c r="K521" i="1302"/>
  <c r="L521" i="1302"/>
  <c r="M521" i="1302"/>
  <c r="A522" i="1302"/>
  <c r="B522" i="1302"/>
  <c r="C522" i="1302"/>
  <c r="D522" i="1302"/>
  <c r="E522" i="1302"/>
  <c r="F522" i="1302"/>
  <c r="G522" i="1302"/>
  <c r="H522" i="1302"/>
  <c r="I522" i="1302"/>
  <c r="J522" i="1302"/>
  <c r="K522" i="1302"/>
  <c r="L522" i="1302"/>
  <c r="M522" i="1302"/>
  <c r="N522" i="1302"/>
  <c r="A523" i="1302"/>
  <c r="B523" i="1302"/>
  <c r="C523" i="1302"/>
  <c r="D523" i="1302"/>
  <c r="E523" i="1302"/>
  <c r="F523" i="1302"/>
  <c r="G523" i="1302"/>
  <c r="H523" i="1302"/>
  <c r="I523" i="1302"/>
  <c r="J523" i="1302"/>
  <c r="K523" i="1302"/>
  <c r="L523" i="1302"/>
  <c r="M523" i="1302"/>
  <c r="N523" i="1302"/>
  <c r="A524" i="1302"/>
  <c r="B524" i="1302"/>
  <c r="C524" i="1302"/>
  <c r="D524" i="1302"/>
  <c r="E524" i="1302"/>
  <c r="F524" i="1302"/>
  <c r="G524" i="1302"/>
  <c r="H524" i="1302"/>
  <c r="I524" i="1302"/>
  <c r="J524" i="1302"/>
  <c r="K524" i="1302"/>
  <c r="L524" i="1302"/>
  <c r="M524" i="1302"/>
  <c r="N524" i="1302"/>
  <c r="A525" i="1302"/>
  <c r="B525" i="1302"/>
  <c r="C525" i="1302"/>
  <c r="D525" i="1302"/>
  <c r="E525" i="1302"/>
  <c r="F525" i="1302"/>
  <c r="G525" i="1302"/>
  <c r="H525" i="1302"/>
  <c r="I525" i="1302"/>
  <c r="J525" i="1302"/>
  <c r="K525" i="1302"/>
  <c r="L525" i="1302"/>
  <c r="M525" i="1302"/>
  <c r="N525" i="1302"/>
  <c r="A526" i="1302"/>
  <c r="B526" i="1302"/>
  <c r="C526" i="1302"/>
  <c r="D526" i="1302"/>
  <c r="E526" i="1302"/>
  <c r="F526" i="1302"/>
  <c r="G526" i="1302"/>
  <c r="H526" i="1302"/>
  <c r="I526" i="1302"/>
  <c r="J526" i="1302"/>
  <c r="K526" i="1302"/>
  <c r="L526" i="1302"/>
  <c r="M526" i="1302"/>
  <c r="N526" i="1302"/>
  <c r="A527" i="1302"/>
  <c r="B527" i="1302"/>
  <c r="C527" i="1302"/>
  <c r="D527" i="1302"/>
  <c r="E527" i="1302"/>
  <c r="F527" i="1302"/>
  <c r="G527" i="1302"/>
  <c r="H527" i="1302"/>
  <c r="I527" i="1302"/>
  <c r="J527" i="1302"/>
  <c r="K527" i="1302"/>
  <c r="L527" i="1302"/>
  <c r="M527" i="1302"/>
  <c r="N527" i="1302"/>
  <c r="A528" i="1302"/>
  <c r="B528" i="1302"/>
  <c r="C528" i="1302"/>
  <c r="D528" i="1302"/>
  <c r="E528" i="1302"/>
  <c r="F528" i="1302"/>
  <c r="G528" i="1302"/>
  <c r="H528" i="1302"/>
  <c r="I528" i="1302"/>
  <c r="J528" i="1302"/>
  <c r="K528" i="1302"/>
  <c r="L528" i="1302"/>
  <c r="M528" i="1302"/>
  <c r="A529" i="1302"/>
  <c r="B529" i="1302"/>
  <c r="C529" i="1302"/>
  <c r="D529" i="1302"/>
  <c r="E529" i="1302"/>
  <c r="F529" i="1302"/>
  <c r="G529" i="1302"/>
  <c r="H529" i="1302"/>
  <c r="I529" i="1302"/>
  <c r="J529" i="1302"/>
  <c r="K529" i="1302"/>
  <c r="L529" i="1302"/>
  <c r="M529" i="1302"/>
  <c r="N529" i="1302"/>
  <c r="A530" i="1302"/>
  <c r="B530" i="1302"/>
  <c r="C530" i="1302"/>
  <c r="D530" i="1302"/>
  <c r="E530" i="1302"/>
  <c r="F530" i="1302"/>
  <c r="G530" i="1302"/>
  <c r="H530" i="1302"/>
  <c r="I530" i="1302"/>
  <c r="J530" i="1302"/>
  <c r="K530" i="1302"/>
  <c r="L530" i="1302"/>
  <c r="M530" i="1302"/>
  <c r="N530" i="1302"/>
  <c r="A531" i="1302"/>
  <c r="B531" i="1302"/>
  <c r="C531" i="1302"/>
  <c r="D531" i="1302"/>
  <c r="E531" i="1302"/>
  <c r="F531" i="1302"/>
  <c r="G531" i="1302"/>
  <c r="H531" i="1302"/>
  <c r="I531" i="1302"/>
  <c r="J531" i="1302"/>
  <c r="K531" i="1302"/>
  <c r="L531" i="1302"/>
  <c r="M531" i="1302"/>
  <c r="N531" i="1302"/>
  <c r="A532" i="1302"/>
  <c r="B532" i="1302"/>
  <c r="C532" i="1302"/>
  <c r="D532" i="1302"/>
  <c r="E532" i="1302"/>
  <c r="F532" i="1302"/>
  <c r="G532" i="1302"/>
  <c r="H532" i="1302"/>
  <c r="I532" i="1302"/>
  <c r="J532" i="1302"/>
  <c r="K532" i="1302"/>
  <c r="L532" i="1302"/>
  <c r="M532" i="1302"/>
  <c r="N532" i="1302"/>
  <c r="A533" i="1302"/>
  <c r="B533" i="1302"/>
  <c r="C533" i="1302"/>
  <c r="D533" i="1302"/>
  <c r="E533" i="1302"/>
  <c r="F533" i="1302"/>
  <c r="G533" i="1302"/>
  <c r="H533" i="1302"/>
  <c r="I533" i="1302"/>
  <c r="J533" i="1302"/>
  <c r="K533" i="1302"/>
  <c r="L533" i="1302"/>
  <c r="M533" i="1302"/>
  <c r="N533" i="1302"/>
  <c r="A534" i="1302"/>
  <c r="B534" i="1302"/>
  <c r="C534" i="1302"/>
  <c r="D534" i="1302"/>
  <c r="E534" i="1302"/>
  <c r="F534" i="1302"/>
  <c r="G534" i="1302"/>
  <c r="H534" i="1302"/>
  <c r="I534" i="1302"/>
  <c r="J534" i="1302"/>
  <c r="K534" i="1302"/>
  <c r="L534" i="1302"/>
  <c r="M534" i="1302"/>
  <c r="N534" i="1302"/>
  <c r="A535" i="1302"/>
  <c r="B535" i="1302"/>
  <c r="C535" i="1302"/>
  <c r="D535" i="1302"/>
  <c r="E535" i="1302"/>
  <c r="F535" i="1302"/>
  <c r="G535" i="1302"/>
  <c r="H535" i="1302"/>
  <c r="I535" i="1302"/>
  <c r="J535" i="1302"/>
  <c r="K535" i="1302"/>
  <c r="L535" i="1302"/>
  <c r="M535" i="1302"/>
  <c r="N535" i="1302"/>
  <c r="A536" i="1302"/>
  <c r="B536" i="1302"/>
  <c r="C536" i="1302"/>
  <c r="D536" i="1302"/>
  <c r="E536" i="1302"/>
  <c r="F536" i="1302"/>
  <c r="G536" i="1302"/>
  <c r="H536" i="1302"/>
  <c r="I536" i="1302"/>
  <c r="J536" i="1302"/>
  <c r="K536" i="1302"/>
  <c r="L536" i="1302"/>
  <c r="M536" i="1302"/>
  <c r="N536" i="1302"/>
  <c r="A537" i="1302"/>
  <c r="B537" i="1302"/>
  <c r="C537" i="1302"/>
  <c r="D537" i="1302"/>
  <c r="E537" i="1302"/>
  <c r="F537" i="1302"/>
  <c r="G537" i="1302"/>
  <c r="H537" i="1302"/>
  <c r="I537" i="1302"/>
  <c r="J537" i="1302"/>
  <c r="K537" i="1302"/>
  <c r="L537" i="1302"/>
  <c r="M537" i="1302"/>
  <c r="A538" i="1302"/>
  <c r="B538" i="1302"/>
  <c r="C538" i="1302"/>
  <c r="D538" i="1302"/>
  <c r="E538" i="1302"/>
  <c r="F538" i="1302"/>
  <c r="G538" i="1302"/>
  <c r="H538" i="1302"/>
  <c r="I538" i="1302"/>
  <c r="J538" i="1302"/>
  <c r="K538" i="1302"/>
  <c r="L538" i="1302"/>
  <c r="M538" i="1302"/>
  <c r="A539" i="1302"/>
  <c r="B539" i="1302"/>
  <c r="C539" i="1302"/>
  <c r="D539" i="1302"/>
  <c r="E539" i="1302"/>
  <c r="F539" i="1302"/>
  <c r="G539" i="1302"/>
  <c r="H539" i="1302"/>
  <c r="I539" i="1302"/>
  <c r="J539" i="1302"/>
  <c r="K539" i="1302"/>
  <c r="L539" i="1302"/>
  <c r="M539" i="1302"/>
  <c r="N539" i="1302"/>
  <c r="A540" i="1302"/>
  <c r="B540" i="1302"/>
  <c r="C540" i="1302"/>
  <c r="D540" i="1302"/>
  <c r="E540" i="1302"/>
  <c r="F540" i="1302"/>
  <c r="G540" i="1302"/>
  <c r="H540" i="1302"/>
  <c r="I540" i="1302"/>
  <c r="J540" i="1302"/>
  <c r="K540" i="1302"/>
  <c r="L540" i="1302"/>
  <c r="M540" i="1302"/>
  <c r="A541" i="1302"/>
  <c r="B541" i="1302"/>
  <c r="C541" i="1302"/>
  <c r="D541" i="1302"/>
  <c r="E541" i="1302"/>
  <c r="F541" i="1302"/>
  <c r="G541" i="1302"/>
  <c r="H541" i="1302"/>
  <c r="I541" i="1302"/>
  <c r="J541" i="1302"/>
  <c r="K541" i="1302"/>
  <c r="L541" i="1302"/>
  <c r="M541" i="1302"/>
  <c r="A542" i="1302"/>
  <c r="B542" i="1302"/>
  <c r="C542" i="1302"/>
  <c r="D542" i="1302"/>
  <c r="E542" i="1302"/>
  <c r="F542" i="1302"/>
  <c r="G542" i="1302"/>
  <c r="H542" i="1302"/>
  <c r="I542" i="1302"/>
  <c r="J542" i="1302"/>
  <c r="K542" i="1302"/>
  <c r="L542" i="1302"/>
  <c r="M542" i="1302"/>
  <c r="A543" i="1302"/>
  <c r="B543" i="1302"/>
  <c r="C543" i="1302"/>
  <c r="D543" i="1302"/>
  <c r="E543" i="1302"/>
  <c r="F543" i="1302"/>
  <c r="G543" i="1302"/>
  <c r="H543" i="1302"/>
  <c r="I543" i="1302"/>
  <c r="J543" i="1302"/>
  <c r="K543" i="1302"/>
  <c r="L543" i="1302"/>
  <c r="M543" i="1302"/>
  <c r="A544" i="1302"/>
  <c r="B544" i="1302"/>
  <c r="C544" i="1302"/>
  <c r="D544" i="1302"/>
  <c r="E544" i="1302"/>
  <c r="F544" i="1302"/>
  <c r="G544" i="1302"/>
  <c r="H544" i="1302"/>
  <c r="I544" i="1302"/>
  <c r="J544" i="1302"/>
  <c r="K544" i="1302"/>
  <c r="L544" i="1302"/>
  <c r="M544" i="1302"/>
  <c r="A545" i="1302"/>
  <c r="B545" i="1302"/>
  <c r="C545" i="1302"/>
  <c r="D545" i="1302"/>
  <c r="E545" i="1302"/>
  <c r="F545" i="1302"/>
  <c r="G545" i="1302"/>
  <c r="H545" i="1302"/>
  <c r="I545" i="1302"/>
  <c r="J545" i="1302"/>
  <c r="K545" i="1302"/>
  <c r="L545" i="1302"/>
  <c r="M545" i="1302"/>
  <c r="N545" i="1302"/>
  <c r="A546" i="1302"/>
  <c r="B546" i="1302"/>
  <c r="C546" i="1302"/>
  <c r="D546" i="1302"/>
  <c r="E546" i="1302"/>
  <c r="F546" i="1302"/>
  <c r="G546" i="1302"/>
  <c r="H546" i="1302"/>
  <c r="I546" i="1302"/>
  <c r="J546" i="1302"/>
  <c r="K546" i="1302"/>
  <c r="L546" i="1302"/>
  <c r="M546" i="1302"/>
  <c r="N546" i="1302"/>
  <c r="A547" i="1302"/>
  <c r="B547" i="1302"/>
  <c r="C547" i="1302"/>
  <c r="D547" i="1302"/>
  <c r="E547" i="1302"/>
  <c r="F547" i="1302"/>
  <c r="G547" i="1302"/>
  <c r="H547" i="1302"/>
  <c r="I547" i="1302"/>
  <c r="J547" i="1302"/>
  <c r="K547" i="1302"/>
  <c r="L547" i="1302"/>
  <c r="M547" i="1302"/>
  <c r="N547" i="1302"/>
  <c r="A548" i="1302"/>
  <c r="B548" i="1302"/>
  <c r="C548" i="1302"/>
  <c r="D548" i="1302"/>
  <c r="E548" i="1302"/>
  <c r="F548" i="1302"/>
  <c r="G548" i="1302"/>
  <c r="H548" i="1302"/>
  <c r="I548" i="1302"/>
  <c r="J548" i="1302"/>
  <c r="K548" i="1302"/>
  <c r="L548" i="1302"/>
  <c r="M548" i="1302"/>
  <c r="N548" i="1302"/>
  <c r="A549" i="1302"/>
  <c r="B549" i="1302"/>
  <c r="C549" i="1302"/>
  <c r="D549" i="1302"/>
  <c r="E549" i="1302"/>
  <c r="F549" i="1302"/>
  <c r="G549" i="1302"/>
  <c r="H549" i="1302"/>
  <c r="I549" i="1302"/>
  <c r="J549" i="1302"/>
  <c r="K549" i="1302"/>
  <c r="L549" i="1302"/>
  <c r="M549" i="1302"/>
  <c r="N549" i="1302"/>
  <c r="A550" i="1302"/>
  <c r="B550" i="1302"/>
  <c r="C550" i="1302"/>
  <c r="D550" i="1302"/>
  <c r="E550" i="1302"/>
  <c r="F550" i="1302"/>
  <c r="G550" i="1302"/>
  <c r="H550" i="1302"/>
  <c r="I550" i="1302"/>
  <c r="J550" i="1302"/>
  <c r="K550" i="1302"/>
  <c r="L550" i="1302"/>
  <c r="M550" i="1302"/>
  <c r="N550" i="1302"/>
  <c r="A551" i="1302"/>
  <c r="B551" i="1302"/>
  <c r="C551" i="1302"/>
  <c r="D551" i="1302"/>
  <c r="E551" i="1302"/>
  <c r="F551" i="1302"/>
  <c r="G551" i="1302"/>
  <c r="H551" i="1302"/>
  <c r="I551" i="1302"/>
  <c r="J551" i="1302"/>
  <c r="K551" i="1302"/>
  <c r="L551" i="1302"/>
  <c r="M551" i="1302"/>
  <c r="N551" i="1302"/>
  <c r="A552" i="1302"/>
  <c r="B552" i="1302"/>
  <c r="C552" i="1302"/>
  <c r="D552" i="1302"/>
  <c r="E552" i="1302"/>
  <c r="F552" i="1302"/>
  <c r="G552" i="1302"/>
  <c r="H552" i="1302"/>
  <c r="I552" i="1302"/>
  <c r="J552" i="1302"/>
  <c r="K552" i="1302"/>
  <c r="L552" i="1302"/>
  <c r="M552" i="1302"/>
  <c r="N552" i="1302"/>
  <c r="A553" i="1302"/>
  <c r="B553" i="1302"/>
  <c r="C553" i="1302"/>
  <c r="D553" i="1302"/>
  <c r="E553" i="1302"/>
  <c r="F553" i="1302"/>
  <c r="G553" i="1302"/>
  <c r="H553" i="1302"/>
  <c r="I553" i="1302"/>
  <c r="J553" i="1302"/>
  <c r="K553" i="1302"/>
  <c r="L553" i="1302"/>
  <c r="M553" i="1302"/>
  <c r="N553" i="1302"/>
  <c r="A554" i="1302"/>
  <c r="B554" i="1302"/>
  <c r="C554" i="1302"/>
  <c r="D554" i="1302"/>
  <c r="E554" i="1302"/>
  <c r="F554" i="1302"/>
  <c r="G554" i="1302"/>
  <c r="H554" i="1302"/>
  <c r="I554" i="1302"/>
  <c r="J554" i="1302"/>
  <c r="K554" i="1302"/>
  <c r="L554" i="1302"/>
  <c r="M554" i="1302"/>
  <c r="N554" i="1302"/>
  <c r="A555" i="1302"/>
  <c r="B555" i="1302"/>
  <c r="C555" i="1302"/>
  <c r="D555" i="1302"/>
  <c r="E555" i="1302"/>
  <c r="F555" i="1302"/>
  <c r="G555" i="1302"/>
  <c r="H555" i="1302"/>
  <c r="I555" i="1302"/>
  <c r="J555" i="1302"/>
  <c r="K555" i="1302"/>
  <c r="L555" i="1302"/>
  <c r="M555" i="1302"/>
  <c r="N555" i="1302"/>
  <c r="A556" i="1302"/>
  <c r="B556" i="1302"/>
  <c r="C556" i="1302"/>
  <c r="D556" i="1302"/>
  <c r="E556" i="1302"/>
  <c r="F556" i="1302"/>
  <c r="G556" i="1302"/>
  <c r="H556" i="1302"/>
  <c r="I556" i="1302"/>
  <c r="J556" i="1302"/>
  <c r="K556" i="1302"/>
  <c r="L556" i="1302"/>
  <c r="M556" i="1302"/>
  <c r="N556" i="1302"/>
  <c r="A557" i="1302"/>
  <c r="B557" i="1302"/>
  <c r="C557" i="1302"/>
  <c r="D557" i="1302"/>
  <c r="E557" i="1302"/>
  <c r="F557" i="1302"/>
  <c r="G557" i="1302"/>
  <c r="H557" i="1302"/>
  <c r="I557" i="1302"/>
  <c r="J557" i="1302"/>
  <c r="K557" i="1302"/>
  <c r="L557" i="1302"/>
  <c r="M557" i="1302"/>
  <c r="N557" i="1302"/>
  <c r="A558" i="1302"/>
  <c r="B558" i="1302"/>
  <c r="C558" i="1302"/>
  <c r="D558" i="1302"/>
  <c r="E558" i="1302"/>
  <c r="F558" i="1302"/>
  <c r="G558" i="1302"/>
  <c r="H558" i="1302"/>
  <c r="I558" i="1302"/>
  <c r="J558" i="1302"/>
  <c r="K558" i="1302"/>
  <c r="L558" i="1302"/>
  <c r="M558" i="1302"/>
  <c r="N558" i="1302"/>
  <c r="A559" i="1302"/>
  <c r="B559" i="1302"/>
  <c r="C559" i="1302"/>
  <c r="D559" i="1302"/>
  <c r="E559" i="1302"/>
  <c r="F559" i="1302"/>
  <c r="G559" i="1302"/>
  <c r="H559" i="1302"/>
  <c r="I559" i="1302"/>
  <c r="J559" i="1302"/>
  <c r="K559" i="1302"/>
  <c r="L559" i="1302"/>
  <c r="M559" i="1302"/>
  <c r="N559" i="1302"/>
  <c r="A560" i="1302"/>
  <c r="B560" i="1302"/>
  <c r="C560" i="1302"/>
  <c r="D560" i="1302"/>
  <c r="E560" i="1302"/>
  <c r="F560" i="1302"/>
  <c r="G560" i="1302"/>
  <c r="H560" i="1302"/>
  <c r="I560" i="1302"/>
  <c r="J560" i="1302"/>
  <c r="K560" i="1302"/>
  <c r="L560" i="1302"/>
  <c r="M560" i="1302"/>
  <c r="N560" i="1302"/>
  <c r="A561" i="1302"/>
  <c r="B561" i="1302"/>
  <c r="C561" i="1302"/>
  <c r="D561" i="1302"/>
  <c r="E561" i="1302"/>
  <c r="F561" i="1302"/>
  <c r="G561" i="1302"/>
  <c r="H561" i="1302"/>
  <c r="I561" i="1302"/>
  <c r="J561" i="1302"/>
  <c r="K561" i="1302"/>
  <c r="L561" i="1302"/>
  <c r="M561" i="1302"/>
  <c r="N561" i="1302"/>
  <c r="A562" i="1302"/>
  <c r="B562" i="1302"/>
  <c r="C562" i="1302"/>
  <c r="D562" i="1302"/>
  <c r="E562" i="1302"/>
  <c r="F562" i="1302"/>
  <c r="G562" i="1302"/>
  <c r="H562" i="1302"/>
  <c r="I562" i="1302"/>
  <c r="J562" i="1302"/>
  <c r="K562" i="1302"/>
  <c r="L562" i="1302"/>
  <c r="M562" i="1302"/>
  <c r="N562" i="1302"/>
  <c r="A563" i="1302"/>
  <c r="B563" i="1302"/>
  <c r="C563" i="1302"/>
  <c r="D563" i="1302"/>
  <c r="E563" i="1302"/>
  <c r="F563" i="1302"/>
  <c r="G563" i="1302"/>
  <c r="H563" i="1302"/>
  <c r="I563" i="1302"/>
  <c r="J563" i="1302"/>
  <c r="K563" i="1302"/>
  <c r="L563" i="1302"/>
  <c r="M563" i="1302"/>
  <c r="N563" i="1302"/>
  <c r="A564" i="1302"/>
  <c r="B564" i="1302"/>
  <c r="C564" i="1302"/>
  <c r="D564" i="1302"/>
  <c r="E564" i="1302"/>
  <c r="F564" i="1302"/>
  <c r="G564" i="1302"/>
  <c r="H564" i="1302"/>
  <c r="I564" i="1302"/>
  <c r="J564" i="1302"/>
  <c r="K564" i="1302"/>
  <c r="L564" i="1302"/>
  <c r="M564" i="1302"/>
  <c r="N564" i="1302"/>
  <c r="A565" i="1302"/>
  <c r="B565" i="1302"/>
  <c r="C565" i="1302"/>
  <c r="D565" i="1302"/>
  <c r="E565" i="1302"/>
  <c r="F565" i="1302"/>
  <c r="G565" i="1302"/>
  <c r="H565" i="1302"/>
  <c r="I565" i="1302"/>
  <c r="J565" i="1302"/>
  <c r="K565" i="1302"/>
  <c r="L565" i="1302"/>
  <c r="M565" i="1302"/>
  <c r="N565" i="1302"/>
  <c r="A566" i="1302"/>
  <c r="B566" i="1302"/>
  <c r="C566" i="1302"/>
  <c r="D566" i="1302"/>
  <c r="E566" i="1302"/>
  <c r="F566" i="1302"/>
  <c r="G566" i="1302"/>
  <c r="H566" i="1302"/>
  <c r="I566" i="1302"/>
  <c r="J566" i="1302"/>
  <c r="K566" i="1302"/>
  <c r="L566" i="1302"/>
  <c r="M566" i="1302"/>
  <c r="N566" i="1302"/>
  <c r="A567" i="1302"/>
  <c r="B567" i="1302"/>
  <c r="C567" i="1302"/>
  <c r="D567" i="1302"/>
  <c r="E567" i="1302"/>
  <c r="F567" i="1302"/>
  <c r="G567" i="1302"/>
  <c r="H567" i="1302"/>
  <c r="I567" i="1302"/>
  <c r="J567" i="1302"/>
  <c r="K567" i="1302"/>
  <c r="L567" i="1302"/>
  <c r="M567" i="1302"/>
  <c r="N567" i="1302"/>
  <c r="A568" i="1302"/>
  <c r="B568" i="1302"/>
  <c r="C568" i="1302"/>
  <c r="D568" i="1302"/>
  <c r="E568" i="1302"/>
  <c r="F568" i="1302"/>
  <c r="G568" i="1302"/>
  <c r="H568" i="1302"/>
  <c r="I568" i="1302"/>
  <c r="J568" i="1302"/>
  <c r="K568" i="1302"/>
  <c r="L568" i="1302"/>
  <c r="M568" i="1302"/>
  <c r="N568" i="1302"/>
  <c r="A569" i="1302"/>
  <c r="B569" i="1302"/>
  <c r="C569" i="1302"/>
  <c r="D569" i="1302"/>
  <c r="E569" i="1302"/>
  <c r="F569" i="1302"/>
  <c r="G569" i="1302"/>
  <c r="H569" i="1302"/>
  <c r="I569" i="1302"/>
  <c r="J569" i="1302"/>
  <c r="K569" i="1302"/>
  <c r="L569" i="1302"/>
  <c r="M569" i="1302"/>
  <c r="N569" i="1302"/>
  <c r="A570" i="1302"/>
  <c r="B570" i="1302"/>
  <c r="C570" i="1302"/>
  <c r="D570" i="1302"/>
  <c r="E570" i="1302"/>
  <c r="F570" i="1302"/>
  <c r="G570" i="1302"/>
  <c r="H570" i="1302"/>
  <c r="I570" i="1302"/>
  <c r="J570" i="1302"/>
  <c r="K570" i="1302"/>
  <c r="L570" i="1302"/>
  <c r="M570" i="1302"/>
  <c r="N570" i="1302"/>
  <c r="A571" i="1302"/>
  <c r="B571" i="1302"/>
  <c r="C571" i="1302"/>
  <c r="D571" i="1302"/>
  <c r="E571" i="1302"/>
  <c r="F571" i="1302"/>
  <c r="G571" i="1302"/>
  <c r="H571" i="1302"/>
  <c r="I571" i="1302"/>
  <c r="J571" i="1302"/>
  <c r="K571" i="1302"/>
  <c r="L571" i="1302"/>
  <c r="M571" i="1302"/>
  <c r="N571" i="1302"/>
  <c r="A572" i="1302"/>
  <c r="B572" i="1302"/>
  <c r="C572" i="1302"/>
  <c r="D572" i="1302"/>
  <c r="E572" i="1302"/>
  <c r="F572" i="1302"/>
  <c r="G572" i="1302"/>
  <c r="H572" i="1302"/>
  <c r="I572" i="1302"/>
  <c r="J572" i="1302"/>
  <c r="K572" i="1302"/>
  <c r="L572" i="1302"/>
  <c r="M572" i="1302"/>
  <c r="N572" i="1302"/>
  <c r="A573" i="1302"/>
  <c r="B573" i="1302"/>
  <c r="C573" i="1302"/>
  <c r="D573" i="1302"/>
  <c r="E573" i="1302"/>
  <c r="F573" i="1302"/>
  <c r="G573" i="1302"/>
  <c r="H573" i="1302"/>
  <c r="I573" i="1302"/>
  <c r="J573" i="1302"/>
  <c r="K573" i="1302"/>
  <c r="L573" i="1302"/>
  <c r="M573" i="1302"/>
  <c r="N573" i="1302"/>
  <c r="A574" i="1302"/>
  <c r="B574" i="1302"/>
  <c r="C574" i="1302"/>
  <c r="D574" i="1302"/>
  <c r="E574" i="1302"/>
  <c r="F574" i="1302"/>
  <c r="G574" i="1302"/>
  <c r="H574" i="1302"/>
  <c r="I574" i="1302"/>
  <c r="J574" i="1302"/>
  <c r="K574" i="1302"/>
  <c r="L574" i="1302"/>
  <c r="M574" i="1302"/>
  <c r="N574" i="1302"/>
  <c r="A575" i="1302"/>
  <c r="B575" i="1302"/>
  <c r="C575" i="1302"/>
  <c r="D575" i="1302"/>
  <c r="E575" i="1302"/>
  <c r="F575" i="1302"/>
  <c r="G575" i="1302"/>
  <c r="H575" i="1302"/>
  <c r="I575" i="1302"/>
  <c r="J575" i="1302"/>
  <c r="K575" i="1302"/>
  <c r="L575" i="1302"/>
  <c r="M575" i="1302"/>
  <c r="N575" i="1302"/>
  <c r="A576" i="1302"/>
  <c r="B576" i="1302"/>
  <c r="C576" i="1302"/>
  <c r="D576" i="1302"/>
  <c r="E576" i="1302"/>
  <c r="F576" i="1302"/>
  <c r="G576" i="1302"/>
  <c r="H576" i="1302"/>
  <c r="I576" i="1302"/>
  <c r="J576" i="1302"/>
  <c r="K576" i="1302"/>
  <c r="L576" i="1302"/>
  <c r="M576" i="1302"/>
  <c r="N576" i="1302"/>
  <c r="A577" i="1302"/>
  <c r="B577" i="1302"/>
  <c r="C577" i="1302"/>
  <c r="D577" i="1302"/>
  <c r="E577" i="1302"/>
  <c r="F577" i="1302"/>
  <c r="G577" i="1302"/>
  <c r="H577" i="1302"/>
  <c r="I577" i="1302"/>
  <c r="J577" i="1302"/>
  <c r="K577" i="1302"/>
  <c r="L577" i="1302"/>
  <c r="M577" i="1302"/>
  <c r="N577" i="1302"/>
  <c r="A578" i="1302"/>
  <c r="B578" i="1302"/>
  <c r="C578" i="1302"/>
  <c r="D578" i="1302"/>
  <c r="E578" i="1302"/>
  <c r="F578" i="1302"/>
  <c r="G578" i="1302"/>
  <c r="H578" i="1302"/>
  <c r="I578" i="1302"/>
  <c r="J578" i="1302"/>
  <c r="K578" i="1302"/>
  <c r="L578" i="1302"/>
  <c r="M578" i="1302"/>
  <c r="N578" i="1302"/>
  <c r="A579" i="1302"/>
  <c r="B579" i="1302"/>
  <c r="C579" i="1302"/>
  <c r="D579" i="1302"/>
  <c r="E579" i="1302"/>
  <c r="F579" i="1302"/>
  <c r="G579" i="1302"/>
  <c r="H579" i="1302"/>
  <c r="I579" i="1302"/>
  <c r="J579" i="1302"/>
  <c r="K579" i="1302"/>
  <c r="L579" i="1302"/>
  <c r="M579" i="1302"/>
  <c r="N579" i="1302"/>
  <c r="A580" i="1302"/>
  <c r="B580" i="1302"/>
  <c r="C580" i="1302"/>
  <c r="D580" i="1302"/>
  <c r="E580" i="1302"/>
  <c r="F580" i="1302"/>
  <c r="G580" i="1302"/>
  <c r="H580" i="1302"/>
  <c r="I580" i="1302"/>
  <c r="J580" i="1302"/>
  <c r="K580" i="1302"/>
  <c r="L580" i="1302"/>
  <c r="M580" i="1302"/>
  <c r="N580" i="1302"/>
  <c r="A581" i="1302"/>
  <c r="B581" i="1302"/>
  <c r="C581" i="1302"/>
  <c r="D581" i="1302"/>
  <c r="E581" i="1302"/>
  <c r="F581" i="1302"/>
  <c r="G581" i="1302"/>
  <c r="H581" i="1302"/>
  <c r="I581" i="1302"/>
  <c r="J581" i="1302"/>
  <c r="K581" i="1302"/>
  <c r="L581" i="1302"/>
  <c r="M581" i="1302"/>
  <c r="N581" i="1302"/>
  <c r="A582" i="1302"/>
  <c r="B582" i="1302"/>
  <c r="C582" i="1302"/>
  <c r="D582" i="1302"/>
  <c r="E582" i="1302"/>
  <c r="F582" i="1302"/>
  <c r="G582" i="1302"/>
  <c r="H582" i="1302"/>
  <c r="I582" i="1302"/>
  <c r="J582" i="1302"/>
  <c r="K582" i="1302"/>
  <c r="L582" i="1302"/>
  <c r="M582" i="1302"/>
  <c r="N582" i="1302"/>
  <c r="A583" i="1302"/>
  <c r="B583" i="1302"/>
  <c r="C583" i="1302"/>
  <c r="D583" i="1302"/>
  <c r="E583" i="1302"/>
  <c r="F583" i="1302"/>
  <c r="G583" i="1302"/>
  <c r="H583" i="1302"/>
  <c r="I583" i="1302"/>
  <c r="J583" i="1302"/>
  <c r="K583" i="1302"/>
  <c r="L583" i="1302"/>
  <c r="M583" i="1302"/>
  <c r="N583" i="1302"/>
  <c r="A584" i="1302"/>
  <c r="B584" i="1302"/>
  <c r="C584" i="1302"/>
  <c r="D584" i="1302"/>
  <c r="E584" i="1302"/>
  <c r="F584" i="1302"/>
  <c r="G584" i="1302"/>
  <c r="H584" i="1302"/>
  <c r="I584" i="1302"/>
  <c r="J584" i="1302"/>
  <c r="K584" i="1302"/>
  <c r="L584" i="1302"/>
  <c r="M584" i="1302"/>
  <c r="N584" i="1302"/>
  <c r="A585" i="1302"/>
  <c r="B585" i="1302"/>
  <c r="C585" i="1302"/>
  <c r="D585" i="1302"/>
  <c r="E585" i="1302"/>
  <c r="F585" i="1302"/>
  <c r="G585" i="1302"/>
  <c r="H585" i="1302"/>
  <c r="I585" i="1302"/>
  <c r="J585" i="1302"/>
  <c r="K585" i="1302"/>
  <c r="L585" i="1302"/>
  <c r="M585" i="1302"/>
  <c r="N585" i="1302"/>
  <c r="A586" i="1302"/>
  <c r="B586" i="1302"/>
  <c r="C586" i="1302"/>
  <c r="D586" i="1302"/>
  <c r="E586" i="1302"/>
  <c r="F586" i="1302"/>
  <c r="G586" i="1302"/>
  <c r="H586" i="1302"/>
  <c r="I586" i="1302"/>
  <c r="J586" i="1302"/>
  <c r="K586" i="1302"/>
  <c r="L586" i="1302"/>
  <c r="M586" i="1302"/>
  <c r="N586" i="1302"/>
  <c r="A587" i="1302"/>
  <c r="B587" i="1302"/>
  <c r="C587" i="1302"/>
  <c r="D587" i="1302"/>
  <c r="E587" i="1302"/>
  <c r="F587" i="1302"/>
  <c r="G587" i="1302"/>
  <c r="H587" i="1302"/>
  <c r="I587" i="1302"/>
  <c r="J587" i="1302"/>
  <c r="K587" i="1302"/>
  <c r="L587" i="1302"/>
  <c r="M587" i="1302"/>
  <c r="N587" i="1302"/>
  <c r="A588" i="1302"/>
  <c r="B588" i="1302"/>
  <c r="C588" i="1302"/>
  <c r="D588" i="1302"/>
  <c r="E588" i="1302"/>
  <c r="F588" i="1302"/>
  <c r="G588" i="1302"/>
  <c r="H588" i="1302"/>
  <c r="I588" i="1302"/>
  <c r="J588" i="1302"/>
  <c r="K588" i="1302"/>
  <c r="L588" i="1302"/>
  <c r="M588" i="1302"/>
  <c r="N588" i="1302"/>
  <c r="A589" i="1302"/>
  <c r="B589" i="1302"/>
  <c r="C589" i="1302"/>
  <c r="D589" i="1302"/>
  <c r="E589" i="1302"/>
  <c r="F589" i="1302"/>
  <c r="G589" i="1302"/>
  <c r="H589" i="1302"/>
  <c r="I589" i="1302"/>
  <c r="J589" i="1302"/>
  <c r="K589" i="1302"/>
  <c r="L589" i="1302"/>
  <c r="M589" i="1302"/>
  <c r="N589" i="1302"/>
  <c r="A590" i="1302"/>
  <c r="B590" i="1302"/>
  <c r="C590" i="1302"/>
  <c r="D590" i="1302"/>
  <c r="E590" i="1302"/>
  <c r="F590" i="1302"/>
  <c r="G590" i="1302"/>
  <c r="H590" i="1302"/>
  <c r="I590" i="1302"/>
  <c r="J590" i="1302"/>
  <c r="K590" i="1302"/>
  <c r="L590" i="1302"/>
  <c r="M590" i="1302"/>
  <c r="N590" i="1302"/>
  <c r="A591" i="1302"/>
  <c r="B591" i="1302"/>
  <c r="C591" i="1302"/>
  <c r="D591" i="1302"/>
  <c r="E591" i="1302"/>
  <c r="F591" i="1302"/>
  <c r="G591" i="1302"/>
  <c r="H591" i="1302"/>
  <c r="I591" i="1302"/>
  <c r="J591" i="1302"/>
  <c r="K591" i="1302"/>
  <c r="L591" i="1302"/>
  <c r="M591" i="1302"/>
  <c r="N591" i="1302"/>
  <c r="A592" i="1302"/>
  <c r="B592" i="1302"/>
  <c r="C592" i="1302"/>
  <c r="D592" i="1302"/>
  <c r="E592" i="1302"/>
  <c r="F592" i="1302"/>
  <c r="G592" i="1302"/>
  <c r="H592" i="1302"/>
  <c r="I592" i="1302"/>
  <c r="J592" i="1302"/>
  <c r="K592" i="1302"/>
  <c r="L592" i="1302"/>
  <c r="M592" i="1302"/>
  <c r="N592" i="1302"/>
  <c r="A593" i="1302"/>
  <c r="B593" i="1302"/>
  <c r="C593" i="1302"/>
  <c r="D593" i="1302"/>
  <c r="E593" i="1302"/>
  <c r="F593" i="1302"/>
  <c r="G593" i="1302"/>
  <c r="H593" i="1302"/>
  <c r="I593" i="1302"/>
  <c r="J593" i="1302"/>
  <c r="K593" i="1302"/>
  <c r="L593" i="1302"/>
  <c r="M593" i="1302"/>
  <c r="N593" i="1302"/>
  <c r="A594" i="1302"/>
  <c r="B594" i="1302"/>
  <c r="C594" i="1302"/>
  <c r="D594" i="1302"/>
  <c r="E594" i="1302"/>
  <c r="F594" i="1302"/>
  <c r="G594" i="1302"/>
  <c r="H594" i="1302"/>
  <c r="I594" i="1302"/>
  <c r="J594" i="1302"/>
  <c r="K594" i="1302"/>
  <c r="L594" i="1302"/>
  <c r="M594" i="1302"/>
  <c r="N594" i="1302"/>
  <c r="A595" i="1302"/>
  <c r="B595" i="1302"/>
  <c r="C595" i="1302"/>
  <c r="D595" i="1302"/>
  <c r="E595" i="1302"/>
  <c r="F595" i="1302"/>
  <c r="G595" i="1302"/>
  <c r="H595" i="1302"/>
  <c r="I595" i="1302"/>
  <c r="J595" i="1302"/>
  <c r="K595" i="1302"/>
  <c r="L595" i="1302"/>
  <c r="M595" i="1302"/>
  <c r="N595" i="1302"/>
  <c r="A596" i="1302"/>
  <c r="B596" i="1302"/>
  <c r="C596" i="1302"/>
  <c r="D596" i="1302"/>
  <c r="E596" i="1302"/>
  <c r="F596" i="1302"/>
  <c r="G596" i="1302"/>
  <c r="H596" i="1302"/>
  <c r="I596" i="1302"/>
  <c r="J596" i="1302"/>
  <c r="K596" i="1302"/>
  <c r="L596" i="1302"/>
  <c r="M596" i="1302"/>
  <c r="N596" i="1302"/>
  <c r="A597" i="1302"/>
  <c r="B597" i="1302"/>
  <c r="C597" i="1302"/>
  <c r="D597" i="1302"/>
  <c r="E597" i="1302"/>
  <c r="F597" i="1302"/>
  <c r="G597" i="1302"/>
  <c r="H597" i="1302"/>
  <c r="I597" i="1302"/>
  <c r="J597" i="1302"/>
  <c r="K597" i="1302"/>
  <c r="L597" i="1302"/>
  <c r="M597" i="1302"/>
  <c r="N597" i="1302"/>
  <c r="A598" i="1302"/>
  <c r="B598" i="1302"/>
  <c r="C598" i="1302"/>
  <c r="D598" i="1302"/>
  <c r="E598" i="1302"/>
  <c r="F598" i="1302"/>
  <c r="G598" i="1302"/>
  <c r="H598" i="1302"/>
  <c r="I598" i="1302"/>
  <c r="J598" i="1302"/>
  <c r="K598" i="1302"/>
  <c r="L598" i="1302"/>
  <c r="M598" i="1302"/>
  <c r="N598" i="1302"/>
  <c r="A599" i="1302"/>
  <c r="B599" i="1302"/>
  <c r="C599" i="1302"/>
  <c r="D599" i="1302"/>
  <c r="E599" i="1302"/>
  <c r="F599" i="1302"/>
  <c r="G599" i="1302"/>
  <c r="H599" i="1302"/>
  <c r="I599" i="1302"/>
  <c r="J599" i="1302"/>
  <c r="K599" i="1302"/>
  <c r="L599" i="1302"/>
  <c r="M599" i="1302"/>
  <c r="N599" i="1302"/>
  <c r="A600" i="1302"/>
  <c r="B600" i="1302"/>
  <c r="C600" i="1302"/>
  <c r="D600" i="1302"/>
  <c r="E600" i="1302"/>
  <c r="F600" i="1302"/>
  <c r="G600" i="1302"/>
  <c r="H600" i="1302"/>
  <c r="I600" i="1302"/>
  <c r="J600" i="1302"/>
  <c r="K600" i="1302"/>
  <c r="L600" i="1302"/>
  <c r="M600" i="1302"/>
  <c r="N600" i="1302"/>
  <c r="A601" i="1302"/>
  <c r="B601" i="1302"/>
  <c r="C601" i="1302"/>
  <c r="D601" i="1302"/>
  <c r="E601" i="1302"/>
  <c r="F601" i="1302"/>
  <c r="G601" i="1302"/>
  <c r="H601" i="1302"/>
  <c r="I601" i="1302"/>
  <c r="J601" i="1302"/>
  <c r="K601" i="1302"/>
  <c r="L601" i="1302"/>
  <c r="M601" i="1302"/>
  <c r="N601" i="1302"/>
  <c r="A602" i="1302"/>
  <c r="B602" i="1302"/>
  <c r="C602" i="1302"/>
  <c r="D602" i="1302"/>
  <c r="E602" i="1302"/>
  <c r="F602" i="1302"/>
  <c r="G602" i="1302"/>
  <c r="H602" i="1302"/>
  <c r="I602" i="1302"/>
  <c r="J602" i="1302"/>
  <c r="K602" i="1302"/>
  <c r="L602" i="1302"/>
  <c r="M602" i="1302"/>
  <c r="N602" i="1302"/>
  <c r="A603" i="1302"/>
  <c r="B603" i="1302"/>
  <c r="C603" i="1302"/>
  <c r="D603" i="1302"/>
  <c r="E603" i="1302"/>
  <c r="F603" i="1302"/>
  <c r="G603" i="1302"/>
  <c r="H603" i="1302"/>
  <c r="I603" i="1302"/>
  <c r="J603" i="1302"/>
  <c r="K603" i="1302"/>
  <c r="L603" i="1302"/>
  <c r="M603" i="1302"/>
  <c r="A604" i="1302"/>
  <c r="B604" i="1302"/>
  <c r="C604" i="1302"/>
  <c r="D604" i="1302"/>
  <c r="E604" i="1302"/>
  <c r="F604" i="1302"/>
  <c r="G604" i="1302"/>
  <c r="H604" i="1302"/>
  <c r="I604" i="1302"/>
  <c r="J604" i="1302"/>
  <c r="K604" i="1302"/>
  <c r="L604" i="1302"/>
  <c r="M604" i="1302"/>
  <c r="A605" i="1302"/>
  <c r="B605" i="1302"/>
  <c r="C605" i="1302"/>
  <c r="D605" i="1302"/>
  <c r="E605" i="1302"/>
  <c r="F605" i="1302"/>
  <c r="G605" i="1302"/>
  <c r="H605" i="1302"/>
  <c r="I605" i="1302"/>
  <c r="J605" i="1302"/>
  <c r="K605" i="1302"/>
  <c r="L605" i="1302"/>
  <c r="M605" i="1302"/>
  <c r="A606" i="1302"/>
  <c r="B606" i="1302"/>
  <c r="C606" i="1302"/>
  <c r="D606" i="1302"/>
  <c r="E606" i="1302"/>
  <c r="F606" i="1302"/>
  <c r="G606" i="1302"/>
  <c r="H606" i="1302"/>
  <c r="I606" i="1302"/>
  <c r="J606" i="1302"/>
  <c r="K606" i="1302"/>
  <c r="L606" i="1302"/>
  <c r="M606" i="1302"/>
  <c r="N606" i="1302"/>
  <c r="A607" i="1302"/>
  <c r="B607" i="1302"/>
  <c r="C607" i="1302"/>
  <c r="D607" i="1302"/>
  <c r="E607" i="1302"/>
  <c r="F607" i="1302"/>
  <c r="G607" i="1302"/>
  <c r="H607" i="1302"/>
  <c r="I607" i="1302"/>
  <c r="J607" i="1302"/>
  <c r="K607" i="1302"/>
  <c r="L607" i="1302"/>
  <c r="M607" i="1302"/>
  <c r="N607" i="1302"/>
  <c r="A608" i="1302"/>
  <c r="B608" i="1302"/>
  <c r="C608" i="1302"/>
  <c r="D608" i="1302"/>
  <c r="E608" i="1302"/>
  <c r="F608" i="1302"/>
  <c r="G608" i="1302"/>
  <c r="H608" i="1302"/>
  <c r="I608" i="1302"/>
  <c r="J608" i="1302"/>
  <c r="K608" i="1302"/>
  <c r="L608" i="1302"/>
  <c r="M608" i="1302"/>
  <c r="A609" i="1302"/>
  <c r="B609" i="1302"/>
  <c r="C609" i="1302"/>
  <c r="D609" i="1302"/>
  <c r="E609" i="1302"/>
  <c r="F609" i="1302"/>
  <c r="G609" i="1302"/>
  <c r="H609" i="1302"/>
  <c r="I609" i="1302"/>
  <c r="J609" i="1302"/>
  <c r="K609" i="1302"/>
  <c r="L609" i="1302"/>
  <c r="M609" i="1302"/>
  <c r="A610" i="1302"/>
  <c r="B610" i="1302"/>
  <c r="C610" i="1302"/>
  <c r="D610" i="1302"/>
  <c r="E610" i="1302"/>
  <c r="F610" i="1302"/>
  <c r="G610" i="1302"/>
  <c r="H610" i="1302"/>
  <c r="I610" i="1302"/>
  <c r="J610" i="1302"/>
  <c r="K610" i="1302"/>
  <c r="L610" i="1302"/>
  <c r="M610" i="1302"/>
  <c r="A611" i="1302"/>
  <c r="B611" i="1302"/>
  <c r="C611" i="1302"/>
  <c r="D611" i="1302"/>
  <c r="E611" i="1302"/>
  <c r="F611" i="1302"/>
  <c r="G611" i="1302"/>
  <c r="H611" i="1302"/>
  <c r="I611" i="1302"/>
  <c r="J611" i="1302"/>
  <c r="K611" i="1302"/>
  <c r="L611" i="1302"/>
  <c r="M611" i="1302"/>
  <c r="A612" i="1302"/>
  <c r="B612" i="1302"/>
  <c r="C612" i="1302"/>
  <c r="D612" i="1302"/>
  <c r="E612" i="1302"/>
  <c r="F612" i="1302"/>
  <c r="G612" i="1302"/>
  <c r="H612" i="1302"/>
  <c r="I612" i="1302"/>
  <c r="J612" i="1302"/>
  <c r="K612" i="1302"/>
  <c r="L612" i="1302"/>
  <c r="M612" i="1302"/>
  <c r="N612" i="1302"/>
  <c r="A613" i="1302"/>
  <c r="B613" i="1302"/>
  <c r="C613" i="1302"/>
  <c r="D613" i="1302"/>
  <c r="E613" i="1302"/>
  <c r="F613" i="1302"/>
  <c r="G613" i="1302"/>
  <c r="H613" i="1302"/>
  <c r="I613" i="1302"/>
  <c r="J613" i="1302"/>
  <c r="K613" i="1302"/>
  <c r="L613" i="1302"/>
  <c r="M613" i="1302"/>
  <c r="N613" i="1302"/>
  <c r="A614" i="1302"/>
  <c r="B614" i="1302"/>
  <c r="C614" i="1302"/>
  <c r="D614" i="1302"/>
  <c r="E614" i="1302"/>
  <c r="F614" i="1302"/>
  <c r="G614" i="1302"/>
  <c r="H614" i="1302"/>
  <c r="I614" i="1302"/>
  <c r="J614" i="1302"/>
  <c r="K614" i="1302"/>
  <c r="L614" i="1302"/>
  <c r="M614" i="1302"/>
  <c r="N614" i="1302"/>
  <c r="A615" i="1302"/>
  <c r="B615" i="1302"/>
  <c r="C615" i="1302"/>
  <c r="D615" i="1302"/>
  <c r="E615" i="1302"/>
  <c r="F615" i="1302"/>
  <c r="G615" i="1302"/>
  <c r="H615" i="1302"/>
  <c r="I615" i="1302"/>
  <c r="J615" i="1302"/>
  <c r="K615" i="1302"/>
  <c r="L615" i="1302"/>
  <c r="M615" i="1302"/>
  <c r="N615" i="1302"/>
  <c r="A616" i="1302"/>
  <c r="B616" i="1302"/>
  <c r="C616" i="1302"/>
  <c r="D616" i="1302"/>
  <c r="E616" i="1302"/>
  <c r="F616" i="1302"/>
  <c r="G616" i="1302"/>
  <c r="H616" i="1302"/>
  <c r="I616" i="1302"/>
  <c r="J616" i="1302"/>
  <c r="K616" i="1302"/>
  <c r="L616" i="1302"/>
  <c r="M616" i="1302"/>
  <c r="N616" i="1302"/>
  <c r="A617" i="1302"/>
  <c r="B617" i="1302"/>
  <c r="C617" i="1302"/>
  <c r="D617" i="1302"/>
  <c r="E617" i="1302"/>
  <c r="F617" i="1302"/>
  <c r="G617" i="1302"/>
  <c r="H617" i="1302"/>
  <c r="I617" i="1302"/>
  <c r="J617" i="1302"/>
  <c r="K617" i="1302"/>
  <c r="L617" i="1302"/>
  <c r="M617" i="1302"/>
  <c r="N617" i="1302"/>
  <c r="A618" i="1302"/>
  <c r="B618" i="1302"/>
  <c r="C618" i="1302"/>
  <c r="D618" i="1302"/>
  <c r="E618" i="1302"/>
  <c r="F618" i="1302"/>
  <c r="G618" i="1302"/>
  <c r="H618" i="1302"/>
  <c r="I618" i="1302"/>
  <c r="J618" i="1302"/>
  <c r="K618" i="1302"/>
  <c r="L618" i="1302"/>
  <c r="M618" i="1302"/>
  <c r="N618" i="1302"/>
  <c r="A619" i="1302"/>
  <c r="B619" i="1302"/>
  <c r="C619" i="1302"/>
  <c r="D619" i="1302"/>
  <c r="E619" i="1302"/>
  <c r="F619" i="1302"/>
  <c r="G619" i="1302"/>
  <c r="H619" i="1302"/>
  <c r="I619" i="1302"/>
  <c r="J619" i="1302"/>
  <c r="K619" i="1302"/>
  <c r="L619" i="1302"/>
  <c r="M619" i="1302"/>
  <c r="N619" i="1302"/>
  <c r="A620" i="1302"/>
  <c r="B620" i="1302"/>
  <c r="C620" i="1302"/>
  <c r="D620" i="1302"/>
  <c r="E620" i="1302"/>
  <c r="F620" i="1302"/>
  <c r="G620" i="1302"/>
  <c r="H620" i="1302"/>
  <c r="I620" i="1302"/>
  <c r="J620" i="1302"/>
  <c r="K620" i="1302"/>
  <c r="L620" i="1302"/>
  <c r="M620" i="1302"/>
  <c r="N620" i="1302"/>
  <c r="A621" i="1302"/>
  <c r="B621" i="1302"/>
  <c r="C621" i="1302"/>
  <c r="D621" i="1302"/>
  <c r="E621" i="1302"/>
  <c r="F621" i="1302"/>
  <c r="G621" i="1302"/>
  <c r="H621" i="1302"/>
  <c r="I621" i="1302"/>
  <c r="J621" i="1302"/>
  <c r="K621" i="1302"/>
  <c r="L621" i="1302"/>
  <c r="M621" i="1302"/>
  <c r="N621" i="1302"/>
  <c r="A622" i="1302"/>
  <c r="B622" i="1302"/>
  <c r="C622" i="1302"/>
  <c r="D622" i="1302"/>
  <c r="E622" i="1302"/>
  <c r="F622" i="1302"/>
  <c r="G622" i="1302"/>
  <c r="H622" i="1302"/>
  <c r="I622" i="1302"/>
  <c r="J622" i="1302"/>
  <c r="K622" i="1302"/>
  <c r="L622" i="1302"/>
  <c r="M622" i="1302"/>
  <c r="N622" i="1302"/>
  <c r="A623" i="1302"/>
  <c r="B623" i="1302"/>
  <c r="C623" i="1302"/>
  <c r="D623" i="1302"/>
  <c r="E623" i="1302"/>
  <c r="F623" i="1302"/>
  <c r="G623" i="1302"/>
  <c r="H623" i="1302"/>
  <c r="I623" i="1302"/>
  <c r="J623" i="1302"/>
  <c r="K623" i="1302"/>
  <c r="L623" i="1302"/>
  <c r="M623" i="1302"/>
  <c r="N623" i="1302"/>
  <c r="A624" i="1302"/>
  <c r="B624" i="1302"/>
  <c r="C624" i="1302"/>
  <c r="D624" i="1302"/>
  <c r="E624" i="1302"/>
  <c r="F624" i="1302"/>
  <c r="G624" i="1302"/>
  <c r="H624" i="1302"/>
  <c r="I624" i="1302"/>
  <c r="J624" i="1302"/>
  <c r="K624" i="1302"/>
  <c r="L624" i="1302"/>
  <c r="M624" i="1302"/>
  <c r="N624" i="1302"/>
  <c r="A625" i="1302"/>
  <c r="B625" i="1302"/>
  <c r="C625" i="1302"/>
  <c r="D625" i="1302"/>
  <c r="E625" i="1302"/>
  <c r="F625" i="1302"/>
  <c r="G625" i="1302"/>
  <c r="H625" i="1302"/>
  <c r="I625" i="1302"/>
  <c r="J625" i="1302"/>
  <c r="K625" i="1302"/>
  <c r="L625" i="1302"/>
  <c r="M625" i="1302"/>
  <c r="N625" i="1302"/>
  <c r="A626" i="1302"/>
  <c r="B626" i="1302"/>
  <c r="C626" i="1302"/>
  <c r="D626" i="1302"/>
  <c r="E626" i="1302"/>
  <c r="F626" i="1302"/>
  <c r="G626" i="1302"/>
  <c r="H626" i="1302"/>
  <c r="I626" i="1302"/>
  <c r="J626" i="1302"/>
  <c r="K626" i="1302"/>
  <c r="L626" i="1302"/>
  <c r="M626" i="1302"/>
  <c r="N626" i="1302"/>
  <c r="A627" i="1302"/>
  <c r="B627" i="1302"/>
  <c r="C627" i="1302"/>
  <c r="D627" i="1302"/>
  <c r="E627" i="1302"/>
  <c r="F627" i="1302"/>
  <c r="G627" i="1302"/>
  <c r="H627" i="1302"/>
  <c r="I627" i="1302"/>
  <c r="J627" i="1302"/>
  <c r="K627" i="1302"/>
  <c r="L627" i="1302"/>
  <c r="M627" i="1302"/>
  <c r="N627" i="1302"/>
  <c r="A628" i="1302"/>
  <c r="B628" i="1302"/>
  <c r="C628" i="1302"/>
  <c r="D628" i="1302"/>
  <c r="E628" i="1302"/>
  <c r="F628" i="1302"/>
  <c r="G628" i="1302"/>
  <c r="H628" i="1302"/>
  <c r="I628" i="1302"/>
  <c r="J628" i="1302"/>
  <c r="K628" i="1302"/>
  <c r="L628" i="1302"/>
  <c r="M628" i="1302"/>
  <c r="A629" i="1302"/>
  <c r="B629" i="1302"/>
  <c r="C629" i="1302"/>
  <c r="D629" i="1302"/>
  <c r="E629" i="1302"/>
  <c r="F629" i="1302"/>
  <c r="G629" i="1302"/>
  <c r="H629" i="1302"/>
  <c r="I629" i="1302"/>
  <c r="J629" i="1302"/>
  <c r="K629" i="1302"/>
  <c r="L629" i="1302"/>
  <c r="M629" i="1302"/>
  <c r="A630" i="1302"/>
  <c r="B630" i="1302"/>
  <c r="C630" i="1302"/>
  <c r="D630" i="1302"/>
  <c r="E630" i="1302"/>
  <c r="F630" i="1302"/>
  <c r="G630" i="1302"/>
  <c r="H630" i="1302"/>
  <c r="I630" i="1302"/>
  <c r="J630" i="1302"/>
  <c r="K630" i="1302"/>
  <c r="L630" i="1302"/>
  <c r="M630" i="1302"/>
  <c r="A631" i="1302"/>
  <c r="B631" i="1302"/>
  <c r="C631" i="1302"/>
  <c r="D631" i="1302"/>
  <c r="E631" i="1302"/>
  <c r="F631" i="1302"/>
  <c r="G631" i="1302"/>
  <c r="H631" i="1302"/>
  <c r="I631" i="1302"/>
  <c r="J631" i="1302"/>
  <c r="K631" i="1302"/>
  <c r="L631" i="1302"/>
  <c r="M631" i="1302"/>
  <c r="A632" i="1302"/>
  <c r="B632" i="1302"/>
  <c r="C632" i="1302"/>
  <c r="D632" i="1302"/>
  <c r="E632" i="1302"/>
  <c r="F632" i="1302"/>
  <c r="G632" i="1302"/>
  <c r="H632" i="1302"/>
  <c r="I632" i="1302"/>
  <c r="J632" i="1302"/>
  <c r="K632" i="1302"/>
  <c r="L632" i="1302"/>
  <c r="M632" i="1302"/>
  <c r="A633" i="1302"/>
  <c r="B633" i="1302"/>
  <c r="C633" i="1302"/>
  <c r="D633" i="1302"/>
  <c r="E633" i="1302"/>
  <c r="F633" i="1302"/>
  <c r="G633" i="1302"/>
  <c r="H633" i="1302"/>
  <c r="I633" i="1302"/>
  <c r="J633" i="1302"/>
  <c r="K633" i="1302"/>
  <c r="L633" i="1302"/>
  <c r="M633" i="1302"/>
  <c r="A634" i="1302"/>
  <c r="B634" i="1302"/>
  <c r="C634" i="1302"/>
  <c r="D634" i="1302"/>
  <c r="E634" i="1302"/>
  <c r="F634" i="1302"/>
  <c r="G634" i="1302"/>
  <c r="H634" i="1302"/>
  <c r="I634" i="1302"/>
  <c r="J634" i="1302"/>
  <c r="K634" i="1302"/>
  <c r="L634" i="1302"/>
  <c r="M634" i="1302"/>
  <c r="A635" i="1302"/>
  <c r="B635" i="1302"/>
  <c r="C635" i="1302"/>
  <c r="D635" i="1302"/>
  <c r="E635" i="1302"/>
  <c r="F635" i="1302"/>
  <c r="G635" i="1302"/>
  <c r="H635" i="1302"/>
  <c r="I635" i="1302"/>
  <c r="J635" i="1302"/>
  <c r="K635" i="1302"/>
  <c r="L635" i="1302"/>
  <c r="M635" i="1302"/>
  <c r="A636" i="1302"/>
  <c r="B636" i="1302"/>
  <c r="C636" i="1302"/>
  <c r="D636" i="1302"/>
  <c r="E636" i="1302"/>
  <c r="F636" i="1302"/>
  <c r="G636" i="1302"/>
  <c r="H636" i="1302"/>
  <c r="I636" i="1302"/>
  <c r="J636" i="1302"/>
  <c r="K636" i="1302"/>
  <c r="L636" i="1302"/>
  <c r="M636" i="1302"/>
  <c r="A637" i="1302"/>
  <c r="B637" i="1302"/>
  <c r="C637" i="1302"/>
  <c r="D637" i="1302"/>
  <c r="E637" i="1302"/>
  <c r="F637" i="1302"/>
  <c r="G637" i="1302"/>
  <c r="H637" i="1302"/>
  <c r="I637" i="1302"/>
  <c r="J637" i="1302"/>
  <c r="K637" i="1302"/>
  <c r="L637" i="1302"/>
  <c r="M637" i="1302"/>
  <c r="N637" i="1302"/>
  <c r="A638" i="1302"/>
  <c r="B638" i="1302"/>
  <c r="C638" i="1302"/>
  <c r="D638" i="1302"/>
  <c r="E638" i="1302"/>
  <c r="F638" i="1302"/>
  <c r="G638" i="1302"/>
  <c r="H638" i="1302"/>
  <c r="I638" i="1302"/>
  <c r="J638" i="1302"/>
  <c r="K638" i="1302"/>
  <c r="L638" i="1302"/>
  <c r="M638" i="1302"/>
  <c r="N638" i="1302"/>
  <c r="A639" i="1302"/>
  <c r="B639" i="1302"/>
  <c r="C639" i="1302"/>
  <c r="D639" i="1302"/>
  <c r="E639" i="1302"/>
  <c r="F639" i="1302"/>
  <c r="G639" i="1302"/>
  <c r="H639" i="1302"/>
  <c r="I639" i="1302"/>
  <c r="J639" i="1302"/>
  <c r="K639" i="1302"/>
  <c r="L639" i="1302"/>
  <c r="M639" i="1302"/>
  <c r="A640" i="1302"/>
  <c r="B640" i="1302"/>
  <c r="C640" i="1302"/>
  <c r="D640" i="1302"/>
  <c r="E640" i="1302"/>
  <c r="F640" i="1302"/>
  <c r="G640" i="1302"/>
  <c r="H640" i="1302"/>
  <c r="I640" i="1302"/>
  <c r="J640" i="1302"/>
  <c r="K640" i="1302"/>
  <c r="L640" i="1302"/>
  <c r="M640" i="1302"/>
  <c r="A641" i="1302"/>
  <c r="B641" i="1302"/>
  <c r="C641" i="1302"/>
  <c r="D641" i="1302"/>
  <c r="E641" i="1302"/>
  <c r="F641" i="1302"/>
  <c r="G641" i="1302"/>
  <c r="H641" i="1302"/>
  <c r="I641" i="1302"/>
  <c r="J641" i="1302"/>
  <c r="K641" i="1302"/>
  <c r="L641" i="1302"/>
  <c r="M641" i="1302"/>
  <c r="A642" i="1302"/>
  <c r="B642" i="1302"/>
  <c r="C642" i="1302"/>
  <c r="D642" i="1302"/>
  <c r="E642" i="1302"/>
  <c r="F642" i="1302"/>
  <c r="G642" i="1302"/>
  <c r="H642" i="1302"/>
  <c r="I642" i="1302"/>
  <c r="J642" i="1302"/>
  <c r="K642" i="1302"/>
  <c r="L642" i="1302"/>
  <c r="M642" i="1302"/>
  <c r="N642" i="1302"/>
  <c r="A643" i="1302"/>
  <c r="B643" i="1302"/>
  <c r="C643" i="1302"/>
  <c r="D643" i="1302"/>
  <c r="E643" i="1302"/>
  <c r="F643" i="1302"/>
  <c r="G643" i="1302"/>
  <c r="H643" i="1302"/>
  <c r="I643" i="1302"/>
  <c r="J643" i="1302"/>
  <c r="K643" i="1302"/>
  <c r="L643" i="1302"/>
  <c r="M643" i="1302"/>
  <c r="N643" i="1302"/>
  <c r="A644" i="1302"/>
  <c r="B644" i="1302"/>
  <c r="C644" i="1302"/>
  <c r="D644" i="1302"/>
  <c r="E644" i="1302"/>
  <c r="F644" i="1302"/>
  <c r="G644" i="1302"/>
  <c r="H644" i="1302"/>
  <c r="I644" i="1302"/>
  <c r="J644" i="1302"/>
  <c r="K644" i="1302"/>
  <c r="L644" i="1302"/>
  <c r="M644" i="1302"/>
  <c r="N644" i="1302"/>
  <c r="A645" i="1302"/>
  <c r="B645" i="1302"/>
  <c r="C645" i="1302"/>
  <c r="D645" i="1302"/>
  <c r="E645" i="1302"/>
  <c r="F645" i="1302"/>
  <c r="G645" i="1302"/>
  <c r="H645" i="1302"/>
  <c r="I645" i="1302"/>
  <c r="J645" i="1302"/>
  <c r="K645" i="1302"/>
  <c r="L645" i="1302"/>
  <c r="M645" i="1302"/>
  <c r="N645" i="1302"/>
  <c r="A646" i="1302"/>
  <c r="B646" i="1302"/>
  <c r="C646" i="1302"/>
  <c r="D646" i="1302"/>
  <c r="E646" i="1302"/>
  <c r="F646" i="1302"/>
  <c r="G646" i="1302"/>
  <c r="H646" i="1302"/>
  <c r="I646" i="1302"/>
  <c r="J646" i="1302"/>
  <c r="K646" i="1302"/>
  <c r="L646" i="1302"/>
  <c r="M646" i="1302"/>
  <c r="A647" i="1302"/>
  <c r="B647" i="1302"/>
  <c r="C647" i="1302"/>
  <c r="D647" i="1302"/>
  <c r="E647" i="1302"/>
  <c r="F647" i="1302"/>
  <c r="G647" i="1302"/>
  <c r="H647" i="1302"/>
  <c r="I647" i="1302"/>
  <c r="J647" i="1302"/>
  <c r="K647" i="1302"/>
  <c r="L647" i="1302"/>
  <c r="M647" i="1302"/>
  <c r="N647" i="1302"/>
  <c r="A648" i="1302"/>
  <c r="B648" i="1302"/>
  <c r="C648" i="1302"/>
  <c r="D648" i="1302"/>
  <c r="E648" i="1302"/>
  <c r="F648" i="1302"/>
  <c r="G648" i="1302"/>
  <c r="H648" i="1302"/>
  <c r="I648" i="1302"/>
  <c r="J648" i="1302"/>
  <c r="K648" i="1302"/>
  <c r="L648" i="1302"/>
  <c r="M648" i="1302"/>
  <c r="N648" i="1302"/>
  <c r="A649" i="1302"/>
  <c r="B649" i="1302"/>
  <c r="C649" i="1302"/>
  <c r="D649" i="1302"/>
  <c r="E649" i="1302"/>
  <c r="F649" i="1302"/>
  <c r="G649" i="1302"/>
  <c r="H649" i="1302"/>
  <c r="I649" i="1302"/>
  <c r="J649" i="1302"/>
  <c r="K649" i="1302"/>
  <c r="L649" i="1302"/>
  <c r="M649" i="1302"/>
  <c r="A650" i="1302"/>
  <c r="B650" i="1302"/>
  <c r="C650" i="1302"/>
  <c r="D650" i="1302"/>
  <c r="E650" i="1302"/>
  <c r="F650" i="1302"/>
  <c r="G650" i="1302"/>
  <c r="H650" i="1302"/>
  <c r="I650" i="1302"/>
  <c r="J650" i="1302"/>
  <c r="K650" i="1302"/>
  <c r="L650" i="1302"/>
  <c r="M650" i="1302"/>
  <c r="A651" i="1302"/>
  <c r="B651" i="1302"/>
  <c r="C651" i="1302"/>
  <c r="D651" i="1302"/>
  <c r="E651" i="1302"/>
  <c r="F651" i="1302"/>
  <c r="G651" i="1302"/>
  <c r="H651" i="1302"/>
  <c r="I651" i="1302"/>
  <c r="J651" i="1302"/>
  <c r="K651" i="1302"/>
  <c r="L651" i="1302"/>
  <c r="M651" i="1302"/>
  <c r="A652" i="1302"/>
  <c r="B652" i="1302"/>
  <c r="C652" i="1302"/>
  <c r="D652" i="1302"/>
  <c r="E652" i="1302"/>
  <c r="F652" i="1302"/>
  <c r="G652" i="1302"/>
  <c r="H652" i="1302"/>
  <c r="I652" i="1302"/>
  <c r="J652" i="1302"/>
  <c r="K652" i="1302"/>
  <c r="L652" i="1302"/>
  <c r="M652" i="1302"/>
  <c r="A653" i="1302"/>
  <c r="B653" i="1302"/>
  <c r="C653" i="1302"/>
  <c r="D653" i="1302"/>
  <c r="E653" i="1302"/>
  <c r="F653" i="1302"/>
  <c r="G653" i="1302"/>
  <c r="H653" i="1302"/>
  <c r="I653" i="1302"/>
  <c r="J653" i="1302"/>
  <c r="K653" i="1302"/>
  <c r="L653" i="1302"/>
  <c r="M653" i="1302"/>
  <c r="N653" i="1302"/>
  <c r="A654" i="1302"/>
  <c r="B654" i="1302"/>
  <c r="C654" i="1302"/>
  <c r="D654" i="1302"/>
  <c r="E654" i="1302"/>
  <c r="F654" i="1302"/>
  <c r="G654" i="1302"/>
  <c r="H654" i="1302"/>
  <c r="I654" i="1302"/>
  <c r="J654" i="1302"/>
  <c r="K654" i="1302"/>
  <c r="L654" i="1302"/>
  <c r="M654" i="1302"/>
  <c r="N654" i="1302"/>
  <c r="A655" i="1302"/>
  <c r="B655" i="1302"/>
  <c r="C655" i="1302"/>
  <c r="D655" i="1302"/>
  <c r="E655" i="1302"/>
  <c r="F655" i="1302"/>
  <c r="G655" i="1302"/>
  <c r="H655" i="1302"/>
  <c r="I655" i="1302"/>
  <c r="J655" i="1302"/>
  <c r="K655" i="1302"/>
  <c r="L655" i="1302"/>
  <c r="M655" i="1302"/>
  <c r="A656" i="1302"/>
  <c r="B656" i="1302"/>
  <c r="C656" i="1302"/>
  <c r="D656" i="1302"/>
  <c r="E656" i="1302"/>
  <c r="F656" i="1302"/>
  <c r="G656" i="1302"/>
  <c r="H656" i="1302"/>
  <c r="I656" i="1302"/>
  <c r="J656" i="1302"/>
  <c r="K656" i="1302"/>
  <c r="L656" i="1302"/>
  <c r="M656" i="1302"/>
  <c r="A657" i="1302"/>
  <c r="B657" i="1302"/>
  <c r="C657" i="1302"/>
  <c r="D657" i="1302"/>
  <c r="E657" i="1302"/>
  <c r="F657" i="1302"/>
  <c r="G657" i="1302"/>
  <c r="H657" i="1302"/>
  <c r="I657" i="1302"/>
  <c r="J657" i="1302"/>
  <c r="K657" i="1302"/>
  <c r="L657" i="1302"/>
  <c r="M657" i="1302"/>
  <c r="N657" i="1302"/>
  <c r="A658" i="1302"/>
  <c r="B658" i="1302"/>
  <c r="C658" i="1302"/>
  <c r="D658" i="1302"/>
  <c r="E658" i="1302"/>
  <c r="F658" i="1302"/>
  <c r="G658" i="1302"/>
  <c r="H658" i="1302"/>
  <c r="I658" i="1302"/>
  <c r="J658" i="1302"/>
  <c r="K658" i="1302"/>
  <c r="L658" i="1302"/>
  <c r="M658" i="1302"/>
  <c r="N658" i="1302"/>
  <c r="A659" i="1302"/>
  <c r="B659" i="1302"/>
  <c r="C659" i="1302"/>
  <c r="D659" i="1302"/>
  <c r="E659" i="1302"/>
  <c r="F659" i="1302"/>
  <c r="G659" i="1302"/>
  <c r="H659" i="1302"/>
  <c r="I659" i="1302"/>
  <c r="J659" i="1302"/>
  <c r="K659" i="1302"/>
  <c r="L659" i="1302"/>
  <c r="M659" i="1302"/>
  <c r="A660" i="1302"/>
  <c r="B660" i="1302"/>
  <c r="C660" i="1302"/>
  <c r="D660" i="1302"/>
  <c r="E660" i="1302"/>
  <c r="F660" i="1302"/>
  <c r="G660" i="1302"/>
  <c r="H660" i="1302"/>
  <c r="I660" i="1302"/>
  <c r="J660" i="1302"/>
  <c r="K660" i="1302"/>
  <c r="L660" i="1302"/>
  <c r="M660" i="1302"/>
  <c r="A661" i="1302"/>
  <c r="B661" i="1302"/>
  <c r="C661" i="1302"/>
  <c r="D661" i="1302"/>
  <c r="E661" i="1302"/>
  <c r="F661" i="1302"/>
  <c r="G661" i="1302"/>
  <c r="H661" i="1302"/>
  <c r="I661" i="1302"/>
  <c r="J661" i="1302"/>
  <c r="K661" i="1302"/>
  <c r="L661" i="1302"/>
  <c r="M661" i="1302"/>
  <c r="N661" i="1302"/>
  <c r="A662" i="1302"/>
  <c r="B662" i="1302"/>
  <c r="C662" i="1302"/>
  <c r="D662" i="1302"/>
  <c r="E662" i="1302"/>
  <c r="F662" i="1302"/>
  <c r="G662" i="1302"/>
  <c r="H662" i="1302"/>
  <c r="I662" i="1302"/>
  <c r="J662" i="1302"/>
  <c r="K662" i="1302"/>
  <c r="L662" i="1302"/>
  <c r="M662" i="1302"/>
  <c r="N662" i="1302"/>
  <c r="A663" i="1302"/>
  <c r="B663" i="1302"/>
  <c r="C663" i="1302"/>
  <c r="D663" i="1302"/>
  <c r="E663" i="1302"/>
  <c r="F663" i="1302"/>
  <c r="G663" i="1302"/>
  <c r="H663" i="1302"/>
  <c r="I663" i="1302"/>
  <c r="J663" i="1302"/>
  <c r="K663" i="1302"/>
  <c r="L663" i="1302"/>
  <c r="M663" i="1302"/>
  <c r="N663" i="1302"/>
  <c r="A664" i="1302"/>
  <c r="B664" i="1302"/>
  <c r="C664" i="1302"/>
  <c r="D664" i="1302"/>
  <c r="E664" i="1302"/>
  <c r="F664" i="1302"/>
  <c r="G664" i="1302"/>
  <c r="H664" i="1302"/>
  <c r="I664" i="1302"/>
  <c r="J664" i="1302"/>
  <c r="K664" i="1302"/>
  <c r="L664" i="1302"/>
  <c r="M664" i="1302"/>
  <c r="N664" i="1302"/>
  <c r="A665" i="1302"/>
  <c r="B665" i="1302"/>
  <c r="C665" i="1302"/>
  <c r="D665" i="1302"/>
  <c r="E665" i="1302"/>
  <c r="F665" i="1302"/>
  <c r="G665" i="1302"/>
  <c r="H665" i="1302"/>
  <c r="I665" i="1302"/>
  <c r="J665" i="1302"/>
  <c r="K665" i="1302"/>
  <c r="L665" i="1302"/>
  <c r="M665" i="1302"/>
  <c r="N665" i="1302"/>
  <c r="A666" i="1302"/>
  <c r="B666" i="1302"/>
  <c r="C666" i="1302"/>
  <c r="D666" i="1302"/>
  <c r="E666" i="1302"/>
  <c r="F666" i="1302"/>
  <c r="G666" i="1302"/>
  <c r="H666" i="1302"/>
  <c r="I666" i="1302"/>
  <c r="J666" i="1302"/>
  <c r="K666" i="1302"/>
  <c r="L666" i="1302"/>
  <c r="M666" i="1302"/>
  <c r="N666" i="1302"/>
  <c r="A667" i="1302"/>
  <c r="B667" i="1302"/>
  <c r="C667" i="1302"/>
  <c r="D667" i="1302"/>
  <c r="E667" i="1302"/>
  <c r="F667" i="1302"/>
  <c r="G667" i="1302"/>
  <c r="H667" i="1302"/>
  <c r="I667" i="1302"/>
  <c r="J667" i="1302"/>
  <c r="K667" i="1302"/>
  <c r="L667" i="1302"/>
  <c r="M667" i="1302"/>
  <c r="N667" i="1302"/>
  <c r="A668" i="1302"/>
  <c r="B668" i="1302"/>
  <c r="C668" i="1302"/>
  <c r="D668" i="1302"/>
  <c r="E668" i="1302"/>
  <c r="F668" i="1302"/>
  <c r="G668" i="1302"/>
  <c r="H668" i="1302"/>
  <c r="I668" i="1302"/>
  <c r="J668" i="1302"/>
  <c r="K668" i="1302"/>
  <c r="L668" i="1302"/>
  <c r="M668" i="1302"/>
  <c r="N668" i="1302"/>
  <c r="A669" i="1302"/>
  <c r="B669" i="1302"/>
  <c r="C669" i="1302"/>
  <c r="D669" i="1302"/>
  <c r="E669" i="1302"/>
  <c r="F669" i="1302"/>
  <c r="G669" i="1302"/>
  <c r="H669" i="1302"/>
  <c r="I669" i="1302"/>
  <c r="J669" i="1302"/>
  <c r="K669" i="1302"/>
  <c r="L669" i="1302"/>
  <c r="M669" i="1302"/>
  <c r="N669" i="1302"/>
  <c r="A670" i="1302"/>
  <c r="B670" i="1302"/>
  <c r="C670" i="1302"/>
  <c r="D670" i="1302"/>
  <c r="E670" i="1302"/>
  <c r="F670" i="1302"/>
  <c r="G670" i="1302"/>
  <c r="H670" i="1302"/>
  <c r="I670" i="1302"/>
  <c r="J670" i="1302"/>
  <c r="K670" i="1302"/>
  <c r="L670" i="1302"/>
  <c r="M670" i="1302"/>
  <c r="N670" i="1302"/>
  <c r="A671" i="1302"/>
  <c r="B671" i="1302"/>
  <c r="C671" i="1302"/>
  <c r="D671" i="1302"/>
  <c r="E671" i="1302"/>
  <c r="F671" i="1302"/>
  <c r="G671" i="1302"/>
  <c r="H671" i="1302"/>
  <c r="I671" i="1302"/>
  <c r="J671" i="1302"/>
  <c r="K671" i="1302"/>
  <c r="L671" i="1302"/>
  <c r="M671" i="1302"/>
  <c r="N671" i="1302"/>
  <c r="A672" i="1302"/>
  <c r="B672" i="1302"/>
  <c r="C672" i="1302"/>
  <c r="D672" i="1302"/>
  <c r="E672" i="1302"/>
  <c r="F672" i="1302"/>
  <c r="G672" i="1302"/>
  <c r="H672" i="1302"/>
  <c r="I672" i="1302"/>
  <c r="J672" i="1302"/>
  <c r="K672" i="1302"/>
  <c r="L672" i="1302"/>
  <c r="M672" i="1302"/>
  <c r="N672" i="1302"/>
  <c r="A673" i="1302"/>
  <c r="B673" i="1302"/>
  <c r="C673" i="1302"/>
  <c r="D673" i="1302"/>
  <c r="E673" i="1302"/>
  <c r="F673" i="1302"/>
  <c r="G673" i="1302"/>
  <c r="H673" i="1302"/>
  <c r="I673" i="1302"/>
  <c r="J673" i="1302"/>
  <c r="K673" i="1302"/>
  <c r="L673" i="1302"/>
  <c r="M673" i="1302"/>
  <c r="N673" i="1302"/>
  <c r="A674" i="1302"/>
  <c r="B674" i="1302"/>
  <c r="C674" i="1302"/>
  <c r="D674" i="1302"/>
  <c r="E674" i="1302"/>
  <c r="F674" i="1302"/>
  <c r="G674" i="1302"/>
  <c r="H674" i="1302"/>
  <c r="I674" i="1302"/>
  <c r="J674" i="1302"/>
  <c r="K674" i="1302"/>
  <c r="L674" i="1302"/>
  <c r="M674" i="1302"/>
  <c r="N674" i="1302"/>
  <c r="A675" i="1302"/>
  <c r="B675" i="1302"/>
  <c r="C675" i="1302"/>
  <c r="D675" i="1302"/>
  <c r="E675" i="1302"/>
  <c r="F675" i="1302"/>
  <c r="G675" i="1302"/>
  <c r="H675" i="1302"/>
  <c r="I675" i="1302"/>
  <c r="J675" i="1302"/>
  <c r="K675" i="1302"/>
  <c r="L675" i="1302"/>
  <c r="M675" i="1302"/>
  <c r="N675" i="1302"/>
  <c r="A676" i="1302"/>
  <c r="B676" i="1302"/>
  <c r="C676" i="1302"/>
  <c r="D676" i="1302"/>
  <c r="E676" i="1302"/>
  <c r="F676" i="1302"/>
  <c r="G676" i="1302"/>
  <c r="H676" i="1302"/>
  <c r="I676" i="1302"/>
  <c r="J676" i="1302"/>
  <c r="K676" i="1302"/>
  <c r="L676" i="1302"/>
  <c r="M676" i="1302"/>
  <c r="N676" i="1302"/>
  <c r="A677" i="1302"/>
  <c r="B677" i="1302"/>
  <c r="C677" i="1302"/>
  <c r="D677" i="1302"/>
  <c r="E677" i="1302"/>
  <c r="F677" i="1302"/>
  <c r="G677" i="1302"/>
  <c r="H677" i="1302"/>
  <c r="I677" i="1302"/>
  <c r="J677" i="1302"/>
  <c r="K677" i="1302"/>
  <c r="L677" i="1302"/>
  <c r="M677" i="1302"/>
  <c r="N677" i="1302"/>
  <c r="A678" i="1302"/>
  <c r="B678" i="1302"/>
  <c r="C678" i="1302"/>
  <c r="D678" i="1302"/>
  <c r="E678" i="1302"/>
  <c r="F678" i="1302"/>
  <c r="G678" i="1302"/>
  <c r="H678" i="1302"/>
  <c r="I678" i="1302"/>
  <c r="J678" i="1302"/>
  <c r="K678" i="1302"/>
  <c r="L678" i="1302"/>
  <c r="M678" i="1302"/>
  <c r="N678" i="1302"/>
  <c r="A679" i="1302"/>
  <c r="B679" i="1302"/>
  <c r="C679" i="1302"/>
  <c r="D679" i="1302"/>
  <c r="E679" i="1302"/>
  <c r="F679" i="1302"/>
  <c r="G679" i="1302"/>
  <c r="H679" i="1302"/>
  <c r="I679" i="1302"/>
  <c r="J679" i="1302"/>
  <c r="K679" i="1302"/>
  <c r="L679" i="1302"/>
  <c r="M679" i="1302"/>
  <c r="A680" i="1302"/>
  <c r="B680" i="1302"/>
  <c r="C680" i="1302"/>
  <c r="D680" i="1302"/>
  <c r="E680" i="1302"/>
  <c r="F680" i="1302"/>
  <c r="G680" i="1302"/>
  <c r="H680" i="1302"/>
  <c r="I680" i="1302"/>
  <c r="J680" i="1302"/>
  <c r="K680" i="1302"/>
  <c r="L680" i="1302"/>
  <c r="M680" i="1302"/>
  <c r="A681" i="1302"/>
  <c r="B681" i="1302"/>
  <c r="C681" i="1302"/>
  <c r="D681" i="1302"/>
  <c r="E681" i="1302"/>
  <c r="F681" i="1302"/>
  <c r="G681" i="1302"/>
  <c r="H681" i="1302"/>
  <c r="I681" i="1302"/>
  <c r="J681" i="1302"/>
  <c r="K681" i="1302"/>
  <c r="L681" i="1302"/>
  <c r="M681" i="1302"/>
  <c r="N681" i="1302"/>
  <c r="A682" i="1302"/>
  <c r="B682" i="1302"/>
  <c r="C682" i="1302"/>
  <c r="D682" i="1302"/>
  <c r="E682" i="1302"/>
  <c r="F682" i="1302"/>
  <c r="G682" i="1302"/>
  <c r="H682" i="1302"/>
  <c r="I682" i="1302"/>
  <c r="J682" i="1302"/>
  <c r="K682" i="1302"/>
  <c r="L682" i="1302"/>
  <c r="M682" i="1302"/>
  <c r="N682" i="1302"/>
  <c r="A683" i="1302"/>
  <c r="B683" i="1302"/>
  <c r="C683" i="1302"/>
  <c r="D683" i="1302"/>
  <c r="E683" i="1302"/>
  <c r="F683" i="1302"/>
  <c r="G683" i="1302"/>
  <c r="H683" i="1302"/>
  <c r="I683" i="1302"/>
  <c r="J683" i="1302"/>
  <c r="K683" i="1302"/>
  <c r="L683" i="1302"/>
  <c r="M683" i="1302"/>
  <c r="A684" i="1302"/>
  <c r="B684" i="1302"/>
  <c r="C684" i="1302"/>
  <c r="D684" i="1302"/>
  <c r="E684" i="1302"/>
  <c r="F684" i="1302"/>
  <c r="G684" i="1302"/>
  <c r="H684" i="1302"/>
  <c r="I684" i="1302"/>
  <c r="J684" i="1302"/>
  <c r="K684" i="1302"/>
  <c r="L684" i="1302"/>
  <c r="M684" i="1302"/>
  <c r="A685" i="1302"/>
  <c r="B685" i="1302"/>
  <c r="C685" i="1302"/>
  <c r="D685" i="1302"/>
  <c r="E685" i="1302"/>
  <c r="F685" i="1302"/>
  <c r="G685" i="1302"/>
  <c r="H685" i="1302"/>
  <c r="I685" i="1302"/>
  <c r="J685" i="1302"/>
  <c r="K685" i="1302"/>
  <c r="L685" i="1302"/>
  <c r="M685" i="1302"/>
  <c r="A686" i="1302"/>
  <c r="B686" i="1302"/>
  <c r="C686" i="1302"/>
  <c r="D686" i="1302"/>
  <c r="E686" i="1302"/>
  <c r="F686" i="1302"/>
  <c r="G686" i="1302"/>
  <c r="H686" i="1302"/>
  <c r="I686" i="1302"/>
  <c r="J686" i="1302"/>
  <c r="K686" i="1302"/>
  <c r="L686" i="1302"/>
  <c r="M686" i="1302"/>
  <c r="A687" i="1302"/>
  <c r="B687" i="1302"/>
  <c r="C687" i="1302"/>
  <c r="D687" i="1302"/>
  <c r="E687" i="1302"/>
  <c r="F687" i="1302"/>
  <c r="G687" i="1302"/>
  <c r="H687" i="1302"/>
  <c r="I687" i="1302"/>
  <c r="J687" i="1302"/>
  <c r="K687" i="1302"/>
  <c r="L687" i="1302"/>
  <c r="M687" i="1302"/>
  <c r="N687" i="1302"/>
  <c r="A688" i="1302"/>
  <c r="B688" i="1302"/>
  <c r="C688" i="1302"/>
  <c r="D688" i="1302"/>
  <c r="E688" i="1302"/>
  <c r="F688" i="1302"/>
  <c r="G688" i="1302"/>
  <c r="H688" i="1302"/>
  <c r="I688" i="1302"/>
  <c r="J688" i="1302"/>
  <c r="K688" i="1302"/>
  <c r="L688" i="1302"/>
  <c r="M688" i="1302"/>
  <c r="N688" i="1302"/>
  <c r="A689" i="1302"/>
  <c r="B689" i="1302"/>
  <c r="C689" i="1302"/>
  <c r="D689" i="1302"/>
  <c r="E689" i="1302"/>
  <c r="F689" i="1302"/>
  <c r="G689" i="1302"/>
  <c r="H689" i="1302"/>
  <c r="I689" i="1302"/>
  <c r="J689" i="1302"/>
  <c r="K689" i="1302"/>
  <c r="L689" i="1302"/>
  <c r="M689" i="1302"/>
  <c r="N689" i="1302"/>
  <c r="A690" i="1302"/>
  <c r="B690" i="1302"/>
  <c r="C690" i="1302"/>
  <c r="D690" i="1302"/>
  <c r="E690" i="1302"/>
  <c r="F690" i="1302"/>
  <c r="G690" i="1302"/>
  <c r="H690" i="1302"/>
  <c r="I690" i="1302"/>
  <c r="J690" i="1302"/>
  <c r="K690" i="1302"/>
  <c r="L690" i="1302"/>
  <c r="M690" i="1302"/>
  <c r="N690" i="1302"/>
  <c r="A691" i="1302"/>
  <c r="B691" i="1302"/>
  <c r="C691" i="1302"/>
  <c r="D691" i="1302"/>
  <c r="E691" i="1302"/>
  <c r="F691" i="1302"/>
  <c r="G691" i="1302"/>
  <c r="H691" i="1302"/>
  <c r="I691" i="1302"/>
  <c r="J691" i="1302"/>
  <c r="K691" i="1302"/>
  <c r="L691" i="1302"/>
  <c r="M691" i="1302"/>
  <c r="N691" i="1302"/>
  <c r="A692" i="1302"/>
  <c r="B692" i="1302"/>
  <c r="C692" i="1302"/>
  <c r="D692" i="1302"/>
  <c r="E692" i="1302"/>
  <c r="F692" i="1302"/>
  <c r="G692" i="1302"/>
  <c r="H692" i="1302"/>
  <c r="I692" i="1302"/>
  <c r="J692" i="1302"/>
  <c r="K692" i="1302"/>
  <c r="L692" i="1302"/>
  <c r="M692" i="1302"/>
  <c r="N692" i="1302"/>
  <c r="A693" i="1302"/>
  <c r="B693" i="1302"/>
  <c r="C693" i="1302"/>
  <c r="D693" i="1302"/>
  <c r="E693" i="1302"/>
  <c r="F693" i="1302"/>
  <c r="G693" i="1302"/>
  <c r="H693" i="1302"/>
  <c r="I693" i="1302"/>
  <c r="J693" i="1302"/>
  <c r="K693" i="1302"/>
  <c r="L693" i="1302"/>
  <c r="M693" i="1302"/>
  <c r="N693" i="1302"/>
  <c r="A694" i="1302"/>
  <c r="B694" i="1302"/>
  <c r="C694" i="1302"/>
  <c r="D694" i="1302"/>
  <c r="E694" i="1302"/>
  <c r="F694" i="1302"/>
  <c r="G694" i="1302"/>
  <c r="H694" i="1302"/>
  <c r="I694" i="1302"/>
  <c r="J694" i="1302"/>
  <c r="K694" i="1302"/>
  <c r="L694" i="1302"/>
  <c r="M694" i="1302"/>
  <c r="N694" i="1302"/>
  <c r="A695" i="1302"/>
  <c r="B695" i="1302"/>
  <c r="C695" i="1302"/>
  <c r="D695" i="1302"/>
  <c r="E695" i="1302"/>
  <c r="F695" i="1302"/>
  <c r="G695" i="1302"/>
  <c r="H695" i="1302"/>
  <c r="I695" i="1302"/>
  <c r="J695" i="1302"/>
  <c r="K695" i="1302"/>
  <c r="L695" i="1302"/>
  <c r="M695" i="1302"/>
  <c r="N695" i="1302"/>
  <c r="A696" i="1302"/>
  <c r="B696" i="1302"/>
  <c r="C696" i="1302"/>
  <c r="D696" i="1302"/>
  <c r="E696" i="1302"/>
  <c r="F696" i="1302"/>
  <c r="G696" i="1302"/>
  <c r="H696" i="1302"/>
  <c r="I696" i="1302"/>
  <c r="J696" i="1302"/>
  <c r="K696" i="1302"/>
  <c r="L696" i="1302"/>
  <c r="M696" i="1302"/>
  <c r="N696" i="1302"/>
  <c r="A697" i="1302"/>
  <c r="B697" i="1302"/>
  <c r="C697" i="1302"/>
  <c r="D697" i="1302"/>
  <c r="E697" i="1302"/>
  <c r="F697" i="1302"/>
  <c r="G697" i="1302"/>
  <c r="H697" i="1302"/>
  <c r="I697" i="1302"/>
  <c r="J697" i="1302"/>
  <c r="K697" i="1302"/>
  <c r="L697" i="1302"/>
  <c r="M697" i="1302"/>
  <c r="N697" i="1302"/>
  <c r="A698" i="1302"/>
  <c r="B698" i="1302"/>
  <c r="C698" i="1302"/>
  <c r="D698" i="1302"/>
  <c r="E698" i="1302"/>
  <c r="F698" i="1302"/>
  <c r="G698" i="1302"/>
  <c r="H698" i="1302"/>
  <c r="I698" i="1302"/>
  <c r="J698" i="1302"/>
  <c r="K698" i="1302"/>
  <c r="L698" i="1302"/>
  <c r="M698" i="1302"/>
  <c r="N698" i="1302"/>
  <c r="A699" i="1302"/>
  <c r="B699" i="1302"/>
  <c r="C699" i="1302"/>
  <c r="D699" i="1302"/>
  <c r="E699" i="1302"/>
  <c r="F699" i="1302"/>
  <c r="G699" i="1302"/>
  <c r="H699" i="1302"/>
  <c r="I699" i="1302"/>
  <c r="J699" i="1302"/>
  <c r="K699" i="1302"/>
  <c r="L699" i="1302"/>
  <c r="M699" i="1302"/>
  <c r="N699" i="1302"/>
  <c r="A700" i="1302"/>
  <c r="B700" i="1302"/>
  <c r="C700" i="1302"/>
  <c r="D700" i="1302"/>
  <c r="E700" i="1302"/>
  <c r="F700" i="1302"/>
  <c r="G700" i="1302"/>
  <c r="H700" i="1302"/>
  <c r="I700" i="1302"/>
  <c r="J700" i="1302"/>
  <c r="K700" i="1302"/>
  <c r="L700" i="1302"/>
  <c r="M700" i="1302"/>
  <c r="N700" i="1302"/>
  <c r="A701" i="1302"/>
  <c r="B701" i="1302"/>
  <c r="C701" i="1302"/>
  <c r="D701" i="1302"/>
  <c r="E701" i="1302"/>
  <c r="F701" i="1302"/>
  <c r="G701" i="1302"/>
  <c r="H701" i="1302"/>
  <c r="I701" i="1302"/>
  <c r="J701" i="1302"/>
  <c r="K701" i="1302"/>
  <c r="L701" i="1302"/>
  <c r="M701" i="1302"/>
  <c r="N701" i="1302"/>
  <c r="A702" i="1302"/>
  <c r="B702" i="1302"/>
  <c r="C702" i="1302"/>
  <c r="D702" i="1302"/>
  <c r="E702" i="1302"/>
  <c r="F702" i="1302"/>
  <c r="G702" i="1302"/>
  <c r="H702" i="1302"/>
  <c r="I702" i="1302"/>
  <c r="J702" i="1302"/>
  <c r="K702" i="1302"/>
  <c r="L702" i="1302"/>
  <c r="M702" i="1302"/>
  <c r="N702" i="1302"/>
  <c r="A703" i="1302"/>
  <c r="B703" i="1302"/>
  <c r="C703" i="1302"/>
  <c r="D703" i="1302"/>
  <c r="E703" i="1302"/>
  <c r="F703" i="1302"/>
  <c r="G703" i="1302"/>
  <c r="H703" i="1302"/>
  <c r="I703" i="1302"/>
  <c r="J703" i="1302"/>
  <c r="K703" i="1302"/>
  <c r="L703" i="1302"/>
  <c r="M703" i="1302"/>
  <c r="N703" i="1302"/>
  <c r="A704" i="1302"/>
  <c r="B704" i="1302"/>
  <c r="C704" i="1302"/>
  <c r="D704" i="1302"/>
  <c r="E704" i="1302"/>
  <c r="F704" i="1302"/>
  <c r="G704" i="1302"/>
  <c r="H704" i="1302"/>
  <c r="I704" i="1302"/>
  <c r="J704" i="1302"/>
  <c r="K704" i="1302"/>
  <c r="L704" i="1302"/>
  <c r="M704" i="1302"/>
  <c r="N704" i="1302"/>
  <c r="A705" i="1302"/>
  <c r="B705" i="1302"/>
  <c r="C705" i="1302"/>
  <c r="D705" i="1302"/>
  <c r="E705" i="1302"/>
  <c r="F705" i="1302"/>
  <c r="G705" i="1302"/>
  <c r="H705" i="1302"/>
  <c r="I705" i="1302"/>
  <c r="J705" i="1302"/>
  <c r="K705" i="1302"/>
  <c r="L705" i="1302"/>
  <c r="M705" i="1302"/>
  <c r="N705" i="1302"/>
  <c r="A706" i="1302"/>
  <c r="B706" i="1302"/>
  <c r="C706" i="1302"/>
  <c r="D706" i="1302"/>
  <c r="E706" i="1302"/>
  <c r="F706" i="1302"/>
  <c r="G706" i="1302"/>
  <c r="H706" i="1302"/>
  <c r="I706" i="1302"/>
  <c r="J706" i="1302"/>
  <c r="K706" i="1302"/>
  <c r="L706" i="1302"/>
  <c r="M706" i="1302"/>
  <c r="A707" i="1302"/>
  <c r="B707" i="1302"/>
  <c r="C707" i="1302"/>
  <c r="D707" i="1302"/>
  <c r="E707" i="1302"/>
  <c r="F707" i="1302"/>
  <c r="G707" i="1302"/>
  <c r="H707" i="1302"/>
  <c r="I707" i="1302"/>
  <c r="J707" i="1302"/>
  <c r="K707" i="1302"/>
  <c r="L707" i="1302"/>
  <c r="M707" i="1302"/>
  <c r="A708" i="1302"/>
  <c r="B708" i="1302"/>
  <c r="C708" i="1302"/>
  <c r="D708" i="1302"/>
  <c r="E708" i="1302"/>
  <c r="F708" i="1302"/>
  <c r="G708" i="1302"/>
  <c r="H708" i="1302"/>
  <c r="I708" i="1302"/>
  <c r="J708" i="1302"/>
  <c r="K708" i="1302"/>
  <c r="L708" i="1302"/>
  <c r="M708" i="1302"/>
  <c r="N708" i="1302"/>
  <c r="A709" i="1302"/>
  <c r="B709" i="1302"/>
  <c r="C709" i="1302"/>
  <c r="D709" i="1302"/>
  <c r="E709" i="1302"/>
  <c r="F709" i="1302"/>
  <c r="G709" i="1302"/>
  <c r="H709" i="1302"/>
  <c r="I709" i="1302"/>
  <c r="J709" i="1302"/>
  <c r="K709" i="1302"/>
  <c r="L709" i="1302"/>
  <c r="M709" i="1302"/>
  <c r="A710" i="1302"/>
  <c r="B710" i="1302"/>
  <c r="C710" i="1302"/>
  <c r="D710" i="1302"/>
  <c r="E710" i="1302"/>
  <c r="F710" i="1302"/>
  <c r="G710" i="1302"/>
  <c r="H710" i="1302"/>
  <c r="I710" i="1302"/>
  <c r="J710" i="1302"/>
  <c r="K710" i="1302"/>
  <c r="L710" i="1302"/>
  <c r="M710" i="1302"/>
  <c r="A711" i="1302"/>
  <c r="B711" i="1302"/>
  <c r="C711" i="1302"/>
  <c r="D711" i="1302"/>
  <c r="E711" i="1302"/>
  <c r="F711" i="1302"/>
  <c r="G711" i="1302"/>
  <c r="H711" i="1302"/>
  <c r="I711" i="1302"/>
  <c r="J711" i="1302"/>
  <c r="K711" i="1302"/>
  <c r="L711" i="1302"/>
  <c r="M711" i="1302"/>
  <c r="A712" i="1302"/>
  <c r="B712" i="1302"/>
  <c r="C712" i="1302"/>
  <c r="D712" i="1302"/>
  <c r="E712" i="1302"/>
  <c r="F712" i="1302"/>
  <c r="G712" i="1302"/>
  <c r="H712" i="1302"/>
  <c r="I712" i="1302"/>
  <c r="J712" i="1302"/>
  <c r="K712" i="1302"/>
  <c r="L712" i="1302"/>
  <c r="M712" i="1302"/>
  <c r="A713" i="1302"/>
  <c r="B713" i="1302"/>
  <c r="C713" i="1302"/>
  <c r="D713" i="1302"/>
  <c r="E713" i="1302"/>
  <c r="F713" i="1302"/>
  <c r="G713" i="1302"/>
  <c r="H713" i="1302"/>
  <c r="I713" i="1302"/>
  <c r="J713" i="1302"/>
  <c r="K713" i="1302"/>
  <c r="L713" i="1302"/>
  <c r="M713" i="1302"/>
  <c r="A714" i="1302"/>
  <c r="B714" i="1302"/>
  <c r="C714" i="1302"/>
  <c r="D714" i="1302"/>
  <c r="E714" i="1302"/>
  <c r="F714" i="1302"/>
  <c r="G714" i="1302"/>
  <c r="H714" i="1302"/>
  <c r="I714" i="1302"/>
  <c r="J714" i="1302"/>
  <c r="K714" i="1302"/>
  <c r="L714" i="1302"/>
  <c r="M714" i="1302"/>
  <c r="N714" i="1302"/>
  <c r="A715" i="1302"/>
  <c r="B715" i="1302"/>
  <c r="C715" i="1302"/>
  <c r="D715" i="1302"/>
  <c r="E715" i="1302"/>
  <c r="F715" i="1302"/>
  <c r="G715" i="1302"/>
  <c r="H715" i="1302"/>
  <c r="I715" i="1302"/>
  <c r="J715" i="1302"/>
  <c r="K715" i="1302"/>
  <c r="L715" i="1302"/>
  <c r="M715" i="1302"/>
  <c r="N715" i="1302"/>
  <c r="A716" i="1302"/>
  <c r="B716" i="1302"/>
  <c r="C716" i="1302"/>
  <c r="D716" i="1302"/>
  <c r="E716" i="1302"/>
  <c r="F716" i="1302"/>
  <c r="G716" i="1302"/>
  <c r="H716" i="1302"/>
  <c r="I716" i="1302"/>
  <c r="J716" i="1302"/>
  <c r="K716" i="1302"/>
  <c r="L716" i="1302"/>
  <c r="M716" i="1302"/>
  <c r="N716" i="1302"/>
  <c r="A717" i="1302"/>
  <c r="B717" i="1302"/>
  <c r="C717" i="1302"/>
  <c r="D717" i="1302"/>
  <c r="E717" i="1302"/>
  <c r="F717" i="1302"/>
  <c r="G717" i="1302"/>
  <c r="H717" i="1302"/>
  <c r="I717" i="1302"/>
  <c r="J717" i="1302"/>
  <c r="K717" i="1302"/>
  <c r="L717" i="1302"/>
  <c r="M717" i="1302"/>
  <c r="N717" i="1302"/>
  <c r="A718" i="1302"/>
  <c r="B718" i="1302"/>
  <c r="C718" i="1302"/>
  <c r="D718" i="1302"/>
  <c r="E718" i="1302"/>
  <c r="F718" i="1302"/>
  <c r="G718" i="1302"/>
  <c r="H718" i="1302"/>
  <c r="I718" i="1302"/>
  <c r="J718" i="1302"/>
  <c r="K718" i="1302"/>
  <c r="L718" i="1302"/>
  <c r="M718" i="1302"/>
  <c r="N718" i="1302"/>
  <c r="A719" i="1302"/>
  <c r="B719" i="1302"/>
  <c r="C719" i="1302"/>
  <c r="D719" i="1302"/>
  <c r="E719" i="1302"/>
  <c r="F719" i="1302"/>
  <c r="G719" i="1302"/>
  <c r="H719" i="1302"/>
  <c r="I719" i="1302"/>
  <c r="J719" i="1302"/>
  <c r="K719" i="1302"/>
  <c r="L719" i="1302"/>
  <c r="M719" i="1302"/>
  <c r="N719" i="1302"/>
  <c r="A720" i="1302"/>
  <c r="B720" i="1302"/>
  <c r="C720" i="1302"/>
  <c r="D720" i="1302"/>
  <c r="E720" i="1302"/>
  <c r="F720" i="1302"/>
  <c r="G720" i="1302"/>
  <c r="H720" i="1302"/>
  <c r="I720" i="1302"/>
  <c r="J720" i="1302"/>
  <c r="K720" i="1302"/>
  <c r="L720" i="1302"/>
  <c r="M720" i="1302"/>
  <c r="N720" i="1302"/>
  <c r="A721" i="1302"/>
  <c r="B721" i="1302"/>
  <c r="C721" i="1302"/>
  <c r="D721" i="1302"/>
  <c r="E721" i="1302"/>
  <c r="F721" i="1302"/>
  <c r="G721" i="1302"/>
  <c r="H721" i="1302"/>
  <c r="I721" i="1302"/>
  <c r="J721" i="1302"/>
  <c r="K721" i="1302"/>
  <c r="L721" i="1302"/>
  <c r="M721" i="1302"/>
  <c r="N721" i="1302"/>
  <c r="A722" i="1302"/>
  <c r="B722" i="1302"/>
  <c r="C722" i="1302"/>
  <c r="D722" i="1302"/>
  <c r="E722" i="1302"/>
  <c r="F722" i="1302"/>
  <c r="G722" i="1302"/>
  <c r="H722" i="1302"/>
  <c r="I722" i="1302"/>
  <c r="J722" i="1302"/>
  <c r="K722" i="1302"/>
  <c r="L722" i="1302"/>
  <c r="M722" i="1302"/>
  <c r="N722" i="1302"/>
  <c r="A723" i="1302"/>
  <c r="B723" i="1302"/>
  <c r="C723" i="1302"/>
  <c r="D723" i="1302"/>
  <c r="E723" i="1302"/>
  <c r="F723" i="1302"/>
  <c r="G723" i="1302"/>
  <c r="H723" i="1302"/>
  <c r="I723" i="1302"/>
  <c r="J723" i="1302"/>
  <c r="K723" i="1302"/>
  <c r="L723" i="1302"/>
  <c r="M723" i="1302"/>
  <c r="N723" i="1302"/>
  <c r="A724" i="1302"/>
  <c r="B724" i="1302"/>
  <c r="C724" i="1302"/>
  <c r="D724" i="1302"/>
  <c r="E724" i="1302"/>
  <c r="F724" i="1302"/>
  <c r="G724" i="1302"/>
  <c r="H724" i="1302"/>
  <c r="I724" i="1302"/>
  <c r="J724" i="1302"/>
  <c r="K724" i="1302"/>
  <c r="L724" i="1302"/>
  <c r="M724" i="1302"/>
  <c r="N724" i="1302"/>
  <c r="A725" i="1302"/>
  <c r="B725" i="1302"/>
  <c r="C725" i="1302"/>
  <c r="D725" i="1302"/>
  <c r="E725" i="1302"/>
  <c r="F725" i="1302"/>
  <c r="G725" i="1302"/>
  <c r="H725" i="1302"/>
  <c r="I725" i="1302"/>
  <c r="J725" i="1302"/>
  <c r="K725" i="1302"/>
  <c r="L725" i="1302"/>
  <c r="M725" i="1302"/>
  <c r="N725" i="1302"/>
  <c r="A726" i="1302"/>
  <c r="B726" i="1302"/>
  <c r="C726" i="1302"/>
  <c r="D726" i="1302"/>
  <c r="E726" i="1302"/>
  <c r="F726" i="1302"/>
  <c r="G726" i="1302"/>
  <c r="H726" i="1302"/>
  <c r="I726" i="1302"/>
  <c r="J726" i="1302"/>
  <c r="K726" i="1302"/>
  <c r="L726" i="1302"/>
  <c r="M726" i="1302"/>
  <c r="N726" i="1302"/>
  <c r="A727" i="1302"/>
  <c r="B727" i="1302"/>
  <c r="C727" i="1302"/>
  <c r="D727" i="1302"/>
  <c r="E727" i="1302"/>
  <c r="F727" i="1302"/>
  <c r="G727" i="1302"/>
  <c r="H727" i="1302"/>
  <c r="I727" i="1302"/>
  <c r="J727" i="1302"/>
  <c r="K727" i="1302"/>
  <c r="L727" i="1302"/>
  <c r="M727" i="1302"/>
  <c r="N727" i="1302"/>
  <c r="A728" i="1302"/>
  <c r="B728" i="1302"/>
  <c r="C728" i="1302"/>
  <c r="D728" i="1302"/>
  <c r="E728" i="1302"/>
  <c r="F728" i="1302"/>
  <c r="G728" i="1302"/>
  <c r="H728" i="1302"/>
  <c r="I728" i="1302"/>
  <c r="J728" i="1302"/>
  <c r="K728" i="1302"/>
  <c r="L728" i="1302"/>
  <c r="M728" i="1302"/>
  <c r="A729" i="1302"/>
  <c r="B729" i="1302"/>
  <c r="C729" i="1302"/>
  <c r="D729" i="1302"/>
  <c r="E729" i="1302"/>
  <c r="F729" i="1302"/>
  <c r="G729" i="1302"/>
  <c r="H729" i="1302"/>
  <c r="I729" i="1302"/>
  <c r="J729" i="1302"/>
  <c r="K729" i="1302"/>
  <c r="L729" i="1302"/>
  <c r="M729" i="1302"/>
  <c r="N729" i="1302"/>
  <c r="A730" i="1302"/>
  <c r="B730" i="1302"/>
  <c r="C730" i="1302"/>
  <c r="D730" i="1302"/>
  <c r="E730" i="1302"/>
  <c r="F730" i="1302"/>
  <c r="G730" i="1302"/>
  <c r="H730" i="1302"/>
  <c r="I730" i="1302"/>
  <c r="J730" i="1302"/>
  <c r="K730" i="1302"/>
  <c r="L730" i="1302"/>
  <c r="M730" i="1302"/>
  <c r="N730" i="1302"/>
  <c r="A731" i="1302"/>
  <c r="B731" i="1302"/>
  <c r="C731" i="1302"/>
  <c r="D731" i="1302"/>
  <c r="E731" i="1302"/>
  <c r="F731" i="1302"/>
  <c r="G731" i="1302"/>
  <c r="H731" i="1302"/>
  <c r="I731" i="1302"/>
  <c r="J731" i="1302"/>
  <c r="K731" i="1302"/>
  <c r="L731" i="1302"/>
  <c r="M731" i="1302"/>
  <c r="N731" i="1302"/>
  <c r="A732" i="1302"/>
  <c r="B732" i="1302"/>
  <c r="C732" i="1302"/>
  <c r="D732" i="1302"/>
  <c r="E732" i="1302"/>
  <c r="F732" i="1302"/>
  <c r="G732" i="1302"/>
  <c r="H732" i="1302"/>
  <c r="I732" i="1302"/>
  <c r="J732" i="1302"/>
  <c r="K732" i="1302"/>
  <c r="L732" i="1302"/>
  <c r="M732" i="1302"/>
  <c r="N732" i="1302"/>
  <c r="A733" i="1302"/>
  <c r="B733" i="1302"/>
  <c r="C733" i="1302"/>
  <c r="D733" i="1302"/>
  <c r="E733" i="1302"/>
  <c r="F733" i="1302"/>
  <c r="G733" i="1302"/>
  <c r="H733" i="1302"/>
  <c r="I733" i="1302"/>
  <c r="J733" i="1302"/>
  <c r="K733" i="1302"/>
  <c r="L733" i="1302"/>
  <c r="M733" i="1302"/>
  <c r="N733" i="1302"/>
  <c r="A734" i="1302"/>
  <c r="B734" i="1302"/>
  <c r="C734" i="1302"/>
  <c r="D734" i="1302"/>
  <c r="E734" i="1302"/>
  <c r="F734" i="1302"/>
  <c r="G734" i="1302"/>
  <c r="H734" i="1302"/>
  <c r="I734" i="1302"/>
  <c r="J734" i="1302"/>
  <c r="K734" i="1302"/>
  <c r="L734" i="1302"/>
  <c r="M734" i="1302"/>
  <c r="N734" i="1302"/>
  <c r="A735" i="1302"/>
  <c r="B735" i="1302"/>
  <c r="C735" i="1302"/>
  <c r="D735" i="1302"/>
  <c r="E735" i="1302"/>
  <c r="F735" i="1302"/>
  <c r="G735" i="1302"/>
  <c r="H735" i="1302"/>
  <c r="I735" i="1302"/>
  <c r="J735" i="1302"/>
  <c r="K735" i="1302"/>
  <c r="L735" i="1302"/>
  <c r="M735" i="1302"/>
  <c r="N735" i="1302"/>
  <c r="A736" i="1302"/>
  <c r="B736" i="1302"/>
  <c r="C736" i="1302"/>
  <c r="D736" i="1302"/>
  <c r="E736" i="1302"/>
  <c r="F736" i="1302"/>
  <c r="G736" i="1302"/>
  <c r="H736" i="1302"/>
  <c r="I736" i="1302"/>
  <c r="J736" i="1302"/>
  <c r="K736" i="1302"/>
  <c r="L736" i="1302"/>
  <c r="M736" i="1302"/>
  <c r="A737" i="1302"/>
  <c r="B737" i="1302"/>
  <c r="C737" i="1302"/>
  <c r="D737" i="1302"/>
  <c r="E737" i="1302"/>
  <c r="F737" i="1302"/>
  <c r="G737" i="1302"/>
  <c r="H737" i="1302"/>
  <c r="I737" i="1302"/>
  <c r="J737" i="1302"/>
  <c r="K737" i="1302"/>
  <c r="L737" i="1302"/>
  <c r="M737" i="1302"/>
  <c r="A738" i="1302"/>
  <c r="B738" i="1302"/>
  <c r="C738" i="1302"/>
  <c r="D738" i="1302"/>
  <c r="E738" i="1302"/>
  <c r="F738" i="1302"/>
  <c r="G738" i="1302"/>
  <c r="H738" i="1302"/>
  <c r="I738" i="1302"/>
  <c r="J738" i="1302"/>
  <c r="K738" i="1302"/>
  <c r="L738" i="1302"/>
  <c r="M738" i="1302"/>
  <c r="N738" i="1302"/>
  <c r="A739" i="1302"/>
  <c r="B739" i="1302"/>
  <c r="C739" i="1302"/>
  <c r="D739" i="1302"/>
  <c r="E739" i="1302"/>
  <c r="F739" i="1302"/>
  <c r="G739" i="1302"/>
  <c r="H739" i="1302"/>
  <c r="I739" i="1302"/>
  <c r="J739" i="1302"/>
  <c r="K739" i="1302"/>
  <c r="L739" i="1302"/>
  <c r="M739" i="1302"/>
  <c r="N739" i="1302"/>
  <c r="A740" i="1302"/>
  <c r="B740" i="1302"/>
  <c r="C740" i="1302"/>
  <c r="D740" i="1302"/>
  <c r="E740" i="1302"/>
  <c r="F740" i="1302"/>
  <c r="G740" i="1302"/>
  <c r="H740" i="1302"/>
  <c r="I740" i="1302"/>
  <c r="J740" i="1302"/>
  <c r="K740" i="1302"/>
  <c r="L740" i="1302"/>
  <c r="M740" i="1302"/>
  <c r="N740" i="1302"/>
  <c r="A741" i="1302"/>
  <c r="B741" i="1302"/>
  <c r="C741" i="1302"/>
  <c r="D741" i="1302"/>
  <c r="E741" i="1302"/>
  <c r="F741" i="1302"/>
  <c r="G741" i="1302"/>
  <c r="H741" i="1302"/>
  <c r="I741" i="1302"/>
  <c r="J741" i="1302"/>
  <c r="K741" i="1302"/>
  <c r="L741" i="1302"/>
  <c r="M741" i="1302"/>
  <c r="N741" i="1302"/>
  <c r="A742" i="1302"/>
  <c r="B742" i="1302"/>
  <c r="C742" i="1302"/>
  <c r="D742" i="1302"/>
  <c r="E742" i="1302"/>
  <c r="F742" i="1302"/>
  <c r="G742" i="1302"/>
  <c r="H742" i="1302"/>
  <c r="I742" i="1302"/>
  <c r="J742" i="1302"/>
  <c r="K742" i="1302"/>
  <c r="L742" i="1302"/>
  <c r="M742" i="1302"/>
  <c r="N742" i="1302"/>
  <c r="A743" i="1302"/>
  <c r="B743" i="1302"/>
  <c r="C743" i="1302"/>
  <c r="D743" i="1302"/>
  <c r="E743" i="1302"/>
  <c r="F743" i="1302"/>
  <c r="G743" i="1302"/>
  <c r="H743" i="1302"/>
  <c r="I743" i="1302"/>
  <c r="J743" i="1302"/>
  <c r="K743" i="1302"/>
  <c r="L743" i="1302"/>
  <c r="M743" i="1302"/>
  <c r="N743" i="1302"/>
  <c r="A744" i="1302"/>
  <c r="B744" i="1302"/>
  <c r="C744" i="1302"/>
  <c r="D744" i="1302"/>
  <c r="E744" i="1302"/>
  <c r="F744" i="1302"/>
  <c r="G744" i="1302"/>
  <c r="H744" i="1302"/>
  <c r="I744" i="1302"/>
  <c r="J744" i="1302"/>
  <c r="K744" i="1302"/>
  <c r="L744" i="1302"/>
  <c r="M744" i="1302"/>
  <c r="N744" i="1302"/>
  <c r="A745" i="1302"/>
  <c r="B745" i="1302"/>
  <c r="C745" i="1302"/>
  <c r="D745" i="1302"/>
  <c r="E745" i="1302"/>
  <c r="F745" i="1302"/>
  <c r="G745" i="1302"/>
  <c r="H745" i="1302"/>
  <c r="I745" i="1302"/>
  <c r="J745" i="1302"/>
  <c r="K745" i="1302"/>
  <c r="L745" i="1302"/>
  <c r="M745" i="1302"/>
  <c r="N745" i="1302"/>
  <c r="A746" i="1302"/>
  <c r="B746" i="1302"/>
  <c r="C746" i="1302"/>
  <c r="D746" i="1302"/>
  <c r="E746" i="1302"/>
  <c r="F746" i="1302"/>
  <c r="G746" i="1302"/>
  <c r="H746" i="1302"/>
  <c r="I746" i="1302"/>
  <c r="J746" i="1302"/>
  <c r="K746" i="1302"/>
  <c r="L746" i="1302"/>
  <c r="M746" i="1302"/>
  <c r="N746" i="1302"/>
  <c r="A747" i="1302"/>
  <c r="B747" i="1302"/>
  <c r="C747" i="1302"/>
  <c r="D747" i="1302"/>
  <c r="E747" i="1302"/>
  <c r="F747" i="1302"/>
  <c r="G747" i="1302"/>
  <c r="H747" i="1302"/>
  <c r="I747" i="1302"/>
  <c r="J747" i="1302"/>
  <c r="K747" i="1302"/>
  <c r="L747" i="1302"/>
  <c r="M747" i="1302"/>
  <c r="N747" i="1302"/>
  <c r="A748" i="1302"/>
  <c r="B748" i="1302"/>
  <c r="C748" i="1302"/>
  <c r="D748" i="1302"/>
  <c r="E748" i="1302"/>
  <c r="F748" i="1302"/>
  <c r="G748" i="1302"/>
  <c r="H748" i="1302"/>
  <c r="I748" i="1302"/>
  <c r="J748" i="1302"/>
  <c r="K748" i="1302"/>
  <c r="L748" i="1302"/>
  <c r="M748" i="1302"/>
  <c r="N748" i="1302"/>
  <c r="A749" i="1302"/>
  <c r="B749" i="1302"/>
  <c r="C749" i="1302"/>
  <c r="D749" i="1302"/>
  <c r="E749" i="1302"/>
  <c r="F749" i="1302"/>
  <c r="G749" i="1302"/>
  <c r="H749" i="1302"/>
  <c r="I749" i="1302"/>
  <c r="J749" i="1302"/>
  <c r="K749" i="1302"/>
  <c r="L749" i="1302"/>
  <c r="M749" i="1302"/>
  <c r="N749" i="1302"/>
  <c r="A750" i="1302"/>
  <c r="B750" i="1302"/>
  <c r="C750" i="1302"/>
  <c r="D750" i="1302"/>
  <c r="E750" i="1302"/>
  <c r="F750" i="1302"/>
  <c r="G750" i="1302"/>
  <c r="H750" i="1302"/>
  <c r="I750" i="1302"/>
  <c r="J750" i="1302"/>
  <c r="K750" i="1302"/>
  <c r="L750" i="1302"/>
  <c r="M750" i="1302"/>
  <c r="N750" i="1302"/>
  <c r="A751" i="1302"/>
  <c r="B751" i="1302"/>
  <c r="C751" i="1302"/>
  <c r="D751" i="1302"/>
  <c r="E751" i="1302"/>
  <c r="F751" i="1302"/>
  <c r="G751" i="1302"/>
  <c r="H751" i="1302"/>
  <c r="I751" i="1302"/>
  <c r="J751" i="1302"/>
  <c r="K751" i="1302"/>
  <c r="L751" i="1302"/>
  <c r="M751" i="1302"/>
  <c r="N751" i="1302"/>
  <c r="A752" i="1302"/>
  <c r="B752" i="1302"/>
  <c r="C752" i="1302"/>
  <c r="D752" i="1302"/>
  <c r="E752" i="1302"/>
  <c r="F752" i="1302"/>
  <c r="G752" i="1302"/>
  <c r="H752" i="1302"/>
  <c r="I752" i="1302"/>
  <c r="J752" i="1302"/>
  <c r="K752" i="1302"/>
  <c r="L752" i="1302"/>
  <c r="M752" i="1302"/>
  <c r="N752" i="1302"/>
  <c r="A753" i="1302"/>
  <c r="B753" i="1302"/>
  <c r="C753" i="1302"/>
  <c r="D753" i="1302"/>
  <c r="E753" i="1302"/>
  <c r="F753" i="1302"/>
  <c r="G753" i="1302"/>
  <c r="H753" i="1302"/>
  <c r="I753" i="1302"/>
  <c r="J753" i="1302"/>
  <c r="K753" i="1302"/>
  <c r="L753" i="1302"/>
  <c r="M753" i="1302"/>
  <c r="A754" i="1302"/>
  <c r="B754" i="1302"/>
  <c r="C754" i="1302"/>
  <c r="D754" i="1302"/>
  <c r="E754" i="1302"/>
  <c r="F754" i="1302"/>
  <c r="G754" i="1302"/>
  <c r="H754" i="1302"/>
  <c r="I754" i="1302"/>
  <c r="J754" i="1302"/>
  <c r="K754" i="1302"/>
  <c r="L754" i="1302"/>
  <c r="M754" i="1302"/>
  <c r="A755" i="1302"/>
  <c r="B755" i="1302"/>
  <c r="C755" i="1302"/>
  <c r="D755" i="1302"/>
  <c r="E755" i="1302"/>
  <c r="F755" i="1302"/>
  <c r="G755" i="1302"/>
  <c r="H755" i="1302"/>
  <c r="I755" i="1302"/>
  <c r="J755" i="1302"/>
  <c r="K755" i="1302"/>
  <c r="L755" i="1302"/>
  <c r="M755" i="1302"/>
  <c r="N755" i="1302"/>
  <c r="A756" i="1302"/>
  <c r="B756" i="1302"/>
  <c r="C756" i="1302"/>
  <c r="D756" i="1302"/>
  <c r="E756" i="1302"/>
  <c r="F756" i="1302"/>
  <c r="G756" i="1302"/>
  <c r="H756" i="1302"/>
  <c r="I756" i="1302"/>
  <c r="J756" i="1302"/>
  <c r="K756" i="1302"/>
  <c r="L756" i="1302"/>
  <c r="M756" i="1302"/>
  <c r="N756" i="1302"/>
  <c r="A757" i="1302"/>
  <c r="B757" i="1302"/>
  <c r="C757" i="1302"/>
  <c r="D757" i="1302"/>
  <c r="E757" i="1302"/>
  <c r="F757" i="1302"/>
  <c r="G757" i="1302"/>
  <c r="H757" i="1302"/>
  <c r="I757" i="1302"/>
  <c r="J757" i="1302"/>
  <c r="K757" i="1302"/>
  <c r="L757" i="1302"/>
  <c r="M757" i="1302"/>
  <c r="N757" i="1302"/>
  <c r="A758" i="1302"/>
  <c r="B758" i="1302"/>
  <c r="C758" i="1302"/>
  <c r="D758" i="1302"/>
  <c r="E758" i="1302"/>
  <c r="F758" i="1302"/>
  <c r="G758" i="1302"/>
  <c r="H758" i="1302"/>
  <c r="I758" i="1302"/>
  <c r="J758" i="1302"/>
  <c r="K758" i="1302"/>
  <c r="L758" i="1302"/>
  <c r="M758" i="1302"/>
  <c r="N758" i="1302"/>
  <c r="A759" i="1302"/>
  <c r="B759" i="1302"/>
  <c r="C759" i="1302"/>
  <c r="D759" i="1302"/>
  <c r="E759" i="1302"/>
  <c r="F759" i="1302"/>
  <c r="G759" i="1302"/>
  <c r="H759" i="1302"/>
  <c r="I759" i="1302"/>
  <c r="J759" i="1302"/>
  <c r="K759" i="1302"/>
  <c r="L759" i="1302"/>
  <c r="M759" i="1302"/>
  <c r="A760" i="1302"/>
  <c r="B760" i="1302"/>
  <c r="C760" i="1302"/>
  <c r="D760" i="1302"/>
  <c r="E760" i="1302"/>
  <c r="F760" i="1302"/>
  <c r="G760" i="1302"/>
  <c r="H760" i="1302"/>
  <c r="I760" i="1302"/>
  <c r="J760" i="1302"/>
  <c r="K760" i="1302"/>
  <c r="L760" i="1302"/>
  <c r="M760" i="1302"/>
  <c r="A761" i="1302"/>
  <c r="B761" i="1302"/>
  <c r="C761" i="1302"/>
  <c r="D761" i="1302"/>
  <c r="E761" i="1302"/>
  <c r="F761" i="1302"/>
  <c r="G761" i="1302"/>
  <c r="H761" i="1302"/>
  <c r="I761" i="1302"/>
  <c r="J761" i="1302"/>
  <c r="K761" i="1302"/>
  <c r="L761" i="1302"/>
  <c r="M761" i="1302"/>
  <c r="N761" i="1302"/>
  <c r="A762" i="1302"/>
  <c r="B762" i="1302"/>
  <c r="C762" i="1302"/>
  <c r="D762" i="1302"/>
  <c r="E762" i="1302"/>
  <c r="F762" i="1302"/>
  <c r="G762" i="1302"/>
  <c r="H762" i="1302"/>
  <c r="I762" i="1302"/>
  <c r="J762" i="1302"/>
  <c r="K762" i="1302"/>
  <c r="L762" i="1302"/>
  <c r="M762" i="1302"/>
  <c r="N762" i="1302"/>
  <c r="A763" i="1302"/>
  <c r="B763" i="1302"/>
  <c r="C763" i="1302"/>
  <c r="D763" i="1302"/>
  <c r="E763" i="1302"/>
  <c r="F763" i="1302"/>
  <c r="G763" i="1302"/>
  <c r="H763" i="1302"/>
  <c r="I763" i="1302"/>
  <c r="J763" i="1302"/>
  <c r="K763" i="1302"/>
  <c r="L763" i="1302"/>
  <c r="M763" i="1302"/>
  <c r="N763" i="1302"/>
  <c r="A764" i="1302"/>
  <c r="B764" i="1302"/>
  <c r="C764" i="1302"/>
  <c r="D764" i="1302"/>
  <c r="E764" i="1302"/>
  <c r="F764" i="1302"/>
  <c r="G764" i="1302"/>
  <c r="H764" i="1302"/>
  <c r="I764" i="1302"/>
  <c r="J764" i="1302"/>
  <c r="K764" i="1302"/>
  <c r="L764" i="1302"/>
  <c r="M764" i="1302"/>
  <c r="N764" i="1302"/>
  <c r="A765" i="1302"/>
  <c r="B765" i="1302"/>
  <c r="C765" i="1302"/>
  <c r="D765" i="1302"/>
  <c r="E765" i="1302"/>
  <c r="F765" i="1302"/>
  <c r="G765" i="1302"/>
  <c r="H765" i="1302"/>
  <c r="I765" i="1302"/>
  <c r="J765" i="1302"/>
  <c r="K765" i="1302"/>
  <c r="L765" i="1302"/>
  <c r="M765" i="1302"/>
  <c r="N765" i="1302"/>
  <c r="A766" i="1302"/>
  <c r="B766" i="1302"/>
  <c r="C766" i="1302"/>
  <c r="D766" i="1302"/>
  <c r="E766" i="1302"/>
  <c r="F766" i="1302"/>
  <c r="G766" i="1302"/>
  <c r="H766" i="1302"/>
  <c r="I766" i="1302"/>
  <c r="J766" i="1302"/>
  <c r="K766" i="1302"/>
  <c r="L766" i="1302"/>
  <c r="M766" i="1302"/>
  <c r="N766" i="1302"/>
  <c r="A767" i="1302"/>
  <c r="B767" i="1302"/>
  <c r="C767" i="1302"/>
  <c r="D767" i="1302"/>
  <c r="E767" i="1302"/>
  <c r="F767" i="1302"/>
  <c r="G767" i="1302"/>
  <c r="H767" i="1302"/>
  <c r="I767" i="1302"/>
  <c r="J767" i="1302"/>
  <c r="K767" i="1302"/>
  <c r="L767" i="1302"/>
  <c r="M767" i="1302"/>
  <c r="N767" i="1302"/>
  <c r="A768" i="1302"/>
  <c r="B768" i="1302"/>
  <c r="C768" i="1302"/>
  <c r="D768" i="1302"/>
  <c r="E768" i="1302"/>
  <c r="F768" i="1302"/>
  <c r="G768" i="1302"/>
  <c r="H768" i="1302"/>
  <c r="I768" i="1302"/>
  <c r="J768" i="1302"/>
  <c r="K768" i="1302"/>
  <c r="L768" i="1302"/>
  <c r="M768" i="1302"/>
  <c r="N768" i="1302"/>
  <c r="A769" i="1302"/>
  <c r="B769" i="1302"/>
  <c r="C769" i="1302"/>
  <c r="D769" i="1302"/>
  <c r="E769" i="1302"/>
  <c r="F769" i="1302"/>
  <c r="G769" i="1302"/>
  <c r="H769" i="1302"/>
  <c r="I769" i="1302"/>
  <c r="J769" i="1302"/>
  <c r="K769" i="1302"/>
  <c r="L769" i="1302"/>
  <c r="M769" i="1302"/>
  <c r="N769" i="1302"/>
  <c r="A770" i="1302"/>
  <c r="B770" i="1302"/>
  <c r="C770" i="1302"/>
  <c r="D770" i="1302"/>
  <c r="E770" i="1302"/>
  <c r="F770" i="1302"/>
  <c r="G770" i="1302"/>
  <c r="H770" i="1302"/>
  <c r="I770" i="1302"/>
  <c r="J770" i="1302"/>
  <c r="K770" i="1302"/>
  <c r="L770" i="1302"/>
  <c r="M770" i="1302"/>
  <c r="A771" i="1302"/>
  <c r="B771" i="1302"/>
  <c r="C771" i="1302"/>
  <c r="D771" i="1302"/>
  <c r="E771" i="1302"/>
  <c r="F771" i="1302"/>
  <c r="G771" i="1302"/>
  <c r="H771" i="1302"/>
  <c r="I771" i="1302"/>
  <c r="J771" i="1302"/>
  <c r="K771" i="1302"/>
  <c r="L771" i="1302"/>
  <c r="M771" i="1302"/>
  <c r="N771" i="1302"/>
  <c r="A772" i="1302"/>
  <c r="B772" i="1302"/>
  <c r="C772" i="1302"/>
  <c r="D772" i="1302"/>
  <c r="E772" i="1302"/>
  <c r="F772" i="1302"/>
  <c r="G772" i="1302"/>
  <c r="H772" i="1302"/>
  <c r="I772" i="1302"/>
  <c r="J772" i="1302"/>
  <c r="K772" i="1302"/>
  <c r="L772" i="1302"/>
  <c r="M772" i="1302"/>
  <c r="A773" i="1302"/>
  <c r="B773" i="1302"/>
  <c r="C773" i="1302"/>
  <c r="D773" i="1302"/>
  <c r="E773" i="1302"/>
  <c r="F773" i="1302"/>
  <c r="G773" i="1302"/>
  <c r="H773" i="1302"/>
  <c r="I773" i="1302"/>
  <c r="J773" i="1302"/>
  <c r="K773" i="1302"/>
  <c r="L773" i="1302"/>
  <c r="M773" i="1302"/>
  <c r="A774" i="1302"/>
  <c r="B774" i="1302"/>
  <c r="C774" i="1302"/>
  <c r="D774" i="1302"/>
  <c r="E774" i="1302"/>
  <c r="F774" i="1302"/>
  <c r="G774" i="1302"/>
  <c r="H774" i="1302"/>
  <c r="I774" i="1302"/>
  <c r="J774" i="1302"/>
  <c r="K774" i="1302"/>
  <c r="L774" i="1302"/>
  <c r="M774" i="1302"/>
  <c r="N774" i="1302"/>
  <c r="A775" i="1302"/>
  <c r="B775" i="1302"/>
  <c r="C775" i="1302"/>
  <c r="D775" i="1302"/>
  <c r="E775" i="1302"/>
  <c r="F775" i="1302"/>
  <c r="G775" i="1302"/>
  <c r="H775" i="1302"/>
  <c r="I775" i="1302"/>
  <c r="J775" i="1302"/>
  <c r="K775" i="1302"/>
  <c r="L775" i="1302"/>
  <c r="M775" i="1302"/>
  <c r="N775" i="1302"/>
  <c r="A776" i="1302"/>
  <c r="B776" i="1302"/>
  <c r="C776" i="1302"/>
  <c r="D776" i="1302"/>
  <c r="E776" i="1302"/>
  <c r="F776" i="1302"/>
  <c r="G776" i="1302"/>
  <c r="H776" i="1302"/>
  <c r="I776" i="1302"/>
  <c r="J776" i="1302"/>
  <c r="K776" i="1302"/>
  <c r="L776" i="1302"/>
  <c r="M776" i="1302"/>
  <c r="A777" i="1302"/>
  <c r="B777" i="1302"/>
  <c r="C777" i="1302"/>
  <c r="D777" i="1302"/>
  <c r="E777" i="1302"/>
  <c r="F777" i="1302"/>
  <c r="G777" i="1302"/>
  <c r="H777" i="1302"/>
  <c r="I777" i="1302"/>
  <c r="J777" i="1302"/>
  <c r="K777" i="1302"/>
  <c r="L777" i="1302"/>
  <c r="M777" i="1302"/>
  <c r="A778" i="1302"/>
  <c r="B778" i="1302"/>
  <c r="C778" i="1302"/>
  <c r="D778" i="1302"/>
  <c r="E778" i="1302"/>
  <c r="F778" i="1302"/>
  <c r="G778" i="1302"/>
  <c r="H778" i="1302"/>
  <c r="I778" i="1302"/>
  <c r="J778" i="1302"/>
  <c r="K778" i="1302"/>
  <c r="L778" i="1302"/>
  <c r="M778" i="1302"/>
  <c r="A779" i="1302"/>
  <c r="B779" i="1302"/>
  <c r="C779" i="1302"/>
  <c r="D779" i="1302"/>
  <c r="E779" i="1302"/>
  <c r="F779" i="1302"/>
  <c r="G779" i="1302"/>
  <c r="H779" i="1302"/>
  <c r="I779" i="1302"/>
  <c r="J779" i="1302"/>
  <c r="K779" i="1302"/>
  <c r="L779" i="1302"/>
  <c r="M779" i="1302"/>
  <c r="A780" i="1302"/>
  <c r="B780" i="1302"/>
  <c r="C780" i="1302"/>
  <c r="D780" i="1302"/>
  <c r="E780" i="1302"/>
  <c r="F780" i="1302"/>
  <c r="G780" i="1302"/>
  <c r="H780" i="1302"/>
  <c r="I780" i="1302"/>
  <c r="J780" i="1302"/>
  <c r="K780" i="1302"/>
  <c r="L780" i="1302"/>
  <c r="M780" i="1302"/>
  <c r="N780" i="1302"/>
  <c r="A781" i="1302"/>
  <c r="B781" i="1302"/>
  <c r="C781" i="1302"/>
  <c r="D781" i="1302"/>
  <c r="E781" i="1302"/>
  <c r="F781" i="1302"/>
  <c r="G781" i="1302"/>
  <c r="H781" i="1302"/>
  <c r="I781" i="1302"/>
  <c r="J781" i="1302"/>
  <c r="K781" i="1302"/>
  <c r="L781" i="1302"/>
  <c r="M781" i="1302"/>
  <c r="N781" i="1302"/>
  <c r="A782" i="1302"/>
  <c r="B782" i="1302"/>
  <c r="C782" i="1302"/>
  <c r="D782" i="1302"/>
  <c r="E782" i="1302"/>
  <c r="F782" i="1302"/>
  <c r="G782" i="1302"/>
  <c r="H782" i="1302"/>
  <c r="I782" i="1302"/>
  <c r="J782" i="1302"/>
  <c r="K782" i="1302"/>
  <c r="L782" i="1302"/>
  <c r="M782" i="1302"/>
  <c r="N782" i="1302"/>
  <c r="A783" i="1302"/>
  <c r="B783" i="1302"/>
  <c r="C783" i="1302"/>
  <c r="D783" i="1302"/>
  <c r="E783" i="1302"/>
  <c r="F783" i="1302"/>
  <c r="G783" i="1302"/>
  <c r="H783" i="1302"/>
  <c r="I783" i="1302"/>
  <c r="J783" i="1302"/>
  <c r="K783" i="1302"/>
  <c r="L783" i="1302"/>
  <c r="M783" i="1302"/>
  <c r="A784" i="1302"/>
  <c r="B784" i="1302"/>
  <c r="C784" i="1302"/>
  <c r="D784" i="1302"/>
  <c r="E784" i="1302"/>
  <c r="F784" i="1302"/>
  <c r="G784" i="1302"/>
  <c r="H784" i="1302"/>
  <c r="I784" i="1302"/>
  <c r="J784" i="1302"/>
  <c r="K784" i="1302"/>
  <c r="L784" i="1302"/>
  <c r="M784" i="1302"/>
  <c r="N784" i="1302"/>
  <c r="A785" i="1302"/>
  <c r="B785" i="1302"/>
  <c r="C785" i="1302"/>
  <c r="D785" i="1302"/>
  <c r="E785" i="1302"/>
  <c r="F785" i="1302"/>
  <c r="G785" i="1302"/>
  <c r="H785" i="1302"/>
  <c r="I785" i="1302"/>
  <c r="J785" i="1302"/>
  <c r="K785" i="1302"/>
  <c r="L785" i="1302"/>
  <c r="M785" i="1302"/>
  <c r="N785" i="1302"/>
  <c r="A786" i="1302"/>
  <c r="B786" i="1302"/>
  <c r="C786" i="1302"/>
  <c r="D786" i="1302"/>
  <c r="E786" i="1302"/>
  <c r="F786" i="1302"/>
  <c r="G786" i="1302"/>
  <c r="H786" i="1302"/>
  <c r="I786" i="1302"/>
  <c r="J786" i="1302"/>
  <c r="K786" i="1302"/>
  <c r="L786" i="1302"/>
  <c r="M786" i="1302"/>
  <c r="N786" i="1302"/>
  <c r="A787" i="1302"/>
  <c r="B787" i="1302"/>
  <c r="C787" i="1302"/>
  <c r="D787" i="1302"/>
  <c r="E787" i="1302"/>
  <c r="F787" i="1302"/>
  <c r="G787" i="1302"/>
  <c r="H787" i="1302"/>
  <c r="I787" i="1302"/>
  <c r="J787" i="1302"/>
  <c r="K787" i="1302"/>
  <c r="L787" i="1302"/>
  <c r="M787" i="1302"/>
  <c r="N787" i="1302"/>
  <c r="A788" i="1302"/>
  <c r="B788" i="1302"/>
  <c r="C788" i="1302"/>
  <c r="D788" i="1302"/>
  <c r="E788" i="1302"/>
  <c r="F788" i="1302"/>
  <c r="G788" i="1302"/>
  <c r="H788" i="1302"/>
  <c r="I788" i="1302"/>
  <c r="J788" i="1302"/>
  <c r="K788" i="1302"/>
  <c r="L788" i="1302"/>
  <c r="M788" i="1302"/>
  <c r="N788" i="1302"/>
  <c r="A789" i="1302"/>
  <c r="B789" i="1302"/>
  <c r="C789" i="1302"/>
  <c r="D789" i="1302"/>
  <c r="E789" i="1302"/>
  <c r="F789" i="1302"/>
  <c r="G789" i="1302"/>
  <c r="H789" i="1302"/>
  <c r="I789" i="1302"/>
  <c r="J789" i="1302"/>
  <c r="K789" i="1302"/>
  <c r="L789" i="1302"/>
  <c r="M789" i="1302"/>
  <c r="N789" i="1302"/>
  <c r="A790" i="1302"/>
  <c r="B790" i="1302"/>
  <c r="C790" i="1302"/>
  <c r="D790" i="1302"/>
  <c r="E790" i="1302"/>
  <c r="F790" i="1302"/>
  <c r="G790" i="1302"/>
  <c r="H790" i="1302"/>
  <c r="I790" i="1302"/>
  <c r="J790" i="1302"/>
  <c r="K790" i="1302"/>
  <c r="L790" i="1302"/>
  <c r="M790" i="1302"/>
  <c r="A791" i="1302"/>
  <c r="B791" i="1302"/>
  <c r="C791" i="1302"/>
  <c r="D791" i="1302"/>
  <c r="E791" i="1302"/>
  <c r="F791" i="1302"/>
  <c r="G791" i="1302"/>
  <c r="H791" i="1302"/>
  <c r="I791" i="1302"/>
  <c r="J791" i="1302"/>
  <c r="K791" i="1302"/>
  <c r="L791" i="1302"/>
  <c r="M791" i="1302"/>
  <c r="A792" i="1302"/>
  <c r="B792" i="1302"/>
  <c r="C792" i="1302"/>
  <c r="D792" i="1302"/>
  <c r="E792" i="1302"/>
  <c r="F792" i="1302"/>
  <c r="G792" i="1302"/>
  <c r="H792" i="1302"/>
  <c r="I792" i="1302"/>
  <c r="J792" i="1302"/>
  <c r="K792" i="1302"/>
  <c r="L792" i="1302"/>
  <c r="M792" i="1302"/>
  <c r="A793" i="1302"/>
  <c r="B793" i="1302"/>
  <c r="C793" i="1302"/>
  <c r="D793" i="1302"/>
  <c r="E793" i="1302"/>
  <c r="F793" i="1302"/>
  <c r="G793" i="1302"/>
  <c r="H793" i="1302"/>
  <c r="I793" i="1302"/>
  <c r="J793" i="1302"/>
  <c r="K793" i="1302"/>
  <c r="L793" i="1302"/>
  <c r="M793" i="1302"/>
  <c r="N793" i="1302"/>
  <c r="A794" i="1302"/>
  <c r="B794" i="1302"/>
  <c r="C794" i="1302"/>
  <c r="D794" i="1302"/>
  <c r="E794" i="1302"/>
  <c r="F794" i="1302"/>
  <c r="G794" i="1302"/>
  <c r="H794" i="1302"/>
  <c r="I794" i="1302"/>
  <c r="J794" i="1302"/>
  <c r="K794" i="1302"/>
  <c r="L794" i="1302"/>
  <c r="M794" i="1302"/>
  <c r="N794" i="1302"/>
  <c r="A795" i="1302"/>
  <c r="B795" i="1302"/>
  <c r="C795" i="1302"/>
  <c r="D795" i="1302"/>
  <c r="E795" i="1302"/>
  <c r="F795" i="1302"/>
  <c r="G795" i="1302"/>
  <c r="H795" i="1302"/>
  <c r="I795" i="1302"/>
  <c r="J795" i="1302"/>
  <c r="K795" i="1302"/>
  <c r="L795" i="1302"/>
  <c r="M795" i="1302"/>
  <c r="N795" i="1302"/>
  <c r="A796" i="1302"/>
  <c r="B796" i="1302"/>
  <c r="C796" i="1302"/>
  <c r="D796" i="1302"/>
  <c r="E796" i="1302"/>
  <c r="F796" i="1302"/>
  <c r="G796" i="1302"/>
  <c r="H796" i="1302"/>
  <c r="I796" i="1302"/>
  <c r="J796" i="1302"/>
  <c r="K796" i="1302"/>
  <c r="L796" i="1302"/>
  <c r="M796" i="1302"/>
  <c r="N796" i="1302"/>
  <c r="Y122" i="1024"/>
  <c r="W122" i="1024"/>
  <c r="P122" i="1024"/>
  <c r="U122" i="1024" s="1"/>
  <c r="Y121" i="1024"/>
  <c r="W121" i="1024"/>
  <c r="P121" i="1024"/>
  <c r="U121" i="1024" s="1"/>
  <c r="Y120" i="1024"/>
  <c r="W120" i="1024"/>
  <c r="P120" i="1024"/>
  <c r="U120" i="1024" s="1"/>
  <c r="Y78" i="1024"/>
  <c r="W78" i="1024"/>
  <c r="P78" i="1024"/>
  <c r="U78" i="1024" s="1"/>
  <c r="Y77" i="1024"/>
  <c r="W77" i="1024"/>
  <c r="P77" i="1024"/>
  <c r="N50" i="1302" s="1"/>
  <c r="Y76" i="1024"/>
  <c r="W76" i="1024"/>
  <c r="P76" i="1024"/>
  <c r="U76" i="1024" s="1"/>
  <c r="H25" i="83"/>
  <c r="F14" i="151"/>
  <c r="D17" i="932"/>
  <c r="F35" i="1214"/>
  <c r="F47" i="86"/>
  <c r="F68" i="86"/>
  <c r="F70" i="86"/>
  <c r="F11" i="256"/>
  <c r="F35" i="1183"/>
  <c r="G13" i="73"/>
  <c r="G22" i="73"/>
  <c r="G19" i="73"/>
  <c r="G17" i="73"/>
  <c r="I18" i="64"/>
  <c r="G87" i="83"/>
  <c r="N51" i="1302" l="1"/>
  <c r="N93" i="1302"/>
  <c r="N49" i="1302"/>
  <c r="N95" i="1302"/>
  <c r="U77" i="1024"/>
  <c r="N94" i="1302"/>
  <c r="G25" i="83"/>
  <c r="F25" i="83"/>
  <c r="F87" i="83"/>
  <c r="H15" i="1303"/>
  <c r="G14" i="146"/>
  <c r="F47" i="1318"/>
  <c r="H47" i="1318"/>
  <c r="G47" i="1318"/>
  <c r="P93" i="1024"/>
  <c r="N66" i="1302" s="1"/>
  <c r="H151" i="1325"/>
  <c r="F151" i="1325"/>
  <c r="J149" i="1325"/>
  <c r="I149" i="1325"/>
  <c r="J148" i="1325"/>
  <c r="I148" i="1325"/>
  <c r="J147" i="1325"/>
  <c r="I147" i="1325"/>
  <c r="J146" i="1325"/>
  <c r="I146" i="1325"/>
  <c r="J145" i="1325"/>
  <c r="I145" i="1325"/>
  <c r="J144" i="1325"/>
  <c r="I144" i="1325"/>
  <c r="J143" i="1325"/>
  <c r="I143" i="1325"/>
  <c r="J142" i="1325"/>
  <c r="I142" i="1325"/>
  <c r="J141" i="1325"/>
  <c r="I141" i="1325"/>
  <c r="J140" i="1325"/>
  <c r="I140" i="1325"/>
  <c r="J139" i="1325"/>
  <c r="I139" i="1325"/>
  <c r="J138" i="1325"/>
  <c r="I138" i="1325"/>
  <c r="J137" i="1325"/>
  <c r="I137" i="1325"/>
  <c r="J136" i="1325"/>
  <c r="I136" i="1325"/>
  <c r="J135" i="1325"/>
  <c r="I135" i="1325"/>
  <c r="J134" i="1325"/>
  <c r="I134" i="1325"/>
  <c r="J133" i="1325"/>
  <c r="I133" i="1325"/>
  <c r="J132" i="1325"/>
  <c r="I132" i="1325"/>
  <c r="J131" i="1325"/>
  <c r="I131" i="1325"/>
  <c r="J130" i="1325"/>
  <c r="I130" i="1325"/>
  <c r="J129" i="1325"/>
  <c r="I129" i="1325"/>
  <c r="J128" i="1325"/>
  <c r="I128" i="1325"/>
  <c r="J127" i="1325"/>
  <c r="I127" i="1325"/>
  <c r="J126" i="1325"/>
  <c r="I126" i="1325"/>
  <c r="J125" i="1325"/>
  <c r="I125" i="1325"/>
  <c r="J124" i="1325"/>
  <c r="I124" i="1325"/>
  <c r="J123" i="1325"/>
  <c r="I123" i="1325"/>
  <c r="J121" i="1325"/>
  <c r="I121" i="1325"/>
  <c r="J120" i="1325"/>
  <c r="I120" i="1325"/>
  <c r="J119" i="1325"/>
  <c r="I119" i="1325"/>
  <c r="J118" i="1325"/>
  <c r="I118" i="1325"/>
  <c r="J116" i="1325"/>
  <c r="I116" i="1325"/>
  <c r="J115" i="1325"/>
  <c r="I115" i="1325"/>
  <c r="J114" i="1325"/>
  <c r="I114" i="1325"/>
  <c r="J113" i="1325"/>
  <c r="I113" i="1325"/>
  <c r="J112" i="1325"/>
  <c r="I112" i="1325"/>
  <c r="J111" i="1325"/>
  <c r="I111" i="1325"/>
  <c r="J110" i="1325"/>
  <c r="I110" i="1325"/>
  <c r="J109" i="1325"/>
  <c r="I109" i="1325"/>
  <c r="J107" i="1325"/>
  <c r="I107" i="1325"/>
  <c r="J106" i="1325"/>
  <c r="I106" i="1325"/>
  <c r="J105" i="1325"/>
  <c r="I105" i="1325"/>
  <c r="J103" i="1325"/>
  <c r="I103" i="1325"/>
  <c r="J102" i="1325"/>
  <c r="I102" i="1325"/>
  <c r="J101" i="1325"/>
  <c r="I101" i="1325"/>
  <c r="J100" i="1325"/>
  <c r="I100" i="1325"/>
  <c r="J99" i="1325"/>
  <c r="I99" i="1325"/>
  <c r="J98" i="1325"/>
  <c r="I98" i="1325"/>
  <c r="J97" i="1325"/>
  <c r="I97" i="1325"/>
  <c r="J96" i="1325"/>
  <c r="I96" i="1325"/>
  <c r="F95" i="1325"/>
  <c r="D95" i="1325"/>
  <c r="J94" i="1325"/>
  <c r="I94" i="1325"/>
  <c r="J93" i="1325"/>
  <c r="I93" i="1325"/>
  <c r="J92" i="1325"/>
  <c r="I92" i="1325"/>
  <c r="F91" i="1325"/>
  <c r="D91" i="1325"/>
  <c r="J90" i="1325"/>
  <c r="I90" i="1325"/>
  <c r="J89" i="1325"/>
  <c r="I89" i="1325"/>
  <c r="J88" i="1325"/>
  <c r="I88" i="1325"/>
  <c r="F87" i="1325"/>
  <c r="D87" i="1325"/>
  <c r="J86" i="1325"/>
  <c r="I86" i="1325"/>
  <c r="J85" i="1325"/>
  <c r="I85" i="1325"/>
  <c r="J84" i="1325"/>
  <c r="I84" i="1325"/>
  <c r="F83" i="1325"/>
  <c r="D83" i="1325"/>
  <c r="H81" i="1325"/>
  <c r="J79" i="1325"/>
  <c r="I79" i="1325"/>
  <c r="J78" i="1325"/>
  <c r="I78" i="1325"/>
  <c r="J77" i="1325"/>
  <c r="I77" i="1325"/>
  <c r="J76" i="1325"/>
  <c r="I76" i="1325"/>
  <c r="J75" i="1325"/>
  <c r="I75" i="1325"/>
  <c r="J74" i="1325"/>
  <c r="I74" i="1325"/>
  <c r="J73" i="1325"/>
  <c r="I73" i="1325"/>
  <c r="J72" i="1325"/>
  <c r="I72" i="1325"/>
  <c r="J71" i="1325"/>
  <c r="I71" i="1325"/>
  <c r="J70" i="1325"/>
  <c r="I70" i="1325"/>
  <c r="J69" i="1325"/>
  <c r="I69" i="1325"/>
  <c r="J68" i="1325"/>
  <c r="I68" i="1325"/>
  <c r="J67" i="1325"/>
  <c r="I67" i="1325"/>
  <c r="J66" i="1325"/>
  <c r="I66" i="1325"/>
  <c r="J65" i="1325"/>
  <c r="I65" i="1325"/>
  <c r="J64" i="1325"/>
  <c r="I64" i="1325"/>
  <c r="J63" i="1325"/>
  <c r="I63" i="1325"/>
  <c r="J62" i="1325"/>
  <c r="I62" i="1325"/>
  <c r="J61" i="1325"/>
  <c r="I61" i="1325"/>
  <c r="J60" i="1325"/>
  <c r="I60" i="1325"/>
  <c r="J59" i="1325"/>
  <c r="I59" i="1325"/>
  <c r="J58" i="1325"/>
  <c r="I58" i="1325"/>
  <c r="J57" i="1325"/>
  <c r="I57" i="1325"/>
  <c r="J56" i="1325"/>
  <c r="I56" i="1325"/>
  <c r="J55" i="1325"/>
  <c r="I55" i="1325"/>
  <c r="J54" i="1325"/>
  <c r="I54" i="1325"/>
  <c r="J53" i="1325"/>
  <c r="I53" i="1325"/>
  <c r="J51" i="1325"/>
  <c r="I51" i="1325"/>
  <c r="J50" i="1325"/>
  <c r="I50" i="1325"/>
  <c r="J49" i="1325"/>
  <c r="I49" i="1325"/>
  <c r="J48" i="1325"/>
  <c r="I48" i="1325"/>
  <c r="J46" i="1325"/>
  <c r="I46" i="1325"/>
  <c r="J45" i="1325"/>
  <c r="I45" i="1325"/>
  <c r="J44" i="1325"/>
  <c r="I44" i="1325"/>
  <c r="J43" i="1325"/>
  <c r="I43" i="1325"/>
  <c r="J42" i="1325"/>
  <c r="I42" i="1325"/>
  <c r="J41" i="1325"/>
  <c r="I41" i="1325"/>
  <c r="J40" i="1325"/>
  <c r="I40" i="1325"/>
  <c r="J39" i="1325"/>
  <c r="I39" i="1325"/>
  <c r="J37" i="1325"/>
  <c r="I37" i="1325"/>
  <c r="J36" i="1325"/>
  <c r="I36" i="1325"/>
  <c r="J35" i="1325"/>
  <c r="I35" i="1325"/>
  <c r="J33" i="1325"/>
  <c r="I33" i="1325"/>
  <c r="J32" i="1325"/>
  <c r="I32" i="1325"/>
  <c r="J31" i="1325"/>
  <c r="I31" i="1325"/>
  <c r="J30" i="1325"/>
  <c r="I30" i="1325"/>
  <c r="J29" i="1325"/>
  <c r="I29" i="1325"/>
  <c r="J28" i="1325"/>
  <c r="I28" i="1325"/>
  <c r="J27" i="1325"/>
  <c r="I27" i="1325"/>
  <c r="J26" i="1325"/>
  <c r="I26" i="1325"/>
  <c r="F25" i="1325"/>
  <c r="D25" i="1325"/>
  <c r="D81" i="1325" s="1"/>
  <c r="J24" i="1325"/>
  <c r="I24" i="1325"/>
  <c r="J23" i="1325"/>
  <c r="I23" i="1325"/>
  <c r="J22" i="1325"/>
  <c r="I22" i="1325"/>
  <c r="F21" i="1325"/>
  <c r="D21" i="1325"/>
  <c r="J20" i="1325"/>
  <c r="I20" i="1325"/>
  <c r="J19" i="1325"/>
  <c r="I19" i="1325"/>
  <c r="J18" i="1325"/>
  <c r="I18" i="1325"/>
  <c r="F17" i="1325"/>
  <c r="D17" i="1325"/>
  <c r="J16" i="1325"/>
  <c r="I16" i="1325"/>
  <c r="J15" i="1325"/>
  <c r="I15" i="1325"/>
  <c r="J14" i="1325"/>
  <c r="I14" i="1325"/>
  <c r="F13" i="1325"/>
  <c r="D13" i="1325"/>
  <c r="I81" i="1325" l="1"/>
  <c r="I151" i="1325"/>
  <c r="J81" i="1325"/>
  <c r="J151" i="1325"/>
  <c r="J152" i="1325" s="1"/>
  <c r="F81" i="1325"/>
  <c r="D151" i="1325"/>
  <c r="E10" i="1323" l="1"/>
  <c r="F43" i="1322"/>
  <c r="F35" i="1322"/>
  <c r="T47" i="1024"/>
  <c r="E13" i="102"/>
  <c r="E11" i="99"/>
  <c r="T30" i="1302"/>
  <c r="T31" i="1302"/>
  <c r="T32" i="1302"/>
  <c r="T33" i="1302"/>
  <c r="T49" i="1302"/>
  <c r="T50" i="1302"/>
  <c r="T51" i="1302"/>
  <c r="T52" i="1302"/>
  <c r="T53" i="1302"/>
  <c r="T54" i="1302"/>
  <c r="T55" i="1302"/>
  <c r="T56" i="1302"/>
  <c r="T58" i="1302"/>
  <c r="T59" i="1302"/>
  <c r="T60" i="1302"/>
  <c r="T63" i="1302"/>
  <c r="T79" i="1302"/>
  <c r="T93" i="1302"/>
  <c r="T94" i="1302"/>
  <c r="T95" i="1302"/>
  <c r="T96" i="1302"/>
  <c r="T97" i="1302"/>
  <c r="T101" i="1302"/>
  <c r="T102" i="1302"/>
  <c r="T111" i="1302"/>
  <c r="T112" i="1302"/>
  <c r="T113" i="1302"/>
  <c r="T114" i="1302"/>
  <c r="T115" i="1302"/>
  <c r="T118" i="1302"/>
  <c r="T119" i="1302"/>
  <c r="T120" i="1302"/>
  <c r="T121" i="1302"/>
  <c r="T122" i="1302"/>
  <c r="T124" i="1302"/>
  <c r="T125" i="1302"/>
  <c r="T130" i="1302"/>
  <c r="T131" i="1302"/>
  <c r="T136" i="1302"/>
  <c r="T137" i="1302"/>
  <c r="T138" i="1302"/>
  <c r="T139" i="1302"/>
  <c r="T141" i="1302"/>
  <c r="T143" i="1302"/>
  <c r="T145" i="1302"/>
  <c r="T148" i="1302"/>
  <c r="T149" i="1302"/>
  <c r="T150" i="1302"/>
  <c r="T151" i="1302"/>
  <c r="T153" i="1302"/>
  <c r="T155" i="1302"/>
  <c r="T156" i="1302"/>
  <c r="T157" i="1302"/>
  <c r="T158" i="1302"/>
  <c r="T159" i="1302"/>
  <c r="T160" i="1302"/>
  <c r="T161" i="1302"/>
  <c r="T162" i="1302"/>
  <c r="T164" i="1302"/>
  <c r="T166" i="1302"/>
  <c r="T168" i="1302"/>
  <c r="T171" i="1302"/>
  <c r="T172" i="1302"/>
  <c r="T173" i="1302"/>
  <c r="T174" i="1302"/>
  <c r="T175" i="1302"/>
  <c r="T176" i="1302"/>
  <c r="T178" i="1302"/>
  <c r="T179" i="1302"/>
  <c r="T180" i="1302"/>
  <c r="T181" i="1302"/>
  <c r="T182" i="1302"/>
  <c r="T183" i="1302"/>
  <c r="T184" i="1302"/>
  <c r="T186" i="1302"/>
  <c r="T187" i="1302"/>
  <c r="T188" i="1302"/>
  <c r="T189" i="1302"/>
  <c r="T190" i="1302"/>
  <c r="T192" i="1302"/>
  <c r="T194" i="1302"/>
  <c r="T197" i="1302"/>
  <c r="T198" i="1302"/>
  <c r="T199" i="1302"/>
  <c r="T200" i="1302"/>
  <c r="T201" i="1302"/>
  <c r="T202" i="1302"/>
  <c r="T203" i="1302"/>
  <c r="T204" i="1302"/>
  <c r="T206" i="1302"/>
  <c r="T207" i="1302"/>
  <c r="T208" i="1302"/>
  <c r="T209" i="1302"/>
  <c r="T211" i="1302"/>
  <c r="T213" i="1302"/>
  <c r="T215" i="1302"/>
  <c r="T218" i="1302"/>
  <c r="T219" i="1302"/>
  <c r="T220" i="1302"/>
  <c r="T221" i="1302"/>
  <c r="T222" i="1302"/>
  <c r="T223" i="1302"/>
  <c r="T224" i="1302"/>
  <c r="T225" i="1302"/>
  <c r="T226" i="1302"/>
  <c r="T227" i="1302"/>
  <c r="T228" i="1302"/>
  <c r="T229" i="1302"/>
  <c r="T230" i="1302"/>
  <c r="T231" i="1302"/>
  <c r="T232" i="1302"/>
  <c r="T233" i="1302"/>
  <c r="T234" i="1302"/>
  <c r="T235" i="1302"/>
  <c r="T236" i="1302"/>
  <c r="T237" i="1302"/>
  <c r="T238" i="1302"/>
  <c r="T239" i="1302"/>
  <c r="T240" i="1302"/>
  <c r="T241" i="1302"/>
  <c r="T242" i="1302"/>
  <c r="T243" i="1302"/>
  <c r="T244" i="1302"/>
  <c r="T245" i="1302"/>
  <c r="T246" i="1302"/>
  <c r="T247" i="1302"/>
  <c r="T248" i="1302"/>
  <c r="T249" i="1302"/>
  <c r="T250" i="1302"/>
  <c r="T251" i="1302"/>
  <c r="T252" i="1302"/>
  <c r="T253" i="1302"/>
  <c r="T257" i="1302"/>
  <c r="T258" i="1302"/>
  <c r="T259" i="1302"/>
  <c r="T260" i="1302"/>
  <c r="T261" i="1302"/>
  <c r="T263" i="1302"/>
  <c r="T265" i="1302"/>
  <c r="T266" i="1302"/>
  <c r="T267" i="1302"/>
  <c r="T268" i="1302"/>
  <c r="T271" i="1302"/>
  <c r="T272" i="1302"/>
  <c r="T274" i="1302"/>
  <c r="T276" i="1302"/>
  <c r="T277" i="1302"/>
  <c r="T278" i="1302"/>
  <c r="T279" i="1302"/>
  <c r="T280" i="1302"/>
  <c r="T281" i="1302"/>
  <c r="T282" i="1302"/>
  <c r="T283" i="1302"/>
  <c r="T284" i="1302"/>
  <c r="T286" i="1302"/>
  <c r="T287" i="1302"/>
  <c r="T288" i="1302"/>
  <c r="T289" i="1302"/>
  <c r="T290" i="1302"/>
  <c r="T291" i="1302"/>
  <c r="T292" i="1302"/>
  <c r="T293" i="1302"/>
  <c r="T294" i="1302"/>
  <c r="T295" i="1302"/>
  <c r="T296" i="1302"/>
  <c r="T297" i="1302"/>
  <c r="T298" i="1302"/>
  <c r="T299" i="1302"/>
  <c r="T300" i="1302"/>
  <c r="T301" i="1302"/>
  <c r="T302" i="1302"/>
  <c r="T303" i="1302"/>
  <c r="T304" i="1302"/>
  <c r="T305" i="1302"/>
  <c r="T306" i="1302"/>
  <c r="T307" i="1302"/>
  <c r="T308" i="1302"/>
  <c r="T309" i="1302"/>
  <c r="T310" i="1302"/>
  <c r="T311" i="1302"/>
  <c r="T312" i="1302"/>
  <c r="T313" i="1302"/>
  <c r="T314" i="1302"/>
  <c r="T315" i="1302"/>
  <c r="T318" i="1302"/>
  <c r="T319" i="1302"/>
  <c r="T320" i="1302"/>
  <c r="T321" i="1302"/>
  <c r="T322" i="1302"/>
  <c r="T323" i="1302"/>
  <c r="T324" i="1302"/>
  <c r="T325" i="1302"/>
  <c r="T326" i="1302"/>
  <c r="T327" i="1302"/>
  <c r="T328" i="1302"/>
  <c r="T329" i="1302"/>
  <c r="T330" i="1302"/>
  <c r="T331" i="1302"/>
  <c r="T332" i="1302"/>
  <c r="T333" i="1302"/>
  <c r="T334" i="1302"/>
  <c r="T335" i="1302"/>
  <c r="T336" i="1302"/>
  <c r="T337" i="1302"/>
  <c r="T338" i="1302"/>
  <c r="T339" i="1302"/>
  <c r="T340" i="1302"/>
  <c r="T341" i="1302"/>
  <c r="T342" i="1302"/>
  <c r="T343" i="1302"/>
  <c r="T345" i="1302"/>
  <c r="T347" i="1302"/>
  <c r="T348" i="1302"/>
  <c r="T349" i="1302"/>
  <c r="T350" i="1302"/>
  <c r="T352" i="1302"/>
  <c r="T353" i="1302"/>
  <c r="T354" i="1302"/>
  <c r="T355" i="1302"/>
  <c r="T356" i="1302"/>
  <c r="T357" i="1302"/>
  <c r="T358" i="1302"/>
  <c r="T359" i="1302"/>
  <c r="T360" i="1302"/>
  <c r="T361" i="1302"/>
  <c r="T362" i="1302"/>
  <c r="T363" i="1302"/>
  <c r="T364" i="1302"/>
  <c r="T365" i="1302"/>
  <c r="T366" i="1302"/>
  <c r="T367" i="1302"/>
  <c r="T368" i="1302"/>
  <c r="T369" i="1302"/>
  <c r="T370" i="1302"/>
  <c r="T371" i="1302"/>
  <c r="T372" i="1302"/>
  <c r="T373" i="1302"/>
  <c r="T374" i="1302"/>
  <c r="T375" i="1302"/>
  <c r="T376" i="1302"/>
  <c r="T377" i="1302"/>
  <c r="T378" i="1302"/>
  <c r="T379" i="1302"/>
  <c r="T380" i="1302"/>
  <c r="T381" i="1302"/>
  <c r="T382" i="1302"/>
  <c r="T383" i="1302"/>
  <c r="T384" i="1302"/>
  <c r="T385" i="1302"/>
  <c r="T386" i="1302"/>
  <c r="T387" i="1302"/>
  <c r="T388" i="1302"/>
  <c r="T389" i="1302"/>
  <c r="T390" i="1302"/>
  <c r="T391" i="1302"/>
  <c r="T392" i="1302"/>
  <c r="T394" i="1302"/>
  <c r="T395" i="1302"/>
  <c r="T396" i="1302"/>
  <c r="T398" i="1302"/>
  <c r="T399" i="1302"/>
  <c r="T400" i="1302"/>
  <c r="T401" i="1302"/>
  <c r="T402" i="1302"/>
  <c r="T403" i="1302"/>
  <c r="T404" i="1302"/>
  <c r="T405" i="1302"/>
  <c r="T407" i="1302"/>
  <c r="T408" i="1302"/>
  <c r="T409" i="1302"/>
  <c r="T410" i="1302"/>
  <c r="T411" i="1302"/>
  <c r="T413" i="1302"/>
  <c r="T415" i="1302"/>
  <c r="T417" i="1302"/>
  <c r="T418" i="1302"/>
  <c r="T419" i="1302"/>
  <c r="T420" i="1302"/>
  <c r="T421" i="1302"/>
  <c r="T422" i="1302"/>
  <c r="T423" i="1302"/>
  <c r="T424" i="1302"/>
  <c r="T425" i="1302"/>
  <c r="T426" i="1302"/>
  <c r="T427" i="1302"/>
  <c r="T428" i="1302"/>
  <c r="T430" i="1302"/>
  <c r="T431" i="1302"/>
  <c r="T432" i="1302"/>
  <c r="T434" i="1302"/>
  <c r="T435" i="1302"/>
  <c r="T436" i="1302"/>
  <c r="T437" i="1302"/>
  <c r="T438" i="1302"/>
  <c r="T441" i="1302"/>
  <c r="T443" i="1302"/>
  <c r="T445" i="1302"/>
  <c r="T446" i="1302"/>
  <c r="T447" i="1302"/>
  <c r="T448" i="1302"/>
  <c r="T449" i="1302"/>
  <c r="T450" i="1302"/>
  <c r="T451" i="1302"/>
  <c r="T452" i="1302"/>
  <c r="T453" i="1302"/>
  <c r="T454" i="1302"/>
  <c r="T456" i="1302"/>
  <c r="T457" i="1302"/>
  <c r="T458" i="1302"/>
  <c r="T459" i="1302"/>
  <c r="T460" i="1302"/>
  <c r="T461" i="1302"/>
  <c r="T463" i="1302"/>
  <c r="T464" i="1302"/>
  <c r="T465" i="1302"/>
  <c r="T467" i="1302"/>
  <c r="T469" i="1302"/>
  <c r="T470" i="1302"/>
  <c r="T471" i="1302"/>
  <c r="T472" i="1302"/>
  <c r="T473" i="1302"/>
  <c r="T474" i="1302"/>
  <c r="T475" i="1302"/>
  <c r="T476" i="1302"/>
  <c r="T477" i="1302"/>
  <c r="T478" i="1302"/>
  <c r="T479" i="1302"/>
  <c r="T480" i="1302"/>
  <c r="T482" i="1302"/>
  <c r="T483" i="1302"/>
  <c r="T484" i="1302"/>
  <c r="T485" i="1302"/>
  <c r="T486" i="1302"/>
  <c r="T487" i="1302"/>
  <c r="T488" i="1302"/>
  <c r="T489" i="1302"/>
  <c r="T490" i="1302"/>
  <c r="T491" i="1302"/>
  <c r="T492" i="1302"/>
  <c r="T494" i="1302"/>
  <c r="T495" i="1302"/>
  <c r="T499" i="1302"/>
  <c r="T500" i="1302"/>
  <c r="T501" i="1302"/>
  <c r="T502" i="1302"/>
  <c r="T503" i="1302"/>
  <c r="T504" i="1302"/>
  <c r="T505" i="1302"/>
  <c r="T507" i="1302"/>
  <c r="T508" i="1302"/>
  <c r="T509" i="1302"/>
  <c r="T510" i="1302"/>
  <c r="T511" i="1302"/>
  <c r="T512" i="1302"/>
  <c r="T513" i="1302"/>
  <c r="T515" i="1302"/>
  <c r="T516" i="1302"/>
  <c r="T517" i="1302"/>
  <c r="T518" i="1302"/>
  <c r="T519" i="1302"/>
  <c r="T520" i="1302"/>
  <c r="T521" i="1302"/>
  <c r="T522" i="1302"/>
  <c r="T523" i="1302"/>
  <c r="T524" i="1302"/>
  <c r="T525" i="1302"/>
  <c r="T526" i="1302"/>
  <c r="T527" i="1302"/>
  <c r="T529" i="1302"/>
  <c r="T530" i="1302"/>
  <c r="T531" i="1302"/>
  <c r="T532" i="1302"/>
  <c r="T533" i="1302"/>
  <c r="T534" i="1302"/>
  <c r="T535" i="1302"/>
  <c r="T536" i="1302"/>
  <c r="T537" i="1302"/>
  <c r="T538" i="1302"/>
  <c r="T539" i="1302"/>
  <c r="T540" i="1302"/>
  <c r="T541" i="1302"/>
  <c r="T542" i="1302"/>
  <c r="T544" i="1302"/>
  <c r="T545" i="1302"/>
  <c r="T546" i="1302"/>
  <c r="T547" i="1302"/>
  <c r="T548" i="1302"/>
  <c r="T549" i="1302"/>
  <c r="T550" i="1302"/>
  <c r="T551" i="1302"/>
  <c r="T552" i="1302"/>
  <c r="T553" i="1302"/>
  <c r="T554" i="1302"/>
  <c r="T555" i="1302"/>
  <c r="T556" i="1302"/>
  <c r="T557" i="1302"/>
  <c r="T558" i="1302"/>
  <c r="T559" i="1302"/>
  <c r="T560" i="1302"/>
  <c r="T561" i="1302"/>
  <c r="T562" i="1302"/>
  <c r="T563" i="1302"/>
  <c r="T564" i="1302"/>
  <c r="T566" i="1302"/>
  <c r="T567" i="1302"/>
  <c r="T568" i="1302"/>
  <c r="T569" i="1302"/>
  <c r="T570" i="1302"/>
  <c r="T571" i="1302"/>
  <c r="T572" i="1302"/>
  <c r="T573" i="1302"/>
  <c r="T574" i="1302"/>
  <c r="T575" i="1302"/>
  <c r="T576" i="1302"/>
  <c r="T577" i="1302"/>
  <c r="T578" i="1302"/>
  <c r="T579" i="1302"/>
  <c r="T580" i="1302"/>
  <c r="T581" i="1302"/>
  <c r="T582" i="1302"/>
  <c r="T583" i="1302"/>
  <c r="T584" i="1302"/>
  <c r="T585" i="1302"/>
  <c r="T586" i="1302"/>
  <c r="T587" i="1302"/>
  <c r="T588" i="1302"/>
  <c r="T589" i="1302"/>
  <c r="T590" i="1302"/>
  <c r="T591" i="1302"/>
  <c r="T592" i="1302"/>
  <c r="T593" i="1302"/>
  <c r="T594" i="1302"/>
  <c r="T595" i="1302"/>
  <c r="T596" i="1302"/>
  <c r="T597" i="1302"/>
  <c r="T598" i="1302"/>
  <c r="T599" i="1302"/>
  <c r="T600" i="1302"/>
  <c r="T601" i="1302"/>
  <c r="T602" i="1302"/>
  <c r="T604" i="1302"/>
  <c r="T605" i="1302"/>
  <c r="T606" i="1302"/>
  <c r="T607" i="1302"/>
  <c r="T608" i="1302"/>
  <c r="T609" i="1302"/>
  <c r="T610" i="1302"/>
  <c r="T611" i="1302"/>
  <c r="T612" i="1302"/>
  <c r="T613" i="1302"/>
  <c r="T614" i="1302"/>
  <c r="T615" i="1302"/>
  <c r="T616" i="1302"/>
  <c r="T617" i="1302"/>
  <c r="T618" i="1302"/>
  <c r="T619" i="1302"/>
  <c r="T620" i="1302"/>
  <c r="T621" i="1302"/>
  <c r="T622" i="1302"/>
  <c r="T623" i="1302"/>
  <c r="T624" i="1302"/>
  <c r="T625" i="1302"/>
  <c r="T626" i="1302"/>
  <c r="T627" i="1302"/>
  <c r="T628" i="1302"/>
  <c r="T629" i="1302"/>
  <c r="T630" i="1302"/>
  <c r="T631" i="1302"/>
  <c r="T632" i="1302"/>
  <c r="T633" i="1302"/>
  <c r="T634" i="1302"/>
  <c r="T635" i="1302"/>
  <c r="T637" i="1302"/>
  <c r="T638" i="1302"/>
  <c r="T642" i="1302"/>
  <c r="T643" i="1302"/>
  <c r="T644" i="1302"/>
  <c r="T645" i="1302"/>
  <c r="T647" i="1302"/>
  <c r="T648" i="1302"/>
  <c r="T649" i="1302"/>
  <c r="T650" i="1302"/>
  <c r="T652" i="1302"/>
  <c r="T653" i="1302"/>
  <c r="T654" i="1302"/>
  <c r="T655" i="1302"/>
  <c r="T656" i="1302"/>
  <c r="T657" i="1302"/>
  <c r="T658" i="1302"/>
  <c r="T659" i="1302"/>
  <c r="T660" i="1302"/>
  <c r="T661" i="1302"/>
  <c r="T662" i="1302"/>
  <c r="T663" i="1302"/>
  <c r="T664" i="1302"/>
  <c r="T665" i="1302"/>
  <c r="T666" i="1302"/>
  <c r="T667" i="1302"/>
  <c r="T668" i="1302"/>
  <c r="T669" i="1302"/>
  <c r="T670" i="1302"/>
  <c r="T671" i="1302"/>
  <c r="T672" i="1302"/>
  <c r="T673" i="1302"/>
  <c r="T674" i="1302"/>
  <c r="T675" i="1302"/>
  <c r="T676" i="1302"/>
  <c r="T677" i="1302"/>
  <c r="T678" i="1302"/>
  <c r="T679" i="1302"/>
  <c r="T680" i="1302"/>
  <c r="T681" i="1302"/>
  <c r="T682" i="1302"/>
  <c r="T683" i="1302"/>
  <c r="T684" i="1302"/>
  <c r="T685" i="1302"/>
  <c r="T686" i="1302"/>
  <c r="T687" i="1302"/>
  <c r="T688" i="1302"/>
  <c r="T689" i="1302"/>
  <c r="T690" i="1302"/>
  <c r="T691" i="1302"/>
  <c r="T692" i="1302"/>
  <c r="T693" i="1302"/>
  <c r="T694" i="1302"/>
  <c r="T695" i="1302"/>
  <c r="T696" i="1302"/>
  <c r="T697" i="1302"/>
  <c r="T698" i="1302"/>
  <c r="T699" i="1302"/>
  <c r="T700" i="1302"/>
  <c r="T701" i="1302"/>
  <c r="T702" i="1302"/>
  <c r="T703" i="1302"/>
  <c r="T704" i="1302"/>
  <c r="T705" i="1302"/>
  <c r="T706" i="1302"/>
  <c r="T707" i="1302"/>
  <c r="T708" i="1302"/>
  <c r="T709" i="1302"/>
  <c r="T710" i="1302"/>
  <c r="T711" i="1302"/>
  <c r="T713" i="1302"/>
  <c r="T714" i="1302"/>
  <c r="T715" i="1302"/>
  <c r="T716" i="1302"/>
  <c r="T717" i="1302"/>
  <c r="T718" i="1302"/>
  <c r="T719" i="1302"/>
  <c r="T720" i="1302"/>
  <c r="T721" i="1302"/>
  <c r="T722" i="1302"/>
  <c r="T723" i="1302"/>
  <c r="T724" i="1302"/>
  <c r="T725" i="1302"/>
  <c r="T726" i="1302"/>
  <c r="T727" i="1302"/>
  <c r="T729" i="1302"/>
  <c r="T730" i="1302"/>
  <c r="T731" i="1302"/>
  <c r="T732" i="1302"/>
  <c r="T733" i="1302"/>
  <c r="T734" i="1302"/>
  <c r="T735" i="1302"/>
  <c r="T736" i="1302"/>
  <c r="T737" i="1302"/>
  <c r="T738" i="1302"/>
  <c r="T739" i="1302"/>
  <c r="T740" i="1302"/>
  <c r="T741" i="1302"/>
  <c r="T742" i="1302"/>
  <c r="T743" i="1302"/>
  <c r="T744" i="1302"/>
  <c r="T745" i="1302"/>
  <c r="T746" i="1302"/>
  <c r="T747" i="1302"/>
  <c r="T748" i="1302"/>
  <c r="T749" i="1302"/>
  <c r="T750" i="1302"/>
  <c r="T751" i="1302"/>
  <c r="T752" i="1302"/>
  <c r="T753" i="1302"/>
  <c r="T754" i="1302"/>
  <c r="T755" i="1302"/>
  <c r="T756" i="1302"/>
  <c r="T757" i="1302"/>
  <c r="T758" i="1302"/>
  <c r="T759" i="1302"/>
  <c r="T760" i="1302"/>
  <c r="T761" i="1302"/>
  <c r="T762" i="1302"/>
  <c r="T763" i="1302"/>
  <c r="T764" i="1302"/>
  <c r="T765" i="1302"/>
  <c r="T766" i="1302"/>
  <c r="T767" i="1302"/>
  <c r="T768" i="1302"/>
  <c r="T769" i="1302"/>
  <c r="T771" i="1302"/>
  <c r="T773" i="1302"/>
  <c r="T774" i="1302"/>
  <c r="T775" i="1302"/>
  <c r="T777" i="1302"/>
  <c r="T780" i="1302"/>
  <c r="T781" i="1302"/>
  <c r="V781" i="1302" s="1"/>
  <c r="T782" i="1302"/>
  <c r="V782" i="1302" s="1"/>
  <c r="T784" i="1302"/>
  <c r="V784" i="1302" s="1"/>
  <c r="T785" i="1302"/>
  <c r="V785" i="1302" s="1"/>
  <c r="T786" i="1302"/>
  <c r="V786" i="1302" s="1"/>
  <c r="T787" i="1302"/>
  <c r="V787" i="1302" s="1"/>
  <c r="T788" i="1302"/>
  <c r="V788" i="1302" s="1"/>
  <c r="T789" i="1302"/>
  <c r="V789" i="1302" s="1"/>
  <c r="T793" i="1302"/>
  <c r="V793" i="1302" s="1"/>
  <c r="T794" i="1302"/>
  <c r="V794" i="1302" s="1"/>
  <c r="T795" i="1302"/>
  <c r="V795" i="1302" s="1"/>
  <c r="T796" i="1302"/>
  <c r="V796" i="1302" s="1"/>
  <c r="Q30" i="1302"/>
  <c r="Q31" i="1302"/>
  <c r="Q32" i="1302"/>
  <c r="Q33" i="1302"/>
  <c r="Q49" i="1302"/>
  <c r="Q50" i="1302"/>
  <c r="Q51" i="1302"/>
  <c r="Q52" i="1302"/>
  <c r="Q53" i="1302"/>
  <c r="Q54" i="1302"/>
  <c r="Q55" i="1302"/>
  <c r="Q56" i="1302"/>
  <c r="Q58" i="1302"/>
  <c r="Q59" i="1302"/>
  <c r="Q60" i="1302"/>
  <c r="Q63" i="1302"/>
  <c r="Q79" i="1302"/>
  <c r="Q93" i="1302"/>
  <c r="Q94" i="1302"/>
  <c r="Q95" i="1302"/>
  <c r="Q96" i="1302"/>
  <c r="Q97" i="1302"/>
  <c r="Q101" i="1302"/>
  <c r="Q102" i="1302"/>
  <c r="Q111" i="1302"/>
  <c r="Q112" i="1302"/>
  <c r="Q113" i="1302"/>
  <c r="Q114" i="1302"/>
  <c r="Q115" i="1302"/>
  <c r="Q118" i="1302"/>
  <c r="Q119" i="1302"/>
  <c r="Q120" i="1302"/>
  <c r="Q121" i="1302"/>
  <c r="Q122" i="1302"/>
  <c r="Q124" i="1302"/>
  <c r="Q125" i="1302"/>
  <c r="Q130" i="1302"/>
  <c r="Q131" i="1302"/>
  <c r="Q136" i="1302"/>
  <c r="Q137" i="1302"/>
  <c r="Q138" i="1302"/>
  <c r="Q139" i="1302"/>
  <c r="Q141" i="1302"/>
  <c r="Q143" i="1302"/>
  <c r="Q145" i="1302"/>
  <c r="Q148" i="1302"/>
  <c r="Q149" i="1302"/>
  <c r="Q150" i="1302"/>
  <c r="Q151" i="1302"/>
  <c r="Q153" i="1302"/>
  <c r="Q155" i="1302"/>
  <c r="Q156" i="1302"/>
  <c r="Q157" i="1302"/>
  <c r="Q158" i="1302"/>
  <c r="Q159" i="1302"/>
  <c r="Q160" i="1302"/>
  <c r="Q161" i="1302"/>
  <c r="Q162" i="1302"/>
  <c r="Q164" i="1302"/>
  <c r="Q166" i="1302"/>
  <c r="Q168" i="1302"/>
  <c r="Q171" i="1302"/>
  <c r="Q172" i="1302"/>
  <c r="Q173" i="1302"/>
  <c r="Q174" i="1302"/>
  <c r="Q175" i="1302"/>
  <c r="Q176" i="1302"/>
  <c r="Q178" i="1302"/>
  <c r="Q179" i="1302"/>
  <c r="Q180" i="1302"/>
  <c r="Q181" i="1302"/>
  <c r="Q182" i="1302"/>
  <c r="Q183" i="1302"/>
  <c r="Q184" i="1302"/>
  <c r="Q186" i="1302"/>
  <c r="Q187" i="1302"/>
  <c r="Q188" i="1302"/>
  <c r="Q189" i="1302"/>
  <c r="Q190" i="1302"/>
  <c r="Q192" i="1302"/>
  <c r="Q194" i="1302"/>
  <c r="Q197" i="1302"/>
  <c r="Q198" i="1302"/>
  <c r="Q199" i="1302"/>
  <c r="Q200" i="1302"/>
  <c r="Q201" i="1302"/>
  <c r="Q202" i="1302"/>
  <c r="Q203" i="1302"/>
  <c r="Q204" i="1302"/>
  <c r="Q206" i="1302"/>
  <c r="Q207" i="1302"/>
  <c r="Q208" i="1302"/>
  <c r="Q209" i="1302"/>
  <c r="Q211" i="1302"/>
  <c r="Q213" i="1302"/>
  <c r="Q215" i="1302"/>
  <c r="Q218" i="1302"/>
  <c r="Q219" i="1302"/>
  <c r="Q220" i="1302"/>
  <c r="Q221" i="1302"/>
  <c r="Q222" i="1302"/>
  <c r="Q223" i="1302"/>
  <c r="Q224" i="1302"/>
  <c r="Q225" i="1302"/>
  <c r="Q226" i="1302"/>
  <c r="Q227" i="1302"/>
  <c r="Q228" i="1302"/>
  <c r="Q229" i="1302"/>
  <c r="Q230" i="1302"/>
  <c r="Q231" i="1302"/>
  <c r="Q232" i="1302"/>
  <c r="Q233" i="1302"/>
  <c r="Q234" i="1302"/>
  <c r="Q235" i="1302"/>
  <c r="Q236" i="1302"/>
  <c r="Q237" i="1302"/>
  <c r="Q238" i="1302"/>
  <c r="Q239" i="1302"/>
  <c r="Q240" i="1302"/>
  <c r="Q241" i="1302"/>
  <c r="Q242" i="1302"/>
  <c r="Q243" i="1302"/>
  <c r="Q244" i="1302"/>
  <c r="Q245" i="1302"/>
  <c r="Q246" i="1302"/>
  <c r="Q247" i="1302"/>
  <c r="Q248" i="1302"/>
  <c r="Q249" i="1302"/>
  <c r="Q250" i="1302"/>
  <c r="Q251" i="1302"/>
  <c r="Q252" i="1302"/>
  <c r="Q253" i="1302"/>
  <c r="Q257" i="1302"/>
  <c r="Q258" i="1302"/>
  <c r="Q259" i="1302"/>
  <c r="Q260" i="1302"/>
  <c r="Q261" i="1302"/>
  <c r="Q263" i="1302"/>
  <c r="Q265" i="1302"/>
  <c r="Q266" i="1302"/>
  <c r="Q267" i="1302"/>
  <c r="Q268" i="1302"/>
  <c r="Q271" i="1302"/>
  <c r="Q272" i="1302"/>
  <c r="Q274" i="1302"/>
  <c r="Q276" i="1302"/>
  <c r="Q277" i="1302"/>
  <c r="Q278" i="1302"/>
  <c r="Q279" i="1302"/>
  <c r="Q280" i="1302"/>
  <c r="Q281" i="1302"/>
  <c r="Q282" i="1302"/>
  <c r="Q283" i="1302"/>
  <c r="Q284" i="1302"/>
  <c r="Q286" i="1302"/>
  <c r="Q287" i="1302"/>
  <c r="Q288" i="1302"/>
  <c r="Q289" i="1302"/>
  <c r="Q290" i="1302"/>
  <c r="Q291" i="1302"/>
  <c r="Q292" i="1302"/>
  <c r="Q293" i="1302"/>
  <c r="Q294" i="1302"/>
  <c r="Q295" i="1302"/>
  <c r="Q296" i="1302"/>
  <c r="Q297" i="1302"/>
  <c r="Q298" i="1302"/>
  <c r="Q299" i="1302"/>
  <c r="Q300" i="1302"/>
  <c r="Q301" i="1302"/>
  <c r="Q302" i="1302"/>
  <c r="Q303" i="1302"/>
  <c r="Q304" i="1302"/>
  <c r="Q305" i="1302"/>
  <c r="Q306" i="1302"/>
  <c r="Q307" i="1302"/>
  <c r="Q308" i="1302"/>
  <c r="Q309" i="1302"/>
  <c r="Q310" i="1302"/>
  <c r="Q311" i="1302"/>
  <c r="Q312" i="1302"/>
  <c r="Q313" i="1302"/>
  <c r="Q314" i="1302"/>
  <c r="Q315" i="1302"/>
  <c r="Q318" i="1302"/>
  <c r="Q319" i="1302"/>
  <c r="Q320" i="1302"/>
  <c r="Q321" i="1302"/>
  <c r="Q322" i="1302"/>
  <c r="Q323" i="1302"/>
  <c r="Q324" i="1302"/>
  <c r="Q325" i="1302"/>
  <c r="Q326" i="1302"/>
  <c r="Q327" i="1302"/>
  <c r="Q328" i="1302"/>
  <c r="Q329" i="1302"/>
  <c r="Q330" i="1302"/>
  <c r="Q331" i="1302"/>
  <c r="Q332" i="1302"/>
  <c r="Q333" i="1302"/>
  <c r="Q334" i="1302"/>
  <c r="Q335" i="1302"/>
  <c r="Q336" i="1302"/>
  <c r="Q337" i="1302"/>
  <c r="Q338" i="1302"/>
  <c r="Q339" i="1302"/>
  <c r="Q340" i="1302"/>
  <c r="Q341" i="1302"/>
  <c r="Q342" i="1302"/>
  <c r="Q343" i="1302"/>
  <c r="Q345" i="1302"/>
  <c r="Q347" i="1302"/>
  <c r="Q348" i="1302"/>
  <c r="Q349" i="1302"/>
  <c r="Q350" i="1302"/>
  <c r="Q352" i="1302"/>
  <c r="Q353" i="1302"/>
  <c r="Q354" i="1302"/>
  <c r="Q355" i="1302"/>
  <c r="Q356" i="1302"/>
  <c r="Q357" i="1302"/>
  <c r="Q358" i="1302"/>
  <c r="Q359" i="1302"/>
  <c r="Q360" i="1302"/>
  <c r="Q361" i="1302"/>
  <c r="Q362" i="1302"/>
  <c r="Q363" i="1302"/>
  <c r="Q364" i="1302"/>
  <c r="Q365" i="1302"/>
  <c r="Q366" i="1302"/>
  <c r="Q367" i="1302"/>
  <c r="Q368" i="1302"/>
  <c r="Q369" i="1302"/>
  <c r="Q370" i="1302"/>
  <c r="Q371" i="1302"/>
  <c r="Q372" i="1302"/>
  <c r="Q373" i="1302"/>
  <c r="Q374" i="1302"/>
  <c r="Q375" i="1302"/>
  <c r="Q376" i="1302"/>
  <c r="Q377" i="1302"/>
  <c r="Q378" i="1302"/>
  <c r="Q379" i="1302"/>
  <c r="Q380" i="1302"/>
  <c r="Q381" i="1302"/>
  <c r="Q382" i="1302"/>
  <c r="Q383" i="1302"/>
  <c r="Q384" i="1302"/>
  <c r="Q386" i="1302"/>
  <c r="Q387" i="1302"/>
  <c r="Q388" i="1302"/>
  <c r="Q389" i="1302"/>
  <c r="Q391" i="1302"/>
  <c r="Q392" i="1302"/>
  <c r="Q394" i="1302"/>
  <c r="Q395" i="1302"/>
  <c r="Q396" i="1302"/>
  <c r="Q398" i="1302"/>
  <c r="Q399" i="1302"/>
  <c r="Q400" i="1302"/>
  <c r="Q401" i="1302"/>
  <c r="Q402" i="1302"/>
  <c r="Q403" i="1302"/>
  <c r="Q404" i="1302"/>
  <c r="Q405" i="1302"/>
  <c r="Q407" i="1302"/>
  <c r="Q408" i="1302"/>
  <c r="Q409" i="1302"/>
  <c r="Q410" i="1302"/>
  <c r="Q411" i="1302"/>
  <c r="Q413" i="1302"/>
  <c r="Q415" i="1302"/>
  <c r="Q417" i="1302"/>
  <c r="Q418" i="1302"/>
  <c r="Q419" i="1302"/>
  <c r="Q420" i="1302"/>
  <c r="Q421" i="1302"/>
  <c r="Q422" i="1302"/>
  <c r="Q423" i="1302"/>
  <c r="Q424" i="1302"/>
  <c r="Q425" i="1302"/>
  <c r="Q426" i="1302"/>
  <c r="Q427" i="1302"/>
  <c r="Q428" i="1302"/>
  <c r="Q430" i="1302"/>
  <c r="Q431" i="1302"/>
  <c r="Q432" i="1302"/>
  <c r="Q434" i="1302"/>
  <c r="Q435" i="1302"/>
  <c r="Q436" i="1302"/>
  <c r="Q437" i="1302"/>
  <c r="Q438" i="1302"/>
  <c r="Q441" i="1302"/>
  <c r="Q443" i="1302"/>
  <c r="Q445" i="1302"/>
  <c r="Q446" i="1302"/>
  <c r="Q447" i="1302"/>
  <c r="Q448" i="1302"/>
  <c r="Q449" i="1302"/>
  <c r="Q450" i="1302"/>
  <c r="Q451" i="1302"/>
  <c r="Q452" i="1302"/>
  <c r="Q453" i="1302"/>
  <c r="Q454" i="1302"/>
  <c r="Q456" i="1302"/>
  <c r="Q457" i="1302"/>
  <c r="Q458" i="1302"/>
  <c r="Q459" i="1302"/>
  <c r="Q460" i="1302"/>
  <c r="Q461" i="1302"/>
  <c r="Q463" i="1302"/>
  <c r="Q464" i="1302"/>
  <c r="Q465" i="1302"/>
  <c r="Q467" i="1302"/>
  <c r="Q469" i="1302"/>
  <c r="Q470" i="1302"/>
  <c r="Q471" i="1302"/>
  <c r="Q473" i="1302"/>
  <c r="Q474" i="1302"/>
  <c r="Q475" i="1302"/>
  <c r="Q476" i="1302"/>
  <c r="Q477" i="1302"/>
  <c r="Q478" i="1302"/>
  <c r="Q479" i="1302"/>
  <c r="Q480" i="1302"/>
  <c r="Q482" i="1302"/>
  <c r="Q483" i="1302"/>
  <c r="Q484" i="1302"/>
  <c r="Q485" i="1302"/>
  <c r="Q486" i="1302"/>
  <c r="Q487" i="1302"/>
  <c r="Q488" i="1302"/>
  <c r="Q489" i="1302"/>
  <c r="Q490" i="1302"/>
  <c r="Q491" i="1302"/>
  <c r="Q492" i="1302"/>
  <c r="Q494" i="1302"/>
  <c r="Q495" i="1302"/>
  <c r="Q499" i="1302"/>
  <c r="Q500" i="1302"/>
  <c r="Q501" i="1302"/>
  <c r="Q502" i="1302"/>
  <c r="Q503" i="1302"/>
  <c r="Q504" i="1302"/>
  <c r="Q505" i="1302"/>
  <c r="Q507" i="1302"/>
  <c r="Q508" i="1302"/>
  <c r="Q509" i="1302"/>
  <c r="Q510" i="1302"/>
  <c r="Q511" i="1302"/>
  <c r="Q512" i="1302"/>
  <c r="Q513" i="1302"/>
  <c r="Q515" i="1302"/>
  <c r="Q516" i="1302"/>
  <c r="Q517" i="1302"/>
  <c r="Q518" i="1302"/>
  <c r="Q519" i="1302"/>
  <c r="Q520" i="1302"/>
  <c r="Q521" i="1302"/>
  <c r="Q522" i="1302"/>
  <c r="Q523" i="1302"/>
  <c r="Q524" i="1302"/>
  <c r="Q525" i="1302"/>
  <c r="Q526" i="1302"/>
  <c r="Q527" i="1302"/>
  <c r="Q529" i="1302"/>
  <c r="Q530" i="1302"/>
  <c r="Q531" i="1302"/>
  <c r="Q532" i="1302"/>
  <c r="Q533" i="1302"/>
  <c r="Q534" i="1302"/>
  <c r="Q535" i="1302"/>
  <c r="Q536" i="1302"/>
  <c r="Q537" i="1302"/>
  <c r="Q538" i="1302"/>
  <c r="Q539" i="1302"/>
  <c r="Q540" i="1302"/>
  <c r="Q541" i="1302"/>
  <c r="Q542" i="1302"/>
  <c r="Q544" i="1302"/>
  <c r="Q545" i="1302"/>
  <c r="Q546" i="1302"/>
  <c r="Q547" i="1302"/>
  <c r="Q548" i="1302"/>
  <c r="Q549" i="1302"/>
  <c r="Q550" i="1302"/>
  <c r="Q551" i="1302"/>
  <c r="Q552" i="1302"/>
  <c r="Q553" i="1302"/>
  <c r="Q554" i="1302"/>
  <c r="Q555" i="1302"/>
  <c r="Q556" i="1302"/>
  <c r="Q557" i="1302"/>
  <c r="Q558" i="1302"/>
  <c r="Q559" i="1302"/>
  <c r="Q560" i="1302"/>
  <c r="Q561" i="1302"/>
  <c r="Q562" i="1302"/>
  <c r="Q563" i="1302"/>
  <c r="Q564" i="1302"/>
  <c r="Q566" i="1302"/>
  <c r="Q567" i="1302"/>
  <c r="Q568" i="1302"/>
  <c r="Q569" i="1302"/>
  <c r="Q570" i="1302"/>
  <c r="Q571" i="1302"/>
  <c r="Q572" i="1302"/>
  <c r="Q573" i="1302"/>
  <c r="Q574" i="1302"/>
  <c r="Q575" i="1302"/>
  <c r="Q576" i="1302"/>
  <c r="Q577" i="1302"/>
  <c r="Q578" i="1302"/>
  <c r="Q579" i="1302"/>
  <c r="Q580" i="1302"/>
  <c r="Q581" i="1302"/>
  <c r="Q582" i="1302"/>
  <c r="Q583" i="1302"/>
  <c r="Q584" i="1302"/>
  <c r="Q585" i="1302"/>
  <c r="Q586" i="1302"/>
  <c r="Q587" i="1302"/>
  <c r="Q588" i="1302"/>
  <c r="Q589" i="1302"/>
  <c r="Q590" i="1302"/>
  <c r="Q591" i="1302"/>
  <c r="Q592" i="1302"/>
  <c r="Q593" i="1302"/>
  <c r="Q594" i="1302"/>
  <c r="Q595" i="1302"/>
  <c r="Q596" i="1302"/>
  <c r="Q597" i="1302"/>
  <c r="Q598" i="1302"/>
  <c r="Q599" i="1302"/>
  <c r="Q600" i="1302"/>
  <c r="Q601" i="1302"/>
  <c r="Q602" i="1302"/>
  <c r="Q604" i="1302"/>
  <c r="Q605" i="1302"/>
  <c r="Q606" i="1302"/>
  <c r="Q607" i="1302"/>
  <c r="Q608" i="1302"/>
  <c r="Q609" i="1302"/>
  <c r="Q610" i="1302"/>
  <c r="Q611" i="1302"/>
  <c r="Q612" i="1302"/>
  <c r="Q613" i="1302"/>
  <c r="Q614" i="1302"/>
  <c r="Q615" i="1302"/>
  <c r="Q616" i="1302"/>
  <c r="Q617" i="1302"/>
  <c r="Q618" i="1302"/>
  <c r="Q619" i="1302"/>
  <c r="Q620" i="1302"/>
  <c r="Q621" i="1302"/>
  <c r="Q622" i="1302"/>
  <c r="Q623" i="1302"/>
  <c r="Q624" i="1302"/>
  <c r="Q625" i="1302"/>
  <c r="Q626" i="1302"/>
  <c r="Q627" i="1302"/>
  <c r="Q628" i="1302"/>
  <c r="Q629" i="1302"/>
  <c r="Q630" i="1302"/>
  <c r="Q631" i="1302"/>
  <c r="Q632" i="1302"/>
  <c r="Q633" i="1302"/>
  <c r="Q634" i="1302"/>
  <c r="Q635" i="1302"/>
  <c r="Q637" i="1302"/>
  <c r="Q638" i="1302"/>
  <c r="Q642" i="1302"/>
  <c r="Q643" i="1302"/>
  <c r="Q644" i="1302"/>
  <c r="Q645" i="1302"/>
  <c r="Q647" i="1302"/>
  <c r="Q648" i="1302"/>
  <c r="Q649" i="1302"/>
  <c r="Q650" i="1302"/>
  <c r="Q652" i="1302"/>
  <c r="Q653" i="1302"/>
  <c r="Q654" i="1302"/>
  <c r="Q655" i="1302"/>
  <c r="Q656" i="1302"/>
  <c r="Q657" i="1302"/>
  <c r="Q658" i="1302"/>
  <c r="Q659" i="1302"/>
  <c r="Q660" i="1302"/>
  <c r="Q661" i="1302"/>
  <c r="Q662" i="1302"/>
  <c r="Q663" i="1302"/>
  <c r="Q664" i="1302"/>
  <c r="Q665" i="1302"/>
  <c r="Q666" i="1302"/>
  <c r="Q667" i="1302"/>
  <c r="Q668" i="1302"/>
  <c r="Q669" i="1302"/>
  <c r="Q670" i="1302"/>
  <c r="Q671" i="1302"/>
  <c r="Q672" i="1302"/>
  <c r="Q673" i="1302"/>
  <c r="Q674" i="1302"/>
  <c r="Q675" i="1302"/>
  <c r="Q676" i="1302"/>
  <c r="Q677" i="1302"/>
  <c r="Q678" i="1302"/>
  <c r="Q679" i="1302"/>
  <c r="Q680" i="1302"/>
  <c r="Q681" i="1302"/>
  <c r="Q682" i="1302"/>
  <c r="Q683" i="1302"/>
  <c r="Q684" i="1302"/>
  <c r="Q685" i="1302"/>
  <c r="Q686" i="1302"/>
  <c r="Q687" i="1302"/>
  <c r="Q688" i="1302"/>
  <c r="Q689" i="1302"/>
  <c r="Q690" i="1302"/>
  <c r="Q691" i="1302"/>
  <c r="Q692" i="1302"/>
  <c r="Q693" i="1302"/>
  <c r="Q694" i="1302"/>
  <c r="Q695" i="1302"/>
  <c r="Q696" i="1302"/>
  <c r="Q697" i="1302"/>
  <c r="Q698" i="1302"/>
  <c r="Q699" i="1302"/>
  <c r="Q700" i="1302"/>
  <c r="Q701" i="1302"/>
  <c r="Q702" i="1302"/>
  <c r="Q703" i="1302"/>
  <c r="Q704" i="1302"/>
  <c r="Q705" i="1302"/>
  <c r="Q706" i="1302"/>
  <c r="Q707" i="1302"/>
  <c r="Q708" i="1302"/>
  <c r="Q709" i="1302"/>
  <c r="Q710" i="1302"/>
  <c r="Q711" i="1302"/>
  <c r="Q713" i="1302"/>
  <c r="Q714" i="1302"/>
  <c r="Q715" i="1302"/>
  <c r="Q716" i="1302"/>
  <c r="Q717" i="1302"/>
  <c r="Q718" i="1302"/>
  <c r="Q719" i="1302"/>
  <c r="Q720" i="1302"/>
  <c r="Q721" i="1302"/>
  <c r="Q722" i="1302"/>
  <c r="Q723" i="1302"/>
  <c r="Q724" i="1302"/>
  <c r="Q725" i="1302"/>
  <c r="Q726" i="1302"/>
  <c r="Q727" i="1302"/>
  <c r="Q729" i="1302"/>
  <c r="Q730" i="1302"/>
  <c r="Q731" i="1302"/>
  <c r="Q732" i="1302"/>
  <c r="Q733" i="1302"/>
  <c r="Q734" i="1302"/>
  <c r="Q735" i="1302"/>
  <c r="Q736" i="1302"/>
  <c r="Q737" i="1302"/>
  <c r="Q738" i="1302"/>
  <c r="Q739" i="1302"/>
  <c r="Q740" i="1302"/>
  <c r="Q741" i="1302"/>
  <c r="Q742" i="1302"/>
  <c r="Q743" i="1302"/>
  <c r="Q744" i="1302"/>
  <c r="Q745" i="1302"/>
  <c r="Q746" i="1302"/>
  <c r="Q747" i="1302"/>
  <c r="Q748" i="1302"/>
  <c r="Q749" i="1302"/>
  <c r="Q750" i="1302"/>
  <c r="Q751" i="1302"/>
  <c r="Q752" i="1302"/>
  <c r="Q753" i="1302"/>
  <c r="Q754" i="1302"/>
  <c r="Q755" i="1302"/>
  <c r="Q756" i="1302"/>
  <c r="Q757" i="1302"/>
  <c r="Q758" i="1302"/>
  <c r="Q759" i="1302"/>
  <c r="Q760" i="1302"/>
  <c r="Q761" i="1302"/>
  <c r="Q762" i="1302"/>
  <c r="Q763" i="1302"/>
  <c r="Q764" i="1302"/>
  <c r="Q765" i="1302"/>
  <c r="Q766" i="1302"/>
  <c r="Q767" i="1302"/>
  <c r="Q768" i="1302"/>
  <c r="Q769" i="1302"/>
  <c r="Q771" i="1302"/>
  <c r="Q773" i="1302"/>
  <c r="Q774" i="1302"/>
  <c r="Q775" i="1302"/>
  <c r="Q777" i="1302"/>
  <c r="Q780" i="1302"/>
  <c r="Q781" i="1302"/>
  <c r="S781" i="1302" s="1"/>
  <c r="Q782" i="1302"/>
  <c r="S782" i="1302" s="1"/>
  <c r="Q784" i="1302"/>
  <c r="S784" i="1302" s="1"/>
  <c r="Q785" i="1302"/>
  <c r="S785" i="1302" s="1"/>
  <c r="Q786" i="1302"/>
  <c r="S786" i="1302" s="1"/>
  <c r="Q787" i="1302"/>
  <c r="S787" i="1302" s="1"/>
  <c r="Q788" i="1302"/>
  <c r="S788" i="1302" s="1"/>
  <c r="Q789" i="1302"/>
  <c r="S789" i="1302" s="1"/>
  <c r="Q793" i="1302"/>
  <c r="S793" i="1302" s="1"/>
  <c r="Q794" i="1302"/>
  <c r="S794" i="1302" s="1"/>
  <c r="Q795" i="1302"/>
  <c r="S795" i="1302" s="1"/>
  <c r="Q796" i="1302"/>
  <c r="S796" i="1302" s="1"/>
  <c r="P781" i="1302"/>
  <c r="P782" i="1302"/>
  <c r="P784" i="1302"/>
  <c r="P785" i="1302"/>
  <c r="P786" i="1302"/>
  <c r="P787" i="1302"/>
  <c r="P788" i="1302"/>
  <c r="P789" i="1302"/>
  <c r="P793" i="1302"/>
  <c r="P794" i="1302"/>
  <c r="P795" i="1302"/>
  <c r="P796" i="1302"/>
  <c r="R119" i="1024"/>
  <c r="Y119" i="1024" s="1"/>
  <c r="Q119" i="1024"/>
  <c r="W119" i="1024" s="1"/>
  <c r="P119" i="1024"/>
  <c r="R118" i="1024"/>
  <c r="Y118" i="1024" s="1"/>
  <c r="Q118" i="1024"/>
  <c r="W118" i="1024" s="1"/>
  <c r="P118" i="1024"/>
  <c r="R117" i="1024"/>
  <c r="Y117" i="1024" s="1"/>
  <c r="Q117" i="1024"/>
  <c r="W117" i="1024" s="1"/>
  <c r="P117" i="1024"/>
  <c r="R75" i="1024"/>
  <c r="T48" i="1302" s="1"/>
  <c r="Q75" i="1024"/>
  <c r="Q48" i="1302" s="1"/>
  <c r="P75" i="1024"/>
  <c r="N48" i="1302" s="1"/>
  <c r="R74" i="1024"/>
  <c r="T47" i="1302" s="1"/>
  <c r="Q74" i="1024"/>
  <c r="Q47" i="1302" s="1"/>
  <c r="P74" i="1024"/>
  <c r="N47" i="1302" s="1"/>
  <c r="R73" i="1024"/>
  <c r="T46" i="1302" s="1"/>
  <c r="Q73" i="1024"/>
  <c r="Q46" i="1302" s="1"/>
  <c r="P73" i="1024"/>
  <c r="N46" i="1302" s="1"/>
  <c r="R72" i="1024"/>
  <c r="T45" i="1302" s="1"/>
  <c r="Q72" i="1024"/>
  <c r="Q45" i="1302" s="1"/>
  <c r="P72" i="1024"/>
  <c r="N45" i="1302" s="1"/>
  <c r="U117" i="1024" l="1"/>
  <c r="N90" i="1302"/>
  <c r="U118" i="1024"/>
  <c r="N91" i="1302"/>
  <c r="U119" i="1024"/>
  <c r="N92" i="1302"/>
  <c r="T91" i="1302"/>
  <c r="T92" i="1302"/>
  <c r="Q92" i="1302"/>
  <c r="Q91" i="1302"/>
  <c r="T90" i="1302"/>
  <c r="Q90" i="1302"/>
  <c r="E14" i="151"/>
  <c r="H24" i="143"/>
  <c r="I24" i="143" s="1"/>
  <c r="I23" i="143"/>
  <c r="J23" i="143"/>
  <c r="J24" i="143"/>
  <c r="F37" i="143"/>
  <c r="F25" i="143"/>
  <c r="G15" i="1303"/>
  <c r="R116" i="1024" l="1"/>
  <c r="Q116" i="1024"/>
  <c r="P116" i="1024"/>
  <c r="N89" i="1302" s="1"/>
  <c r="R115" i="1024"/>
  <c r="Q115" i="1024"/>
  <c r="R114" i="1024"/>
  <c r="Q114" i="1024"/>
  <c r="P114" i="1024"/>
  <c r="N87" i="1302" s="1"/>
  <c r="R113" i="1024"/>
  <c r="Q113" i="1024"/>
  <c r="P113" i="1024"/>
  <c r="N86" i="1302" s="1"/>
  <c r="W113" i="1024" l="1"/>
  <c r="Q86" i="1302"/>
  <c r="Y114" i="1024"/>
  <c r="T87" i="1302"/>
  <c r="U113" i="1024"/>
  <c r="U116" i="1024"/>
  <c r="Y113" i="1024"/>
  <c r="T86" i="1302"/>
  <c r="W115" i="1024"/>
  <c r="Q88" i="1302"/>
  <c r="Y116" i="1024"/>
  <c r="T89" i="1302"/>
  <c r="W116" i="1024"/>
  <c r="Q89" i="1302"/>
  <c r="W114" i="1024"/>
  <c r="Q87" i="1302"/>
  <c r="U114" i="1024"/>
  <c r="Y115" i="1024"/>
  <c r="T88" i="1302"/>
  <c r="H35" i="143"/>
  <c r="H99" i="1318" l="1"/>
  <c r="G81" i="1318"/>
  <c r="F63" i="1318"/>
  <c r="R71" i="1024"/>
  <c r="T44" i="1302" s="1"/>
  <c r="Q71" i="1024"/>
  <c r="Q44" i="1302" s="1"/>
  <c r="P71" i="1024"/>
  <c r="N44" i="1302" s="1"/>
  <c r="R84" i="1024" l="1"/>
  <c r="T57" i="1302" s="1"/>
  <c r="Q84" i="1024"/>
  <c r="Q57" i="1302" s="1"/>
  <c r="P84" i="1024"/>
  <c r="N57" i="1302" s="1"/>
  <c r="R66" i="1024"/>
  <c r="Q66" i="1024"/>
  <c r="P66" i="1024"/>
  <c r="N39" i="1302" s="1"/>
  <c r="Y66" i="1024" l="1"/>
  <c r="T39" i="1302"/>
  <c r="W66" i="1024"/>
  <c r="Q39" i="1302"/>
  <c r="U66" i="1024"/>
  <c r="H68" i="86"/>
  <c r="G68" i="86"/>
  <c r="H37" i="143"/>
  <c r="G37" i="143"/>
  <c r="E13" i="1312"/>
  <c r="E14" i="80"/>
  <c r="F15" i="1304"/>
  <c r="F15" i="1303"/>
  <c r="H83" i="83"/>
  <c r="F18" i="1324" l="1"/>
  <c r="E18" i="1324"/>
  <c r="G16" i="1324"/>
  <c r="G18" i="1324" s="1"/>
  <c r="F14" i="1324"/>
  <c r="E14" i="1324"/>
  <c r="P329" i="1024" s="1"/>
  <c r="N302" i="1302" s="1"/>
  <c r="G12" i="1324"/>
  <c r="G14" i="1324" s="1"/>
  <c r="E22" i="146"/>
  <c r="E14" i="146"/>
  <c r="F14" i="146"/>
  <c r="H14" i="877"/>
  <c r="H15" i="877"/>
  <c r="V752" i="1302" l="1"/>
  <c r="V753" i="1302"/>
  <c r="V755" i="1302"/>
  <c r="V757" i="1302"/>
  <c r="V758" i="1302"/>
  <c r="V759" i="1302"/>
  <c r="V761" i="1302"/>
  <c r="V764" i="1302"/>
  <c r="V765" i="1302"/>
  <c r="V766" i="1302"/>
  <c r="V768" i="1302"/>
  <c r="V769" i="1302"/>
  <c r="V771" i="1302"/>
  <c r="V773" i="1302"/>
  <c r="V777" i="1302"/>
  <c r="V780" i="1302"/>
  <c r="S752" i="1302"/>
  <c r="S753" i="1302"/>
  <c r="S755" i="1302"/>
  <c r="S757" i="1302"/>
  <c r="S758" i="1302"/>
  <c r="S759" i="1302"/>
  <c r="S761" i="1302"/>
  <c r="S764" i="1302"/>
  <c r="S765" i="1302"/>
  <c r="S766" i="1302"/>
  <c r="S768" i="1302"/>
  <c r="S769" i="1302"/>
  <c r="S771" i="1302"/>
  <c r="S773" i="1302"/>
  <c r="S777" i="1302"/>
  <c r="S780" i="1302"/>
  <c r="P752" i="1302"/>
  <c r="P755" i="1302"/>
  <c r="P758" i="1302"/>
  <c r="P764" i="1302"/>
  <c r="P765" i="1302"/>
  <c r="P766" i="1302"/>
  <c r="P768" i="1302"/>
  <c r="P769" i="1302"/>
  <c r="P771" i="1302"/>
  <c r="P780" i="1302"/>
  <c r="R134" i="1024"/>
  <c r="T107" i="1302" s="1"/>
  <c r="Q134" i="1024"/>
  <c r="Q107" i="1302" s="1"/>
  <c r="P134" i="1024"/>
  <c r="N107" i="1302" s="1"/>
  <c r="R132" i="1024"/>
  <c r="T105" i="1302" s="1"/>
  <c r="Q132" i="1024"/>
  <c r="Q105" i="1302" s="1"/>
  <c r="P132" i="1024"/>
  <c r="N105" i="1302" s="1"/>
  <c r="R131" i="1024"/>
  <c r="T104" i="1302" s="1"/>
  <c r="Q131" i="1024"/>
  <c r="Q104" i="1302" s="1"/>
  <c r="P131" i="1024"/>
  <c r="N104" i="1302" s="1"/>
  <c r="R109" i="1024"/>
  <c r="T82" i="1302" s="1"/>
  <c r="Q109" i="1024"/>
  <c r="Q82" i="1302" s="1"/>
  <c r="P109" i="1024"/>
  <c r="N82" i="1302" s="1"/>
  <c r="R103" i="1024"/>
  <c r="T76" i="1302" s="1"/>
  <c r="Q103" i="1024"/>
  <c r="Q76" i="1302" s="1"/>
  <c r="P103" i="1024"/>
  <c r="N76" i="1302" s="1"/>
  <c r="R99" i="1024"/>
  <c r="T72" i="1302" s="1"/>
  <c r="Q99" i="1024"/>
  <c r="Q72" i="1302" s="1"/>
  <c r="P99" i="1024"/>
  <c r="N72" i="1302" s="1"/>
  <c r="R91" i="1024"/>
  <c r="T64" i="1302" s="1"/>
  <c r="Q91" i="1024"/>
  <c r="Q64" i="1302" s="1"/>
  <c r="P91" i="1024"/>
  <c r="N64" i="1302" s="1"/>
  <c r="R32" i="1024"/>
  <c r="Q32" i="1024"/>
  <c r="R31" i="1024"/>
  <c r="Q31" i="1024"/>
  <c r="P31" i="1024"/>
  <c r="R30" i="1024"/>
  <c r="Q30" i="1024"/>
  <c r="H25" i="143"/>
  <c r="G25" i="143"/>
  <c r="F18" i="1061" l="1"/>
  <c r="R70" i="1024"/>
  <c r="T43" i="1302" s="1"/>
  <c r="Q70" i="1024"/>
  <c r="Q43" i="1302" s="1"/>
  <c r="P70" i="1024"/>
  <c r="N43" i="1302" s="1"/>
  <c r="R69" i="1024"/>
  <c r="T42" i="1302" s="1"/>
  <c r="Q69" i="1024"/>
  <c r="Q42" i="1302" s="1"/>
  <c r="P69" i="1024"/>
  <c r="N42" i="1302" s="1"/>
  <c r="R68" i="1024"/>
  <c r="T41" i="1302" s="1"/>
  <c r="Q68" i="1024"/>
  <c r="Q41" i="1302" s="1"/>
  <c r="P68" i="1024"/>
  <c r="N41" i="1302" s="1"/>
  <c r="G35" i="143"/>
  <c r="F66" i="86"/>
  <c r="E12" i="1312"/>
  <c r="Y70" i="1024" l="1"/>
  <c r="Y68" i="1024"/>
  <c r="U68" i="1024"/>
  <c r="W69" i="1024"/>
  <c r="U70" i="1024"/>
  <c r="W68" i="1024"/>
  <c r="Y69" i="1024"/>
  <c r="U69" i="1024"/>
  <c r="W70" i="1024"/>
  <c r="F50" i="86"/>
  <c r="R89" i="1024"/>
  <c r="T62" i="1302" s="1"/>
  <c r="Q89" i="1024"/>
  <c r="Q62" i="1302" s="1"/>
  <c r="P89" i="1024"/>
  <c r="N62" i="1302" s="1"/>
  <c r="R88" i="1024"/>
  <c r="T61" i="1302" s="1"/>
  <c r="Q88" i="1024"/>
  <c r="Q61" i="1302" s="1"/>
  <c r="P88" i="1024"/>
  <c r="N61" i="1302" s="1"/>
  <c r="F35" i="1177"/>
  <c r="F83" i="83"/>
  <c r="U88" i="1024" l="1"/>
  <c r="U89" i="1024"/>
  <c r="Y88" i="1024"/>
  <c r="W89" i="1024"/>
  <c r="W88" i="1024"/>
  <c r="Y89" i="1024"/>
  <c r="V744" i="1302"/>
  <c r="V748" i="1302"/>
  <c r="V749" i="1302"/>
  <c r="V750" i="1302"/>
  <c r="V751" i="1302"/>
  <c r="S744" i="1302"/>
  <c r="S748" i="1302"/>
  <c r="S749" i="1302"/>
  <c r="S750" i="1302"/>
  <c r="S751" i="1302"/>
  <c r="P748" i="1302"/>
  <c r="P749" i="1302"/>
  <c r="P750" i="1302"/>
  <c r="P751" i="1302"/>
  <c r="S743" i="1302" l="1"/>
  <c r="V743" i="1302"/>
  <c r="U821" i="1024"/>
  <c r="F12" i="1323" l="1"/>
  <c r="E12" i="1323"/>
  <c r="P284" i="1024" s="1"/>
  <c r="N257" i="1302" s="1"/>
  <c r="G10" i="1323"/>
  <c r="G12" i="1323" s="1"/>
  <c r="H44" i="1322"/>
  <c r="I42" i="1322"/>
  <c r="I41" i="1322"/>
  <c r="I40" i="1322"/>
  <c r="I39" i="1322"/>
  <c r="I38" i="1322"/>
  <c r="I37" i="1322"/>
  <c r="I36" i="1322"/>
  <c r="I35" i="1322"/>
  <c r="I34" i="1322"/>
  <c r="F33" i="1322"/>
  <c r="D33" i="1322"/>
  <c r="I32" i="1322"/>
  <c r="I31" i="1322"/>
  <c r="I30" i="1322"/>
  <c r="I29" i="1322"/>
  <c r="I28" i="1322"/>
  <c r="I27" i="1322"/>
  <c r="F26" i="1322"/>
  <c r="D26" i="1322"/>
  <c r="I25" i="1322"/>
  <c r="I24" i="1322"/>
  <c r="I23" i="1322"/>
  <c r="I22" i="1322"/>
  <c r="I21" i="1322"/>
  <c r="I20" i="1322"/>
  <c r="I19" i="1322"/>
  <c r="F18" i="1322"/>
  <c r="D18" i="1322"/>
  <c r="I17" i="1322"/>
  <c r="I16" i="1322"/>
  <c r="I15" i="1322"/>
  <c r="I14" i="1322"/>
  <c r="I13" i="1322"/>
  <c r="F12" i="1322"/>
  <c r="D12" i="1322"/>
  <c r="S742" i="1302"/>
  <c r="P742" i="1302"/>
  <c r="V742" i="1302"/>
  <c r="H23" i="1318"/>
  <c r="R112" i="1024"/>
  <c r="T85" i="1302" s="1"/>
  <c r="Q112" i="1024"/>
  <c r="Q85" i="1302" s="1"/>
  <c r="D44" i="1322" l="1"/>
  <c r="Y112" i="1024"/>
  <c r="W112" i="1024"/>
  <c r="F44" i="1322"/>
  <c r="P509" i="1024" s="1"/>
  <c r="N482" i="1302" s="1"/>
  <c r="I44" i="1322"/>
  <c r="P30" i="1302"/>
  <c r="S30" i="1302"/>
  <c r="V30" i="1302"/>
  <c r="P31" i="1302"/>
  <c r="S31" i="1302"/>
  <c r="V31" i="1302"/>
  <c r="P32" i="1302"/>
  <c r="S32" i="1302"/>
  <c r="V32" i="1302"/>
  <c r="P33" i="1302"/>
  <c r="S33" i="1302"/>
  <c r="V33" i="1302"/>
  <c r="P41" i="1302"/>
  <c r="S41" i="1302"/>
  <c r="V41" i="1302"/>
  <c r="P42" i="1302"/>
  <c r="S42" i="1302"/>
  <c r="V42" i="1302"/>
  <c r="P43" i="1302"/>
  <c r="S43" i="1302"/>
  <c r="V43" i="1302"/>
  <c r="P44" i="1302"/>
  <c r="S44" i="1302"/>
  <c r="V44" i="1302"/>
  <c r="P45" i="1302"/>
  <c r="S45" i="1302"/>
  <c r="V45" i="1302"/>
  <c r="P46" i="1302"/>
  <c r="S46" i="1302"/>
  <c r="V46" i="1302"/>
  <c r="P47" i="1302"/>
  <c r="S47" i="1302"/>
  <c r="V47" i="1302"/>
  <c r="P48" i="1302"/>
  <c r="S48" i="1302"/>
  <c r="V48" i="1302"/>
  <c r="P49" i="1302"/>
  <c r="S49" i="1302"/>
  <c r="V49" i="1302"/>
  <c r="P50" i="1302"/>
  <c r="S50" i="1302"/>
  <c r="V50" i="1302"/>
  <c r="P51" i="1302"/>
  <c r="S51" i="1302"/>
  <c r="V51" i="1302"/>
  <c r="P52" i="1302"/>
  <c r="S52" i="1302"/>
  <c r="V52" i="1302"/>
  <c r="P53" i="1302"/>
  <c r="S53" i="1302"/>
  <c r="V53" i="1302"/>
  <c r="P54" i="1302"/>
  <c r="S54" i="1302"/>
  <c r="V54" i="1302"/>
  <c r="P55" i="1302"/>
  <c r="S55" i="1302"/>
  <c r="V55" i="1302"/>
  <c r="S79" i="1302"/>
  <c r="V79" i="1302"/>
  <c r="P82" i="1302"/>
  <c r="S82" i="1302"/>
  <c r="V82" i="1302"/>
  <c r="S85" i="1302"/>
  <c r="V85" i="1302"/>
  <c r="P86" i="1302"/>
  <c r="S86" i="1302"/>
  <c r="V86" i="1302"/>
  <c r="P87" i="1302"/>
  <c r="S87" i="1302"/>
  <c r="V87" i="1302"/>
  <c r="S88" i="1302"/>
  <c r="V88" i="1302"/>
  <c r="P89" i="1302"/>
  <c r="S89" i="1302"/>
  <c r="V89" i="1302"/>
  <c r="P90" i="1302"/>
  <c r="P93" i="1302"/>
  <c r="S93" i="1302"/>
  <c r="V93" i="1302"/>
  <c r="P94" i="1302"/>
  <c r="S94" i="1302"/>
  <c r="V94" i="1302"/>
  <c r="P104" i="1302"/>
  <c r="S104" i="1302"/>
  <c r="V104" i="1302"/>
  <c r="P105" i="1302"/>
  <c r="S105" i="1302"/>
  <c r="V105" i="1302"/>
  <c r="P107" i="1302"/>
  <c r="S107" i="1302"/>
  <c r="V107" i="1302"/>
  <c r="P111" i="1302"/>
  <c r="S111" i="1302"/>
  <c r="V111" i="1302"/>
  <c r="P112" i="1302"/>
  <c r="S112" i="1302"/>
  <c r="V112" i="1302"/>
  <c r="P113" i="1302"/>
  <c r="S113" i="1302"/>
  <c r="V113" i="1302"/>
  <c r="P114" i="1302"/>
  <c r="S114" i="1302"/>
  <c r="V114" i="1302"/>
  <c r="P117" i="1302"/>
  <c r="P122" i="1302"/>
  <c r="S122" i="1302"/>
  <c r="V122" i="1302"/>
  <c r="P130" i="1302"/>
  <c r="S130" i="1302"/>
  <c r="V130" i="1302"/>
  <c r="P131" i="1302"/>
  <c r="S131" i="1302"/>
  <c r="V131" i="1302"/>
  <c r="P137" i="1302"/>
  <c r="S137" i="1302"/>
  <c r="V137" i="1302"/>
  <c r="S141" i="1302"/>
  <c r="V141" i="1302"/>
  <c r="P143" i="1302"/>
  <c r="S143" i="1302"/>
  <c r="V143" i="1302"/>
  <c r="P145" i="1302"/>
  <c r="S145" i="1302"/>
  <c r="V145" i="1302"/>
  <c r="P148" i="1302"/>
  <c r="S148" i="1302"/>
  <c r="V148" i="1302"/>
  <c r="P149" i="1302"/>
  <c r="S149" i="1302"/>
  <c r="V149" i="1302"/>
  <c r="P150" i="1302"/>
  <c r="S150" i="1302"/>
  <c r="V150" i="1302"/>
  <c r="P151" i="1302"/>
  <c r="S151" i="1302"/>
  <c r="V151" i="1302"/>
  <c r="P153" i="1302"/>
  <c r="S153" i="1302"/>
  <c r="V153" i="1302"/>
  <c r="P156" i="1302"/>
  <c r="S156" i="1302"/>
  <c r="V156" i="1302"/>
  <c r="P158" i="1302"/>
  <c r="S158" i="1302"/>
  <c r="V158" i="1302"/>
  <c r="P160" i="1302"/>
  <c r="S160" i="1302"/>
  <c r="V160" i="1302"/>
  <c r="P164" i="1302"/>
  <c r="S164" i="1302"/>
  <c r="V164" i="1302"/>
  <c r="P166" i="1302"/>
  <c r="S166" i="1302"/>
  <c r="V166" i="1302"/>
  <c r="P168" i="1302"/>
  <c r="S168" i="1302"/>
  <c r="V168" i="1302"/>
  <c r="P171" i="1302"/>
  <c r="S171" i="1302"/>
  <c r="V171" i="1302"/>
  <c r="P172" i="1302"/>
  <c r="S172" i="1302"/>
  <c r="V172" i="1302"/>
  <c r="P173" i="1302"/>
  <c r="S173" i="1302"/>
  <c r="V173" i="1302"/>
  <c r="P174" i="1302"/>
  <c r="S174" i="1302"/>
  <c r="V174" i="1302"/>
  <c r="S175" i="1302"/>
  <c r="V175" i="1302"/>
  <c r="P176" i="1302"/>
  <c r="S176" i="1302"/>
  <c r="V176" i="1302"/>
  <c r="P178" i="1302"/>
  <c r="S178" i="1302"/>
  <c r="V178" i="1302"/>
  <c r="P179" i="1302"/>
  <c r="S179" i="1302"/>
  <c r="V179" i="1302"/>
  <c r="P180" i="1302"/>
  <c r="S180" i="1302"/>
  <c r="V180" i="1302"/>
  <c r="P181" i="1302"/>
  <c r="S181" i="1302"/>
  <c r="V181" i="1302"/>
  <c r="P182" i="1302"/>
  <c r="S182" i="1302"/>
  <c r="V182" i="1302"/>
  <c r="P184" i="1302"/>
  <c r="S184" i="1302"/>
  <c r="V184" i="1302"/>
  <c r="P186" i="1302"/>
  <c r="S186" i="1302"/>
  <c r="V186" i="1302"/>
  <c r="P189" i="1302"/>
  <c r="S189" i="1302"/>
  <c r="V189" i="1302"/>
  <c r="P190" i="1302"/>
  <c r="S190" i="1302"/>
  <c r="V190" i="1302"/>
  <c r="P192" i="1302"/>
  <c r="S192" i="1302"/>
  <c r="V192" i="1302"/>
  <c r="P194" i="1302"/>
  <c r="S194" i="1302"/>
  <c r="V194" i="1302"/>
  <c r="P198" i="1302"/>
  <c r="S198" i="1302"/>
  <c r="V198" i="1302"/>
  <c r="P199" i="1302"/>
  <c r="S199" i="1302"/>
  <c r="V199" i="1302"/>
  <c r="P200" i="1302"/>
  <c r="S200" i="1302"/>
  <c r="V200" i="1302"/>
  <c r="S201" i="1302"/>
  <c r="V201" i="1302"/>
  <c r="S203" i="1302"/>
  <c r="V203" i="1302"/>
  <c r="P207" i="1302"/>
  <c r="S207" i="1302"/>
  <c r="V207" i="1302"/>
  <c r="S211" i="1302"/>
  <c r="V211" i="1302"/>
  <c r="S213" i="1302"/>
  <c r="V213" i="1302"/>
  <c r="P215" i="1302"/>
  <c r="S215" i="1302"/>
  <c r="V215" i="1302"/>
  <c r="S218" i="1302"/>
  <c r="V218" i="1302"/>
  <c r="P219" i="1302"/>
  <c r="S219" i="1302"/>
  <c r="V219" i="1302"/>
  <c r="S220" i="1302"/>
  <c r="V220" i="1302"/>
  <c r="S221" i="1302"/>
  <c r="V221" i="1302"/>
  <c r="S222" i="1302"/>
  <c r="V222" i="1302"/>
  <c r="P223" i="1302"/>
  <c r="S223" i="1302"/>
  <c r="V223" i="1302"/>
  <c r="S224" i="1302"/>
  <c r="V224" i="1302"/>
  <c r="S225" i="1302"/>
  <c r="V225" i="1302"/>
  <c r="S226" i="1302"/>
  <c r="V226" i="1302"/>
  <c r="P227" i="1302"/>
  <c r="S227" i="1302"/>
  <c r="V227" i="1302"/>
  <c r="S228" i="1302"/>
  <c r="V228" i="1302"/>
  <c r="S229" i="1302"/>
  <c r="V229" i="1302"/>
  <c r="S230" i="1302"/>
  <c r="V230" i="1302"/>
  <c r="P231" i="1302"/>
  <c r="S231" i="1302"/>
  <c r="V231" i="1302"/>
  <c r="S232" i="1302"/>
  <c r="V232" i="1302"/>
  <c r="S233" i="1302"/>
  <c r="V233" i="1302"/>
  <c r="S234" i="1302"/>
  <c r="V234" i="1302"/>
  <c r="P235" i="1302"/>
  <c r="S235" i="1302"/>
  <c r="V235" i="1302"/>
  <c r="S236" i="1302"/>
  <c r="V236" i="1302"/>
  <c r="S237" i="1302"/>
  <c r="V237" i="1302"/>
  <c r="S241" i="1302"/>
  <c r="V241" i="1302"/>
  <c r="P242" i="1302"/>
  <c r="S242" i="1302"/>
  <c r="V242" i="1302"/>
  <c r="P243" i="1302"/>
  <c r="S243" i="1302"/>
  <c r="V243" i="1302"/>
  <c r="S244" i="1302"/>
  <c r="V244" i="1302"/>
  <c r="P249" i="1302"/>
  <c r="S249" i="1302"/>
  <c r="V249" i="1302"/>
  <c r="P250" i="1302"/>
  <c r="S250" i="1302"/>
  <c r="V250" i="1302"/>
  <c r="P251" i="1302"/>
  <c r="S251" i="1302"/>
  <c r="V251" i="1302"/>
  <c r="P260" i="1302"/>
  <c r="S260" i="1302"/>
  <c r="V260" i="1302"/>
  <c r="S263" i="1302"/>
  <c r="V263" i="1302"/>
  <c r="P266" i="1302"/>
  <c r="S266" i="1302"/>
  <c r="V266" i="1302"/>
  <c r="P271" i="1302"/>
  <c r="S271" i="1302"/>
  <c r="V271" i="1302"/>
  <c r="S272" i="1302"/>
  <c r="V272" i="1302"/>
  <c r="S274" i="1302"/>
  <c r="V274" i="1302"/>
  <c r="P276" i="1302"/>
  <c r="S276" i="1302"/>
  <c r="V276" i="1302"/>
  <c r="P278" i="1302"/>
  <c r="S278" i="1302"/>
  <c r="V278" i="1302"/>
  <c r="P279" i="1302"/>
  <c r="S279" i="1302"/>
  <c r="V279" i="1302"/>
  <c r="S280" i="1302"/>
  <c r="V280" i="1302"/>
  <c r="S281" i="1302"/>
  <c r="V281" i="1302"/>
  <c r="S282" i="1302"/>
  <c r="V282" i="1302"/>
  <c r="S283" i="1302"/>
  <c r="V283" i="1302"/>
  <c r="P284" i="1302"/>
  <c r="S284" i="1302"/>
  <c r="V284" i="1302"/>
  <c r="P286" i="1302"/>
  <c r="S286" i="1302"/>
  <c r="V286" i="1302"/>
  <c r="P287" i="1302"/>
  <c r="S287" i="1302"/>
  <c r="V287" i="1302"/>
  <c r="P288" i="1302"/>
  <c r="S288" i="1302"/>
  <c r="V288" i="1302"/>
  <c r="S289" i="1302"/>
  <c r="V289" i="1302"/>
  <c r="S290" i="1302"/>
  <c r="V290" i="1302"/>
  <c r="S291" i="1302"/>
  <c r="V291" i="1302"/>
  <c r="P292" i="1302"/>
  <c r="S292" i="1302"/>
  <c r="V292" i="1302"/>
  <c r="P293" i="1302"/>
  <c r="S293" i="1302"/>
  <c r="V293" i="1302"/>
  <c r="P294" i="1302"/>
  <c r="S294" i="1302"/>
  <c r="V294" i="1302"/>
  <c r="P295" i="1302"/>
  <c r="S295" i="1302"/>
  <c r="V295" i="1302"/>
  <c r="P296" i="1302"/>
  <c r="S296" i="1302"/>
  <c r="V296" i="1302"/>
  <c r="P297" i="1302"/>
  <c r="S297" i="1302"/>
  <c r="V297" i="1302"/>
  <c r="S298" i="1302"/>
  <c r="V298" i="1302"/>
  <c r="P302" i="1302"/>
  <c r="S302" i="1302"/>
  <c r="V302" i="1302"/>
  <c r="P303" i="1302"/>
  <c r="S303" i="1302"/>
  <c r="V303" i="1302"/>
  <c r="P304" i="1302"/>
  <c r="S304" i="1302"/>
  <c r="V304" i="1302"/>
  <c r="P305" i="1302"/>
  <c r="S305" i="1302"/>
  <c r="V305" i="1302"/>
  <c r="S306" i="1302"/>
  <c r="V306" i="1302"/>
  <c r="S307" i="1302"/>
  <c r="V307" i="1302"/>
  <c r="P310" i="1302"/>
  <c r="S310" i="1302"/>
  <c r="V310" i="1302"/>
  <c r="P311" i="1302"/>
  <c r="S311" i="1302"/>
  <c r="V311" i="1302"/>
  <c r="P312" i="1302"/>
  <c r="S312" i="1302"/>
  <c r="V312" i="1302"/>
  <c r="S313" i="1302"/>
  <c r="V313" i="1302"/>
  <c r="S314" i="1302"/>
  <c r="V314" i="1302"/>
  <c r="S315" i="1302"/>
  <c r="V315" i="1302"/>
  <c r="S318" i="1302"/>
  <c r="V318" i="1302"/>
  <c r="P319" i="1302"/>
  <c r="S319" i="1302"/>
  <c r="V319" i="1302"/>
  <c r="P320" i="1302"/>
  <c r="S320" i="1302"/>
  <c r="V320" i="1302"/>
  <c r="P321" i="1302"/>
  <c r="S321" i="1302"/>
  <c r="V321" i="1302"/>
  <c r="S322" i="1302"/>
  <c r="V322" i="1302"/>
  <c r="P323" i="1302"/>
  <c r="S323" i="1302"/>
  <c r="V323" i="1302"/>
  <c r="S324" i="1302"/>
  <c r="V324" i="1302"/>
  <c r="P325" i="1302"/>
  <c r="S325" i="1302"/>
  <c r="V325" i="1302"/>
  <c r="S326" i="1302"/>
  <c r="V326" i="1302"/>
  <c r="P329" i="1302"/>
  <c r="S332" i="1302"/>
  <c r="V332" i="1302"/>
  <c r="S333" i="1302"/>
  <c r="V333" i="1302"/>
  <c r="P337" i="1302"/>
  <c r="S337" i="1302"/>
  <c r="V337" i="1302"/>
  <c r="P338" i="1302"/>
  <c r="S340" i="1302"/>
  <c r="V340" i="1302"/>
  <c r="P341" i="1302"/>
  <c r="S341" i="1302"/>
  <c r="V341" i="1302"/>
  <c r="S342" i="1302"/>
  <c r="V342" i="1302"/>
  <c r="P345" i="1302"/>
  <c r="S345" i="1302"/>
  <c r="V345" i="1302"/>
  <c r="P346" i="1302"/>
  <c r="S347" i="1302"/>
  <c r="V347" i="1302"/>
  <c r="S348" i="1302"/>
  <c r="V348" i="1302"/>
  <c r="P349" i="1302"/>
  <c r="S349" i="1302"/>
  <c r="V349" i="1302"/>
  <c r="S350" i="1302"/>
  <c r="V350" i="1302"/>
  <c r="S352" i="1302"/>
  <c r="V352" i="1302"/>
  <c r="P353" i="1302"/>
  <c r="S353" i="1302"/>
  <c r="V353" i="1302"/>
  <c r="P354" i="1302"/>
  <c r="S354" i="1302"/>
  <c r="V354" i="1302"/>
  <c r="P355" i="1302"/>
  <c r="S355" i="1302"/>
  <c r="V355" i="1302"/>
  <c r="P356" i="1302"/>
  <c r="S356" i="1302"/>
  <c r="V356" i="1302"/>
  <c r="P357" i="1302"/>
  <c r="S357" i="1302"/>
  <c r="V357" i="1302"/>
  <c r="P358" i="1302"/>
  <c r="S358" i="1302"/>
  <c r="V358" i="1302"/>
  <c r="P359" i="1302"/>
  <c r="S359" i="1302"/>
  <c r="V359" i="1302"/>
  <c r="P360" i="1302"/>
  <c r="V360" i="1302"/>
  <c r="P361" i="1302"/>
  <c r="V361" i="1302"/>
  <c r="P362" i="1302"/>
  <c r="S362" i="1302"/>
  <c r="V362" i="1302"/>
  <c r="P363" i="1302"/>
  <c r="S363" i="1302"/>
  <c r="V363" i="1302"/>
  <c r="P364" i="1302"/>
  <c r="S364" i="1302"/>
  <c r="V364" i="1302"/>
  <c r="P365" i="1302"/>
  <c r="V365" i="1302"/>
  <c r="P366" i="1302"/>
  <c r="V366" i="1302"/>
  <c r="P367" i="1302"/>
  <c r="S367" i="1302"/>
  <c r="V367" i="1302"/>
  <c r="S370" i="1302"/>
  <c r="V370" i="1302"/>
  <c r="S371" i="1302"/>
  <c r="V371" i="1302"/>
  <c r="V374" i="1302"/>
  <c r="P375" i="1302"/>
  <c r="S375" i="1302"/>
  <c r="V375" i="1302"/>
  <c r="P376" i="1302"/>
  <c r="S376" i="1302"/>
  <c r="V376" i="1302"/>
  <c r="S378" i="1302"/>
  <c r="V378" i="1302"/>
  <c r="P379" i="1302"/>
  <c r="S379" i="1302"/>
  <c r="V379" i="1302"/>
  <c r="S380" i="1302"/>
  <c r="V380" i="1302"/>
  <c r="V385" i="1302"/>
  <c r="P386" i="1302"/>
  <c r="S386" i="1302"/>
  <c r="V386" i="1302"/>
  <c r="S394" i="1302"/>
  <c r="V394" i="1302"/>
  <c r="P395" i="1302"/>
  <c r="S395" i="1302"/>
  <c r="V395" i="1302"/>
  <c r="S399" i="1302"/>
  <c r="V399" i="1302"/>
  <c r="S401" i="1302"/>
  <c r="V401" i="1302"/>
  <c r="S402" i="1302"/>
  <c r="V402" i="1302"/>
  <c r="P403" i="1302"/>
  <c r="S403" i="1302"/>
  <c r="V403" i="1302"/>
  <c r="S407" i="1302"/>
  <c r="V407" i="1302"/>
  <c r="S421" i="1302"/>
  <c r="V421" i="1302"/>
  <c r="S422" i="1302"/>
  <c r="V422" i="1302"/>
  <c r="S427" i="1302"/>
  <c r="V427" i="1302"/>
  <c r="P432" i="1302"/>
  <c r="S432" i="1302"/>
  <c r="V432" i="1302"/>
  <c r="S434" i="1302"/>
  <c r="V434" i="1302"/>
  <c r="S435" i="1302"/>
  <c r="V435" i="1302"/>
  <c r="S436" i="1302"/>
  <c r="V436" i="1302"/>
  <c r="S445" i="1302"/>
  <c r="V445" i="1302"/>
  <c r="V447" i="1302"/>
  <c r="V448" i="1302"/>
  <c r="S449" i="1302"/>
  <c r="V449" i="1302"/>
  <c r="S451" i="1302"/>
  <c r="V451" i="1302"/>
  <c r="S453" i="1302"/>
  <c r="V453" i="1302"/>
  <c r="S454" i="1302"/>
  <c r="V454" i="1302"/>
  <c r="P458" i="1302"/>
  <c r="S458" i="1302"/>
  <c r="V458" i="1302"/>
  <c r="S459" i="1302"/>
  <c r="V459" i="1302"/>
  <c r="S460" i="1302"/>
  <c r="V460" i="1302"/>
  <c r="P461" i="1302"/>
  <c r="S461" i="1302"/>
  <c r="V461" i="1302"/>
  <c r="S463" i="1302"/>
  <c r="V463" i="1302"/>
  <c r="S464" i="1302"/>
  <c r="V464" i="1302"/>
  <c r="S467" i="1302"/>
  <c r="V467" i="1302"/>
  <c r="S470" i="1302"/>
  <c r="V470" i="1302"/>
  <c r="P475" i="1302"/>
  <c r="S475" i="1302"/>
  <c r="V475" i="1302"/>
  <c r="S476" i="1302"/>
  <c r="V476" i="1302"/>
  <c r="S478" i="1302"/>
  <c r="V478" i="1302"/>
  <c r="S479" i="1302"/>
  <c r="V479" i="1302"/>
  <c r="P483" i="1302"/>
  <c r="S483" i="1302"/>
  <c r="V483" i="1302"/>
  <c r="S484" i="1302"/>
  <c r="V484" i="1302"/>
  <c r="S485" i="1302"/>
  <c r="V485" i="1302"/>
  <c r="S486" i="1302"/>
  <c r="V486" i="1302"/>
  <c r="S487" i="1302"/>
  <c r="V487" i="1302"/>
  <c r="P488" i="1302"/>
  <c r="S488" i="1302"/>
  <c r="V488" i="1302"/>
  <c r="S491" i="1302"/>
  <c r="V491" i="1302"/>
  <c r="S492" i="1302"/>
  <c r="V492" i="1302"/>
  <c r="S494" i="1302"/>
  <c r="V494" i="1302"/>
  <c r="S495" i="1302"/>
  <c r="V495" i="1302"/>
  <c r="S499" i="1302"/>
  <c r="V499" i="1302"/>
  <c r="S500" i="1302"/>
  <c r="V500" i="1302"/>
  <c r="S501" i="1302"/>
  <c r="V501" i="1302"/>
  <c r="P502" i="1302"/>
  <c r="S502" i="1302"/>
  <c r="V502" i="1302"/>
  <c r="S505" i="1302"/>
  <c r="V505" i="1302"/>
  <c r="P507" i="1302"/>
  <c r="S507" i="1302"/>
  <c r="V507" i="1302"/>
  <c r="P508" i="1302"/>
  <c r="S508" i="1302"/>
  <c r="V508" i="1302"/>
  <c r="P509" i="1302"/>
  <c r="S509" i="1302"/>
  <c r="V509" i="1302"/>
  <c r="S510" i="1302"/>
  <c r="V510" i="1302"/>
  <c r="S511" i="1302"/>
  <c r="V511" i="1302"/>
  <c r="S515" i="1302"/>
  <c r="V515" i="1302"/>
  <c r="S516" i="1302"/>
  <c r="V516" i="1302"/>
  <c r="S517" i="1302"/>
  <c r="V517" i="1302"/>
  <c r="S520" i="1302"/>
  <c r="V520" i="1302"/>
  <c r="S522" i="1302"/>
  <c r="V522" i="1302"/>
  <c r="P523" i="1302"/>
  <c r="S523" i="1302"/>
  <c r="V523" i="1302"/>
  <c r="S524" i="1302"/>
  <c r="V524" i="1302"/>
  <c r="S525" i="1302"/>
  <c r="V525" i="1302"/>
  <c r="S526" i="1302"/>
  <c r="V526" i="1302"/>
  <c r="P529" i="1302"/>
  <c r="S529" i="1302"/>
  <c r="V529" i="1302"/>
  <c r="P530" i="1302"/>
  <c r="S530" i="1302"/>
  <c r="V530" i="1302"/>
  <c r="S531" i="1302"/>
  <c r="V531" i="1302"/>
  <c r="S532" i="1302"/>
  <c r="V532" i="1302"/>
  <c r="P533" i="1302"/>
  <c r="S533" i="1302"/>
  <c r="V533" i="1302"/>
  <c r="P534" i="1302"/>
  <c r="S534" i="1302"/>
  <c r="V534" i="1302"/>
  <c r="P535" i="1302"/>
  <c r="S535" i="1302"/>
  <c r="V535" i="1302"/>
  <c r="S536" i="1302"/>
  <c r="V536" i="1302"/>
  <c r="S537" i="1302"/>
  <c r="V537" i="1302"/>
  <c r="S538" i="1302"/>
  <c r="V538" i="1302"/>
  <c r="P539" i="1302"/>
  <c r="S539" i="1302"/>
  <c r="V539" i="1302"/>
  <c r="S542" i="1302"/>
  <c r="V542" i="1302"/>
  <c r="S544" i="1302"/>
  <c r="V544" i="1302"/>
  <c r="P545" i="1302"/>
  <c r="S545" i="1302"/>
  <c r="V545" i="1302"/>
  <c r="P546" i="1302"/>
  <c r="S546" i="1302"/>
  <c r="V546" i="1302"/>
  <c r="P547" i="1302"/>
  <c r="S547" i="1302"/>
  <c r="V547" i="1302"/>
  <c r="P548" i="1302"/>
  <c r="S548" i="1302"/>
  <c r="V548" i="1302"/>
  <c r="S551" i="1302"/>
  <c r="V551" i="1302"/>
  <c r="S552" i="1302"/>
  <c r="V552" i="1302"/>
  <c r="P553" i="1302"/>
  <c r="S553" i="1302"/>
  <c r="V553" i="1302"/>
  <c r="S554" i="1302"/>
  <c r="V554" i="1302"/>
  <c r="S555" i="1302"/>
  <c r="V555" i="1302"/>
  <c r="S556" i="1302"/>
  <c r="V556" i="1302"/>
  <c r="S557" i="1302"/>
  <c r="V557" i="1302"/>
  <c r="S559" i="1302"/>
  <c r="V559" i="1302"/>
  <c r="S560" i="1302"/>
  <c r="V560" i="1302"/>
  <c r="S561" i="1302"/>
  <c r="V561" i="1302"/>
  <c r="P562" i="1302"/>
  <c r="S562" i="1302"/>
  <c r="V562" i="1302"/>
  <c r="S563" i="1302"/>
  <c r="V563" i="1302"/>
  <c r="S564" i="1302"/>
  <c r="V564" i="1302"/>
  <c r="S566" i="1302"/>
  <c r="V566" i="1302"/>
  <c r="S567" i="1302"/>
  <c r="V567" i="1302"/>
  <c r="S568" i="1302"/>
  <c r="V568" i="1302"/>
  <c r="S569" i="1302"/>
  <c r="V569" i="1302"/>
  <c r="P570" i="1302"/>
  <c r="S570" i="1302"/>
  <c r="V570" i="1302"/>
  <c r="P571" i="1302"/>
  <c r="S571" i="1302"/>
  <c r="V571" i="1302"/>
  <c r="P572" i="1302"/>
  <c r="S572" i="1302"/>
  <c r="V572" i="1302"/>
  <c r="P573" i="1302"/>
  <c r="S573" i="1302"/>
  <c r="V573" i="1302"/>
  <c r="S574" i="1302"/>
  <c r="V574" i="1302"/>
  <c r="S575" i="1302"/>
  <c r="V575" i="1302"/>
  <c r="S576" i="1302"/>
  <c r="V576" i="1302"/>
  <c r="S577" i="1302"/>
  <c r="V577" i="1302"/>
  <c r="S578" i="1302"/>
  <c r="V578" i="1302"/>
  <c r="S579" i="1302"/>
  <c r="V579" i="1302"/>
  <c r="S580" i="1302"/>
  <c r="V580" i="1302"/>
  <c r="S581" i="1302"/>
  <c r="V581" i="1302"/>
  <c r="S584" i="1302"/>
  <c r="V584" i="1302"/>
  <c r="S589" i="1302"/>
  <c r="V589" i="1302"/>
  <c r="S590" i="1302"/>
  <c r="V590" i="1302"/>
  <c r="S599" i="1302"/>
  <c r="V599" i="1302"/>
  <c r="P600" i="1302"/>
  <c r="S600" i="1302"/>
  <c r="V600" i="1302"/>
  <c r="S602" i="1302"/>
  <c r="V602" i="1302"/>
  <c r="S604" i="1302"/>
  <c r="V604" i="1302"/>
  <c r="S605" i="1302"/>
  <c r="V605" i="1302"/>
  <c r="S607" i="1302"/>
  <c r="V607" i="1302"/>
  <c r="S608" i="1302"/>
  <c r="V608" i="1302"/>
  <c r="S609" i="1302"/>
  <c r="V609" i="1302"/>
  <c r="S610" i="1302"/>
  <c r="V610" i="1302"/>
  <c r="S611" i="1302"/>
  <c r="V611" i="1302"/>
  <c r="S612" i="1302"/>
  <c r="V612" i="1302"/>
  <c r="S613" i="1302"/>
  <c r="V613" i="1302"/>
  <c r="S614" i="1302"/>
  <c r="V614" i="1302"/>
  <c r="S615" i="1302"/>
  <c r="V615" i="1302"/>
  <c r="S616" i="1302"/>
  <c r="V616" i="1302"/>
  <c r="S617" i="1302"/>
  <c r="V617" i="1302"/>
  <c r="S618" i="1302"/>
  <c r="V618" i="1302"/>
  <c r="S619" i="1302"/>
  <c r="V619" i="1302"/>
  <c r="P621" i="1302"/>
  <c r="S621" i="1302"/>
  <c r="V621" i="1302"/>
  <c r="P622" i="1302"/>
  <c r="S622" i="1302"/>
  <c r="V622" i="1302"/>
  <c r="S626" i="1302"/>
  <c r="V626" i="1302"/>
  <c r="S627" i="1302"/>
  <c r="V627" i="1302"/>
  <c r="S628" i="1302"/>
  <c r="V628" i="1302"/>
  <c r="S629" i="1302"/>
  <c r="V629" i="1302"/>
  <c r="S631" i="1302"/>
  <c r="V631" i="1302"/>
  <c r="S632" i="1302"/>
  <c r="V632" i="1302"/>
  <c r="S633" i="1302"/>
  <c r="V633" i="1302"/>
  <c r="S634" i="1302"/>
  <c r="V634" i="1302"/>
  <c r="S637" i="1302"/>
  <c r="V637" i="1302"/>
  <c r="S638" i="1302"/>
  <c r="V638" i="1302"/>
  <c r="P642" i="1302"/>
  <c r="S642" i="1302"/>
  <c r="V642" i="1302"/>
  <c r="S643" i="1302"/>
  <c r="V643" i="1302"/>
  <c r="S644" i="1302"/>
  <c r="V644" i="1302"/>
  <c r="S645" i="1302"/>
  <c r="V645" i="1302"/>
  <c r="P647" i="1302"/>
  <c r="S647" i="1302"/>
  <c r="V647" i="1302"/>
  <c r="P648" i="1302"/>
  <c r="S648" i="1302"/>
  <c r="V648" i="1302"/>
  <c r="S649" i="1302"/>
  <c r="V649" i="1302"/>
  <c r="S650" i="1302"/>
  <c r="V650" i="1302"/>
  <c r="S654" i="1302"/>
  <c r="V654" i="1302"/>
  <c r="S655" i="1302"/>
  <c r="V655" i="1302"/>
  <c r="S656" i="1302"/>
  <c r="V656" i="1302"/>
  <c r="S657" i="1302"/>
  <c r="V657" i="1302"/>
  <c r="S660" i="1302"/>
  <c r="V660" i="1302"/>
  <c r="S662" i="1302"/>
  <c r="V662" i="1302"/>
  <c r="S663" i="1302"/>
  <c r="V663" i="1302"/>
  <c r="S664" i="1302"/>
  <c r="V664" i="1302"/>
  <c r="S665" i="1302"/>
  <c r="V665" i="1302"/>
  <c r="S666" i="1302"/>
  <c r="V666" i="1302"/>
  <c r="S668" i="1302"/>
  <c r="V668" i="1302"/>
  <c r="S669" i="1302"/>
  <c r="V669" i="1302"/>
  <c r="S670" i="1302"/>
  <c r="V670" i="1302"/>
  <c r="S671" i="1302"/>
  <c r="V671" i="1302"/>
  <c r="S672" i="1302"/>
  <c r="V672" i="1302"/>
  <c r="S673" i="1302"/>
  <c r="V673" i="1302"/>
  <c r="S676" i="1302"/>
  <c r="V676" i="1302"/>
  <c r="P677" i="1302"/>
  <c r="S677" i="1302"/>
  <c r="V677" i="1302"/>
  <c r="P678" i="1302"/>
  <c r="S678" i="1302"/>
  <c r="V678" i="1302"/>
  <c r="S679" i="1302"/>
  <c r="V679" i="1302"/>
  <c r="S680" i="1302"/>
  <c r="V680" i="1302"/>
  <c r="S681" i="1302"/>
  <c r="V681" i="1302"/>
  <c r="S682" i="1302"/>
  <c r="V682" i="1302"/>
  <c r="S684" i="1302"/>
  <c r="V684" i="1302"/>
  <c r="S685" i="1302"/>
  <c r="V685" i="1302"/>
  <c r="S686" i="1302"/>
  <c r="V686" i="1302"/>
  <c r="P687" i="1302"/>
  <c r="S687" i="1302"/>
  <c r="V687" i="1302"/>
  <c r="P688" i="1302"/>
  <c r="S688" i="1302"/>
  <c r="V688" i="1302"/>
  <c r="P689" i="1302"/>
  <c r="S689" i="1302"/>
  <c r="V689" i="1302"/>
  <c r="S690" i="1302"/>
  <c r="V690" i="1302"/>
  <c r="S691" i="1302"/>
  <c r="V691" i="1302"/>
  <c r="S692" i="1302"/>
  <c r="V692" i="1302"/>
  <c r="S693" i="1302"/>
  <c r="V693" i="1302"/>
  <c r="S694" i="1302"/>
  <c r="V694" i="1302"/>
  <c r="S695" i="1302"/>
  <c r="V695" i="1302"/>
  <c r="S697" i="1302"/>
  <c r="V697" i="1302"/>
  <c r="P698" i="1302"/>
  <c r="S698" i="1302"/>
  <c r="V698" i="1302"/>
  <c r="S699" i="1302"/>
  <c r="V699" i="1302"/>
  <c r="S700" i="1302"/>
  <c r="V700" i="1302"/>
  <c r="S701" i="1302"/>
  <c r="V701" i="1302"/>
  <c r="P702" i="1302"/>
  <c r="S702" i="1302"/>
  <c r="V702" i="1302"/>
  <c r="P703" i="1302"/>
  <c r="S703" i="1302"/>
  <c r="V703" i="1302"/>
  <c r="P704" i="1302"/>
  <c r="S704" i="1302"/>
  <c r="V704" i="1302"/>
  <c r="S705" i="1302"/>
  <c r="V705" i="1302"/>
  <c r="S706" i="1302"/>
  <c r="V706" i="1302"/>
  <c r="S707" i="1302"/>
  <c r="V707" i="1302"/>
  <c r="S708" i="1302"/>
  <c r="V708" i="1302"/>
  <c r="S709" i="1302"/>
  <c r="V709" i="1302"/>
  <c r="S710" i="1302"/>
  <c r="V710" i="1302"/>
  <c r="S711" i="1302"/>
  <c r="V711" i="1302"/>
  <c r="S713" i="1302"/>
  <c r="V713" i="1302"/>
  <c r="S714" i="1302"/>
  <c r="V714" i="1302"/>
  <c r="S715" i="1302"/>
  <c r="V715" i="1302"/>
  <c r="S720" i="1302"/>
  <c r="V720" i="1302"/>
  <c r="S721" i="1302"/>
  <c r="V721" i="1302"/>
  <c r="S732" i="1302"/>
  <c r="V732" i="1302"/>
  <c r="P735" i="1302"/>
  <c r="S735" i="1302"/>
  <c r="V735" i="1302"/>
  <c r="P740" i="1302"/>
  <c r="S740" i="1302"/>
  <c r="V740" i="1302"/>
  <c r="P741" i="1302"/>
  <c r="S741" i="1302"/>
  <c r="V741" i="1302"/>
  <c r="H82" i="1321"/>
  <c r="I80" i="1321"/>
  <c r="I79" i="1321"/>
  <c r="I78" i="1321"/>
  <c r="I77" i="1321"/>
  <c r="I76" i="1321"/>
  <c r="I75" i="1321"/>
  <c r="I74" i="1321"/>
  <c r="I73" i="1321"/>
  <c r="I72" i="1321"/>
  <c r="I71" i="1321"/>
  <c r="I70" i="1321"/>
  <c r="I69" i="1321"/>
  <c r="I68" i="1321"/>
  <c r="I67" i="1321"/>
  <c r="I65" i="1321"/>
  <c r="I64" i="1321"/>
  <c r="I63" i="1321"/>
  <c r="I62" i="1321"/>
  <c r="I61" i="1321"/>
  <c r="I60" i="1321"/>
  <c r="I59" i="1321"/>
  <c r="F58" i="1321"/>
  <c r="D58" i="1321"/>
  <c r="I57" i="1321"/>
  <c r="I56" i="1321"/>
  <c r="I55" i="1321"/>
  <c r="I54" i="1321"/>
  <c r="I53" i="1321"/>
  <c r="I52" i="1321"/>
  <c r="I51" i="1321"/>
  <c r="F50" i="1321"/>
  <c r="D50" i="1321"/>
  <c r="D41" i="1321" s="1"/>
  <c r="I49" i="1321"/>
  <c r="I48" i="1321"/>
  <c r="I47" i="1321"/>
  <c r="I46" i="1321"/>
  <c r="I45" i="1321"/>
  <c r="I44" i="1321"/>
  <c r="I43" i="1321"/>
  <c r="I42" i="1321"/>
  <c r="F41" i="1321"/>
  <c r="I40" i="1321"/>
  <c r="I39" i="1321"/>
  <c r="I38" i="1321"/>
  <c r="I37" i="1321"/>
  <c r="I36" i="1321"/>
  <c r="F35" i="1321"/>
  <c r="D35" i="1321"/>
  <c r="I34" i="1321"/>
  <c r="I33" i="1321"/>
  <c r="I32" i="1321"/>
  <c r="I31" i="1321"/>
  <c r="I30" i="1321"/>
  <c r="I29" i="1321"/>
  <c r="I28" i="1321"/>
  <c r="I27" i="1321"/>
  <c r="I26" i="1321"/>
  <c r="I25" i="1321"/>
  <c r="I24" i="1321"/>
  <c r="I23" i="1321"/>
  <c r="I22" i="1321"/>
  <c r="I21" i="1321"/>
  <c r="I20" i="1321"/>
  <c r="I19" i="1321"/>
  <c r="I18" i="1321"/>
  <c r="I17" i="1321"/>
  <c r="I16" i="1321"/>
  <c r="I15" i="1321"/>
  <c r="I14" i="1321"/>
  <c r="I13" i="1321"/>
  <c r="F12" i="1321"/>
  <c r="D12" i="1321"/>
  <c r="H82" i="1320"/>
  <c r="I80" i="1320"/>
  <c r="I79" i="1320"/>
  <c r="I78" i="1320"/>
  <c r="I77" i="1320"/>
  <c r="I76" i="1320"/>
  <c r="I75" i="1320"/>
  <c r="I74" i="1320"/>
  <c r="I73" i="1320"/>
  <c r="I72" i="1320"/>
  <c r="I71" i="1320"/>
  <c r="I70" i="1320"/>
  <c r="I69" i="1320"/>
  <c r="I68" i="1320"/>
  <c r="I67" i="1320"/>
  <c r="I65" i="1320"/>
  <c r="I64" i="1320"/>
  <c r="I63" i="1320"/>
  <c r="I62" i="1320"/>
  <c r="I61" i="1320"/>
  <c r="I60" i="1320"/>
  <c r="I59" i="1320"/>
  <c r="F58" i="1320"/>
  <c r="D58" i="1320"/>
  <c r="I57" i="1320"/>
  <c r="I56" i="1320"/>
  <c r="I55" i="1320"/>
  <c r="I54" i="1320"/>
  <c r="I53" i="1320"/>
  <c r="I52" i="1320"/>
  <c r="I51" i="1320"/>
  <c r="F50" i="1320"/>
  <c r="D50" i="1320"/>
  <c r="D41" i="1320" s="1"/>
  <c r="I49" i="1320"/>
  <c r="I48" i="1320"/>
  <c r="I47" i="1320"/>
  <c r="I46" i="1320"/>
  <c r="I45" i="1320"/>
  <c r="I44" i="1320"/>
  <c r="I43" i="1320"/>
  <c r="I42" i="1320"/>
  <c r="F41" i="1320"/>
  <c r="I40" i="1320"/>
  <c r="I39" i="1320"/>
  <c r="I38" i="1320"/>
  <c r="I37" i="1320"/>
  <c r="I36" i="1320"/>
  <c r="F35" i="1320"/>
  <c r="D35" i="1320"/>
  <c r="I34" i="1320"/>
  <c r="I33" i="1320"/>
  <c r="I32" i="1320"/>
  <c r="I31" i="1320"/>
  <c r="I30" i="1320"/>
  <c r="I29" i="1320"/>
  <c r="I28" i="1320"/>
  <c r="I27" i="1320"/>
  <c r="I26" i="1320"/>
  <c r="I25" i="1320"/>
  <c r="I24" i="1320"/>
  <c r="I23" i="1320"/>
  <c r="I22" i="1320"/>
  <c r="I21" i="1320"/>
  <c r="I20" i="1320"/>
  <c r="I19" i="1320"/>
  <c r="I18" i="1320"/>
  <c r="I17" i="1320"/>
  <c r="I16" i="1320"/>
  <c r="I15" i="1320"/>
  <c r="I14" i="1320"/>
  <c r="I13" i="1320"/>
  <c r="F12" i="1320"/>
  <c r="D12" i="1320"/>
  <c r="R55" i="1024"/>
  <c r="T28" i="1302" s="1"/>
  <c r="Q55" i="1024"/>
  <c r="Q28" i="1302" s="1"/>
  <c r="R54" i="1024"/>
  <c r="T27" i="1302" s="1"/>
  <c r="Q54" i="1024"/>
  <c r="Q27" i="1302" s="1"/>
  <c r="P54" i="1024"/>
  <c r="N27" i="1302" s="1"/>
  <c r="Y31" i="1024"/>
  <c r="W31" i="1024"/>
  <c r="U31" i="1024"/>
  <c r="P112" i="1024" l="1"/>
  <c r="V27" i="1302"/>
  <c r="D82" i="1321"/>
  <c r="Q417" i="1024" s="1"/>
  <c r="Q390" i="1302" s="1"/>
  <c r="I82" i="1321"/>
  <c r="F82" i="1321"/>
  <c r="S27" i="1302"/>
  <c r="P27" i="1302"/>
  <c r="Y55" i="1024"/>
  <c r="V28" i="1302"/>
  <c r="W55" i="1024"/>
  <c r="S28" i="1302"/>
  <c r="I82" i="1320"/>
  <c r="F82" i="1320"/>
  <c r="D82" i="1320"/>
  <c r="Q412" i="1024" s="1"/>
  <c r="Q385" i="1302" s="1"/>
  <c r="S385" i="1302" s="1"/>
  <c r="R53" i="1024"/>
  <c r="T26" i="1302" s="1"/>
  <c r="Q53" i="1024"/>
  <c r="Q26" i="1302" s="1"/>
  <c r="P53" i="1024"/>
  <c r="N26" i="1302" s="1"/>
  <c r="R171" i="1024"/>
  <c r="T144" i="1302" s="1"/>
  <c r="R239" i="1024"/>
  <c r="T212" i="1302" s="1"/>
  <c r="V212" i="1302" s="1"/>
  <c r="Q239" i="1024"/>
  <c r="Q212" i="1302" s="1"/>
  <c r="S212" i="1302" s="1"/>
  <c r="P239" i="1024"/>
  <c r="N212" i="1302" s="1"/>
  <c r="R241" i="1024"/>
  <c r="T214" i="1302" s="1"/>
  <c r="V214" i="1302" s="1"/>
  <c r="Q241" i="1024"/>
  <c r="Q214" i="1302" s="1"/>
  <c r="S214" i="1302" s="1"/>
  <c r="P241" i="1024"/>
  <c r="N214" i="1302" s="1"/>
  <c r="R243" i="1024"/>
  <c r="T216" i="1302" s="1"/>
  <c r="V216" i="1302" s="1"/>
  <c r="Q243" i="1024"/>
  <c r="Q216" i="1302" s="1"/>
  <c r="S216" i="1302" s="1"/>
  <c r="P243" i="1024"/>
  <c r="N216" i="1302" s="1"/>
  <c r="R300" i="1024"/>
  <c r="T273" i="1302" s="1"/>
  <c r="V273" i="1302" s="1"/>
  <c r="Q300" i="1024"/>
  <c r="Q273" i="1302" s="1"/>
  <c r="S273" i="1302" s="1"/>
  <c r="D16" i="153"/>
  <c r="D27" i="153" s="1"/>
  <c r="D16" i="152"/>
  <c r="D16" i="151"/>
  <c r="E12" i="146"/>
  <c r="E11" i="116"/>
  <c r="E11" i="115"/>
  <c r="E11" i="114"/>
  <c r="G21" i="1167"/>
  <c r="E21" i="1167" s="1"/>
  <c r="I21" i="1167" s="1"/>
  <c r="H20" i="1167"/>
  <c r="E20" i="1167" s="1"/>
  <c r="I20" i="1167" s="1"/>
  <c r="G18" i="1167"/>
  <c r="E18" i="1167" s="1"/>
  <c r="I18" i="1167" s="1"/>
  <c r="I19" i="1167" s="1"/>
  <c r="G21" i="1166"/>
  <c r="E21" i="1166" s="1"/>
  <c r="I21" i="1166" s="1"/>
  <c r="H20" i="1166"/>
  <c r="E20" i="1166" s="1"/>
  <c r="I20" i="1166" s="1"/>
  <c r="G18" i="1166"/>
  <c r="E18" i="1166" s="1"/>
  <c r="I18" i="1166" s="1"/>
  <c r="I19" i="1166" s="1"/>
  <c r="G21" i="1165"/>
  <c r="E21" i="1165" s="1"/>
  <c r="I21" i="1165" s="1"/>
  <c r="H20" i="1165"/>
  <c r="E20" i="1165" s="1"/>
  <c r="I20" i="1165" s="1"/>
  <c r="G18" i="1165"/>
  <c r="E18" i="1165" s="1"/>
  <c r="I18" i="1165" s="1"/>
  <c r="I19" i="1165" s="1"/>
  <c r="G31" i="110"/>
  <c r="E31" i="110" s="1"/>
  <c r="I31" i="110" s="1"/>
  <c r="I32" i="110" s="1"/>
  <c r="G29" i="110"/>
  <c r="E29" i="110" s="1"/>
  <c r="I29" i="110" s="1"/>
  <c r="G28" i="110"/>
  <c r="E28" i="110" s="1"/>
  <c r="I28" i="110" s="1"/>
  <c r="G27" i="110"/>
  <c r="E27" i="110" s="1"/>
  <c r="I27" i="110" s="1"/>
  <c r="E25" i="110"/>
  <c r="I25" i="110" s="1"/>
  <c r="E24" i="110"/>
  <c r="I24" i="110" s="1"/>
  <c r="E23" i="110"/>
  <c r="I23" i="110" s="1"/>
  <c r="E21" i="110"/>
  <c r="I21" i="110" s="1"/>
  <c r="E20" i="110"/>
  <c r="I20" i="110" s="1"/>
  <c r="E19" i="110"/>
  <c r="I19" i="110" s="1"/>
  <c r="E18" i="110"/>
  <c r="I18" i="110" s="1"/>
  <c r="G31" i="109"/>
  <c r="E31" i="109" s="1"/>
  <c r="I31" i="109" s="1"/>
  <c r="I32" i="109" s="1"/>
  <c r="G29" i="109"/>
  <c r="E29" i="109" s="1"/>
  <c r="I29" i="109" s="1"/>
  <c r="G28" i="109"/>
  <c r="E28" i="109" s="1"/>
  <c r="I28" i="109" s="1"/>
  <c r="G27" i="109"/>
  <c r="E27" i="109" s="1"/>
  <c r="I27" i="109" s="1"/>
  <c r="E25" i="109"/>
  <c r="I25" i="109" s="1"/>
  <c r="E24" i="109"/>
  <c r="I24" i="109" s="1"/>
  <c r="E23" i="109"/>
  <c r="I23" i="109" s="1"/>
  <c r="E21" i="109"/>
  <c r="I21" i="109" s="1"/>
  <c r="E20" i="109"/>
  <c r="I20" i="109" s="1"/>
  <c r="E19" i="109"/>
  <c r="I19" i="109" s="1"/>
  <c r="E18" i="109"/>
  <c r="I18" i="109" s="1"/>
  <c r="G31" i="108"/>
  <c r="E31" i="108" s="1"/>
  <c r="I31" i="108" s="1"/>
  <c r="I32" i="108" s="1"/>
  <c r="G29" i="108"/>
  <c r="E29" i="108" s="1"/>
  <c r="I29" i="108" s="1"/>
  <c r="G28" i="108"/>
  <c r="E28" i="108" s="1"/>
  <c r="I28" i="108" s="1"/>
  <c r="G27" i="108"/>
  <c r="E27" i="108" s="1"/>
  <c r="I27" i="108" s="1"/>
  <c r="E25" i="108"/>
  <c r="I25" i="108" s="1"/>
  <c r="E24" i="108"/>
  <c r="I24" i="108" s="1"/>
  <c r="E23" i="108"/>
  <c r="I23" i="108" s="1"/>
  <c r="E21" i="108"/>
  <c r="I21" i="108" s="1"/>
  <c r="E20" i="108"/>
  <c r="I20" i="108" s="1"/>
  <c r="E19" i="108"/>
  <c r="I19" i="108" s="1"/>
  <c r="E18" i="108"/>
  <c r="I18" i="108" s="1"/>
  <c r="N85" i="1302" l="1"/>
  <c r="P85" i="1302" s="1"/>
  <c r="P26" i="1302"/>
  <c r="S374" i="1302"/>
  <c r="V265" i="1302"/>
  <c r="S265" i="1302"/>
  <c r="U112" i="1024"/>
  <c r="S257" i="1302"/>
  <c r="V257" i="1302"/>
  <c r="V208" i="1302"/>
  <c r="P204" i="1302"/>
  <c r="S365" i="1302"/>
  <c r="S366" i="1302"/>
  <c r="S208" i="1302"/>
  <c r="V206" i="1302"/>
  <c r="V136" i="1302"/>
  <c r="S360" i="1302"/>
  <c r="S361" i="1302"/>
  <c r="P208" i="1302"/>
  <c r="S206" i="1302"/>
  <c r="V204" i="1302"/>
  <c r="V26" i="1302"/>
  <c r="P206" i="1302"/>
  <c r="S204" i="1302"/>
  <c r="S26" i="1302"/>
  <c r="R44" i="1024"/>
  <c r="T17" i="1302" s="1"/>
  <c r="Q44" i="1024"/>
  <c r="Q17" i="1302" s="1"/>
  <c r="I26" i="108"/>
  <c r="I22" i="110"/>
  <c r="I26" i="109"/>
  <c r="I30" i="109"/>
  <c r="I30" i="108"/>
  <c r="I22" i="1167"/>
  <c r="I22" i="1166"/>
  <c r="I44" i="1166" s="1"/>
  <c r="Q171" i="1024" s="1"/>
  <c r="Q144" i="1302" s="1"/>
  <c r="I22" i="1165"/>
  <c r="I44" i="1165" s="1"/>
  <c r="P171" i="1024" s="1"/>
  <c r="N144" i="1302" s="1"/>
  <c r="I26" i="110"/>
  <c r="I30" i="110"/>
  <c r="I22" i="109"/>
  <c r="I22" i="108"/>
  <c r="P136" i="1302" l="1"/>
  <c r="S136" i="1302"/>
  <c r="V17" i="1302"/>
  <c r="S17" i="1302"/>
  <c r="I39" i="109"/>
  <c r="Q169" i="1024" s="1"/>
  <c r="Q142" i="1302" s="1"/>
  <c r="S142" i="1302" s="1"/>
  <c r="I39" i="108"/>
  <c r="P169" i="1024" s="1"/>
  <c r="I39" i="110"/>
  <c r="R169" i="1024" s="1"/>
  <c r="T142" i="1302" s="1"/>
  <c r="V142" i="1302" s="1"/>
  <c r="R45" i="1024"/>
  <c r="T18" i="1302" s="1"/>
  <c r="Q45" i="1024"/>
  <c r="Q18" i="1302" s="1"/>
  <c r="F27" i="153"/>
  <c r="R739" i="1024"/>
  <c r="T712" i="1302" s="1"/>
  <c r="H26" i="153"/>
  <c r="H25" i="153"/>
  <c r="G25" i="153"/>
  <c r="H24" i="153"/>
  <c r="G24" i="153"/>
  <c r="H23" i="153"/>
  <c r="G23" i="153"/>
  <c r="H22" i="153"/>
  <c r="G22" i="153"/>
  <c r="H21" i="153"/>
  <c r="G21" i="153"/>
  <c r="H20" i="153"/>
  <c r="G20" i="153"/>
  <c r="H19" i="153"/>
  <c r="G19" i="153"/>
  <c r="H18" i="153"/>
  <c r="G18" i="153"/>
  <c r="H17" i="153"/>
  <c r="G17" i="153"/>
  <c r="H16" i="153"/>
  <c r="G16" i="153"/>
  <c r="H15" i="153"/>
  <c r="G15" i="153"/>
  <c r="H14" i="153"/>
  <c r="G14" i="153"/>
  <c r="F27" i="152"/>
  <c r="D27" i="152"/>
  <c r="Q739" i="1024" s="1"/>
  <c r="Q712" i="1302" s="1"/>
  <c r="H26" i="152"/>
  <c r="H25" i="152"/>
  <c r="G25" i="152"/>
  <c r="H24" i="152"/>
  <c r="G24" i="152"/>
  <c r="H23" i="152"/>
  <c r="G23" i="152"/>
  <c r="H22" i="152"/>
  <c r="G22" i="152"/>
  <c r="H21" i="152"/>
  <c r="G21" i="152"/>
  <c r="H20" i="152"/>
  <c r="G20" i="152"/>
  <c r="H19" i="152"/>
  <c r="G19" i="152"/>
  <c r="H18" i="152"/>
  <c r="G18" i="152"/>
  <c r="H17" i="152"/>
  <c r="G17" i="152"/>
  <c r="H16" i="152"/>
  <c r="G16" i="152"/>
  <c r="H15" i="152"/>
  <c r="G15" i="152"/>
  <c r="H14" i="152"/>
  <c r="G14" i="152"/>
  <c r="G26" i="148"/>
  <c r="E26" i="148"/>
  <c r="R570" i="1024" s="1"/>
  <c r="T543" i="1302" s="1"/>
  <c r="V543" i="1302" s="1"/>
  <c r="I25" i="148"/>
  <c r="I24" i="148"/>
  <c r="H24" i="148"/>
  <c r="I22" i="148"/>
  <c r="H22" i="148"/>
  <c r="I19" i="148"/>
  <c r="H19" i="148"/>
  <c r="I18" i="148"/>
  <c r="H18" i="148"/>
  <c r="I17" i="148"/>
  <c r="I16" i="148"/>
  <c r="H16" i="148"/>
  <c r="I15" i="148"/>
  <c r="I14" i="148"/>
  <c r="H14" i="148"/>
  <c r="I13" i="148"/>
  <c r="H13" i="148"/>
  <c r="I12" i="148"/>
  <c r="H12" i="148"/>
  <c r="G26" i="147"/>
  <c r="E26" i="147"/>
  <c r="Q570" i="1024" s="1"/>
  <c r="Q543" i="1302" s="1"/>
  <c r="S543" i="1302" s="1"/>
  <c r="I25" i="147"/>
  <c r="I24" i="147"/>
  <c r="H24" i="147"/>
  <c r="I22" i="147"/>
  <c r="H22" i="147"/>
  <c r="I19" i="147"/>
  <c r="H19" i="147"/>
  <c r="I18" i="147"/>
  <c r="H18" i="147"/>
  <c r="I17" i="147"/>
  <c r="I16" i="147"/>
  <c r="H16" i="147"/>
  <c r="I15" i="147"/>
  <c r="I14" i="147"/>
  <c r="H14" i="147"/>
  <c r="I13" i="147"/>
  <c r="H13" i="147"/>
  <c r="I12" i="147"/>
  <c r="H12" i="147"/>
  <c r="H39" i="145"/>
  <c r="J38" i="145"/>
  <c r="J37" i="145"/>
  <c r="I37" i="145"/>
  <c r="J36" i="145"/>
  <c r="I36" i="145"/>
  <c r="J35" i="145"/>
  <c r="I35" i="145"/>
  <c r="J34" i="145"/>
  <c r="I34" i="145"/>
  <c r="J33" i="145"/>
  <c r="I33" i="145"/>
  <c r="J32" i="145"/>
  <c r="I32" i="145"/>
  <c r="J31" i="145"/>
  <c r="I31" i="145"/>
  <c r="J30" i="145"/>
  <c r="I30" i="145"/>
  <c r="J29" i="145"/>
  <c r="I29" i="145"/>
  <c r="J28" i="145"/>
  <c r="I28" i="145"/>
  <c r="F27" i="145"/>
  <c r="D27" i="145"/>
  <c r="J26" i="145"/>
  <c r="I26" i="145"/>
  <c r="J25" i="145"/>
  <c r="I25" i="145"/>
  <c r="J24" i="145"/>
  <c r="I24" i="145"/>
  <c r="J23" i="145"/>
  <c r="I23" i="145"/>
  <c r="J22" i="145"/>
  <c r="I22" i="145"/>
  <c r="J21" i="145"/>
  <c r="I21" i="145"/>
  <c r="F20" i="145"/>
  <c r="D20" i="145"/>
  <c r="I19" i="145"/>
  <c r="I18" i="145"/>
  <c r="I17" i="145"/>
  <c r="F16" i="145"/>
  <c r="D16" i="145"/>
  <c r="J15" i="145"/>
  <c r="I15" i="145"/>
  <c r="J14" i="145"/>
  <c r="I14" i="145"/>
  <c r="J13" i="145"/>
  <c r="I13" i="145"/>
  <c r="F12" i="145"/>
  <c r="D12" i="145"/>
  <c r="H39" i="144"/>
  <c r="J38" i="144"/>
  <c r="J37" i="144"/>
  <c r="I37" i="144"/>
  <c r="J36" i="144"/>
  <c r="I36" i="144"/>
  <c r="J35" i="144"/>
  <c r="I35" i="144"/>
  <c r="J34" i="144"/>
  <c r="I34" i="144"/>
  <c r="J33" i="144"/>
  <c r="I33" i="144"/>
  <c r="J32" i="144"/>
  <c r="I32" i="144"/>
  <c r="J31" i="144"/>
  <c r="I31" i="144"/>
  <c r="J30" i="144"/>
  <c r="I30" i="144"/>
  <c r="J29" i="144"/>
  <c r="I29" i="144"/>
  <c r="J28" i="144"/>
  <c r="I28" i="144"/>
  <c r="F27" i="144"/>
  <c r="D27" i="144"/>
  <c r="J26" i="144"/>
  <c r="I26" i="144"/>
  <c r="J25" i="144"/>
  <c r="I25" i="144"/>
  <c r="J24" i="144"/>
  <c r="I24" i="144"/>
  <c r="J23" i="144"/>
  <c r="I23" i="144"/>
  <c r="J22" i="144"/>
  <c r="I22" i="144"/>
  <c r="J21" i="144"/>
  <c r="I21" i="144"/>
  <c r="F20" i="144"/>
  <c r="D20" i="144"/>
  <c r="I19" i="144"/>
  <c r="I18" i="144"/>
  <c r="I17" i="144"/>
  <c r="F16" i="144"/>
  <c r="D16" i="144"/>
  <c r="J15" i="144"/>
  <c r="I15" i="144"/>
  <c r="J14" i="144"/>
  <c r="I14" i="144"/>
  <c r="J13" i="144"/>
  <c r="I13" i="144"/>
  <c r="F12" i="144"/>
  <c r="D12" i="144"/>
  <c r="F23" i="84"/>
  <c r="I23" i="84" s="1"/>
  <c r="F22" i="84"/>
  <c r="I22" i="84" s="1"/>
  <c r="F22" i="85"/>
  <c r="I22" i="85" s="1"/>
  <c r="F20" i="85"/>
  <c r="I20" i="85" s="1"/>
  <c r="J76" i="88"/>
  <c r="I76" i="88"/>
  <c r="J75" i="88"/>
  <c r="I75" i="88"/>
  <c r="J74" i="88"/>
  <c r="I74" i="88"/>
  <c r="J73" i="88"/>
  <c r="I73" i="88"/>
  <c r="J72" i="88"/>
  <c r="I72" i="88"/>
  <c r="J71" i="88"/>
  <c r="I71" i="88"/>
  <c r="J70" i="88"/>
  <c r="I70" i="88"/>
  <c r="J69" i="88"/>
  <c r="I69" i="88"/>
  <c r="J68" i="88"/>
  <c r="I68" i="88"/>
  <c r="J67" i="88"/>
  <c r="I67" i="88"/>
  <c r="J66" i="88"/>
  <c r="I66" i="88"/>
  <c r="J65" i="88"/>
  <c r="I65" i="88"/>
  <c r="J64" i="88"/>
  <c r="I64" i="88"/>
  <c r="J63" i="88"/>
  <c r="I63" i="88"/>
  <c r="J62" i="88"/>
  <c r="I62" i="88"/>
  <c r="J61" i="88"/>
  <c r="I61" i="88"/>
  <c r="J60" i="88"/>
  <c r="I60" i="88"/>
  <c r="J59" i="88"/>
  <c r="I59" i="88"/>
  <c r="J58" i="88"/>
  <c r="I58" i="88"/>
  <c r="J57" i="88"/>
  <c r="I57" i="88"/>
  <c r="J56" i="88"/>
  <c r="I56" i="88"/>
  <c r="J55" i="88"/>
  <c r="I55" i="88"/>
  <c r="J54" i="88"/>
  <c r="I54" i="88"/>
  <c r="J53" i="88"/>
  <c r="I53" i="88"/>
  <c r="J51" i="88"/>
  <c r="I51" i="88"/>
  <c r="J50" i="88"/>
  <c r="I50" i="88"/>
  <c r="J49" i="88"/>
  <c r="I49" i="88"/>
  <c r="J48" i="88"/>
  <c r="I48" i="88"/>
  <c r="J46" i="88"/>
  <c r="I46" i="88"/>
  <c r="J45" i="88"/>
  <c r="I45" i="88"/>
  <c r="J44" i="88"/>
  <c r="I44" i="88"/>
  <c r="J43" i="88"/>
  <c r="I43" i="88"/>
  <c r="J42" i="88"/>
  <c r="I42" i="88"/>
  <c r="J41" i="88"/>
  <c r="I41" i="88"/>
  <c r="J40" i="88"/>
  <c r="I40" i="88"/>
  <c r="J39" i="88"/>
  <c r="I39" i="88"/>
  <c r="J37" i="88"/>
  <c r="I37" i="88"/>
  <c r="J36" i="88"/>
  <c r="I36" i="88"/>
  <c r="J35" i="88"/>
  <c r="I35" i="88"/>
  <c r="J33" i="88"/>
  <c r="I33" i="88"/>
  <c r="J32" i="88"/>
  <c r="I32" i="88"/>
  <c r="J31" i="88"/>
  <c r="I31" i="88"/>
  <c r="J30" i="88"/>
  <c r="I30" i="88"/>
  <c r="J29" i="88"/>
  <c r="I29" i="88"/>
  <c r="J28" i="88"/>
  <c r="I28" i="88"/>
  <c r="J27" i="88"/>
  <c r="I27" i="88"/>
  <c r="J26" i="88"/>
  <c r="I26" i="88"/>
  <c r="F25" i="88"/>
  <c r="D25" i="88"/>
  <c r="J24" i="88"/>
  <c r="I24" i="88"/>
  <c r="J23" i="88"/>
  <c r="I23" i="88"/>
  <c r="J22" i="88"/>
  <c r="I22" i="88"/>
  <c r="F21" i="88"/>
  <c r="D21" i="88"/>
  <c r="J20" i="88"/>
  <c r="I20" i="88"/>
  <c r="J19" i="88"/>
  <c r="I19" i="88"/>
  <c r="J18" i="88"/>
  <c r="I18" i="88"/>
  <c r="F17" i="88"/>
  <c r="D17" i="88"/>
  <c r="J16" i="88"/>
  <c r="I16" i="88"/>
  <c r="J15" i="88"/>
  <c r="J14" i="88"/>
  <c r="I14" i="88"/>
  <c r="J13" i="88"/>
  <c r="I13" i="88"/>
  <c r="F12" i="88"/>
  <c r="D12" i="88"/>
  <c r="J76" i="87"/>
  <c r="I76" i="87"/>
  <c r="J75" i="87"/>
  <c r="I75" i="87"/>
  <c r="J74" i="87"/>
  <c r="I74" i="87"/>
  <c r="J73" i="87"/>
  <c r="I73" i="87"/>
  <c r="J72" i="87"/>
  <c r="I72" i="87"/>
  <c r="J71" i="87"/>
  <c r="I71" i="87"/>
  <c r="J70" i="87"/>
  <c r="I70" i="87"/>
  <c r="J69" i="87"/>
  <c r="I69" i="87"/>
  <c r="J68" i="87"/>
  <c r="I68" i="87"/>
  <c r="J67" i="87"/>
  <c r="I67" i="87"/>
  <c r="J66" i="87"/>
  <c r="I66" i="87"/>
  <c r="J65" i="87"/>
  <c r="I65" i="87"/>
  <c r="J64" i="87"/>
  <c r="I64" i="87"/>
  <c r="J63" i="87"/>
  <c r="I63" i="87"/>
  <c r="J62" i="87"/>
  <c r="I62" i="87"/>
  <c r="J61" i="87"/>
  <c r="I61" i="87"/>
  <c r="J60" i="87"/>
  <c r="I60" i="87"/>
  <c r="J59" i="87"/>
  <c r="I59" i="87"/>
  <c r="J58" i="87"/>
  <c r="I58" i="87"/>
  <c r="J57" i="87"/>
  <c r="I57" i="87"/>
  <c r="J56" i="87"/>
  <c r="I56" i="87"/>
  <c r="J55" i="87"/>
  <c r="I55" i="87"/>
  <c r="J54" i="87"/>
  <c r="I54" i="87"/>
  <c r="J53" i="87"/>
  <c r="I53" i="87"/>
  <c r="J51" i="87"/>
  <c r="I51" i="87"/>
  <c r="J50" i="87"/>
  <c r="I50" i="87"/>
  <c r="J49" i="87"/>
  <c r="I49" i="87"/>
  <c r="J48" i="87"/>
  <c r="I48" i="87"/>
  <c r="J46" i="87"/>
  <c r="I46" i="87"/>
  <c r="J45" i="87"/>
  <c r="I45" i="87"/>
  <c r="J44" i="87"/>
  <c r="I44" i="87"/>
  <c r="J43" i="87"/>
  <c r="I43" i="87"/>
  <c r="J42" i="87"/>
  <c r="I42" i="87"/>
  <c r="J41" i="87"/>
  <c r="I41" i="87"/>
  <c r="J40" i="87"/>
  <c r="I40" i="87"/>
  <c r="J39" i="87"/>
  <c r="I39" i="87"/>
  <c r="J37" i="87"/>
  <c r="I37" i="87"/>
  <c r="J36" i="87"/>
  <c r="I36" i="87"/>
  <c r="J35" i="87"/>
  <c r="I35" i="87"/>
  <c r="J33" i="87"/>
  <c r="I33" i="87"/>
  <c r="J32" i="87"/>
  <c r="I32" i="87"/>
  <c r="J31" i="87"/>
  <c r="I31" i="87"/>
  <c r="J30" i="87"/>
  <c r="I30" i="87"/>
  <c r="J29" i="87"/>
  <c r="I29" i="87"/>
  <c r="J28" i="87"/>
  <c r="I28" i="87"/>
  <c r="J27" i="87"/>
  <c r="I27" i="87"/>
  <c r="J26" i="87"/>
  <c r="I26" i="87"/>
  <c r="F25" i="87"/>
  <c r="D25" i="87"/>
  <c r="J24" i="87"/>
  <c r="I24" i="87"/>
  <c r="J23" i="87"/>
  <c r="I23" i="87"/>
  <c r="J22" i="87"/>
  <c r="I22" i="87"/>
  <c r="F21" i="87"/>
  <c r="D21" i="87"/>
  <c r="J20" i="87"/>
  <c r="I20" i="87"/>
  <c r="J19" i="87"/>
  <c r="I19" i="87"/>
  <c r="J18" i="87"/>
  <c r="I18" i="87"/>
  <c r="F17" i="87"/>
  <c r="D17" i="87"/>
  <c r="J16" i="87"/>
  <c r="I16" i="87"/>
  <c r="J15" i="87"/>
  <c r="J14" i="87"/>
  <c r="I14" i="87"/>
  <c r="J13" i="87"/>
  <c r="I13" i="87"/>
  <c r="F12" i="87"/>
  <c r="D12" i="87"/>
  <c r="J69" i="85"/>
  <c r="I69" i="85"/>
  <c r="J68" i="85"/>
  <c r="I68" i="85"/>
  <c r="J67" i="85"/>
  <c r="I67" i="85"/>
  <c r="J66" i="85"/>
  <c r="I66" i="85"/>
  <c r="J65" i="85"/>
  <c r="I65" i="85"/>
  <c r="J64" i="85"/>
  <c r="I64" i="85"/>
  <c r="J63" i="85"/>
  <c r="I63" i="85"/>
  <c r="J62" i="85"/>
  <c r="I62" i="85"/>
  <c r="J61" i="85"/>
  <c r="I61" i="85"/>
  <c r="J60" i="85"/>
  <c r="I60" i="85"/>
  <c r="J59" i="85"/>
  <c r="I59" i="85"/>
  <c r="J58" i="85"/>
  <c r="I58" i="85"/>
  <c r="J57" i="85"/>
  <c r="I57" i="85"/>
  <c r="J56" i="85"/>
  <c r="I56" i="85"/>
  <c r="J55" i="85"/>
  <c r="I55" i="85"/>
  <c r="J54" i="85"/>
  <c r="I54" i="85"/>
  <c r="J53" i="85"/>
  <c r="I53" i="85"/>
  <c r="J52" i="85"/>
  <c r="I52" i="85"/>
  <c r="J51" i="85"/>
  <c r="I51" i="85"/>
  <c r="J50" i="85"/>
  <c r="I50" i="85"/>
  <c r="F49" i="85"/>
  <c r="D49" i="85"/>
  <c r="J48" i="85"/>
  <c r="I48" i="85"/>
  <c r="J47" i="85"/>
  <c r="I47" i="85"/>
  <c r="J46" i="85"/>
  <c r="I46" i="85"/>
  <c r="J45" i="85"/>
  <c r="I45" i="85"/>
  <c r="F44" i="85"/>
  <c r="D44" i="85"/>
  <c r="D35" i="85" s="1"/>
  <c r="J43" i="85"/>
  <c r="I43" i="85"/>
  <c r="J42" i="85"/>
  <c r="I42" i="85"/>
  <c r="J41" i="85"/>
  <c r="I41" i="85"/>
  <c r="J40" i="85"/>
  <c r="I40" i="85"/>
  <c r="J39" i="85"/>
  <c r="I39" i="85"/>
  <c r="J38" i="85"/>
  <c r="I38" i="85"/>
  <c r="J37" i="85"/>
  <c r="I37" i="85"/>
  <c r="J36" i="85"/>
  <c r="I36" i="85"/>
  <c r="F35" i="85"/>
  <c r="J34" i="85"/>
  <c r="I34" i="85"/>
  <c r="J33" i="85"/>
  <c r="I33" i="85"/>
  <c r="J32" i="85"/>
  <c r="I32" i="85"/>
  <c r="F31" i="85"/>
  <c r="D31" i="85"/>
  <c r="J30" i="85"/>
  <c r="I30" i="85"/>
  <c r="J29" i="85"/>
  <c r="I29" i="85"/>
  <c r="J28" i="85"/>
  <c r="I28" i="85"/>
  <c r="J27" i="85"/>
  <c r="I27" i="85"/>
  <c r="J26" i="85"/>
  <c r="I26" i="85"/>
  <c r="J25" i="85"/>
  <c r="I25" i="85"/>
  <c r="J24" i="85"/>
  <c r="I24" i="85"/>
  <c r="J23" i="85"/>
  <c r="I23" i="85"/>
  <c r="J21" i="85"/>
  <c r="I21" i="85"/>
  <c r="J19" i="85"/>
  <c r="I19" i="85"/>
  <c r="J18" i="85"/>
  <c r="I18" i="85"/>
  <c r="J17" i="85"/>
  <c r="I17" i="85"/>
  <c r="J16" i="85"/>
  <c r="I16" i="85"/>
  <c r="J15" i="85"/>
  <c r="I15" i="85"/>
  <c r="J14" i="85"/>
  <c r="I14" i="85"/>
  <c r="J13" i="85"/>
  <c r="I13" i="85"/>
  <c r="D12" i="85"/>
  <c r="J69" i="84"/>
  <c r="I69" i="84"/>
  <c r="J68" i="84"/>
  <c r="I68" i="84"/>
  <c r="J67" i="84"/>
  <c r="I67" i="84"/>
  <c r="J66" i="84"/>
  <c r="I66" i="84"/>
  <c r="J65" i="84"/>
  <c r="I65" i="84"/>
  <c r="J64" i="84"/>
  <c r="I64" i="84"/>
  <c r="J63" i="84"/>
  <c r="I63" i="84"/>
  <c r="J62" i="84"/>
  <c r="I62" i="84"/>
  <c r="J61" i="84"/>
  <c r="I61" i="84"/>
  <c r="J60" i="84"/>
  <c r="I60" i="84"/>
  <c r="J59" i="84"/>
  <c r="I59" i="84"/>
  <c r="J58" i="84"/>
  <c r="I58" i="84"/>
  <c r="J57" i="84"/>
  <c r="I57" i="84"/>
  <c r="J56" i="84"/>
  <c r="I56" i="84"/>
  <c r="J55" i="84"/>
  <c r="I55" i="84"/>
  <c r="J54" i="84"/>
  <c r="I54" i="84"/>
  <c r="J53" i="84"/>
  <c r="I53" i="84"/>
  <c r="J52" i="84"/>
  <c r="I52" i="84"/>
  <c r="J51" i="84"/>
  <c r="I51" i="84"/>
  <c r="J50" i="84"/>
  <c r="I50" i="84"/>
  <c r="F49" i="84"/>
  <c r="D49" i="84"/>
  <c r="J48" i="84"/>
  <c r="I48" i="84"/>
  <c r="J47" i="84"/>
  <c r="I47" i="84"/>
  <c r="J46" i="84"/>
  <c r="I46" i="84"/>
  <c r="J45" i="84"/>
  <c r="I45" i="84"/>
  <c r="F44" i="84"/>
  <c r="D44" i="84"/>
  <c r="D35" i="84" s="1"/>
  <c r="J43" i="84"/>
  <c r="I43" i="84"/>
  <c r="J42" i="84"/>
  <c r="I42" i="84"/>
  <c r="J41" i="84"/>
  <c r="I41" i="84"/>
  <c r="J40" i="84"/>
  <c r="I40" i="84"/>
  <c r="J39" i="84"/>
  <c r="I39" i="84"/>
  <c r="J38" i="84"/>
  <c r="I38" i="84"/>
  <c r="J37" i="84"/>
  <c r="I37" i="84"/>
  <c r="J36" i="84"/>
  <c r="I36" i="84"/>
  <c r="F35" i="84"/>
  <c r="J34" i="84"/>
  <c r="I34" i="84"/>
  <c r="J33" i="84"/>
  <c r="I33" i="84"/>
  <c r="J32" i="84"/>
  <c r="I32" i="84"/>
  <c r="F31" i="84"/>
  <c r="D31" i="84"/>
  <c r="J30" i="84"/>
  <c r="I30" i="84"/>
  <c r="J29" i="84"/>
  <c r="I29" i="84"/>
  <c r="J28" i="84"/>
  <c r="I28" i="84"/>
  <c r="J27" i="84"/>
  <c r="I27" i="84"/>
  <c r="J26" i="84"/>
  <c r="I26" i="84"/>
  <c r="J25" i="84"/>
  <c r="I25" i="84"/>
  <c r="J24" i="84"/>
  <c r="I24" i="84"/>
  <c r="J21" i="84"/>
  <c r="I21" i="84"/>
  <c r="F20" i="84"/>
  <c r="I20" i="84" s="1"/>
  <c r="J19" i="84"/>
  <c r="I19" i="84"/>
  <c r="J18" i="84"/>
  <c r="I18" i="84"/>
  <c r="J17" i="84"/>
  <c r="I17" i="84"/>
  <c r="J16" i="84"/>
  <c r="I16" i="84"/>
  <c r="J15" i="84"/>
  <c r="I15" i="84"/>
  <c r="J14" i="84"/>
  <c r="I14" i="84"/>
  <c r="J13" i="84"/>
  <c r="I13" i="84"/>
  <c r="D12" i="84"/>
  <c r="N142" i="1302" l="1"/>
  <c r="P142" i="1302" s="1"/>
  <c r="V527" i="1302"/>
  <c r="S527" i="1302"/>
  <c r="S667" i="1302"/>
  <c r="S696" i="1302"/>
  <c r="V667" i="1302"/>
  <c r="V696" i="1302"/>
  <c r="S518" i="1302"/>
  <c r="S519" i="1302"/>
  <c r="S658" i="1302"/>
  <c r="S659" i="1302"/>
  <c r="V658" i="1302"/>
  <c r="V659" i="1302"/>
  <c r="V518" i="1302"/>
  <c r="V519" i="1302"/>
  <c r="S18" i="1302"/>
  <c r="V18" i="1302"/>
  <c r="E15" i="102"/>
  <c r="P300" i="1024"/>
  <c r="N273" i="1302" s="1"/>
  <c r="G27" i="153"/>
  <c r="F39" i="144"/>
  <c r="Q495" i="1024" s="1"/>
  <c r="Q468" i="1302" s="1"/>
  <c r="I39" i="144"/>
  <c r="I39" i="145"/>
  <c r="F39" i="145"/>
  <c r="R495" i="1024" s="1"/>
  <c r="T468" i="1302" s="1"/>
  <c r="G27" i="152"/>
  <c r="H27" i="153"/>
  <c r="J39" i="144"/>
  <c r="D39" i="144"/>
  <c r="J39" i="145"/>
  <c r="D39" i="145"/>
  <c r="I26" i="147"/>
  <c r="H27" i="152"/>
  <c r="H26" i="148"/>
  <c r="I26" i="148"/>
  <c r="H26" i="147"/>
  <c r="J23" i="84"/>
  <c r="J22" i="84"/>
  <c r="J22" i="85"/>
  <c r="J20" i="85"/>
  <c r="F12" i="85"/>
  <c r="J20" i="84"/>
  <c r="F12" i="84"/>
  <c r="E15" i="104"/>
  <c r="E15" i="103"/>
  <c r="E11" i="258"/>
  <c r="E11" i="257"/>
  <c r="E11" i="256"/>
  <c r="H44" i="1319"/>
  <c r="I42" i="1319"/>
  <c r="I41" i="1319"/>
  <c r="I40" i="1319"/>
  <c r="I39" i="1319"/>
  <c r="I38" i="1319"/>
  <c r="I37" i="1319"/>
  <c r="I36" i="1319"/>
  <c r="I35" i="1319"/>
  <c r="I34" i="1319"/>
  <c r="F33" i="1319"/>
  <c r="D33" i="1319"/>
  <c r="I32" i="1319"/>
  <c r="I31" i="1319"/>
  <c r="I30" i="1319"/>
  <c r="I29" i="1319"/>
  <c r="I28" i="1319"/>
  <c r="I27" i="1319"/>
  <c r="F26" i="1319"/>
  <c r="D26" i="1319"/>
  <c r="I25" i="1319"/>
  <c r="I24" i="1319"/>
  <c r="I23" i="1319"/>
  <c r="I22" i="1319"/>
  <c r="I21" i="1319"/>
  <c r="I20" i="1319"/>
  <c r="I19" i="1319"/>
  <c r="F18" i="1319"/>
  <c r="D18" i="1319"/>
  <c r="I17" i="1319"/>
  <c r="I16" i="1319"/>
  <c r="I15" i="1319"/>
  <c r="I14" i="1319"/>
  <c r="I13" i="1319"/>
  <c r="F12" i="1319"/>
  <c r="D12" i="1319"/>
  <c r="S452" i="1302" l="1"/>
  <c r="V452" i="1302"/>
  <c r="P257" i="1302"/>
  <c r="V443" i="1302"/>
  <c r="S443" i="1302"/>
  <c r="P44" i="1024"/>
  <c r="N17" i="1302" s="1"/>
  <c r="D44" i="1319"/>
  <c r="I44" i="1319"/>
  <c r="F44" i="1319"/>
  <c r="Q499" i="1024" s="1"/>
  <c r="Q472" i="1302" s="1"/>
  <c r="G21" i="1318"/>
  <c r="G73" i="1318" s="1"/>
  <c r="H21" i="1318"/>
  <c r="H91" i="1318" s="1"/>
  <c r="G22" i="1318"/>
  <c r="G74" i="1318" s="1"/>
  <c r="H22" i="1318"/>
  <c r="H92" i="1318" s="1"/>
  <c r="H93" i="1318"/>
  <c r="G29" i="1318"/>
  <c r="G82" i="1318" s="1"/>
  <c r="H29" i="1318"/>
  <c r="H100" i="1318" s="1"/>
  <c r="G31" i="1318"/>
  <c r="G84" i="1318" s="1"/>
  <c r="H31" i="1318"/>
  <c r="H102" i="1318" s="1"/>
  <c r="G33" i="1318"/>
  <c r="G86" i="1318" s="1"/>
  <c r="H33" i="1318"/>
  <c r="H104" i="1318" s="1"/>
  <c r="G35" i="1318"/>
  <c r="G88" i="1318" s="1"/>
  <c r="H35" i="1318"/>
  <c r="H106" i="1318" s="1"/>
  <c r="F31" i="1318"/>
  <c r="F66" i="1318" s="1"/>
  <c r="F35" i="1318"/>
  <c r="F70" i="1318" s="1"/>
  <c r="F21" i="1318"/>
  <c r="F55" i="1318" s="1"/>
  <c r="H108" i="1318"/>
  <c r="H107" i="1318" s="1"/>
  <c r="G108" i="1318"/>
  <c r="G107" i="1318" s="1"/>
  <c r="F108" i="1318"/>
  <c r="F107" i="1318" s="1"/>
  <c r="H101" i="1318"/>
  <c r="H98" i="1318"/>
  <c r="H96" i="1318"/>
  <c r="G83" i="1318"/>
  <c r="G80" i="1318"/>
  <c r="G78" i="1318"/>
  <c r="F65" i="1318"/>
  <c r="F62" i="1318"/>
  <c r="F60" i="1318"/>
  <c r="H48" i="1318"/>
  <c r="G48" i="1318"/>
  <c r="H42" i="1318"/>
  <c r="H41" i="1318" s="1"/>
  <c r="G42" i="1318"/>
  <c r="G41" i="1318" s="1"/>
  <c r="F42" i="1318"/>
  <c r="F41" i="1318" s="1"/>
  <c r="H10" i="1318"/>
  <c r="H9" i="1318" s="1"/>
  <c r="G10" i="1318"/>
  <c r="G9" i="1318" s="1"/>
  <c r="F10" i="1318"/>
  <c r="F9" i="1318" s="1"/>
  <c r="S447" i="1302" l="1"/>
  <c r="G23" i="1318"/>
  <c r="G75" i="1318" s="1"/>
  <c r="S448" i="1302"/>
  <c r="P17" i="1302"/>
  <c r="F38" i="1318"/>
  <c r="G37" i="1318"/>
  <c r="H37" i="1318"/>
  <c r="H38" i="1318"/>
  <c r="G38" i="1318"/>
  <c r="H36" i="1318" l="1"/>
  <c r="G36" i="1318"/>
  <c r="P127" i="1024"/>
  <c r="N100" i="1302" s="1"/>
  <c r="R108" i="1024"/>
  <c r="T81" i="1302" s="1"/>
  <c r="V81" i="1302" s="1"/>
  <c r="Q108" i="1024"/>
  <c r="Q81" i="1302" s="1"/>
  <c r="S81" i="1302" s="1"/>
  <c r="R105" i="1024"/>
  <c r="T78" i="1302" s="1"/>
  <c r="V78" i="1302" s="1"/>
  <c r="Q105" i="1024"/>
  <c r="Q78" i="1302" s="1"/>
  <c r="S78" i="1302" s="1"/>
  <c r="P108" i="1024"/>
  <c r="P105" i="1024"/>
  <c r="Q104" i="1024"/>
  <c r="Q77" i="1302" s="1"/>
  <c r="S77" i="1302" s="1"/>
  <c r="R104" i="1024"/>
  <c r="T77" i="1302" s="1"/>
  <c r="V77" i="1302" s="1"/>
  <c r="P104" i="1024"/>
  <c r="Q107" i="1024"/>
  <c r="Q80" i="1302" s="1"/>
  <c r="S80" i="1302" s="1"/>
  <c r="R107" i="1024"/>
  <c r="T80" i="1302" s="1"/>
  <c r="V80" i="1302" s="1"/>
  <c r="P101" i="1024"/>
  <c r="N74" i="1302" s="1"/>
  <c r="Q102" i="1024"/>
  <c r="Q75" i="1302" s="1"/>
  <c r="R102" i="1024"/>
  <c r="T75" i="1302" s="1"/>
  <c r="P102" i="1024"/>
  <c r="N75" i="1302" s="1"/>
  <c r="Q101" i="1024"/>
  <c r="Q74" i="1302" s="1"/>
  <c r="R101" i="1024"/>
  <c r="T74" i="1302" s="1"/>
  <c r="Q97" i="1024"/>
  <c r="Q70" i="1302" s="1"/>
  <c r="R97" i="1024"/>
  <c r="T70" i="1302" s="1"/>
  <c r="P97" i="1024"/>
  <c r="N70" i="1302" s="1"/>
  <c r="N78" i="1302" l="1"/>
  <c r="P78" i="1302" s="1"/>
  <c r="N77" i="1302"/>
  <c r="P77" i="1302" s="1"/>
  <c r="N81" i="1302"/>
  <c r="P81" i="1302" s="1"/>
  <c r="P92" i="1302"/>
  <c r="Y101" i="1024"/>
  <c r="U103" i="1024"/>
  <c r="Y103" i="1024"/>
  <c r="W105" i="1024"/>
  <c r="S70" i="1302"/>
  <c r="W97" i="1024"/>
  <c r="S62" i="1302"/>
  <c r="Y102" i="1024"/>
  <c r="W107" i="1024"/>
  <c r="S72" i="1302"/>
  <c r="W104" i="1024"/>
  <c r="U108" i="1024"/>
  <c r="Y108" i="1024"/>
  <c r="Y97" i="1024"/>
  <c r="V62" i="1302"/>
  <c r="Y107" i="1024"/>
  <c r="V72" i="1302"/>
  <c r="Y104" i="1024"/>
  <c r="U105" i="1024"/>
  <c r="P70" i="1302"/>
  <c r="W108" i="1024"/>
  <c r="W102" i="1024"/>
  <c r="U102" i="1024"/>
  <c r="U97" i="1024"/>
  <c r="P62" i="1302"/>
  <c r="W101" i="1024"/>
  <c r="U101" i="1024"/>
  <c r="U104" i="1024"/>
  <c r="W103" i="1024"/>
  <c r="Y105" i="1024"/>
  <c r="V70" i="1302"/>
  <c r="Q100" i="1024"/>
  <c r="Q73" i="1302" s="1"/>
  <c r="S73" i="1302" s="1"/>
  <c r="R100" i="1024"/>
  <c r="T73" i="1302" s="1"/>
  <c r="V73" i="1302" s="1"/>
  <c r="Q61" i="1024"/>
  <c r="Q34" i="1302" s="1"/>
  <c r="R61" i="1024"/>
  <c r="T34" i="1302" s="1"/>
  <c r="Q62" i="1024"/>
  <c r="Q35" i="1302" s="1"/>
  <c r="R62" i="1024"/>
  <c r="T35" i="1302" s="1"/>
  <c r="Q63" i="1024"/>
  <c r="Q36" i="1302" s="1"/>
  <c r="R63" i="1024"/>
  <c r="T36" i="1302" s="1"/>
  <c r="Q64" i="1024"/>
  <c r="Q37" i="1302" s="1"/>
  <c r="R64" i="1024"/>
  <c r="T37" i="1302" s="1"/>
  <c r="Q65" i="1024"/>
  <c r="Q38" i="1302" s="1"/>
  <c r="R65" i="1024"/>
  <c r="T38" i="1302" s="1"/>
  <c r="Q67" i="1024"/>
  <c r="Q40" i="1302" s="1"/>
  <c r="R67" i="1024"/>
  <c r="T40" i="1302" s="1"/>
  <c r="P67" i="1024"/>
  <c r="N40" i="1302" s="1"/>
  <c r="P65" i="1024"/>
  <c r="N38" i="1302" s="1"/>
  <c r="P64" i="1024"/>
  <c r="N37" i="1302" s="1"/>
  <c r="P63" i="1024"/>
  <c r="N36" i="1302" s="1"/>
  <c r="P62" i="1024"/>
  <c r="N35" i="1302" s="1"/>
  <c r="P61" i="1024"/>
  <c r="N34" i="1302" s="1"/>
  <c r="G18" i="1317"/>
  <c r="E17" i="1317"/>
  <c r="E18" i="1317" s="1"/>
  <c r="R799" i="1024" s="1"/>
  <c r="T772" i="1302" s="1"/>
  <c r="V772" i="1302" s="1"/>
  <c r="H16" i="1317"/>
  <c r="C16" i="1317"/>
  <c r="H15" i="1317"/>
  <c r="C15" i="1317"/>
  <c r="H14" i="1317"/>
  <c r="C14" i="1317"/>
  <c r="H13" i="1317"/>
  <c r="C13" i="1317"/>
  <c r="H12" i="1317"/>
  <c r="C12" i="1317"/>
  <c r="H11" i="1317"/>
  <c r="C11" i="1317"/>
  <c r="G18" i="1316"/>
  <c r="E17" i="1316"/>
  <c r="E18" i="1316" s="1"/>
  <c r="Q799" i="1024" s="1"/>
  <c r="Q772" i="1302" s="1"/>
  <c r="S772" i="1302" s="1"/>
  <c r="H16" i="1316"/>
  <c r="C16" i="1316"/>
  <c r="H15" i="1316"/>
  <c r="C15" i="1316"/>
  <c r="H14" i="1316"/>
  <c r="C14" i="1316"/>
  <c r="H13" i="1316"/>
  <c r="C13" i="1316"/>
  <c r="H12" i="1316"/>
  <c r="C12" i="1316"/>
  <c r="H11" i="1316"/>
  <c r="C11" i="1316"/>
  <c r="G28" i="1315"/>
  <c r="G29" i="1315" s="1"/>
  <c r="E28" i="1315"/>
  <c r="P800" i="1024" s="1"/>
  <c r="H26" i="1315"/>
  <c r="C26" i="1315"/>
  <c r="H25" i="1315"/>
  <c r="C25" i="1315"/>
  <c r="H24" i="1315"/>
  <c r="C24" i="1315"/>
  <c r="H23" i="1315"/>
  <c r="C23" i="1315"/>
  <c r="H22" i="1315"/>
  <c r="C22" i="1315"/>
  <c r="H21" i="1315"/>
  <c r="C21" i="1315"/>
  <c r="G19" i="1315"/>
  <c r="E18" i="1315"/>
  <c r="E19" i="1315" s="1"/>
  <c r="P799" i="1024" s="1"/>
  <c r="H17" i="1315"/>
  <c r="C17" i="1315"/>
  <c r="H16" i="1315"/>
  <c r="C16" i="1315"/>
  <c r="H15" i="1315"/>
  <c r="C15" i="1315"/>
  <c r="H14" i="1315"/>
  <c r="C14" i="1315"/>
  <c r="H13" i="1315"/>
  <c r="C13" i="1315"/>
  <c r="H12" i="1315"/>
  <c r="C12" i="1315"/>
  <c r="G18" i="1314"/>
  <c r="E17" i="1314"/>
  <c r="E18" i="1314" s="1"/>
  <c r="R803" i="1024" s="1"/>
  <c r="T776" i="1302" s="1"/>
  <c r="H16" i="1314"/>
  <c r="C16" i="1314"/>
  <c r="H15" i="1314"/>
  <c r="C15" i="1314"/>
  <c r="H14" i="1314"/>
  <c r="C14" i="1314"/>
  <c r="H13" i="1314"/>
  <c r="C13" i="1314"/>
  <c r="H12" i="1314"/>
  <c r="C12" i="1314"/>
  <c r="H11" i="1314"/>
  <c r="C11" i="1314"/>
  <c r="G18" i="1313"/>
  <c r="E17" i="1313"/>
  <c r="E18" i="1313" s="1"/>
  <c r="Q803" i="1024" s="1"/>
  <c r="Q776" i="1302" s="1"/>
  <c r="H16" i="1313"/>
  <c r="C16" i="1313"/>
  <c r="H15" i="1313"/>
  <c r="C15" i="1313"/>
  <c r="H14" i="1313"/>
  <c r="C14" i="1313"/>
  <c r="H13" i="1313"/>
  <c r="C13" i="1313"/>
  <c r="H12" i="1313"/>
  <c r="C12" i="1313"/>
  <c r="H11" i="1313"/>
  <c r="C11" i="1313"/>
  <c r="G28" i="1312"/>
  <c r="G29" i="1312" s="1"/>
  <c r="E28" i="1312"/>
  <c r="P804" i="1024" s="1"/>
  <c r="H26" i="1312"/>
  <c r="C26" i="1312"/>
  <c r="H25" i="1312"/>
  <c r="C25" i="1312"/>
  <c r="H24" i="1312"/>
  <c r="C24" i="1312"/>
  <c r="H23" i="1312"/>
  <c r="C23" i="1312"/>
  <c r="H22" i="1312"/>
  <c r="C22" i="1312"/>
  <c r="H21" i="1312"/>
  <c r="C21" i="1312"/>
  <c r="G19" i="1312"/>
  <c r="E18" i="1312"/>
  <c r="E19" i="1312" s="1"/>
  <c r="P803" i="1024" s="1"/>
  <c r="N776" i="1302" s="1"/>
  <c r="H17" i="1312"/>
  <c r="C17" i="1312"/>
  <c r="H16" i="1312"/>
  <c r="C16" i="1312"/>
  <c r="H15" i="1312"/>
  <c r="C15" i="1312"/>
  <c r="H14" i="1312"/>
  <c r="C14" i="1312"/>
  <c r="H13" i="1312"/>
  <c r="C13" i="1312"/>
  <c r="H12" i="1312"/>
  <c r="C12" i="1312"/>
  <c r="F28" i="1310"/>
  <c r="D28" i="1310"/>
  <c r="F24" i="1310"/>
  <c r="D24" i="1310"/>
  <c r="D20" i="1310" s="1"/>
  <c r="F20" i="1310"/>
  <c r="F16" i="1310"/>
  <c r="D16" i="1310"/>
  <c r="F12" i="1310"/>
  <c r="D12" i="1310"/>
  <c r="F28" i="1309"/>
  <c r="D28" i="1309"/>
  <c r="F24" i="1309"/>
  <c r="D24" i="1309"/>
  <c r="F20" i="1309"/>
  <c r="F16" i="1309"/>
  <c r="D16" i="1309"/>
  <c r="F12" i="1309"/>
  <c r="D12" i="1309"/>
  <c r="F28" i="1307"/>
  <c r="D28" i="1307"/>
  <c r="F24" i="1307"/>
  <c r="D24" i="1307"/>
  <c r="D20" i="1307" s="1"/>
  <c r="F20" i="1307"/>
  <c r="F16" i="1307"/>
  <c r="D16" i="1307"/>
  <c r="F12" i="1307"/>
  <c r="D12" i="1307"/>
  <c r="F28" i="1306"/>
  <c r="D28" i="1306"/>
  <c r="F24" i="1306"/>
  <c r="D24" i="1306"/>
  <c r="D20" i="1306" s="1"/>
  <c r="F20" i="1306"/>
  <c r="F16" i="1306"/>
  <c r="D16" i="1306"/>
  <c r="F12" i="1306"/>
  <c r="D12" i="1306"/>
  <c r="H81" i="1304"/>
  <c r="J79" i="1304"/>
  <c r="I79" i="1304"/>
  <c r="J78" i="1304"/>
  <c r="I78" i="1304"/>
  <c r="J77" i="1304"/>
  <c r="I77" i="1304"/>
  <c r="J76" i="1304"/>
  <c r="I76" i="1304"/>
  <c r="F75" i="1304"/>
  <c r="D75" i="1304"/>
  <c r="J74" i="1304"/>
  <c r="I74" i="1304"/>
  <c r="J73" i="1304"/>
  <c r="I73" i="1304"/>
  <c r="J72" i="1304"/>
  <c r="I72" i="1304"/>
  <c r="F71" i="1304"/>
  <c r="D71" i="1304"/>
  <c r="D67" i="1304" s="1"/>
  <c r="J70" i="1304"/>
  <c r="I70" i="1304"/>
  <c r="J69" i="1304"/>
  <c r="I69" i="1304"/>
  <c r="J68" i="1304"/>
  <c r="I68" i="1304"/>
  <c r="F67" i="1304"/>
  <c r="J66" i="1304"/>
  <c r="I66" i="1304"/>
  <c r="J65" i="1304"/>
  <c r="I65" i="1304"/>
  <c r="J64" i="1304"/>
  <c r="I64" i="1304"/>
  <c r="F63" i="1304"/>
  <c r="D63" i="1304"/>
  <c r="J62" i="1304"/>
  <c r="I62" i="1304"/>
  <c r="J61" i="1304"/>
  <c r="I61" i="1304"/>
  <c r="J60" i="1304"/>
  <c r="I60" i="1304"/>
  <c r="F59" i="1304"/>
  <c r="D59" i="1304"/>
  <c r="H57" i="1304"/>
  <c r="J55" i="1304"/>
  <c r="I55" i="1304"/>
  <c r="J54" i="1304"/>
  <c r="I54" i="1304"/>
  <c r="J53" i="1304"/>
  <c r="I53" i="1304"/>
  <c r="F52" i="1304"/>
  <c r="D52" i="1304"/>
  <c r="J51" i="1304"/>
  <c r="I51" i="1304"/>
  <c r="J50" i="1304"/>
  <c r="I50" i="1304"/>
  <c r="J49" i="1304"/>
  <c r="I49" i="1304"/>
  <c r="F48" i="1304"/>
  <c r="D48" i="1304"/>
  <c r="D44" i="1304" s="1"/>
  <c r="J47" i="1304"/>
  <c r="I47" i="1304"/>
  <c r="J46" i="1304"/>
  <c r="I46" i="1304"/>
  <c r="J45" i="1304"/>
  <c r="I45" i="1304"/>
  <c r="F44" i="1304"/>
  <c r="J43" i="1304"/>
  <c r="I43" i="1304"/>
  <c r="J42" i="1304"/>
  <c r="I42" i="1304"/>
  <c r="J41" i="1304"/>
  <c r="I41" i="1304"/>
  <c r="F40" i="1304"/>
  <c r="D40" i="1304"/>
  <c r="J39" i="1304"/>
  <c r="I39" i="1304"/>
  <c r="J38" i="1304"/>
  <c r="I38" i="1304"/>
  <c r="J37" i="1304"/>
  <c r="I37" i="1304"/>
  <c r="F36" i="1304"/>
  <c r="D36" i="1304"/>
  <c r="H34" i="1304"/>
  <c r="J32" i="1304"/>
  <c r="I32" i="1304"/>
  <c r="J31" i="1304"/>
  <c r="I31" i="1304"/>
  <c r="J30" i="1304"/>
  <c r="I30" i="1304"/>
  <c r="F29" i="1304"/>
  <c r="D29" i="1304"/>
  <c r="J28" i="1304"/>
  <c r="I28" i="1304"/>
  <c r="J27" i="1304"/>
  <c r="I27" i="1304"/>
  <c r="J26" i="1304"/>
  <c r="I26" i="1304"/>
  <c r="F25" i="1304"/>
  <c r="D25" i="1304"/>
  <c r="D21" i="1304" s="1"/>
  <c r="J24" i="1304"/>
  <c r="I24" i="1304"/>
  <c r="J23" i="1304"/>
  <c r="I23" i="1304"/>
  <c r="J22" i="1304"/>
  <c r="I22" i="1304"/>
  <c r="F21" i="1304"/>
  <c r="J20" i="1304"/>
  <c r="I20" i="1304"/>
  <c r="J19" i="1304"/>
  <c r="I19" i="1304"/>
  <c r="J18" i="1304"/>
  <c r="I18" i="1304"/>
  <c r="F17" i="1304"/>
  <c r="D17" i="1304"/>
  <c r="J16" i="1304"/>
  <c r="I16" i="1304"/>
  <c r="J15" i="1304"/>
  <c r="I15" i="1304"/>
  <c r="J14" i="1304"/>
  <c r="I14" i="1304"/>
  <c r="F13" i="1304"/>
  <c r="D13" i="1304"/>
  <c r="H81" i="1303"/>
  <c r="J79" i="1303"/>
  <c r="I79" i="1303"/>
  <c r="J78" i="1303"/>
  <c r="I78" i="1303"/>
  <c r="F77" i="1303"/>
  <c r="D77" i="1303"/>
  <c r="J76" i="1303"/>
  <c r="I76" i="1303"/>
  <c r="J75" i="1303"/>
  <c r="I75" i="1303"/>
  <c r="J74" i="1303"/>
  <c r="I74" i="1303"/>
  <c r="F73" i="1303"/>
  <c r="D73" i="1303"/>
  <c r="J72" i="1303"/>
  <c r="I72" i="1303"/>
  <c r="J71" i="1303"/>
  <c r="I71" i="1303"/>
  <c r="J70" i="1303"/>
  <c r="I70" i="1303"/>
  <c r="F69" i="1303"/>
  <c r="D69" i="1303"/>
  <c r="J68" i="1303"/>
  <c r="I68" i="1303"/>
  <c r="J67" i="1303"/>
  <c r="I67" i="1303"/>
  <c r="J66" i="1303"/>
  <c r="I66" i="1303"/>
  <c r="F65" i="1303"/>
  <c r="D65" i="1303"/>
  <c r="J64" i="1303"/>
  <c r="I64" i="1303"/>
  <c r="J63" i="1303"/>
  <c r="I63" i="1303"/>
  <c r="J62" i="1303"/>
  <c r="I62" i="1303"/>
  <c r="F61" i="1303"/>
  <c r="D61" i="1303"/>
  <c r="H59" i="1303"/>
  <c r="J57" i="1303"/>
  <c r="I57" i="1303"/>
  <c r="J56" i="1303"/>
  <c r="I56" i="1303"/>
  <c r="J55" i="1303"/>
  <c r="I55" i="1303"/>
  <c r="F54" i="1303"/>
  <c r="D54" i="1303"/>
  <c r="J53" i="1303"/>
  <c r="I53" i="1303"/>
  <c r="J52" i="1303"/>
  <c r="I52" i="1303"/>
  <c r="J51" i="1303"/>
  <c r="I51" i="1303"/>
  <c r="F50" i="1303"/>
  <c r="D50" i="1303"/>
  <c r="D46" i="1303" s="1"/>
  <c r="J49" i="1303"/>
  <c r="I49" i="1303"/>
  <c r="J48" i="1303"/>
  <c r="I48" i="1303"/>
  <c r="J47" i="1303"/>
  <c r="I47" i="1303"/>
  <c r="F46" i="1303"/>
  <c r="J45" i="1303"/>
  <c r="I45" i="1303"/>
  <c r="J44" i="1303"/>
  <c r="I44" i="1303"/>
  <c r="J43" i="1303"/>
  <c r="I43" i="1303"/>
  <c r="F42" i="1303"/>
  <c r="D42" i="1303"/>
  <c r="J41" i="1303"/>
  <c r="I41" i="1303"/>
  <c r="J40" i="1303"/>
  <c r="I40" i="1303"/>
  <c r="F39" i="1303"/>
  <c r="D39" i="1303"/>
  <c r="H37" i="1303"/>
  <c r="J35" i="1303"/>
  <c r="I35" i="1303"/>
  <c r="J34" i="1303"/>
  <c r="I34" i="1303"/>
  <c r="J33" i="1303"/>
  <c r="I33" i="1303"/>
  <c r="F32" i="1303"/>
  <c r="D32" i="1303"/>
  <c r="J31" i="1303"/>
  <c r="I31" i="1303"/>
  <c r="J30" i="1303"/>
  <c r="I30" i="1303"/>
  <c r="J29" i="1303"/>
  <c r="I29" i="1303"/>
  <c r="J28" i="1303"/>
  <c r="I28" i="1303"/>
  <c r="F27" i="1303"/>
  <c r="D27" i="1303"/>
  <c r="D22" i="1303" s="1"/>
  <c r="J26" i="1303"/>
  <c r="I26" i="1303"/>
  <c r="J25" i="1303"/>
  <c r="I25" i="1303"/>
  <c r="J24" i="1303"/>
  <c r="I24" i="1303"/>
  <c r="J23" i="1303"/>
  <c r="I23" i="1303"/>
  <c r="F22" i="1303"/>
  <c r="J21" i="1303"/>
  <c r="I21" i="1303"/>
  <c r="J20" i="1303"/>
  <c r="I20" i="1303"/>
  <c r="J19" i="1303"/>
  <c r="I19" i="1303"/>
  <c r="F18" i="1303"/>
  <c r="D18" i="1303"/>
  <c r="J17" i="1303"/>
  <c r="I17" i="1303"/>
  <c r="J16" i="1303"/>
  <c r="I16" i="1303"/>
  <c r="J15" i="1303"/>
  <c r="I15" i="1303"/>
  <c r="J14" i="1303"/>
  <c r="I14" i="1303"/>
  <c r="F13" i="1303"/>
  <c r="D13" i="1303"/>
  <c r="Q312" i="1024"/>
  <c r="Q285" i="1302" s="1"/>
  <c r="S285" i="1302" s="1"/>
  <c r="R312" i="1024"/>
  <c r="T285" i="1302" s="1"/>
  <c r="V285" i="1302" s="1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A9" i="1302"/>
  <c r="P772" i="1302" l="1"/>
  <c r="N772" i="1302"/>
  <c r="N777" i="1302"/>
  <c r="P777" i="1302" s="1"/>
  <c r="P773" i="1302"/>
  <c r="N773" i="1302"/>
  <c r="P731" i="1302"/>
  <c r="S731" i="1302"/>
  <c r="S760" i="1302"/>
  <c r="P727" i="1302"/>
  <c r="P756" i="1302"/>
  <c r="S727" i="1302"/>
  <c r="S756" i="1302"/>
  <c r="P732" i="1302"/>
  <c r="P761" i="1302"/>
  <c r="V731" i="1302"/>
  <c r="V760" i="1302"/>
  <c r="P757" i="1302"/>
  <c r="V727" i="1302"/>
  <c r="V756" i="1302"/>
  <c r="V277" i="1302"/>
  <c r="S277" i="1302"/>
  <c r="P722" i="1302"/>
  <c r="P723" i="1302"/>
  <c r="S722" i="1302"/>
  <c r="S723" i="1302"/>
  <c r="S718" i="1302"/>
  <c r="S719" i="1302"/>
  <c r="V722" i="1302"/>
  <c r="V723" i="1302"/>
  <c r="V718" i="1302"/>
  <c r="V719" i="1302"/>
  <c r="P718" i="1302"/>
  <c r="P719" i="1302"/>
  <c r="V268" i="1302"/>
  <c r="V40" i="1302"/>
  <c r="V36" i="1302"/>
  <c r="P36" i="1302"/>
  <c r="P40" i="1302"/>
  <c r="S39" i="1302"/>
  <c r="S37" i="1302"/>
  <c r="S35" i="1302"/>
  <c r="P35" i="1302"/>
  <c r="P39" i="1302"/>
  <c r="V39" i="1302"/>
  <c r="V37" i="1302"/>
  <c r="V35" i="1302"/>
  <c r="S268" i="1302"/>
  <c r="P34" i="1302"/>
  <c r="P38" i="1302"/>
  <c r="S40" i="1302"/>
  <c r="S38" i="1302"/>
  <c r="S36" i="1302"/>
  <c r="S34" i="1302"/>
  <c r="P37" i="1302"/>
  <c r="V38" i="1302"/>
  <c r="V34" i="1302"/>
  <c r="W100" i="1024"/>
  <c r="Y100" i="1024"/>
  <c r="H18" i="1317"/>
  <c r="H18" i="1314"/>
  <c r="H28" i="1315"/>
  <c r="H29" i="1315" s="1"/>
  <c r="H18" i="1316"/>
  <c r="Q797" i="1024"/>
  <c r="P797" i="1024"/>
  <c r="R797" i="1024"/>
  <c r="H18" i="1313"/>
  <c r="H19" i="1315"/>
  <c r="H28" i="1312"/>
  <c r="H29" i="1312" s="1"/>
  <c r="H19" i="1312"/>
  <c r="J34" i="1304"/>
  <c r="F81" i="1304"/>
  <c r="F35" i="1306"/>
  <c r="Q466" i="1024" s="1"/>
  <c r="Q439" i="1302" s="1"/>
  <c r="H82" i="1303"/>
  <c r="J81" i="1304"/>
  <c r="V425" i="1302"/>
  <c r="F35" i="1309"/>
  <c r="R466" i="1024" s="1"/>
  <c r="T439" i="1302" s="1"/>
  <c r="F81" i="1303"/>
  <c r="H82" i="1304"/>
  <c r="D20" i="1309"/>
  <c r="D35" i="1309" s="1"/>
  <c r="F33" i="1310"/>
  <c r="R467" i="1024" s="1"/>
  <c r="T440" i="1302" s="1"/>
  <c r="V440" i="1302" s="1"/>
  <c r="J59" i="1303"/>
  <c r="I57" i="1304"/>
  <c r="D33" i="1310"/>
  <c r="I37" i="1303"/>
  <c r="J81" i="1303"/>
  <c r="I34" i="1304"/>
  <c r="J57" i="1304"/>
  <c r="S425" i="1302"/>
  <c r="D37" i="1303"/>
  <c r="F33" i="1307"/>
  <c r="Q467" i="1024" s="1"/>
  <c r="Q440" i="1302" s="1"/>
  <c r="S440" i="1302" s="1"/>
  <c r="D81" i="1304"/>
  <c r="D35" i="1306"/>
  <c r="D33" i="1307"/>
  <c r="F57" i="1304"/>
  <c r="J37" i="1303"/>
  <c r="F37" i="1303"/>
  <c r="P466" i="1024" s="1"/>
  <c r="N439" i="1302" s="1"/>
  <c r="D34" i="1304"/>
  <c r="D81" i="1303"/>
  <c r="F59" i="1303"/>
  <c r="I59" i="1303"/>
  <c r="D59" i="1303"/>
  <c r="I81" i="1303"/>
  <c r="F34" i="1304"/>
  <c r="P467" i="1024" s="1"/>
  <c r="N440" i="1302" s="1"/>
  <c r="D57" i="1304"/>
  <c r="I81" i="1304"/>
  <c r="P425" i="1302"/>
  <c r="N770" i="1302" l="1"/>
  <c r="P770" i="1302" s="1"/>
  <c r="V754" i="1302"/>
  <c r="T770" i="1302"/>
  <c r="V770" i="1302" s="1"/>
  <c r="S754" i="1302"/>
  <c r="Q770" i="1302"/>
  <c r="S770" i="1302" s="1"/>
  <c r="S424" i="1302"/>
  <c r="V424" i="1302"/>
  <c r="V423" i="1302"/>
  <c r="S423" i="1302"/>
  <c r="V415" i="1302"/>
  <c r="V716" i="1302"/>
  <c r="V717" i="1302"/>
  <c r="S716" i="1302"/>
  <c r="S717" i="1302"/>
  <c r="P716" i="1302"/>
  <c r="P717" i="1302"/>
  <c r="P49" i="1024"/>
  <c r="N22" i="1302" s="1"/>
  <c r="P48" i="1024"/>
  <c r="N21" i="1302" s="1"/>
  <c r="Q48" i="1024"/>
  <c r="Q21" i="1302" s="1"/>
  <c r="S415" i="1302"/>
  <c r="R49" i="1024"/>
  <c r="T22" i="1302" s="1"/>
  <c r="Q47" i="1024"/>
  <c r="Q20" i="1302" s="1"/>
  <c r="P47" i="1024"/>
  <c r="N20" i="1302" s="1"/>
  <c r="Q49" i="1024"/>
  <c r="Q22" i="1302" s="1"/>
  <c r="R47" i="1024"/>
  <c r="T20" i="1302" s="1"/>
  <c r="R48" i="1024"/>
  <c r="T21" i="1302" s="1"/>
  <c r="J82" i="1304"/>
  <c r="I82" i="1304"/>
  <c r="J82" i="1303"/>
  <c r="I82" i="1303"/>
  <c r="G39" i="151"/>
  <c r="H39" i="151"/>
  <c r="G16" i="151"/>
  <c r="H16" i="151"/>
  <c r="G17" i="151"/>
  <c r="H17" i="151"/>
  <c r="G18" i="151"/>
  <c r="H18" i="151"/>
  <c r="G19" i="151"/>
  <c r="H19" i="151"/>
  <c r="G20" i="151"/>
  <c r="H20" i="151"/>
  <c r="G21" i="151"/>
  <c r="H21" i="151"/>
  <c r="G22" i="151"/>
  <c r="H22" i="151"/>
  <c r="G23" i="151"/>
  <c r="H23" i="151"/>
  <c r="H38" i="146"/>
  <c r="I38" i="146"/>
  <c r="H39" i="146"/>
  <c r="I39" i="146"/>
  <c r="H13" i="146"/>
  <c r="I13" i="146"/>
  <c r="J55" i="143"/>
  <c r="I55" i="143"/>
  <c r="J54" i="143"/>
  <c r="I54" i="143"/>
  <c r="J62" i="143"/>
  <c r="I62" i="143"/>
  <c r="I33" i="143"/>
  <c r="J33" i="143"/>
  <c r="I25" i="143"/>
  <c r="J25" i="143"/>
  <c r="I26" i="143"/>
  <c r="J26" i="143"/>
  <c r="V20" i="1302" l="1"/>
  <c r="P20" i="1302"/>
  <c r="V22" i="1302"/>
  <c r="V21" i="1302"/>
  <c r="S22" i="1302"/>
  <c r="S20" i="1302"/>
  <c r="S21" i="1302"/>
  <c r="P22" i="1302"/>
  <c r="P21" i="1302"/>
  <c r="U47" i="1024"/>
  <c r="W47" i="1024"/>
  <c r="W48" i="1024"/>
  <c r="Y48" i="1024"/>
  <c r="Y47" i="1024"/>
  <c r="U49" i="1024"/>
  <c r="Y49" i="1024"/>
  <c r="U48" i="1024"/>
  <c r="W49" i="1024"/>
  <c r="J16" i="86"/>
  <c r="J85" i="86"/>
  <c r="J154" i="86"/>
  <c r="Q223" i="1024"/>
  <c r="Q196" i="1302" s="1"/>
  <c r="S196" i="1302" s="1"/>
  <c r="R223" i="1024"/>
  <c r="T196" i="1302" s="1"/>
  <c r="V196" i="1302" s="1"/>
  <c r="Q159" i="1024"/>
  <c r="Q132" i="1302" s="1"/>
  <c r="R159" i="1024"/>
  <c r="T132" i="1302" s="1"/>
  <c r="F14" i="1301"/>
  <c r="H14" i="1301" s="1"/>
  <c r="F13" i="1301"/>
  <c r="H13" i="1301" s="1"/>
  <c r="F11" i="1301"/>
  <c r="F12" i="1301" s="1"/>
  <c r="F15" i="1299"/>
  <c r="P228" i="1024" s="1"/>
  <c r="H14" i="1299"/>
  <c r="H13" i="1299"/>
  <c r="F11" i="1299"/>
  <c r="H11" i="1299" s="1"/>
  <c r="H12" i="1299" s="1"/>
  <c r="N201" i="1302" l="1"/>
  <c r="P201" i="1302" s="1"/>
  <c r="V124" i="1302"/>
  <c r="S188" i="1302"/>
  <c r="S124" i="1302"/>
  <c r="V188" i="1302"/>
  <c r="H15" i="1301"/>
  <c r="F15" i="1301"/>
  <c r="P230" i="1024" s="1"/>
  <c r="H11" i="1301"/>
  <c r="H12" i="1301" s="1"/>
  <c r="H15" i="1299"/>
  <c r="F12" i="1299"/>
  <c r="N203" i="1302" l="1"/>
  <c r="P203" i="1302" s="1"/>
  <c r="P223" i="1024"/>
  <c r="N196" i="1302" l="1"/>
  <c r="P196" i="1302" s="1"/>
  <c r="P188" i="1302"/>
  <c r="Q144" i="1024"/>
  <c r="Q117" i="1302" s="1"/>
  <c r="S117" i="1302" s="1"/>
  <c r="R144" i="1024"/>
  <c r="T117" i="1302" s="1"/>
  <c r="V117" i="1302" s="1"/>
  <c r="Q143" i="1024"/>
  <c r="Q116" i="1302" s="1"/>
  <c r="S116" i="1302" s="1"/>
  <c r="R143" i="1024"/>
  <c r="T116" i="1302" s="1"/>
  <c r="V116" i="1302" s="1"/>
  <c r="P143" i="1024"/>
  <c r="Q125" i="1024"/>
  <c r="Q98" i="1302" s="1"/>
  <c r="R125" i="1024"/>
  <c r="T98" i="1302" s="1"/>
  <c r="Q126" i="1024"/>
  <c r="Q99" i="1302" s="1"/>
  <c r="R126" i="1024"/>
  <c r="T99" i="1302" s="1"/>
  <c r="Q127" i="1024"/>
  <c r="Q100" i="1302" s="1"/>
  <c r="R127" i="1024"/>
  <c r="T100" i="1302" s="1"/>
  <c r="P126" i="1024"/>
  <c r="N99" i="1302" s="1"/>
  <c r="Q110" i="1024"/>
  <c r="Q83" i="1302" s="1"/>
  <c r="S83" i="1302" s="1"/>
  <c r="R110" i="1024"/>
  <c r="T83" i="1302" s="1"/>
  <c r="V83" i="1302" s="1"/>
  <c r="P106" i="1024"/>
  <c r="Q98" i="1024"/>
  <c r="Q71" i="1302" s="1"/>
  <c r="S71" i="1302" s="1"/>
  <c r="R98" i="1024"/>
  <c r="T71" i="1302" s="1"/>
  <c r="V71" i="1302" s="1"/>
  <c r="Q96" i="1024"/>
  <c r="Q69" i="1302" s="1"/>
  <c r="S69" i="1302" s="1"/>
  <c r="R96" i="1024"/>
  <c r="T69" i="1302" s="1"/>
  <c r="V69" i="1302" s="1"/>
  <c r="Q95" i="1024"/>
  <c r="Q68" i="1302" s="1"/>
  <c r="S68" i="1302" s="1"/>
  <c r="R95" i="1024"/>
  <c r="T68" i="1302" s="1"/>
  <c r="V68" i="1302" s="1"/>
  <c r="Q94" i="1024"/>
  <c r="Q67" i="1302" s="1"/>
  <c r="S67" i="1302" s="1"/>
  <c r="R94" i="1024"/>
  <c r="T67" i="1302" s="1"/>
  <c r="V67" i="1302" s="1"/>
  <c r="Q93" i="1024"/>
  <c r="Q66" i="1302" s="1"/>
  <c r="S66" i="1302" s="1"/>
  <c r="R93" i="1024"/>
  <c r="T66" i="1302" s="1"/>
  <c r="V66" i="1302" s="1"/>
  <c r="P66" i="1302"/>
  <c r="E11" i="1297"/>
  <c r="E12" i="1297" s="1"/>
  <c r="R194" i="1024" s="1"/>
  <c r="T167" i="1302" s="1"/>
  <c r="V167" i="1302" s="1"/>
  <c r="E11" i="1296"/>
  <c r="E12" i="1296" s="1"/>
  <c r="Q194" i="1024" s="1"/>
  <c r="Q167" i="1302" s="1"/>
  <c r="S167" i="1302" s="1"/>
  <c r="F12" i="1295"/>
  <c r="E11" i="1295"/>
  <c r="E12" i="1295" s="1"/>
  <c r="P194" i="1024" s="1"/>
  <c r="N167" i="1302" s="1"/>
  <c r="N79" i="1302" l="1"/>
  <c r="P79" i="1302" s="1"/>
  <c r="N116" i="1302"/>
  <c r="P116" i="1302" s="1"/>
  <c r="V159" i="1302"/>
  <c r="S159" i="1302"/>
  <c r="P159" i="1302"/>
  <c r="V58" i="1302"/>
  <c r="V60" i="1302"/>
  <c r="V63" i="1302"/>
  <c r="S75" i="1302"/>
  <c r="V91" i="1302"/>
  <c r="V96" i="1302"/>
  <c r="V99" i="1302"/>
  <c r="P58" i="1302"/>
  <c r="S59" i="1302"/>
  <c r="S61" i="1302"/>
  <c r="S64" i="1302"/>
  <c r="V75" i="1302"/>
  <c r="S92" i="1302"/>
  <c r="S90" i="1302"/>
  <c r="S97" i="1302"/>
  <c r="S56" i="1302"/>
  <c r="V59" i="1302"/>
  <c r="V61" i="1302"/>
  <c r="V64" i="1302"/>
  <c r="S74" i="1302"/>
  <c r="V92" i="1302"/>
  <c r="V90" i="1302"/>
  <c r="V97" i="1302"/>
  <c r="P56" i="1302"/>
  <c r="V56" i="1302"/>
  <c r="S58" i="1302"/>
  <c r="S60" i="1302"/>
  <c r="S63" i="1302"/>
  <c r="V74" i="1302"/>
  <c r="P91" i="1302"/>
  <c r="S91" i="1302"/>
  <c r="S96" i="1302"/>
  <c r="S99" i="1302"/>
  <c r="G11" i="1295"/>
  <c r="G12" i="1295" s="1"/>
  <c r="P479" i="1302" l="1"/>
  <c r="P459" i="1302" l="1"/>
  <c r="P478" i="1302"/>
  <c r="P569" i="1302"/>
  <c r="P470" i="1302" l="1"/>
  <c r="P637" i="1302"/>
  <c r="P676" i="1302"/>
  <c r="P531" i="1302"/>
  <c r="P532" i="1302"/>
  <c r="P561" i="1302"/>
  <c r="P645" i="1302"/>
  <c r="P567" i="1302"/>
  <c r="P568" i="1302"/>
  <c r="P97" i="1302"/>
  <c r="P681" i="1302"/>
  <c r="P671" i="1302"/>
  <c r="P536" i="1302"/>
  <c r="F12" i="1244"/>
  <c r="E11" i="1244"/>
  <c r="G11" i="1244" s="1"/>
  <c r="G12" i="1244" s="1"/>
  <c r="F12" i="1243"/>
  <c r="E11" i="1243"/>
  <c r="G11" i="1243" s="1"/>
  <c r="G12" i="1243" s="1"/>
  <c r="F12" i="1242"/>
  <c r="G11" i="1242"/>
  <c r="G12" i="1242" s="1"/>
  <c r="C18" i="1063"/>
  <c r="C18" i="1062"/>
  <c r="F24" i="1241"/>
  <c r="D24" i="1241"/>
  <c r="R755" i="1024" s="1"/>
  <c r="T728" i="1302" s="1"/>
  <c r="V728" i="1302" s="1"/>
  <c r="G23" i="1241"/>
  <c r="G22" i="1241"/>
  <c r="G21" i="1241"/>
  <c r="G20" i="1241"/>
  <c r="G19" i="1241"/>
  <c r="G18" i="1241"/>
  <c r="G17" i="1241"/>
  <c r="G16" i="1241"/>
  <c r="G15" i="1241"/>
  <c r="G14" i="1241"/>
  <c r="G13" i="1241"/>
  <c r="F24" i="1240"/>
  <c r="D24" i="1240"/>
  <c r="Q755" i="1024" s="1"/>
  <c r="Q728" i="1302" s="1"/>
  <c r="S728" i="1302" s="1"/>
  <c r="G23" i="1240"/>
  <c r="G22" i="1240"/>
  <c r="G21" i="1240"/>
  <c r="G20" i="1240"/>
  <c r="G19" i="1240"/>
  <c r="G18" i="1240"/>
  <c r="G17" i="1240"/>
  <c r="G16" i="1240"/>
  <c r="G15" i="1240"/>
  <c r="G14" i="1240"/>
  <c r="G13" i="1240"/>
  <c r="G20" i="1239"/>
  <c r="E20" i="1239"/>
  <c r="R592" i="1024" s="1"/>
  <c r="T565" i="1302" s="1"/>
  <c r="V565" i="1302" s="1"/>
  <c r="H19" i="1239"/>
  <c r="H18" i="1239"/>
  <c r="H17" i="1239"/>
  <c r="H16" i="1239"/>
  <c r="H15" i="1239"/>
  <c r="H14" i="1239"/>
  <c r="H13" i="1239"/>
  <c r="H12" i="1239"/>
  <c r="H11" i="1239"/>
  <c r="G20" i="1238"/>
  <c r="E20" i="1238"/>
  <c r="Q592" i="1024" s="1"/>
  <c r="Q565" i="1302" s="1"/>
  <c r="S565" i="1302" s="1"/>
  <c r="H19" i="1238"/>
  <c r="H18" i="1238"/>
  <c r="H17" i="1238"/>
  <c r="H16" i="1238"/>
  <c r="H15" i="1238"/>
  <c r="H14" i="1238"/>
  <c r="H13" i="1238"/>
  <c r="H12" i="1238"/>
  <c r="H11" i="1238"/>
  <c r="F29" i="1237"/>
  <c r="D29" i="1237"/>
  <c r="R555" i="1024" s="1"/>
  <c r="T528" i="1302" s="1"/>
  <c r="V528" i="1302" s="1"/>
  <c r="G27" i="1237"/>
  <c r="G26" i="1237"/>
  <c r="G25" i="1237"/>
  <c r="G24" i="1237"/>
  <c r="G23" i="1237"/>
  <c r="G22" i="1237"/>
  <c r="G21" i="1237"/>
  <c r="G20" i="1237"/>
  <c r="G19" i="1237"/>
  <c r="G18" i="1237"/>
  <c r="G17" i="1237"/>
  <c r="G16" i="1237"/>
  <c r="G15" i="1237"/>
  <c r="G14" i="1237"/>
  <c r="G13" i="1237"/>
  <c r="G12" i="1237"/>
  <c r="G29" i="1237" s="1"/>
  <c r="F29" i="1236"/>
  <c r="D29" i="1236"/>
  <c r="Q555" i="1024" s="1"/>
  <c r="Q528" i="1302" s="1"/>
  <c r="S528" i="1302" s="1"/>
  <c r="G27" i="1236"/>
  <c r="G26" i="1236"/>
  <c r="G25" i="1236"/>
  <c r="G24" i="1236"/>
  <c r="G23" i="1236"/>
  <c r="G22" i="1236"/>
  <c r="G21" i="1236"/>
  <c r="G20" i="1236"/>
  <c r="G19" i="1236"/>
  <c r="G18" i="1236"/>
  <c r="G17" i="1236"/>
  <c r="G16" i="1236"/>
  <c r="G15" i="1236"/>
  <c r="G14" i="1236"/>
  <c r="G13" i="1236"/>
  <c r="G12" i="1236"/>
  <c r="G29" i="1236" s="1"/>
  <c r="H44" i="1235"/>
  <c r="I42" i="1235"/>
  <c r="I41" i="1235"/>
  <c r="I40" i="1235"/>
  <c r="I39" i="1235"/>
  <c r="I38" i="1235"/>
  <c r="I37" i="1235"/>
  <c r="I36" i="1235"/>
  <c r="I35" i="1235"/>
  <c r="I34" i="1235"/>
  <c r="F33" i="1235"/>
  <c r="D33" i="1235"/>
  <c r="I32" i="1235"/>
  <c r="I31" i="1235"/>
  <c r="I30" i="1235"/>
  <c r="I29" i="1235"/>
  <c r="I28" i="1235"/>
  <c r="I27" i="1235"/>
  <c r="F26" i="1235"/>
  <c r="D26" i="1235"/>
  <c r="I25" i="1235"/>
  <c r="I24" i="1235"/>
  <c r="I23" i="1235"/>
  <c r="I22" i="1235"/>
  <c r="I21" i="1235"/>
  <c r="I20" i="1235"/>
  <c r="I19" i="1235"/>
  <c r="F18" i="1235"/>
  <c r="D18" i="1235"/>
  <c r="I17" i="1235"/>
  <c r="I16" i="1235"/>
  <c r="I15" i="1235"/>
  <c r="I14" i="1235"/>
  <c r="I13" i="1235"/>
  <c r="F12" i="1235"/>
  <c r="D12" i="1235"/>
  <c r="H44" i="1234"/>
  <c r="I42" i="1234"/>
  <c r="I41" i="1234"/>
  <c r="I40" i="1234"/>
  <c r="I39" i="1234"/>
  <c r="I38" i="1234"/>
  <c r="I37" i="1234"/>
  <c r="I36" i="1234"/>
  <c r="I35" i="1234"/>
  <c r="I34" i="1234"/>
  <c r="F33" i="1234"/>
  <c r="D33" i="1234"/>
  <c r="I32" i="1234"/>
  <c r="I31" i="1234"/>
  <c r="I30" i="1234"/>
  <c r="I29" i="1234"/>
  <c r="I28" i="1234"/>
  <c r="I27" i="1234"/>
  <c r="F26" i="1234"/>
  <c r="D26" i="1234"/>
  <c r="I25" i="1234"/>
  <c r="I24" i="1234"/>
  <c r="I23" i="1234"/>
  <c r="I22" i="1234"/>
  <c r="I21" i="1234"/>
  <c r="I20" i="1234"/>
  <c r="I19" i="1234"/>
  <c r="F18" i="1234"/>
  <c r="D18" i="1234"/>
  <c r="I17" i="1234"/>
  <c r="I16" i="1234"/>
  <c r="I15" i="1234"/>
  <c r="I14" i="1234"/>
  <c r="I13" i="1234"/>
  <c r="F12" i="1234"/>
  <c r="D12" i="1234"/>
  <c r="H70" i="1233"/>
  <c r="I69" i="1233"/>
  <c r="I68" i="1233"/>
  <c r="I67" i="1233"/>
  <c r="I65" i="1233"/>
  <c r="I64" i="1233"/>
  <c r="I63" i="1233"/>
  <c r="I62" i="1233"/>
  <c r="I61" i="1233"/>
  <c r="I60" i="1233"/>
  <c r="I59" i="1233"/>
  <c r="F58" i="1233"/>
  <c r="D58" i="1233"/>
  <c r="I57" i="1233"/>
  <c r="I56" i="1233"/>
  <c r="I55" i="1233"/>
  <c r="I54" i="1233"/>
  <c r="I53" i="1233"/>
  <c r="I52" i="1233"/>
  <c r="I51" i="1233"/>
  <c r="F50" i="1233"/>
  <c r="D50" i="1233"/>
  <c r="I49" i="1233"/>
  <c r="I48" i="1233"/>
  <c r="I47" i="1233"/>
  <c r="I46" i="1233"/>
  <c r="I45" i="1233"/>
  <c r="I44" i="1233"/>
  <c r="I43" i="1233"/>
  <c r="I42" i="1233"/>
  <c r="F41" i="1233"/>
  <c r="I40" i="1233"/>
  <c r="I39" i="1233"/>
  <c r="I38" i="1233"/>
  <c r="I37" i="1233"/>
  <c r="I36" i="1233"/>
  <c r="F35" i="1233"/>
  <c r="D35" i="1233"/>
  <c r="I34" i="1233"/>
  <c r="I33" i="1233"/>
  <c r="I32" i="1233"/>
  <c r="I31" i="1233"/>
  <c r="I30" i="1233"/>
  <c r="I29" i="1233"/>
  <c r="I28" i="1233"/>
  <c r="I27" i="1233"/>
  <c r="I26" i="1233"/>
  <c r="I25" i="1233"/>
  <c r="I24" i="1233"/>
  <c r="I23" i="1233"/>
  <c r="I22" i="1233"/>
  <c r="I21" i="1233"/>
  <c r="I20" i="1233"/>
  <c r="I19" i="1233"/>
  <c r="I18" i="1233"/>
  <c r="I17" i="1233"/>
  <c r="I16" i="1233"/>
  <c r="I15" i="1233"/>
  <c r="I14" i="1233"/>
  <c r="I13" i="1233"/>
  <c r="F12" i="1233"/>
  <c r="D12" i="1233"/>
  <c r="H70" i="1232"/>
  <c r="I69" i="1232"/>
  <c r="I68" i="1232"/>
  <c r="I67" i="1232"/>
  <c r="I65" i="1232"/>
  <c r="I64" i="1232"/>
  <c r="I63" i="1232"/>
  <c r="I62" i="1232"/>
  <c r="I61" i="1232"/>
  <c r="I60" i="1232"/>
  <c r="I59" i="1232"/>
  <c r="F58" i="1232"/>
  <c r="D58" i="1232"/>
  <c r="I57" i="1232"/>
  <c r="I56" i="1232"/>
  <c r="I55" i="1232"/>
  <c r="I54" i="1232"/>
  <c r="I53" i="1232"/>
  <c r="I52" i="1232"/>
  <c r="I51" i="1232"/>
  <c r="F50" i="1232"/>
  <c r="D50" i="1232"/>
  <c r="I49" i="1232"/>
  <c r="I48" i="1232"/>
  <c r="I47" i="1232"/>
  <c r="I46" i="1232"/>
  <c r="I45" i="1232"/>
  <c r="I44" i="1232"/>
  <c r="I43" i="1232"/>
  <c r="I42" i="1232"/>
  <c r="F41" i="1232"/>
  <c r="I40" i="1232"/>
  <c r="I39" i="1232"/>
  <c r="I38" i="1232"/>
  <c r="I37" i="1232"/>
  <c r="I36" i="1232"/>
  <c r="F35" i="1232"/>
  <c r="D35" i="1232"/>
  <c r="I34" i="1232"/>
  <c r="I33" i="1232"/>
  <c r="I32" i="1232"/>
  <c r="I31" i="1232"/>
  <c r="I30" i="1232"/>
  <c r="I29" i="1232"/>
  <c r="I28" i="1232"/>
  <c r="I27" i="1232"/>
  <c r="I26" i="1232"/>
  <c r="I25" i="1232"/>
  <c r="I24" i="1232"/>
  <c r="I23" i="1232"/>
  <c r="I22" i="1232"/>
  <c r="I21" i="1232"/>
  <c r="I20" i="1232"/>
  <c r="I19" i="1232"/>
  <c r="I18" i="1232"/>
  <c r="I17" i="1232"/>
  <c r="I16" i="1232"/>
  <c r="I15" i="1232"/>
  <c r="I14" i="1232"/>
  <c r="I13" i="1232"/>
  <c r="F12" i="1232"/>
  <c r="D12" i="1232"/>
  <c r="H14" i="1231"/>
  <c r="F14" i="1231"/>
  <c r="R443" i="1024" s="1"/>
  <c r="T416" i="1302" s="1"/>
  <c r="V416" i="1302" s="1"/>
  <c r="I13" i="1231"/>
  <c r="I14" i="1231" s="1"/>
  <c r="I12" i="1231"/>
  <c r="I11" i="1231"/>
  <c r="H14" i="1230"/>
  <c r="F14" i="1230"/>
  <c r="Q443" i="1024" s="1"/>
  <c r="Q416" i="1302" s="1"/>
  <c r="S416" i="1302" s="1"/>
  <c r="I13" i="1230"/>
  <c r="I14" i="1230" s="1"/>
  <c r="I12" i="1230"/>
  <c r="I11" i="1230"/>
  <c r="I27" i="1229"/>
  <c r="E18" i="1229"/>
  <c r="E27" i="1229" s="1"/>
  <c r="I27" i="1228"/>
  <c r="E18" i="1228"/>
  <c r="E27" i="1228" s="1"/>
  <c r="F24" i="1225"/>
  <c r="D24" i="1225"/>
  <c r="P755" i="1024" s="1"/>
  <c r="G23" i="1225"/>
  <c r="G22" i="1225"/>
  <c r="G21" i="1225"/>
  <c r="G20" i="1225"/>
  <c r="G19" i="1225"/>
  <c r="G18" i="1225"/>
  <c r="G17" i="1225"/>
  <c r="G16" i="1225"/>
  <c r="G15" i="1225"/>
  <c r="G14" i="1225"/>
  <c r="G13" i="1225"/>
  <c r="G20" i="1223"/>
  <c r="E20" i="1223"/>
  <c r="H19" i="1223"/>
  <c r="H18" i="1223"/>
  <c r="H17" i="1223"/>
  <c r="H16" i="1223"/>
  <c r="H15" i="1223"/>
  <c r="H14" i="1223"/>
  <c r="H13" i="1223"/>
  <c r="H12" i="1223"/>
  <c r="H11" i="1223"/>
  <c r="F29" i="1222"/>
  <c r="D29" i="1222"/>
  <c r="P555" i="1024" s="1"/>
  <c r="N528" i="1302" s="1"/>
  <c r="G27" i="1222"/>
  <c r="G26" i="1222"/>
  <c r="G25" i="1222"/>
  <c r="G24" i="1222"/>
  <c r="G23" i="1222"/>
  <c r="G22" i="1222"/>
  <c r="G21" i="1222"/>
  <c r="G20" i="1222"/>
  <c r="G19" i="1222"/>
  <c r="G18" i="1222"/>
  <c r="G17" i="1222"/>
  <c r="G16" i="1222"/>
  <c r="G15" i="1222"/>
  <c r="G14" i="1222"/>
  <c r="G13" i="1222"/>
  <c r="G12" i="1222"/>
  <c r="G29" i="1222" s="1"/>
  <c r="H44" i="1221"/>
  <c r="I42" i="1221"/>
  <c r="I41" i="1221"/>
  <c r="I40" i="1221"/>
  <c r="I39" i="1221"/>
  <c r="I38" i="1221"/>
  <c r="I37" i="1221"/>
  <c r="I36" i="1221"/>
  <c r="I35" i="1221"/>
  <c r="I34" i="1221"/>
  <c r="F33" i="1221"/>
  <c r="D33" i="1221"/>
  <c r="I32" i="1221"/>
  <c r="I31" i="1221"/>
  <c r="I30" i="1221"/>
  <c r="I29" i="1221"/>
  <c r="I28" i="1221"/>
  <c r="I27" i="1221"/>
  <c r="F26" i="1221"/>
  <c r="D26" i="1221"/>
  <c r="I25" i="1221"/>
  <c r="I24" i="1221"/>
  <c r="I23" i="1221"/>
  <c r="I22" i="1221"/>
  <c r="I21" i="1221"/>
  <c r="I20" i="1221"/>
  <c r="I19" i="1221"/>
  <c r="F18" i="1221"/>
  <c r="D18" i="1221"/>
  <c r="I17" i="1221"/>
  <c r="I16" i="1221"/>
  <c r="I15" i="1221"/>
  <c r="I14" i="1221"/>
  <c r="I13" i="1221"/>
  <c r="F12" i="1221"/>
  <c r="D12" i="1221"/>
  <c r="H70" i="1220"/>
  <c r="I69" i="1220"/>
  <c r="I68" i="1220"/>
  <c r="I67" i="1220"/>
  <c r="I65" i="1220"/>
  <c r="I64" i="1220"/>
  <c r="I63" i="1220"/>
  <c r="I62" i="1220"/>
  <c r="I61" i="1220"/>
  <c r="I60" i="1220"/>
  <c r="I59" i="1220"/>
  <c r="F58" i="1220"/>
  <c r="D58" i="1220"/>
  <c r="I57" i="1220"/>
  <c r="I56" i="1220"/>
  <c r="I55" i="1220"/>
  <c r="I54" i="1220"/>
  <c r="I53" i="1220"/>
  <c r="I52" i="1220"/>
  <c r="I51" i="1220"/>
  <c r="F50" i="1220"/>
  <c r="D50" i="1220"/>
  <c r="I49" i="1220"/>
  <c r="I48" i="1220"/>
  <c r="I47" i="1220"/>
  <c r="I46" i="1220"/>
  <c r="I45" i="1220"/>
  <c r="I44" i="1220"/>
  <c r="I43" i="1220"/>
  <c r="I42" i="1220"/>
  <c r="F41" i="1220"/>
  <c r="I40" i="1220"/>
  <c r="I39" i="1220"/>
  <c r="I38" i="1220"/>
  <c r="I37" i="1220"/>
  <c r="I36" i="1220"/>
  <c r="F35" i="1220"/>
  <c r="D35" i="1220"/>
  <c r="I34" i="1220"/>
  <c r="I33" i="1220"/>
  <c r="I32" i="1220"/>
  <c r="I31" i="1220"/>
  <c r="I30" i="1220"/>
  <c r="I29" i="1220"/>
  <c r="I28" i="1220"/>
  <c r="I27" i="1220"/>
  <c r="I26" i="1220"/>
  <c r="I25" i="1220"/>
  <c r="I24" i="1220"/>
  <c r="I23" i="1220"/>
  <c r="I22" i="1220"/>
  <c r="I21" i="1220"/>
  <c r="I20" i="1220"/>
  <c r="I19" i="1220"/>
  <c r="I18" i="1220"/>
  <c r="I17" i="1220"/>
  <c r="I16" i="1220"/>
  <c r="I15" i="1220"/>
  <c r="I14" i="1220"/>
  <c r="I13" i="1220"/>
  <c r="F12" i="1220"/>
  <c r="D12" i="1220"/>
  <c r="D13" i="1056"/>
  <c r="D19" i="1056" s="1"/>
  <c r="E13" i="1056"/>
  <c r="E19" i="1056" s="1"/>
  <c r="F16" i="1219"/>
  <c r="D16" i="1219"/>
  <c r="R673" i="1024" s="1"/>
  <c r="T646" i="1302" s="1"/>
  <c r="V646" i="1302" s="1"/>
  <c r="G14" i="1219"/>
  <c r="G13" i="1219"/>
  <c r="F16" i="1218"/>
  <c r="D16" i="1218"/>
  <c r="Q673" i="1024" s="1"/>
  <c r="Q646" i="1302" s="1"/>
  <c r="S646" i="1302" s="1"/>
  <c r="G14" i="1218"/>
  <c r="G13" i="1218"/>
  <c r="F16" i="1217"/>
  <c r="D16" i="1217"/>
  <c r="P673" i="1024" s="1"/>
  <c r="G14" i="1217"/>
  <c r="G13" i="1217"/>
  <c r="H44" i="1216"/>
  <c r="I42" i="1216"/>
  <c r="I41" i="1216"/>
  <c r="I40" i="1216"/>
  <c r="I39" i="1216"/>
  <c r="I38" i="1216"/>
  <c r="I37" i="1216"/>
  <c r="I36" i="1216"/>
  <c r="I35" i="1216"/>
  <c r="I34" i="1216"/>
  <c r="F33" i="1216"/>
  <c r="D33" i="1216"/>
  <c r="I32" i="1216"/>
  <c r="I31" i="1216"/>
  <c r="I30" i="1216"/>
  <c r="I29" i="1216"/>
  <c r="I28" i="1216"/>
  <c r="I27" i="1216"/>
  <c r="F26" i="1216"/>
  <c r="D26" i="1216"/>
  <c r="I25" i="1216"/>
  <c r="I24" i="1216"/>
  <c r="I23" i="1216"/>
  <c r="I22" i="1216"/>
  <c r="I21" i="1216"/>
  <c r="I20" i="1216"/>
  <c r="I19" i="1216"/>
  <c r="F18" i="1216"/>
  <c r="D18" i="1216"/>
  <c r="I17" i="1216"/>
  <c r="I16" i="1216"/>
  <c r="I15" i="1216"/>
  <c r="I14" i="1216"/>
  <c r="I13" i="1216"/>
  <c r="F12" i="1216"/>
  <c r="D12" i="1216"/>
  <c r="H44" i="1215"/>
  <c r="I42" i="1215"/>
  <c r="I41" i="1215"/>
  <c r="I40" i="1215"/>
  <c r="I39" i="1215"/>
  <c r="I38" i="1215"/>
  <c r="I37" i="1215"/>
  <c r="I36" i="1215"/>
  <c r="I35" i="1215"/>
  <c r="I34" i="1215"/>
  <c r="F33" i="1215"/>
  <c r="D33" i="1215"/>
  <c r="I32" i="1215"/>
  <c r="I31" i="1215"/>
  <c r="I30" i="1215"/>
  <c r="I29" i="1215"/>
  <c r="I28" i="1215"/>
  <c r="I27" i="1215"/>
  <c r="F26" i="1215"/>
  <c r="D26" i="1215"/>
  <c r="I25" i="1215"/>
  <c r="I24" i="1215"/>
  <c r="I23" i="1215"/>
  <c r="I22" i="1215"/>
  <c r="I21" i="1215"/>
  <c r="I20" i="1215"/>
  <c r="I19" i="1215"/>
  <c r="F18" i="1215"/>
  <c r="D18" i="1215"/>
  <c r="I17" i="1215"/>
  <c r="I16" i="1215"/>
  <c r="I15" i="1215"/>
  <c r="I14" i="1215"/>
  <c r="I13" i="1215"/>
  <c r="F12" i="1215"/>
  <c r="D12" i="1215"/>
  <c r="H44" i="1214"/>
  <c r="I42" i="1214"/>
  <c r="I41" i="1214"/>
  <c r="I40" i="1214"/>
  <c r="I39" i="1214"/>
  <c r="I38" i="1214"/>
  <c r="I37" i="1214"/>
  <c r="I36" i="1214"/>
  <c r="I35" i="1214"/>
  <c r="I34" i="1214"/>
  <c r="F33" i="1214"/>
  <c r="D33" i="1214"/>
  <c r="I32" i="1214"/>
  <c r="I31" i="1214"/>
  <c r="I30" i="1214"/>
  <c r="I29" i="1214"/>
  <c r="I28" i="1214"/>
  <c r="I27" i="1214"/>
  <c r="F26" i="1214"/>
  <c r="D26" i="1214"/>
  <c r="I25" i="1214"/>
  <c r="I24" i="1214"/>
  <c r="I23" i="1214"/>
  <c r="I22" i="1214"/>
  <c r="I21" i="1214"/>
  <c r="I20" i="1214"/>
  <c r="I19" i="1214"/>
  <c r="F18" i="1214"/>
  <c r="D18" i="1214"/>
  <c r="I17" i="1214"/>
  <c r="I16" i="1214"/>
  <c r="I15" i="1214"/>
  <c r="I14" i="1214"/>
  <c r="I13" i="1214"/>
  <c r="F12" i="1214"/>
  <c r="D12" i="1214"/>
  <c r="F16" i="1213"/>
  <c r="D16" i="1213"/>
  <c r="P661" i="1024" s="1"/>
  <c r="N634" i="1302" s="1"/>
  <c r="G14" i="1213"/>
  <c r="G13" i="1213"/>
  <c r="H44" i="1212"/>
  <c r="I42" i="1212"/>
  <c r="I41" i="1212"/>
  <c r="I40" i="1212"/>
  <c r="I39" i="1212"/>
  <c r="I38" i="1212"/>
  <c r="I37" i="1212"/>
  <c r="I36" i="1212"/>
  <c r="I35" i="1212"/>
  <c r="I34" i="1212"/>
  <c r="F33" i="1212"/>
  <c r="D33" i="1212"/>
  <c r="I32" i="1212"/>
  <c r="I31" i="1212"/>
  <c r="I30" i="1212"/>
  <c r="I29" i="1212"/>
  <c r="I28" i="1212"/>
  <c r="I27" i="1212"/>
  <c r="F26" i="1212"/>
  <c r="D26" i="1212"/>
  <c r="I25" i="1212"/>
  <c r="I24" i="1212"/>
  <c r="I23" i="1212"/>
  <c r="I22" i="1212"/>
  <c r="I21" i="1212"/>
  <c r="I20" i="1212"/>
  <c r="I19" i="1212"/>
  <c r="F18" i="1212"/>
  <c r="D18" i="1212"/>
  <c r="I17" i="1212"/>
  <c r="I16" i="1212"/>
  <c r="I15" i="1212"/>
  <c r="I14" i="1212"/>
  <c r="I13" i="1212"/>
  <c r="F12" i="1212"/>
  <c r="D12" i="1212"/>
  <c r="H44" i="1211"/>
  <c r="I42" i="1211"/>
  <c r="I41" i="1211"/>
  <c r="I40" i="1211"/>
  <c r="I39" i="1211"/>
  <c r="I38" i="1211"/>
  <c r="I37" i="1211"/>
  <c r="I36" i="1211"/>
  <c r="I35" i="1211"/>
  <c r="I34" i="1211"/>
  <c r="F33" i="1211"/>
  <c r="D33" i="1211"/>
  <c r="I32" i="1211"/>
  <c r="I31" i="1211"/>
  <c r="I30" i="1211"/>
  <c r="I29" i="1211"/>
  <c r="I28" i="1211"/>
  <c r="I27" i="1211"/>
  <c r="F26" i="1211"/>
  <c r="D26" i="1211"/>
  <c r="I25" i="1211"/>
  <c r="I24" i="1211"/>
  <c r="I23" i="1211"/>
  <c r="I22" i="1211"/>
  <c r="I21" i="1211"/>
  <c r="I20" i="1211"/>
  <c r="I19" i="1211"/>
  <c r="F18" i="1211"/>
  <c r="D18" i="1211"/>
  <c r="I17" i="1211"/>
  <c r="I16" i="1211"/>
  <c r="I15" i="1211"/>
  <c r="I14" i="1211"/>
  <c r="I13" i="1211"/>
  <c r="F12" i="1211"/>
  <c r="D12" i="1211"/>
  <c r="N646" i="1302" l="1"/>
  <c r="P646" i="1302" s="1"/>
  <c r="N728" i="1302"/>
  <c r="P728" i="1302" s="1"/>
  <c r="S400" i="1302"/>
  <c r="S683" i="1302"/>
  <c r="S712" i="1302"/>
  <c r="P618" i="1302"/>
  <c r="S601" i="1302"/>
  <c r="S630" i="1302"/>
  <c r="V601" i="1302"/>
  <c r="V630" i="1302"/>
  <c r="V400" i="1302"/>
  <c r="V683" i="1302"/>
  <c r="V712" i="1302"/>
  <c r="S592" i="1302"/>
  <c r="S593" i="1302"/>
  <c r="V503" i="1302"/>
  <c r="V504" i="1302"/>
  <c r="P672" i="1302"/>
  <c r="P673" i="1302"/>
  <c r="S391" i="1302"/>
  <c r="V592" i="1302"/>
  <c r="V593" i="1302"/>
  <c r="V391" i="1302"/>
  <c r="V674" i="1302"/>
  <c r="V675" i="1302"/>
  <c r="S540" i="1302"/>
  <c r="S541" i="1302"/>
  <c r="S674" i="1302"/>
  <c r="S675" i="1302"/>
  <c r="P503" i="1302"/>
  <c r="P674" i="1302"/>
  <c r="P675" i="1302"/>
  <c r="S503" i="1302"/>
  <c r="S504" i="1302"/>
  <c r="V540" i="1302"/>
  <c r="V541" i="1302"/>
  <c r="P74" i="1302"/>
  <c r="P99" i="1302"/>
  <c r="Q173" i="1024"/>
  <c r="Q146" i="1302" s="1"/>
  <c r="R173" i="1024"/>
  <c r="T146" i="1302" s="1"/>
  <c r="F29" i="1318"/>
  <c r="E12" i="1244"/>
  <c r="R196" i="1024" s="1"/>
  <c r="T169" i="1302" s="1"/>
  <c r="E12" i="1243"/>
  <c r="Q196" i="1024" s="1"/>
  <c r="Q169" i="1302" s="1"/>
  <c r="E12" i="1242"/>
  <c r="P196" i="1024" s="1"/>
  <c r="N169" i="1302" s="1"/>
  <c r="G24" i="1241"/>
  <c r="G24" i="1240"/>
  <c r="H20" i="1239"/>
  <c r="H20" i="1238"/>
  <c r="F44" i="1234"/>
  <c r="Q523" i="1024" s="1"/>
  <c r="Q496" i="1302" s="1"/>
  <c r="S496" i="1302" s="1"/>
  <c r="F44" i="1235"/>
  <c r="R523" i="1024" s="1"/>
  <c r="T496" i="1302" s="1"/>
  <c r="V496" i="1302" s="1"/>
  <c r="D44" i="1234"/>
  <c r="D44" i="1235"/>
  <c r="I44" i="1234"/>
  <c r="I44" i="1235"/>
  <c r="I70" i="1233"/>
  <c r="F70" i="1233"/>
  <c r="R482" i="1024" s="1"/>
  <c r="T455" i="1302" s="1"/>
  <c r="V455" i="1302" s="1"/>
  <c r="I70" i="1232"/>
  <c r="F70" i="1232"/>
  <c r="Q482" i="1024" s="1"/>
  <c r="Q455" i="1302" s="1"/>
  <c r="S455" i="1302" s="1"/>
  <c r="D41" i="1233"/>
  <c r="D70" i="1233" s="1"/>
  <c r="D18" i="1228"/>
  <c r="D27" i="1228" s="1"/>
  <c r="D41" i="1232"/>
  <c r="D70" i="1232" s="1"/>
  <c r="D18" i="1229"/>
  <c r="D27" i="1229" s="1"/>
  <c r="D22" i="1056"/>
  <c r="F44" i="1221"/>
  <c r="P523" i="1024" s="1"/>
  <c r="N496" i="1302" s="1"/>
  <c r="H20" i="1223"/>
  <c r="E22" i="1056"/>
  <c r="E17" i="1056"/>
  <c r="I70" i="1220"/>
  <c r="F70" i="1220"/>
  <c r="P482" i="1024" s="1"/>
  <c r="N455" i="1302" s="1"/>
  <c r="D44" i="1221"/>
  <c r="I44" i="1221"/>
  <c r="D17" i="1056"/>
  <c r="D41" i="1220"/>
  <c r="D70" i="1220" s="1"/>
  <c r="G24" i="1225"/>
  <c r="G16" i="1218"/>
  <c r="G16" i="1219"/>
  <c r="F44" i="1211"/>
  <c r="P500" i="1024" s="1"/>
  <c r="N473" i="1302" s="1"/>
  <c r="F44" i="1214"/>
  <c r="P533" i="1024" s="1"/>
  <c r="F44" i="1215"/>
  <c r="Q533" i="1024" s="1"/>
  <c r="Q506" i="1302" s="1"/>
  <c r="S506" i="1302" s="1"/>
  <c r="F44" i="1216"/>
  <c r="R533" i="1024" s="1"/>
  <c r="T506" i="1302" s="1"/>
  <c r="V506" i="1302" s="1"/>
  <c r="D44" i="1216"/>
  <c r="G16" i="1217"/>
  <c r="D44" i="1214"/>
  <c r="D44" i="1215"/>
  <c r="I44" i="1214"/>
  <c r="I44" i="1215"/>
  <c r="I44" i="1216"/>
  <c r="F44" i="1212"/>
  <c r="P511" i="1024" s="1"/>
  <c r="N484" i="1302" s="1"/>
  <c r="D44" i="1211"/>
  <c r="D44" i="1212"/>
  <c r="I44" i="1211"/>
  <c r="I44" i="1212"/>
  <c r="G16" i="1213"/>
  <c r="F16" i="1210"/>
  <c r="D16" i="1210"/>
  <c r="R668" i="1024" s="1"/>
  <c r="T641" i="1302" s="1"/>
  <c r="V641" i="1302" s="1"/>
  <c r="G14" i="1210"/>
  <c r="G13" i="1210"/>
  <c r="F16" i="1209"/>
  <c r="D16" i="1209"/>
  <c r="Q668" i="1024" s="1"/>
  <c r="Q641" i="1302" s="1"/>
  <c r="S641" i="1302" s="1"/>
  <c r="G14" i="1209"/>
  <c r="G13" i="1209"/>
  <c r="F16" i="1208"/>
  <c r="D16" i="1208"/>
  <c r="P668" i="1024" s="1"/>
  <c r="N641" i="1302" s="1"/>
  <c r="G14" i="1208"/>
  <c r="G13" i="1208"/>
  <c r="P506" i="1302" l="1"/>
  <c r="N506" i="1302"/>
  <c r="P115" i="1024"/>
  <c r="N88" i="1302" s="1"/>
  <c r="P484" i="1302"/>
  <c r="F33" i="1318"/>
  <c r="F68" i="1318" s="1"/>
  <c r="S480" i="1302"/>
  <c r="S439" i="1302"/>
  <c r="V480" i="1302"/>
  <c r="S596" i="1302"/>
  <c r="S625" i="1302"/>
  <c r="V596" i="1302"/>
  <c r="V625" i="1302"/>
  <c r="S138" i="1302"/>
  <c r="Q133" i="1024"/>
  <c r="Q106" i="1302" s="1"/>
  <c r="S106" i="1302" s="1"/>
  <c r="V439" i="1302"/>
  <c r="R133" i="1024"/>
  <c r="T106" i="1302" s="1"/>
  <c r="V106" i="1302" s="1"/>
  <c r="P471" i="1302"/>
  <c r="V430" i="1302"/>
  <c r="V431" i="1302"/>
  <c r="P161" i="1302"/>
  <c r="P431" i="1302"/>
  <c r="S471" i="1302"/>
  <c r="S430" i="1302"/>
  <c r="S431" i="1302"/>
  <c r="V471" i="1302"/>
  <c r="V161" i="1302"/>
  <c r="V138" i="1302"/>
  <c r="P454" i="1302"/>
  <c r="S588" i="1302"/>
  <c r="V588" i="1302"/>
  <c r="S161" i="1302"/>
  <c r="P96" i="1302"/>
  <c r="P64" i="1302"/>
  <c r="P150" i="1024"/>
  <c r="Q150" i="1024"/>
  <c r="Q123" i="1302" s="1"/>
  <c r="S123" i="1302" s="1"/>
  <c r="R150" i="1024"/>
  <c r="T123" i="1302" s="1"/>
  <c r="V123" i="1302" s="1"/>
  <c r="H34" i="1318"/>
  <c r="H105" i="1318" s="1"/>
  <c r="F34" i="1318"/>
  <c r="F69" i="1318" s="1"/>
  <c r="G34" i="1318"/>
  <c r="G87" i="1318" s="1"/>
  <c r="H32" i="1318"/>
  <c r="H103" i="1318" s="1"/>
  <c r="G32" i="1318"/>
  <c r="G85" i="1318" s="1"/>
  <c r="F37" i="1318"/>
  <c r="F36" i="1318" s="1"/>
  <c r="F64" i="1318"/>
  <c r="P110" i="1024"/>
  <c r="P96" i="1024"/>
  <c r="G16" i="1208"/>
  <c r="G16" i="1209"/>
  <c r="G16" i="1210"/>
  <c r="F16" i="1207"/>
  <c r="D16" i="1207"/>
  <c r="P663" i="1024" s="1"/>
  <c r="N636" i="1302" s="1"/>
  <c r="G14" i="1207"/>
  <c r="G13" i="1207"/>
  <c r="F16" i="1206"/>
  <c r="D16" i="1206"/>
  <c r="R667" i="1024" s="1"/>
  <c r="T640" i="1302" s="1"/>
  <c r="V640" i="1302" s="1"/>
  <c r="G14" i="1206"/>
  <c r="G13" i="1206"/>
  <c r="F16" i="1205"/>
  <c r="D16" i="1205"/>
  <c r="Q667" i="1024" s="1"/>
  <c r="Q640" i="1302" s="1"/>
  <c r="S640" i="1302" s="1"/>
  <c r="G14" i="1205"/>
  <c r="G13" i="1205"/>
  <c r="F16" i="1204"/>
  <c r="D16" i="1204"/>
  <c r="P667" i="1024" s="1"/>
  <c r="N640" i="1302" s="1"/>
  <c r="G14" i="1204"/>
  <c r="G13" i="1204"/>
  <c r="F16" i="1203"/>
  <c r="D16" i="1203"/>
  <c r="R663" i="1024" s="1"/>
  <c r="T636" i="1302" s="1"/>
  <c r="V636" i="1302" s="1"/>
  <c r="G14" i="1203"/>
  <c r="G13" i="1203"/>
  <c r="F16" i="1202"/>
  <c r="D16" i="1202"/>
  <c r="Q663" i="1024" s="1"/>
  <c r="Q636" i="1302" s="1"/>
  <c r="S636" i="1302" s="1"/>
  <c r="G14" i="1202"/>
  <c r="G13" i="1202"/>
  <c r="F16" i="1201"/>
  <c r="D16" i="1201"/>
  <c r="P662" i="1024" s="1"/>
  <c r="N635" i="1302" s="1"/>
  <c r="G14" i="1201"/>
  <c r="G13" i="1201"/>
  <c r="N83" i="1302" l="1"/>
  <c r="P83" i="1302" s="1"/>
  <c r="N69" i="1302"/>
  <c r="P69" i="1302" s="1"/>
  <c r="N123" i="1302"/>
  <c r="P123" i="1302" s="1"/>
  <c r="P88" i="1302"/>
  <c r="U115" i="1024"/>
  <c r="P624" i="1302"/>
  <c r="P590" i="1302"/>
  <c r="P619" i="1302"/>
  <c r="S591" i="1302"/>
  <c r="S620" i="1302"/>
  <c r="V591" i="1302"/>
  <c r="V620" i="1302"/>
  <c r="S595" i="1302"/>
  <c r="S624" i="1302"/>
  <c r="V595" i="1302"/>
  <c r="V624" i="1302"/>
  <c r="P591" i="1302"/>
  <c r="P620" i="1302"/>
  <c r="P581" i="1302"/>
  <c r="P582" i="1302"/>
  <c r="V582" i="1302"/>
  <c r="V583" i="1302"/>
  <c r="S582" i="1302"/>
  <c r="S583" i="1302"/>
  <c r="P75" i="1302"/>
  <c r="V115" i="1302"/>
  <c r="P115" i="1302"/>
  <c r="P61" i="1302"/>
  <c r="V98" i="1302"/>
  <c r="S115" i="1302"/>
  <c r="S98" i="1302"/>
  <c r="G16" i="1205"/>
  <c r="G16" i="1204"/>
  <c r="G16" i="1206"/>
  <c r="G16" i="1207"/>
  <c r="G16" i="1201"/>
  <c r="G16" i="1202"/>
  <c r="G16" i="1203"/>
  <c r="H44" i="1200"/>
  <c r="I42" i="1200"/>
  <c r="I41" i="1200"/>
  <c r="I40" i="1200"/>
  <c r="I39" i="1200"/>
  <c r="I38" i="1200"/>
  <c r="I37" i="1200"/>
  <c r="I36" i="1200"/>
  <c r="I35" i="1200"/>
  <c r="I34" i="1200"/>
  <c r="F33" i="1200"/>
  <c r="D33" i="1200"/>
  <c r="I32" i="1200"/>
  <c r="I31" i="1200"/>
  <c r="I30" i="1200"/>
  <c r="I29" i="1200"/>
  <c r="I28" i="1200"/>
  <c r="I27" i="1200"/>
  <c r="F26" i="1200"/>
  <c r="D26" i="1200"/>
  <c r="I25" i="1200"/>
  <c r="I24" i="1200"/>
  <c r="I23" i="1200"/>
  <c r="I22" i="1200"/>
  <c r="I21" i="1200"/>
  <c r="I20" i="1200"/>
  <c r="I19" i="1200"/>
  <c r="F18" i="1200"/>
  <c r="D18" i="1200"/>
  <c r="I17" i="1200"/>
  <c r="I16" i="1200"/>
  <c r="I15" i="1200"/>
  <c r="I14" i="1200"/>
  <c r="I13" i="1200"/>
  <c r="F12" i="1200"/>
  <c r="D12" i="1200"/>
  <c r="H44" i="1196"/>
  <c r="I42" i="1196"/>
  <c r="I41" i="1196"/>
  <c r="I40" i="1196"/>
  <c r="I39" i="1196"/>
  <c r="I38" i="1196"/>
  <c r="I37" i="1196"/>
  <c r="I36" i="1196"/>
  <c r="I35" i="1196"/>
  <c r="I34" i="1196"/>
  <c r="F33" i="1196"/>
  <c r="D33" i="1196"/>
  <c r="I32" i="1196"/>
  <c r="I31" i="1196"/>
  <c r="I30" i="1196"/>
  <c r="I29" i="1196"/>
  <c r="I28" i="1196"/>
  <c r="I27" i="1196"/>
  <c r="F26" i="1196"/>
  <c r="D26" i="1196"/>
  <c r="I25" i="1196"/>
  <c r="I24" i="1196"/>
  <c r="I23" i="1196"/>
  <c r="I22" i="1196"/>
  <c r="I21" i="1196"/>
  <c r="I20" i="1196"/>
  <c r="I19" i="1196"/>
  <c r="F18" i="1196"/>
  <c r="D18" i="1196"/>
  <c r="I17" i="1196"/>
  <c r="I16" i="1196"/>
  <c r="I15" i="1196"/>
  <c r="I14" i="1196"/>
  <c r="I13" i="1196"/>
  <c r="F12" i="1196"/>
  <c r="D12" i="1196"/>
  <c r="H44" i="1195"/>
  <c r="I42" i="1195"/>
  <c r="I41" i="1195"/>
  <c r="I40" i="1195"/>
  <c r="I39" i="1195"/>
  <c r="I38" i="1195"/>
  <c r="I37" i="1195"/>
  <c r="I36" i="1195"/>
  <c r="I35" i="1195"/>
  <c r="I34" i="1195"/>
  <c r="F33" i="1195"/>
  <c r="D33" i="1195"/>
  <c r="I32" i="1195"/>
  <c r="I31" i="1195"/>
  <c r="I30" i="1195"/>
  <c r="I29" i="1195"/>
  <c r="I28" i="1195"/>
  <c r="I27" i="1195"/>
  <c r="F26" i="1195"/>
  <c r="D26" i="1195"/>
  <c r="I25" i="1195"/>
  <c r="I24" i="1195"/>
  <c r="I23" i="1195"/>
  <c r="I22" i="1195"/>
  <c r="I21" i="1195"/>
  <c r="I20" i="1195"/>
  <c r="I19" i="1195"/>
  <c r="F18" i="1195"/>
  <c r="D18" i="1195"/>
  <c r="I17" i="1195"/>
  <c r="I16" i="1195"/>
  <c r="I15" i="1195"/>
  <c r="I14" i="1195"/>
  <c r="I13" i="1195"/>
  <c r="F12" i="1195"/>
  <c r="D12" i="1195"/>
  <c r="H44" i="1194"/>
  <c r="I42" i="1194"/>
  <c r="I41" i="1194"/>
  <c r="I40" i="1194"/>
  <c r="I39" i="1194"/>
  <c r="I38" i="1194"/>
  <c r="I37" i="1194"/>
  <c r="I36" i="1194"/>
  <c r="I35" i="1194"/>
  <c r="I34" i="1194"/>
  <c r="F33" i="1194"/>
  <c r="D33" i="1194"/>
  <c r="I32" i="1194"/>
  <c r="I31" i="1194"/>
  <c r="I30" i="1194"/>
  <c r="I29" i="1194"/>
  <c r="I28" i="1194"/>
  <c r="I27" i="1194"/>
  <c r="F26" i="1194"/>
  <c r="D26" i="1194"/>
  <c r="I25" i="1194"/>
  <c r="I24" i="1194"/>
  <c r="I23" i="1194"/>
  <c r="I22" i="1194"/>
  <c r="I21" i="1194"/>
  <c r="I20" i="1194"/>
  <c r="I19" i="1194"/>
  <c r="F18" i="1194"/>
  <c r="D18" i="1194"/>
  <c r="I17" i="1194"/>
  <c r="I16" i="1194"/>
  <c r="I15" i="1194"/>
  <c r="I14" i="1194"/>
  <c r="I13" i="1194"/>
  <c r="F12" i="1194"/>
  <c r="D12" i="1194"/>
  <c r="H44" i="1193"/>
  <c r="I42" i="1193"/>
  <c r="I41" i="1193"/>
  <c r="I40" i="1193"/>
  <c r="I39" i="1193"/>
  <c r="I38" i="1193"/>
  <c r="I37" i="1193"/>
  <c r="I36" i="1193"/>
  <c r="I35" i="1193"/>
  <c r="I34" i="1193"/>
  <c r="F33" i="1193"/>
  <c r="D33" i="1193"/>
  <c r="I32" i="1193"/>
  <c r="I31" i="1193"/>
  <c r="I30" i="1193"/>
  <c r="I29" i="1193"/>
  <c r="I28" i="1193"/>
  <c r="I27" i="1193"/>
  <c r="F26" i="1193"/>
  <c r="D26" i="1193"/>
  <c r="I25" i="1193"/>
  <c r="I24" i="1193"/>
  <c r="I23" i="1193"/>
  <c r="I22" i="1193"/>
  <c r="I21" i="1193"/>
  <c r="I20" i="1193"/>
  <c r="I19" i="1193"/>
  <c r="F18" i="1193"/>
  <c r="D18" i="1193"/>
  <c r="I17" i="1193"/>
  <c r="I16" i="1193"/>
  <c r="I15" i="1193"/>
  <c r="I14" i="1193"/>
  <c r="I13" i="1193"/>
  <c r="F12" i="1193"/>
  <c r="D12" i="1193"/>
  <c r="H44" i="1192"/>
  <c r="I42" i="1192"/>
  <c r="I41" i="1192"/>
  <c r="I40" i="1192"/>
  <c r="I39" i="1192"/>
  <c r="I38" i="1192"/>
  <c r="I37" i="1192"/>
  <c r="I36" i="1192"/>
  <c r="I35" i="1192"/>
  <c r="I34" i="1192"/>
  <c r="F33" i="1192"/>
  <c r="D33" i="1192"/>
  <c r="I32" i="1192"/>
  <c r="I31" i="1192"/>
  <c r="I30" i="1192"/>
  <c r="I29" i="1192"/>
  <c r="I28" i="1192"/>
  <c r="I27" i="1192"/>
  <c r="F26" i="1192"/>
  <c r="D26" i="1192"/>
  <c r="I25" i="1192"/>
  <c r="I24" i="1192"/>
  <c r="I23" i="1192"/>
  <c r="I22" i="1192"/>
  <c r="I21" i="1192"/>
  <c r="I20" i="1192"/>
  <c r="I19" i="1192"/>
  <c r="F18" i="1192"/>
  <c r="D18" i="1192"/>
  <c r="I17" i="1192"/>
  <c r="I16" i="1192"/>
  <c r="I15" i="1192"/>
  <c r="I14" i="1192"/>
  <c r="I13" i="1192"/>
  <c r="F12" i="1192"/>
  <c r="D12" i="1192"/>
  <c r="H44" i="1191"/>
  <c r="I42" i="1191"/>
  <c r="I41" i="1191"/>
  <c r="I40" i="1191"/>
  <c r="I39" i="1191"/>
  <c r="I38" i="1191"/>
  <c r="I37" i="1191"/>
  <c r="I36" i="1191"/>
  <c r="I35" i="1191"/>
  <c r="I34" i="1191"/>
  <c r="F33" i="1191"/>
  <c r="D33" i="1191"/>
  <c r="I32" i="1191"/>
  <c r="I31" i="1191"/>
  <c r="I30" i="1191"/>
  <c r="I29" i="1191"/>
  <c r="I28" i="1191"/>
  <c r="I27" i="1191"/>
  <c r="F26" i="1191"/>
  <c r="D26" i="1191"/>
  <c r="I25" i="1191"/>
  <c r="I24" i="1191"/>
  <c r="I23" i="1191"/>
  <c r="I22" i="1191"/>
  <c r="I21" i="1191"/>
  <c r="I20" i="1191"/>
  <c r="I19" i="1191"/>
  <c r="F18" i="1191"/>
  <c r="D18" i="1191"/>
  <c r="I17" i="1191"/>
  <c r="I16" i="1191"/>
  <c r="I15" i="1191"/>
  <c r="I14" i="1191"/>
  <c r="I13" i="1191"/>
  <c r="F12" i="1191"/>
  <c r="D12" i="1191"/>
  <c r="H44" i="1190"/>
  <c r="I42" i="1190"/>
  <c r="I41" i="1190"/>
  <c r="I40" i="1190"/>
  <c r="I39" i="1190"/>
  <c r="I38" i="1190"/>
  <c r="I37" i="1190"/>
  <c r="I36" i="1190"/>
  <c r="I35" i="1190"/>
  <c r="I34" i="1190"/>
  <c r="F33" i="1190"/>
  <c r="D33" i="1190"/>
  <c r="I32" i="1190"/>
  <c r="I31" i="1190"/>
  <c r="I30" i="1190"/>
  <c r="I29" i="1190"/>
  <c r="I28" i="1190"/>
  <c r="I27" i="1190"/>
  <c r="F26" i="1190"/>
  <c r="D26" i="1190"/>
  <c r="I25" i="1190"/>
  <c r="I24" i="1190"/>
  <c r="I23" i="1190"/>
  <c r="I22" i="1190"/>
  <c r="I21" i="1190"/>
  <c r="I20" i="1190"/>
  <c r="I19" i="1190"/>
  <c r="F18" i="1190"/>
  <c r="D18" i="1190"/>
  <c r="I17" i="1190"/>
  <c r="I16" i="1190"/>
  <c r="I15" i="1190"/>
  <c r="I14" i="1190"/>
  <c r="I13" i="1190"/>
  <c r="F12" i="1190"/>
  <c r="D12" i="1190"/>
  <c r="H44" i="1189"/>
  <c r="I42" i="1189"/>
  <c r="I41" i="1189"/>
  <c r="I40" i="1189"/>
  <c r="I39" i="1189"/>
  <c r="I38" i="1189"/>
  <c r="I37" i="1189"/>
  <c r="I36" i="1189"/>
  <c r="I35" i="1189"/>
  <c r="I34" i="1189"/>
  <c r="F33" i="1189"/>
  <c r="D33" i="1189"/>
  <c r="I32" i="1189"/>
  <c r="I31" i="1189"/>
  <c r="I30" i="1189"/>
  <c r="I29" i="1189"/>
  <c r="I28" i="1189"/>
  <c r="I27" i="1189"/>
  <c r="F26" i="1189"/>
  <c r="D26" i="1189"/>
  <c r="I25" i="1189"/>
  <c r="I24" i="1189"/>
  <c r="I23" i="1189"/>
  <c r="I22" i="1189"/>
  <c r="I21" i="1189"/>
  <c r="I20" i="1189"/>
  <c r="I19" i="1189"/>
  <c r="F18" i="1189"/>
  <c r="D18" i="1189"/>
  <c r="I17" i="1189"/>
  <c r="I16" i="1189"/>
  <c r="I15" i="1189"/>
  <c r="I14" i="1189"/>
  <c r="I13" i="1189"/>
  <c r="F12" i="1189"/>
  <c r="D12" i="1189"/>
  <c r="H44" i="1188"/>
  <c r="I42" i="1188"/>
  <c r="I41" i="1188"/>
  <c r="I40" i="1188"/>
  <c r="I39" i="1188"/>
  <c r="I38" i="1188"/>
  <c r="I37" i="1188"/>
  <c r="I36" i="1188"/>
  <c r="I35" i="1188"/>
  <c r="I34" i="1188"/>
  <c r="F33" i="1188"/>
  <c r="D33" i="1188"/>
  <c r="I32" i="1188"/>
  <c r="I31" i="1188"/>
  <c r="I30" i="1188"/>
  <c r="I29" i="1188"/>
  <c r="I28" i="1188"/>
  <c r="I27" i="1188"/>
  <c r="F26" i="1188"/>
  <c r="D26" i="1188"/>
  <c r="I25" i="1188"/>
  <c r="I24" i="1188"/>
  <c r="I23" i="1188"/>
  <c r="I22" i="1188"/>
  <c r="I21" i="1188"/>
  <c r="I20" i="1188"/>
  <c r="I19" i="1188"/>
  <c r="F18" i="1188"/>
  <c r="D18" i="1188"/>
  <c r="I17" i="1188"/>
  <c r="I16" i="1188"/>
  <c r="I15" i="1188"/>
  <c r="I14" i="1188"/>
  <c r="I13" i="1188"/>
  <c r="F12" i="1188"/>
  <c r="D12" i="1188"/>
  <c r="F16" i="1187"/>
  <c r="D16" i="1187"/>
  <c r="R666" i="1024" s="1"/>
  <c r="T639" i="1302" s="1"/>
  <c r="V639" i="1302" s="1"/>
  <c r="G14" i="1187"/>
  <c r="G13" i="1187"/>
  <c r="H44" i="1186"/>
  <c r="I42" i="1186"/>
  <c r="I41" i="1186"/>
  <c r="I40" i="1186"/>
  <c r="I39" i="1186"/>
  <c r="I38" i="1186"/>
  <c r="I37" i="1186"/>
  <c r="I36" i="1186"/>
  <c r="I35" i="1186"/>
  <c r="I34" i="1186"/>
  <c r="F33" i="1186"/>
  <c r="D33" i="1186"/>
  <c r="I32" i="1186"/>
  <c r="I31" i="1186"/>
  <c r="I30" i="1186"/>
  <c r="I29" i="1186"/>
  <c r="I28" i="1186"/>
  <c r="I27" i="1186"/>
  <c r="F26" i="1186"/>
  <c r="D26" i="1186"/>
  <c r="I25" i="1186"/>
  <c r="I24" i="1186"/>
  <c r="I23" i="1186"/>
  <c r="I22" i="1186"/>
  <c r="I21" i="1186"/>
  <c r="I20" i="1186"/>
  <c r="I19" i="1186"/>
  <c r="F18" i="1186"/>
  <c r="D18" i="1186"/>
  <c r="I17" i="1186"/>
  <c r="I16" i="1186"/>
  <c r="I15" i="1186"/>
  <c r="I14" i="1186"/>
  <c r="I13" i="1186"/>
  <c r="F12" i="1186"/>
  <c r="D12" i="1186"/>
  <c r="F16" i="1185"/>
  <c r="D16" i="1185"/>
  <c r="Q666" i="1024" s="1"/>
  <c r="Q639" i="1302" s="1"/>
  <c r="S639" i="1302" s="1"/>
  <c r="G14" i="1185"/>
  <c r="G13" i="1185"/>
  <c r="H44" i="1184"/>
  <c r="I42" i="1184"/>
  <c r="I41" i="1184"/>
  <c r="I40" i="1184"/>
  <c r="I39" i="1184"/>
  <c r="I38" i="1184"/>
  <c r="I37" i="1184"/>
  <c r="I36" i="1184"/>
  <c r="I35" i="1184"/>
  <c r="I34" i="1184"/>
  <c r="F33" i="1184"/>
  <c r="D33" i="1184"/>
  <c r="I32" i="1184"/>
  <c r="I31" i="1184"/>
  <c r="I30" i="1184"/>
  <c r="I29" i="1184"/>
  <c r="I28" i="1184"/>
  <c r="I27" i="1184"/>
  <c r="F26" i="1184"/>
  <c r="D26" i="1184"/>
  <c r="I25" i="1184"/>
  <c r="I24" i="1184"/>
  <c r="I23" i="1184"/>
  <c r="I22" i="1184"/>
  <c r="I21" i="1184"/>
  <c r="I20" i="1184"/>
  <c r="I19" i="1184"/>
  <c r="F18" i="1184"/>
  <c r="D18" i="1184"/>
  <c r="I17" i="1184"/>
  <c r="I16" i="1184"/>
  <c r="I15" i="1184"/>
  <c r="I14" i="1184"/>
  <c r="I13" i="1184"/>
  <c r="F12" i="1184"/>
  <c r="D12" i="1184"/>
  <c r="H44" i="1183"/>
  <c r="I42" i="1183"/>
  <c r="I41" i="1183"/>
  <c r="I40" i="1183"/>
  <c r="I39" i="1183"/>
  <c r="I38" i="1183"/>
  <c r="I37" i="1183"/>
  <c r="I36" i="1183"/>
  <c r="I35" i="1183"/>
  <c r="I34" i="1183"/>
  <c r="F33" i="1183"/>
  <c r="D33" i="1183"/>
  <c r="I32" i="1183"/>
  <c r="I31" i="1183"/>
  <c r="I30" i="1183"/>
  <c r="I29" i="1183"/>
  <c r="I28" i="1183"/>
  <c r="I27" i="1183"/>
  <c r="F26" i="1183"/>
  <c r="D26" i="1183"/>
  <c r="I25" i="1183"/>
  <c r="I24" i="1183"/>
  <c r="I23" i="1183"/>
  <c r="I22" i="1183"/>
  <c r="I21" i="1183"/>
  <c r="I20" i="1183"/>
  <c r="I19" i="1183"/>
  <c r="F18" i="1183"/>
  <c r="D18" i="1183"/>
  <c r="I17" i="1183"/>
  <c r="I16" i="1183"/>
  <c r="I15" i="1183"/>
  <c r="I14" i="1183"/>
  <c r="I13" i="1183"/>
  <c r="F12" i="1183"/>
  <c r="D12" i="1183"/>
  <c r="F16" i="1182"/>
  <c r="D16" i="1182"/>
  <c r="P666" i="1024" s="1"/>
  <c r="N639" i="1302" s="1"/>
  <c r="G14" i="1182"/>
  <c r="G13" i="1182"/>
  <c r="F16" i="1181"/>
  <c r="D16" i="1181"/>
  <c r="P660" i="1024" s="1"/>
  <c r="N633" i="1302" s="1"/>
  <c r="G14" i="1181"/>
  <c r="G13" i="1181"/>
  <c r="F16" i="1180"/>
  <c r="D16" i="1180"/>
  <c r="P659" i="1024" s="1"/>
  <c r="N632" i="1302" s="1"/>
  <c r="G14" i="1180"/>
  <c r="G13" i="1180"/>
  <c r="P616" i="1302" l="1"/>
  <c r="P617" i="1302"/>
  <c r="P623" i="1302"/>
  <c r="S594" i="1302"/>
  <c r="S623" i="1302"/>
  <c r="V594" i="1302"/>
  <c r="V623" i="1302"/>
  <c r="P579" i="1302"/>
  <c r="S585" i="1302"/>
  <c r="S586" i="1302"/>
  <c r="P580" i="1302"/>
  <c r="V585" i="1302"/>
  <c r="V586" i="1302"/>
  <c r="P95" i="1024"/>
  <c r="F44" i="1200"/>
  <c r="P508" i="1024" s="1"/>
  <c r="N481" i="1302" s="1"/>
  <c r="D44" i="1200"/>
  <c r="I44" i="1200"/>
  <c r="F44" i="1195"/>
  <c r="D44" i="1195"/>
  <c r="D44" i="1194"/>
  <c r="I44" i="1194"/>
  <c r="I44" i="1195"/>
  <c r="I44" i="1196"/>
  <c r="D44" i="1196"/>
  <c r="F44" i="1188"/>
  <c r="P507" i="1024" s="1"/>
  <c r="F44" i="1190"/>
  <c r="R508" i="1024" s="1"/>
  <c r="T481" i="1302" s="1"/>
  <c r="F44" i="1192"/>
  <c r="F44" i="1193"/>
  <c r="F44" i="1194"/>
  <c r="P525" i="1024" s="1"/>
  <c r="N498" i="1302" s="1"/>
  <c r="F44" i="1196"/>
  <c r="I44" i="1192"/>
  <c r="D44" i="1192"/>
  <c r="D44" i="1193"/>
  <c r="I44" i="1193"/>
  <c r="F44" i="1191"/>
  <c r="P524" i="1024" s="1"/>
  <c r="N497" i="1302" s="1"/>
  <c r="I44" i="1189"/>
  <c r="I44" i="1190"/>
  <c r="I44" i="1191"/>
  <c r="I44" i="1188"/>
  <c r="D44" i="1191"/>
  <c r="F44" i="1189"/>
  <c r="Q508" i="1024" s="1"/>
  <c r="Q481" i="1302" s="1"/>
  <c r="D44" i="1189"/>
  <c r="D44" i="1190"/>
  <c r="D44" i="1188"/>
  <c r="F44" i="1183"/>
  <c r="P520" i="1024" s="1"/>
  <c r="N493" i="1302" s="1"/>
  <c r="F44" i="1184"/>
  <c r="Q520" i="1024" s="1"/>
  <c r="Q493" i="1302" s="1"/>
  <c r="S493" i="1302" s="1"/>
  <c r="F44" i="1186"/>
  <c r="R520" i="1024" s="1"/>
  <c r="T493" i="1302" s="1"/>
  <c r="V493" i="1302" s="1"/>
  <c r="I44" i="1186"/>
  <c r="D44" i="1186"/>
  <c r="G16" i="1187"/>
  <c r="D44" i="1184"/>
  <c r="G16" i="1185"/>
  <c r="I44" i="1184"/>
  <c r="D44" i="1183"/>
  <c r="I44" i="1183"/>
  <c r="G16" i="1182"/>
  <c r="G16" i="1181"/>
  <c r="G16" i="1180"/>
  <c r="H44" i="1177"/>
  <c r="I42" i="1177"/>
  <c r="I41" i="1177"/>
  <c r="I40" i="1177"/>
  <c r="I39" i="1177"/>
  <c r="I38" i="1177"/>
  <c r="I37" i="1177"/>
  <c r="I36" i="1177"/>
  <c r="I35" i="1177"/>
  <c r="I34" i="1177"/>
  <c r="F33" i="1177"/>
  <c r="D33" i="1177"/>
  <c r="I32" i="1177"/>
  <c r="I31" i="1177"/>
  <c r="I30" i="1177"/>
  <c r="I29" i="1177"/>
  <c r="I28" i="1177"/>
  <c r="I27" i="1177"/>
  <c r="F26" i="1177"/>
  <c r="D26" i="1177"/>
  <c r="I25" i="1177"/>
  <c r="I24" i="1177"/>
  <c r="I23" i="1177"/>
  <c r="I22" i="1177"/>
  <c r="I21" i="1177"/>
  <c r="I20" i="1177"/>
  <c r="I19" i="1177"/>
  <c r="F18" i="1177"/>
  <c r="D18" i="1177"/>
  <c r="I17" i="1177"/>
  <c r="I16" i="1177"/>
  <c r="I15" i="1177"/>
  <c r="I14" i="1177"/>
  <c r="I13" i="1177"/>
  <c r="F12" i="1177"/>
  <c r="D12" i="1177"/>
  <c r="N480" i="1302" l="1"/>
  <c r="P480" i="1302" s="1"/>
  <c r="N68" i="1302"/>
  <c r="P68" i="1302" s="1"/>
  <c r="P477" i="1302"/>
  <c r="S465" i="1302"/>
  <c r="P482" i="1302"/>
  <c r="P464" i="1302"/>
  <c r="S477" i="1302"/>
  <c r="V465" i="1302"/>
  <c r="V477" i="1302"/>
  <c r="P481" i="1302"/>
  <c r="S469" i="1302"/>
  <c r="V457" i="1302"/>
  <c r="V469" i="1302"/>
  <c r="P457" i="1302"/>
  <c r="S457" i="1302"/>
  <c r="P474" i="1302"/>
  <c r="P60" i="1302"/>
  <c r="Q130" i="1024"/>
  <c r="Q103" i="1302" s="1"/>
  <c r="S103" i="1302" s="1"/>
  <c r="S468" i="1302"/>
  <c r="R111" i="1024"/>
  <c r="T84" i="1302" s="1"/>
  <c r="V84" i="1302" s="1"/>
  <c r="V456" i="1302"/>
  <c r="R130" i="1024"/>
  <c r="T103" i="1302" s="1"/>
  <c r="V103" i="1302" s="1"/>
  <c r="V468" i="1302"/>
  <c r="P135" i="1024"/>
  <c r="P111" i="1024"/>
  <c r="P130" i="1024"/>
  <c r="Q111" i="1024"/>
  <c r="Q84" i="1302" s="1"/>
  <c r="S84" i="1302" s="1"/>
  <c r="S456" i="1302"/>
  <c r="P136" i="1024"/>
  <c r="P473" i="1302"/>
  <c r="P107" i="1024"/>
  <c r="P455" i="1302"/>
  <c r="R525" i="1024"/>
  <c r="T498" i="1302" s="1"/>
  <c r="Q525" i="1024"/>
  <c r="Q498" i="1302" s="1"/>
  <c r="R524" i="1024"/>
  <c r="T497" i="1302" s="1"/>
  <c r="V497" i="1302" s="1"/>
  <c r="Q524" i="1024"/>
  <c r="Q497" i="1302" s="1"/>
  <c r="S497" i="1302" s="1"/>
  <c r="F24" i="1318"/>
  <c r="F59" i="1318" s="1"/>
  <c r="H24" i="1318"/>
  <c r="F26" i="1318"/>
  <c r="F61" i="1318" s="1"/>
  <c r="G24" i="1318"/>
  <c r="D44" i="1177"/>
  <c r="I44" i="1177"/>
  <c r="F44" i="1177"/>
  <c r="P499" i="1024" s="1"/>
  <c r="Q344" i="1024"/>
  <c r="Q317" i="1302" s="1"/>
  <c r="S317" i="1302" s="1"/>
  <c r="R344" i="1024"/>
  <c r="T317" i="1302" s="1"/>
  <c r="V317" i="1302" s="1"/>
  <c r="E13" i="1176"/>
  <c r="E12" i="1176"/>
  <c r="F11" i="1176"/>
  <c r="F14" i="1176" s="1"/>
  <c r="P361" i="1024" s="1"/>
  <c r="N334" i="1302" s="1"/>
  <c r="P241" i="1302"/>
  <c r="E24" i="1168"/>
  <c r="E13" i="1168"/>
  <c r="F13" i="1168" s="1"/>
  <c r="D13" i="1168"/>
  <c r="D22" i="1168" s="1"/>
  <c r="C13" i="1168"/>
  <c r="C22" i="1168" s="1"/>
  <c r="F22" i="1168" s="1"/>
  <c r="G22" i="1168" s="1"/>
  <c r="H22" i="1168" s="1"/>
  <c r="H44" i="1167"/>
  <c r="G44" i="1167"/>
  <c r="D44" i="1167"/>
  <c r="E36" i="1167"/>
  <c r="I36" i="1167" s="1"/>
  <c r="I37" i="1167" s="1"/>
  <c r="E34" i="1167"/>
  <c r="I34" i="1167" s="1"/>
  <c r="E33" i="1167"/>
  <c r="I33" i="1167" s="1"/>
  <c r="E32" i="1167"/>
  <c r="I32" i="1167" s="1"/>
  <c r="E31" i="1167"/>
  <c r="I31" i="1167" s="1"/>
  <c r="E29" i="1167"/>
  <c r="I29" i="1167" s="1"/>
  <c r="E28" i="1167"/>
  <c r="I28" i="1167" s="1"/>
  <c r="E27" i="1167"/>
  <c r="I27" i="1167" s="1"/>
  <c r="E26" i="1167"/>
  <c r="I26" i="1167" s="1"/>
  <c r="E25" i="1167"/>
  <c r="E23" i="1167"/>
  <c r="I23" i="1167" s="1"/>
  <c r="I24" i="1167" s="1"/>
  <c r="H44" i="1166"/>
  <c r="G44" i="1166"/>
  <c r="D44" i="1166"/>
  <c r="E36" i="1166"/>
  <c r="I36" i="1166" s="1"/>
  <c r="I37" i="1166" s="1"/>
  <c r="E34" i="1166"/>
  <c r="I34" i="1166" s="1"/>
  <c r="E33" i="1166"/>
  <c r="I33" i="1166" s="1"/>
  <c r="E32" i="1166"/>
  <c r="I32" i="1166" s="1"/>
  <c r="E31" i="1166"/>
  <c r="I31" i="1166" s="1"/>
  <c r="E29" i="1166"/>
  <c r="I29" i="1166" s="1"/>
  <c r="E28" i="1166"/>
  <c r="I28" i="1166" s="1"/>
  <c r="E27" i="1166"/>
  <c r="I27" i="1166" s="1"/>
  <c r="E26" i="1166"/>
  <c r="I26" i="1166" s="1"/>
  <c r="E25" i="1166"/>
  <c r="I25" i="1166" s="1"/>
  <c r="E23" i="1166"/>
  <c r="I23" i="1166" s="1"/>
  <c r="I24" i="1166" s="1"/>
  <c r="H44" i="1165"/>
  <c r="G44" i="1165"/>
  <c r="D44" i="1165"/>
  <c r="E36" i="1165"/>
  <c r="I36" i="1165" s="1"/>
  <c r="I37" i="1165" s="1"/>
  <c r="E34" i="1165"/>
  <c r="I34" i="1165" s="1"/>
  <c r="E33" i="1165"/>
  <c r="I33" i="1165" s="1"/>
  <c r="E32" i="1165"/>
  <c r="I32" i="1165" s="1"/>
  <c r="E31" i="1165"/>
  <c r="I31" i="1165" s="1"/>
  <c r="E29" i="1165"/>
  <c r="I29" i="1165" s="1"/>
  <c r="E28" i="1165"/>
  <c r="I28" i="1165" s="1"/>
  <c r="E27" i="1165"/>
  <c r="I27" i="1165" s="1"/>
  <c r="E26" i="1165"/>
  <c r="I26" i="1165" s="1"/>
  <c r="E25" i="1165"/>
  <c r="I25" i="1165" s="1"/>
  <c r="E23" i="1165"/>
  <c r="I23" i="1165" s="1"/>
  <c r="I24" i="1165" s="1"/>
  <c r="N472" i="1302" l="1"/>
  <c r="P472" i="1302" s="1"/>
  <c r="N103" i="1302"/>
  <c r="P103" i="1302" s="1"/>
  <c r="N109" i="1302"/>
  <c r="P109" i="1302" s="1"/>
  <c r="N84" i="1302"/>
  <c r="P84" i="1302" s="1"/>
  <c r="N80" i="1302"/>
  <c r="P80" i="1302" s="1"/>
  <c r="N108" i="1302"/>
  <c r="P108" i="1302" s="1"/>
  <c r="S482" i="1302"/>
  <c r="P456" i="1302"/>
  <c r="V481" i="1302"/>
  <c r="P326" i="1302"/>
  <c r="S481" i="1302"/>
  <c r="V482" i="1302"/>
  <c r="S309" i="1302"/>
  <c r="V309" i="1302"/>
  <c r="V474" i="1302"/>
  <c r="S474" i="1302"/>
  <c r="P221" i="1302"/>
  <c r="P233" i="1302"/>
  <c r="P448" i="1302"/>
  <c r="F23" i="1318"/>
  <c r="F57" i="1318" s="1"/>
  <c r="P229" i="1302"/>
  <c r="P237" i="1302"/>
  <c r="P225" i="1302"/>
  <c r="P318" i="1302"/>
  <c r="V301" i="1302"/>
  <c r="P95" i="1302"/>
  <c r="P100" i="1302"/>
  <c r="V76" i="1302"/>
  <c r="P72" i="1302"/>
  <c r="S76" i="1302"/>
  <c r="P76" i="1302"/>
  <c r="V95" i="1302"/>
  <c r="S95" i="1302"/>
  <c r="P101" i="1302"/>
  <c r="S301" i="1302"/>
  <c r="U107" i="1024"/>
  <c r="Q135" i="1024"/>
  <c r="Q108" i="1302" s="1"/>
  <c r="S108" i="1302" s="1"/>
  <c r="S472" i="1302"/>
  <c r="R135" i="1024"/>
  <c r="T108" i="1302" s="1"/>
  <c r="V108" i="1302" s="1"/>
  <c r="V472" i="1302"/>
  <c r="R136" i="1024"/>
  <c r="T109" i="1302" s="1"/>
  <c r="V109" i="1302" s="1"/>
  <c r="V473" i="1302"/>
  <c r="Q136" i="1024"/>
  <c r="Q109" i="1302" s="1"/>
  <c r="S109" i="1302" s="1"/>
  <c r="S473" i="1302"/>
  <c r="G26" i="1318"/>
  <c r="G79" i="1318" s="1"/>
  <c r="H26" i="1318"/>
  <c r="H97" i="1318" s="1"/>
  <c r="P94" i="1024"/>
  <c r="R46" i="1024"/>
  <c r="T19" i="1302" s="1"/>
  <c r="Q46" i="1024"/>
  <c r="Q19" i="1302" s="1"/>
  <c r="G77" i="1318"/>
  <c r="H95" i="1318"/>
  <c r="C12" i="1168"/>
  <c r="D19" i="1168"/>
  <c r="D12" i="1168"/>
  <c r="C19" i="1168"/>
  <c r="F19" i="1168" s="1"/>
  <c r="G19" i="1168" s="1"/>
  <c r="H19" i="1168" s="1"/>
  <c r="G13" i="1168"/>
  <c r="H13" i="1168" s="1"/>
  <c r="F12" i="1168"/>
  <c r="G12" i="1168" s="1"/>
  <c r="H12" i="1168" s="1"/>
  <c r="I35" i="1165"/>
  <c r="I35" i="1166"/>
  <c r="E17" i="1168"/>
  <c r="E16" i="1168" s="1"/>
  <c r="E22" i="1168"/>
  <c r="E44" i="1167"/>
  <c r="D17" i="1168"/>
  <c r="D16" i="1168" s="1"/>
  <c r="E44" i="1165"/>
  <c r="I30" i="1165"/>
  <c r="E44" i="1166"/>
  <c r="I30" i="1166"/>
  <c r="I35" i="1167"/>
  <c r="E12" i="1168"/>
  <c r="C17" i="1168"/>
  <c r="E19" i="1168"/>
  <c r="I25" i="1167"/>
  <c r="I30" i="1167" s="1"/>
  <c r="H15" i="1162"/>
  <c r="F15" i="1162"/>
  <c r="R441" i="1024" s="1"/>
  <c r="T414" i="1302" s="1"/>
  <c r="V414" i="1302" s="1"/>
  <c r="E14" i="1162"/>
  <c r="I13" i="1162"/>
  <c r="E13" i="1162"/>
  <c r="I12" i="1162"/>
  <c r="E12" i="1162"/>
  <c r="I11" i="1162"/>
  <c r="E11" i="1162"/>
  <c r="H15" i="1161"/>
  <c r="F15" i="1161"/>
  <c r="Q441" i="1024" s="1"/>
  <c r="Q414" i="1302" s="1"/>
  <c r="S414" i="1302" s="1"/>
  <c r="E14" i="1161"/>
  <c r="I13" i="1161"/>
  <c r="E13" i="1161"/>
  <c r="I12" i="1161"/>
  <c r="E12" i="1161"/>
  <c r="I11" i="1161"/>
  <c r="E11" i="1161"/>
  <c r="H22" i="1160"/>
  <c r="F22" i="1160"/>
  <c r="P442" i="1024" s="1"/>
  <c r="I21" i="1160"/>
  <c r="E21" i="1160"/>
  <c r="I20" i="1160"/>
  <c r="E20" i="1160"/>
  <c r="I19" i="1160"/>
  <c r="E19" i="1160"/>
  <c r="I18" i="1160"/>
  <c r="E18" i="1160"/>
  <c r="H16" i="1160"/>
  <c r="F16" i="1160"/>
  <c r="P441" i="1024" s="1"/>
  <c r="N414" i="1302" s="1"/>
  <c r="I15" i="1160"/>
  <c r="E15" i="1160"/>
  <c r="I14" i="1160"/>
  <c r="E14" i="1160"/>
  <c r="I13" i="1160"/>
  <c r="E13" i="1160"/>
  <c r="I12" i="1160"/>
  <c r="E12" i="1160"/>
  <c r="Y152" i="1024"/>
  <c r="W152" i="1024"/>
  <c r="U152" i="1024"/>
  <c r="Y151" i="1024"/>
  <c r="W151" i="1024"/>
  <c r="U151" i="1024"/>
  <c r="Y150" i="1024"/>
  <c r="W150" i="1024"/>
  <c r="U150" i="1024"/>
  <c r="Y149" i="1024"/>
  <c r="W149" i="1024"/>
  <c r="U149" i="1024"/>
  <c r="Y148" i="1024"/>
  <c r="W148" i="1024"/>
  <c r="U148" i="1024"/>
  <c r="Y147" i="1024"/>
  <c r="W147" i="1024"/>
  <c r="U147" i="1024"/>
  <c r="Y146" i="1024"/>
  <c r="W146" i="1024"/>
  <c r="U146" i="1024"/>
  <c r="Y145" i="1024"/>
  <c r="W145" i="1024"/>
  <c r="U145" i="1024"/>
  <c r="Y144" i="1024"/>
  <c r="W144" i="1024"/>
  <c r="U144" i="1024"/>
  <c r="Y143" i="1024"/>
  <c r="W143" i="1024"/>
  <c r="U143" i="1024"/>
  <c r="Y142" i="1024"/>
  <c r="W142" i="1024"/>
  <c r="U142" i="1024"/>
  <c r="Y141" i="1024"/>
  <c r="W141" i="1024"/>
  <c r="U141" i="1024"/>
  <c r="Y140" i="1024"/>
  <c r="W140" i="1024"/>
  <c r="U140" i="1024"/>
  <c r="Y139" i="1024"/>
  <c r="W139" i="1024"/>
  <c r="U139" i="1024"/>
  <c r="Y138" i="1024"/>
  <c r="W138" i="1024"/>
  <c r="U138" i="1024"/>
  <c r="U136" i="1024"/>
  <c r="U135" i="1024"/>
  <c r="Y134" i="1024"/>
  <c r="W134" i="1024"/>
  <c r="U134" i="1024"/>
  <c r="Y133" i="1024"/>
  <c r="W133" i="1024"/>
  <c r="Y132" i="1024"/>
  <c r="W132" i="1024"/>
  <c r="U132" i="1024"/>
  <c r="Y131" i="1024"/>
  <c r="W131" i="1024"/>
  <c r="U131" i="1024"/>
  <c r="Y111" i="1024"/>
  <c r="W111" i="1024"/>
  <c r="U111" i="1024"/>
  <c r="Y110" i="1024"/>
  <c r="W110" i="1024"/>
  <c r="U110" i="1024"/>
  <c r="U99" i="1024"/>
  <c r="W99" i="1024"/>
  <c r="Y99" i="1024"/>
  <c r="W94" i="1024"/>
  <c r="Y94" i="1024"/>
  <c r="U95" i="1024"/>
  <c r="W95" i="1024"/>
  <c r="Y95" i="1024"/>
  <c r="U96" i="1024"/>
  <c r="W96" i="1024"/>
  <c r="Y96" i="1024"/>
  <c r="N415" i="1302" l="1"/>
  <c r="P415" i="1302" s="1"/>
  <c r="N67" i="1302"/>
  <c r="P67" i="1302" s="1"/>
  <c r="V398" i="1302"/>
  <c r="S398" i="1302"/>
  <c r="Y135" i="1024"/>
  <c r="V100" i="1302"/>
  <c r="Y136" i="1024"/>
  <c r="V101" i="1302"/>
  <c r="W135" i="1024"/>
  <c r="S100" i="1302"/>
  <c r="S389" i="1302"/>
  <c r="V389" i="1302"/>
  <c r="P213" i="1302"/>
  <c r="S19" i="1302"/>
  <c r="S101" i="1302"/>
  <c r="P59" i="1302"/>
  <c r="V19" i="1302"/>
  <c r="W136" i="1024"/>
  <c r="H20" i="1318"/>
  <c r="H19" i="1318" s="1"/>
  <c r="G20" i="1318"/>
  <c r="G19" i="1318" s="1"/>
  <c r="U94" i="1024"/>
  <c r="F17" i="1168"/>
  <c r="C16" i="1168"/>
  <c r="H23" i="1160"/>
  <c r="I22" i="1160"/>
  <c r="I16" i="1160"/>
  <c r="I15" i="1162"/>
  <c r="I15" i="1161"/>
  <c r="G17" i="1168" l="1"/>
  <c r="H17" i="1168" s="1"/>
  <c r="F16" i="1168"/>
  <c r="G16" i="1168" s="1"/>
  <c r="H16" i="1168" s="1"/>
  <c r="I23" i="1160"/>
  <c r="E24" i="1064"/>
  <c r="F19" i="1063"/>
  <c r="R174" i="1024" s="1"/>
  <c r="T147" i="1302" s="1"/>
  <c r="V147" i="1302" s="1"/>
  <c r="E19" i="1063"/>
  <c r="D19" i="1063"/>
  <c r="C19" i="1063"/>
  <c r="F19" i="1062"/>
  <c r="Q174" i="1024" s="1"/>
  <c r="Q147" i="1302" s="1"/>
  <c r="S147" i="1302" s="1"/>
  <c r="E19" i="1062"/>
  <c r="D19" i="1062"/>
  <c r="C19" i="1062"/>
  <c r="F19" i="1061"/>
  <c r="P174" i="1024" s="1"/>
  <c r="E19" i="1061"/>
  <c r="D19" i="1061"/>
  <c r="C18" i="1061"/>
  <c r="C19" i="1061" s="1"/>
  <c r="H14" i="1057"/>
  <c r="I12" i="1057"/>
  <c r="I11" i="1057"/>
  <c r="E24" i="1056"/>
  <c r="C13" i="1056"/>
  <c r="H22" i="1056"/>
  <c r="G22" i="1056"/>
  <c r="F22" i="1056"/>
  <c r="H19" i="1056"/>
  <c r="G19" i="1056"/>
  <c r="F19" i="1056"/>
  <c r="H17" i="1056"/>
  <c r="G17" i="1056"/>
  <c r="F17" i="1056"/>
  <c r="H13" i="1056"/>
  <c r="G13" i="1056"/>
  <c r="E18" i="1055"/>
  <c r="N147" i="1302" l="1"/>
  <c r="P147" i="1302" s="1"/>
  <c r="P139" i="1302"/>
  <c r="S139" i="1302"/>
  <c r="V139" i="1302"/>
  <c r="C12" i="1064"/>
  <c r="C13" i="1064" s="1"/>
  <c r="C17" i="1064" s="1"/>
  <c r="D12" i="1064"/>
  <c r="D13" i="1064" s="1"/>
  <c r="D22" i="1064" s="1"/>
  <c r="G22" i="1064" s="1"/>
  <c r="E12" i="1064"/>
  <c r="E13" i="1064" s="1"/>
  <c r="H13" i="1064" s="1"/>
  <c r="E27" i="1055"/>
  <c r="D18" i="1055"/>
  <c r="D27" i="1055" s="1"/>
  <c r="I13" i="1057"/>
  <c r="I14" i="1057" s="1"/>
  <c r="I27" i="1055"/>
  <c r="P173" i="1024" s="1"/>
  <c r="N146" i="1302" s="1"/>
  <c r="C19" i="1056"/>
  <c r="F13" i="1056"/>
  <c r="C22" i="1056"/>
  <c r="C17" i="1056"/>
  <c r="F14" i="1057"/>
  <c r="P443" i="1024" s="1"/>
  <c r="N416" i="1302" l="1"/>
  <c r="P416" i="1302" s="1"/>
  <c r="P138" i="1302"/>
  <c r="P133" i="1024"/>
  <c r="P391" i="1302"/>
  <c r="G13" i="1064"/>
  <c r="G12" i="1064" s="1"/>
  <c r="H12" i="1064" s="1"/>
  <c r="F32" i="1318"/>
  <c r="F67" i="1318" s="1"/>
  <c r="D19" i="1064"/>
  <c r="G19" i="1064" s="1"/>
  <c r="D17" i="1064"/>
  <c r="G17" i="1064" s="1"/>
  <c r="E22" i="1064"/>
  <c r="H22" i="1064" s="1"/>
  <c r="C19" i="1064"/>
  <c r="F19" i="1064" s="1"/>
  <c r="F13" i="1064"/>
  <c r="F12" i="1064" s="1"/>
  <c r="E17" i="1064"/>
  <c r="H17" i="1064" s="1"/>
  <c r="C22" i="1064"/>
  <c r="F22" i="1064" s="1"/>
  <c r="E19" i="1064"/>
  <c r="H19" i="1064" s="1"/>
  <c r="F17" i="1064"/>
  <c r="C16" i="1064"/>
  <c r="D16" i="1064" s="1"/>
  <c r="E16" i="1064" s="1"/>
  <c r="F18" i="1040"/>
  <c r="D18" i="1040"/>
  <c r="H16" i="1040"/>
  <c r="H18" i="1040" s="1"/>
  <c r="G16" i="1040"/>
  <c r="G18" i="1040" s="1"/>
  <c r="F14" i="1040"/>
  <c r="D14" i="1040"/>
  <c r="H12" i="1040"/>
  <c r="H14" i="1040" s="1"/>
  <c r="G12" i="1040"/>
  <c r="G14" i="1040" s="1"/>
  <c r="F18" i="1035"/>
  <c r="D18" i="1035"/>
  <c r="P445" i="1024" s="1"/>
  <c r="N418" i="1302" s="1"/>
  <c r="H16" i="1035"/>
  <c r="H18" i="1035" s="1"/>
  <c r="G16" i="1035"/>
  <c r="G18" i="1035" s="1"/>
  <c r="F14" i="1035"/>
  <c r="D14" i="1035"/>
  <c r="P444" i="1024" s="1"/>
  <c r="N417" i="1302" s="1"/>
  <c r="H12" i="1035"/>
  <c r="H14" i="1035" s="1"/>
  <c r="G12" i="1035"/>
  <c r="G14" i="1035" s="1"/>
  <c r="F18" i="1034"/>
  <c r="D18" i="1034"/>
  <c r="P451" i="1024" s="1"/>
  <c r="H16" i="1034"/>
  <c r="H18" i="1034" s="1"/>
  <c r="G16" i="1034"/>
  <c r="G18" i="1034" s="1"/>
  <c r="F14" i="1034"/>
  <c r="D14" i="1034"/>
  <c r="P450" i="1024" s="1"/>
  <c r="H12" i="1034"/>
  <c r="H14" i="1034" s="1"/>
  <c r="G12" i="1034"/>
  <c r="G14" i="1034" s="1"/>
  <c r="N423" i="1302" l="1"/>
  <c r="P423" i="1302" s="1"/>
  <c r="P424" i="1302"/>
  <c r="N424" i="1302"/>
  <c r="N106" i="1302"/>
  <c r="P106" i="1302" s="1"/>
  <c r="P407" i="1302"/>
  <c r="P402" i="1302"/>
  <c r="P401" i="1302"/>
  <c r="P399" i="1302"/>
  <c r="P400" i="1302"/>
  <c r="P98" i="1302"/>
  <c r="P46" i="1024"/>
  <c r="N19" i="1302" s="1"/>
  <c r="U133" i="1024"/>
  <c r="F16" i="1064"/>
  <c r="F23" i="1064" s="1"/>
  <c r="G16" i="1064"/>
  <c r="G23" i="1064" s="1"/>
  <c r="H16" i="1064"/>
  <c r="H23" i="1064" s="1"/>
  <c r="H19" i="1034"/>
  <c r="H19" i="1040"/>
  <c r="F19" i="1040"/>
  <c r="G19" i="1034"/>
  <c r="H19" i="1035"/>
  <c r="F19" i="1035"/>
  <c r="G19" i="1035"/>
  <c r="G19" i="1040"/>
  <c r="F19" i="1034"/>
  <c r="P19" i="1302" l="1"/>
  <c r="Q244" i="1024"/>
  <c r="Q217" i="1302" s="1"/>
  <c r="S217" i="1302" s="1"/>
  <c r="P244" i="1024"/>
  <c r="R244" i="1024"/>
  <c r="T217" i="1302" s="1"/>
  <c r="V217" i="1302" s="1"/>
  <c r="E13" i="1030"/>
  <c r="E12" i="1030"/>
  <c r="F11" i="1030"/>
  <c r="F14" i="1030" s="1"/>
  <c r="P359" i="1024" s="1"/>
  <c r="N332" i="1302" s="1"/>
  <c r="N217" i="1302" l="1"/>
  <c r="P217" i="1302" s="1"/>
  <c r="P324" i="1302"/>
  <c r="P315" i="1302"/>
  <c r="Q137" i="1024"/>
  <c r="Q110" i="1302" s="1"/>
  <c r="S110" i="1302" s="1"/>
  <c r="S209" i="1302"/>
  <c r="P137" i="1024"/>
  <c r="P209" i="1302"/>
  <c r="R137" i="1024"/>
  <c r="T110" i="1302" s="1"/>
  <c r="V110" i="1302" s="1"/>
  <c r="V209" i="1302"/>
  <c r="F26" i="265"/>
  <c r="D26" i="265"/>
  <c r="G25" i="265"/>
  <c r="G24" i="265"/>
  <c r="G23" i="265"/>
  <c r="F21" i="265"/>
  <c r="D21" i="265"/>
  <c r="G20" i="265"/>
  <c r="G19" i="265"/>
  <c r="G18" i="265"/>
  <c r="N110" i="1302" l="1"/>
  <c r="P110" i="1302" s="1"/>
  <c r="V102" i="1302"/>
  <c r="P102" i="1302"/>
  <c r="S102" i="1302"/>
  <c r="W137" i="1024"/>
  <c r="Y137" i="1024"/>
  <c r="U137" i="1024"/>
  <c r="P658" i="1024"/>
  <c r="N631" i="1302" s="1"/>
  <c r="G26" i="265"/>
  <c r="G21" i="265"/>
  <c r="P586" i="1302" l="1"/>
  <c r="P578" i="1302"/>
  <c r="W125" i="1024"/>
  <c r="Y125" i="1024"/>
  <c r="W126" i="1024"/>
  <c r="Y126" i="1024"/>
  <c r="W127" i="1024"/>
  <c r="Y127" i="1024"/>
  <c r="U127" i="1024"/>
  <c r="U126" i="1024"/>
  <c r="U125" i="1024"/>
  <c r="W106" i="1024"/>
  <c r="Y106" i="1024"/>
  <c r="U106" i="1024"/>
  <c r="W98" i="1024"/>
  <c r="Y98" i="1024"/>
  <c r="U58" i="1024"/>
  <c r="W58" i="1024"/>
  <c r="Y58" i="1024"/>
  <c r="U59" i="1024"/>
  <c r="W59" i="1024"/>
  <c r="Y59" i="1024"/>
  <c r="U60" i="1024"/>
  <c r="W60" i="1024"/>
  <c r="Y60" i="1024"/>
  <c r="U61" i="1024"/>
  <c r="W61" i="1024"/>
  <c r="Y61" i="1024"/>
  <c r="U62" i="1024"/>
  <c r="W62" i="1024"/>
  <c r="Y62" i="1024"/>
  <c r="U63" i="1024"/>
  <c r="W63" i="1024"/>
  <c r="Y63" i="1024"/>
  <c r="U64" i="1024"/>
  <c r="W64" i="1024"/>
  <c r="Y64" i="1024"/>
  <c r="U65" i="1024"/>
  <c r="W65" i="1024"/>
  <c r="Y65" i="1024"/>
  <c r="U67" i="1024"/>
  <c r="W67" i="1024"/>
  <c r="Y67" i="1024"/>
  <c r="U71" i="1024"/>
  <c r="W71" i="1024"/>
  <c r="Y71" i="1024"/>
  <c r="U72" i="1024"/>
  <c r="W72" i="1024"/>
  <c r="Y72" i="1024"/>
  <c r="U73" i="1024"/>
  <c r="W73" i="1024"/>
  <c r="Y73" i="1024"/>
  <c r="U74" i="1024"/>
  <c r="W74" i="1024"/>
  <c r="Y74" i="1024"/>
  <c r="U75" i="1024"/>
  <c r="W75" i="1024"/>
  <c r="Y75" i="1024"/>
  <c r="U84" i="1024"/>
  <c r="W84" i="1024"/>
  <c r="Y84" i="1024"/>
  <c r="U85" i="1024"/>
  <c r="W85" i="1024"/>
  <c r="Y85" i="1024"/>
  <c r="U86" i="1024"/>
  <c r="W86" i="1024"/>
  <c r="Y86" i="1024"/>
  <c r="U87" i="1024"/>
  <c r="W87" i="1024"/>
  <c r="Y87" i="1024"/>
  <c r="U90" i="1024"/>
  <c r="W90" i="1024"/>
  <c r="Y90" i="1024"/>
  <c r="U93" i="1024"/>
  <c r="W93" i="1024"/>
  <c r="Y93" i="1024"/>
  <c r="U109" i="1024"/>
  <c r="W109" i="1024"/>
  <c r="Y109" i="1024"/>
  <c r="U123" i="1024"/>
  <c r="W123" i="1024"/>
  <c r="Y123" i="1024"/>
  <c r="U124" i="1024"/>
  <c r="W124" i="1024"/>
  <c r="Y124" i="1024"/>
  <c r="U128" i="1024"/>
  <c r="W128" i="1024"/>
  <c r="Y128" i="1024"/>
  <c r="U129" i="1024"/>
  <c r="W129" i="1024"/>
  <c r="Y129" i="1024"/>
  <c r="U130" i="1024"/>
  <c r="W130" i="1024"/>
  <c r="Y130" i="1024"/>
  <c r="U823" i="1024" l="1"/>
  <c r="U822" i="1024"/>
  <c r="U820" i="1024"/>
  <c r="C12" i="61" l="1"/>
  <c r="D12" i="61"/>
  <c r="B12" i="61"/>
  <c r="C10" i="59" l="1"/>
  <c r="D10" i="59"/>
  <c r="Q52" i="1024" l="1"/>
  <c r="Q25" i="1302" s="1"/>
  <c r="R52" i="1024"/>
  <c r="T25" i="1302" s="1"/>
  <c r="S25" i="1302" l="1"/>
  <c r="V25" i="1302"/>
  <c r="R819" i="1024"/>
  <c r="T792" i="1302" s="1"/>
  <c r="V792" i="1302" s="1"/>
  <c r="Q819" i="1024"/>
  <c r="Q792" i="1302" s="1"/>
  <c r="S792" i="1302" s="1"/>
  <c r="P819" i="1024"/>
  <c r="R810" i="1024"/>
  <c r="Q810" i="1024"/>
  <c r="P810" i="1024"/>
  <c r="R806" i="1024"/>
  <c r="T779" i="1302" s="1"/>
  <c r="V779" i="1302" s="1"/>
  <c r="Q806" i="1024"/>
  <c r="Q779" i="1302" s="1"/>
  <c r="S779" i="1302" s="1"/>
  <c r="P806" i="1024"/>
  <c r="R343" i="1024"/>
  <c r="T316" i="1302" s="1"/>
  <c r="V316" i="1302" s="1"/>
  <c r="Q343" i="1024"/>
  <c r="Q316" i="1302" s="1"/>
  <c r="S316" i="1302" s="1"/>
  <c r="R302" i="1024"/>
  <c r="T275" i="1302" s="1"/>
  <c r="V275" i="1302" s="1"/>
  <c r="Q302" i="1024"/>
  <c r="Q275" i="1302" s="1"/>
  <c r="S275" i="1302" s="1"/>
  <c r="Y44" i="1024"/>
  <c r="W44" i="1024"/>
  <c r="U44" i="1024"/>
  <c r="Y158" i="1024"/>
  <c r="W158" i="1024"/>
  <c r="U158" i="1024"/>
  <c r="Y157" i="1024"/>
  <c r="W157" i="1024"/>
  <c r="U157" i="1024"/>
  <c r="Y57" i="1024"/>
  <c r="W57" i="1024"/>
  <c r="U57" i="1024"/>
  <c r="Y45" i="1024"/>
  <c r="W45" i="1024"/>
  <c r="Y34" i="1024"/>
  <c r="W34" i="1024"/>
  <c r="U34" i="1024"/>
  <c r="Y33" i="1024"/>
  <c r="W33" i="1024"/>
  <c r="U33" i="1024"/>
  <c r="Y32" i="1024"/>
  <c r="W32" i="1024"/>
  <c r="Y30" i="1024"/>
  <c r="W30" i="1024"/>
  <c r="N792" i="1302" l="1"/>
  <c r="P792" i="1302" s="1"/>
  <c r="N779" i="1302"/>
  <c r="P779" i="1302" s="1"/>
  <c r="N783" i="1302"/>
  <c r="P783" i="1302" s="1"/>
  <c r="V767" i="1302"/>
  <c r="T783" i="1302"/>
  <c r="V783" i="1302" s="1"/>
  <c r="S767" i="1302"/>
  <c r="Q783" i="1302"/>
  <c r="S783" i="1302" s="1"/>
  <c r="P767" i="1302"/>
  <c r="S308" i="1302"/>
  <c r="V734" i="1302"/>
  <c r="V763" i="1302"/>
  <c r="P747" i="1302"/>
  <c r="P776" i="1302"/>
  <c r="V267" i="1302"/>
  <c r="S734" i="1302"/>
  <c r="S763" i="1302"/>
  <c r="S267" i="1302"/>
  <c r="P734" i="1302"/>
  <c r="P763" i="1302"/>
  <c r="V747" i="1302"/>
  <c r="V776" i="1302"/>
  <c r="V308" i="1302"/>
  <c r="S747" i="1302"/>
  <c r="S776" i="1302"/>
  <c r="V258" i="1302"/>
  <c r="V259" i="1302"/>
  <c r="S258" i="1302"/>
  <c r="S259" i="1302"/>
  <c r="P726" i="1302"/>
  <c r="S729" i="1302"/>
  <c r="S730" i="1302"/>
  <c r="V739" i="1302"/>
  <c r="V299" i="1302"/>
  <c r="V300" i="1302"/>
  <c r="P729" i="1302"/>
  <c r="P730" i="1302"/>
  <c r="S739" i="1302"/>
  <c r="S299" i="1302"/>
  <c r="S300" i="1302"/>
  <c r="V726" i="1302"/>
  <c r="P739" i="1302"/>
  <c r="S726" i="1302"/>
  <c r="V729" i="1302"/>
  <c r="V730" i="1302"/>
  <c r="P805" i="1024"/>
  <c r="Y159" i="1024"/>
  <c r="D10" i="61"/>
  <c r="W159" i="1024"/>
  <c r="C10" i="61"/>
  <c r="Q805" i="1024"/>
  <c r="Q778" i="1302" s="1"/>
  <c r="S778" i="1302" s="1"/>
  <c r="R805" i="1024"/>
  <c r="T778" i="1302" s="1"/>
  <c r="V778" i="1302" s="1"/>
  <c r="Q297" i="1024"/>
  <c r="Q270" i="1302" s="1"/>
  <c r="S270" i="1302" s="1"/>
  <c r="R297" i="1024"/>
  <c r="T270" i="1302" s="1"/>
  <c r="V270" i="1302" s="1"/>
  <c r="R156" i="1024"/>
  <c r="T129" i="1302" s="1"/>
  <c r="V129" i="1302" s="1"/>
  <c r="Q156" i="1024"/>
  <c r="Q129" i="1302" s="1"/>
  <c r="S129" i="1302" s="1"/>
  <c r="N778" i="1302" l="1"/>
  <c r="P778" i="1302" s="1"/>
  <c r="P733" i="1302"/>
  <c r="P762" i="1302"/>
  <c r="S733" i="1302"/>
  <c r="S762" i="1302"/>
  <c r="V733" i="1302"/>
  <c r="V762" i="1302"/>
  <c r="S121" i="1302"/>
  <c r="V724" i="1302"/>
  <c r="V725" i="1302"/>
  <c r="P724" i="1302"/>
  <c r="P725" i="1302"/>
  <c r="V121" i="1302"/>
  <c r="S724" i="1302"/>
  <c r="S725" i="1302"/>
  <c r="Y53" i="1024"/>
  <c r="U53" i="1024"/>
  <c r="W53" i="1024"/>
  <c r="I30" i="146" l="1"/>
  <c r="I31" i="146"/>
  <c r="I32" i="146"/>
  <c r="I33" i="146"/>
  <c r="I34" i="146"/>
  <c r="I35" i="146"/>
  <c r="I36" i="146"/>
  <c r="I37" i="146"/>
  <c r="I15" i="146"/>
  <c r="I16" i="146"/>
  <c r="I17" i="146"/>
  <c r="I18" i="146"/>
  <c r="I19" i="146"/>
  <c r="I22" i="146"/>
  <c r="F38" i="1008" l="1"/>
  <c r="D38" i="1008"/>
  <c r="G37" i="1008"/>
  <c r="G36" i="1008"/>
  <c r="G35" i="1008"/>
  <c r="G34" i="1008"/>
  <c r="G33" i="1008"/>
  <c r="G32" i="1008"/>
  <c r="G31" i="1008"/>
  <c r="G30" i="1008"/>
  <c r="G29" i="1008"/>
  <c r="G28" i="1008"/>
  <c r="G27" i="1008"/>
  <c r="F25" i="1008"/>
  <c r="D25" i="1008"/>
  <c r="P736" i="1024" s="1"/>
  <c r="N709" i="1302" s="1"/>
  <c r="G24" i="1008"/>
  <c r="G23" i="1008"/>
  <c r="G22" i="1008"/>
  <c r="G21" i="1008"/>
  <c r="G20" i="1008"/>
  <c r="G19" i="1008"/>
  <c r="G18" i="1008"/>
  <c r="G17" i="1008"/>
  <c r="G16" i="1008"/>
  <c r="G15" i="1008"/>
  <c r="G14" i="1008"/>
  <c r="G32" i="1002"/>
  <c r="E32" i="1002"/>
  <c r="H31" i="1002"/>
  <c r="H30" i="1002"/>
  <c r="H29" i="1002"/>
  <c r="H28" i="1002"/>
  <c r="H27" i="1002"/>
  <c r="H26" i="1002"/>
  <c r="H25" i="1002"/>
  <c r="H24" i="1002"/>
  <c r="H23" i="1002"/>
  <c r="G21" i="1002"/>
  <c r="E21" i="1002"/>
  <c r="P567" i="1024" s="1"/>
  <c r="H20" i="1002"/>
  <c r="H19" i="1002"/>
  <c r="H18" i="1002"/>
  <c r="H17" i="1002"/>
  <c r="H16" i="1002"/>
  <c r="H15" i="1002"/>
  <c r="H14" i="1002"/>
  <c r="H13" i="1002"/>
  <c r="H12" i="1002"/>
  <c r="H151" i="999"/>
  <c r="J149" i="999"/>
  <c r="I149" i="999"/>
  <c r="J148" i="999"/>
  <c r="I148" i="999"/>
  <c r="J147" i="999"/>
  <c r="I147" i="999"/>
  <c r="J146" i="999"/>
  <c r="I146" i="999"/>
  <c r="J145" i="999"/>
  <c r="I145" i="999"/>
  <c r="J144" i="999"/>
  <c r="I144" i="999"/>
  <c r="J143" i="999"/>
  <c r="I143" i="999"/>
  <c r="J142" i="999"/>
  <c r="I142" i="999"/>
  <c r="J141" i="999"/>
  <c r="I141" i="999"/>
  <c r="J140" i="999"/>
  <c r="I140" i="999"/>
  <c r="J139" i="999"/>
  <c r="I139" i="999"/>
  <c r="J138" i="999"/>
  <c r="I138" i="999"/>
  <c r="J137" i="999"/>
  <c r="I137" i="999"/>
  <c r="J136" i="999"/>
  <c r="I136" i="999"/>
  <c r="J135" i="999"/>
  <c r="I135" i="999"/>
  <c r="J134" i="999"/>
  <c r="I134" i="999"/>
  <c r="J133" i="999"/>
  <c r="I133" i="999"/>
  <c r="J132" i="999"/>
  <c r="I132" i="999"/>
  <c r="J131" i="999"/>
  <c r="I131" i="999"/>
  <c r="J130" i="999"/>
  <c r="I130" i="999"/>
  <c r="J129" i="999"/>
  <c r="I129" i="999"/>
  <c r="J128" i="999"/>
  <c r="I128" i="999"/>
  <c r="J127" i="999"/>
  <c r="I127" i="999"/>
  <c r="J126" i="999"/>
  <c r="I126" i="999"/>
  <c r="J125" i="999"/>
  <c r="I125" i="999"/>
  <c r="J124" i="999"/>
  <c r="I124" i="999"/>
  <c r="J123" i="999"/>
  <c r="I123" i="999"/>
  <c r="J121" i="999"/>
  <c r="I121" i="999"/>
  <c r="J120" i="999"/>
  <c r="I120" i="999"/>
  <c r="J119" i="999"/>
  <c r="I119" i="999"/>
  <c r="J118" i="999"/>
  <c r="I118" i="999"/>
  <c r="J116" i="999"/>
  <c r="I116" i="999"/>
  <c r="J115" i="999"/>
  <c r="I115" i="999"/>
  <c r="J114" i="999"/>
  <c r="I114" i="999"/>
  <c r="J113" i="999"/>
  <c r="I113" i="999"/>
  <c r="J112" i="999"/>
  <c r="I112" i="999"/>
  <c r="J111" i="999"/>
  <c r="I111" i="999"/>
  <c r="J110" i="999"/>
  <c r="I110" i="999"/>
  <c r="J109" i="999"/>
  <c r="I109" i="999"/>
  <c r="J107" i="999"/>
  <c r="I107" i="999"/>
  <c r="J106" i="999"/>
  <c r="I106" i="999"/>
  <c r="J105" i="999"/>
  <c r="I105" i="999"/>
  <c r="J103" i="999"/>
  <c r="I103" i="999"/>
  <c r="J102" i="999"/>
  <c r="I102" i="999"/>
  <c r="J101" i="999"/>
  <c r="I101" i="999"/>
  <c r="J100" i="999"/>
  <c r="I100" i="999"/>
  <c r="J99" i="999"/>
  <c r="I99" i="999"/>
  <c r="J98" i="999"/>
  <c r="I98" i="999"/>
  <c r="J97" i="999"/>
  <c r="I97" i="999"/>
  <c r="J96" i="999"/>
  <c r="I96" i="999"/>
  <c r="F95" i="999"/>
  <c r="D95" i="999"/>
  <c r="J94" i="999"/>
  <c r="I94" i="999"/>
  <c r="J93" i="999"/>
  <c r="I93" i="999"/>
  <c r="J92" i="999"/>
  <c r="I92" i="999"/>
  <c r="F91" i="999"/>
  <c r="D91" i="999"/>
  <c r="J90" i="999"/>
  <c r="I90" i="999"/>
  <c r="J89" i="999"/>
  <c r="I89" i="999"/>
  <c r="J88" i="999"/>
  <c r="I88" i="999"/>
  <c r="F87" i="999"/>
  <c r="D87" i="999"/>
  <c r="J86" i="999"/>
  <c r="I86" i="999"/>
  <c r="J85" i="999"/>
  <c r="I85" i="999"/>
  <c r="J84" i="999"/>
  <c r="I84" i="999"/>
  <c r="F83" i="999"/>
  <c r="D83" i="999"/>
  <c r="H81" i="999"/>
  <c r="J79" i="999"/>
  <c r="I79" i="999"/>
  <c r="J78" i="999"/>
  <c r="I78" i="999"/>
  <c r="J77" i="999"/>
  <c r="I77" i="999"/>
  <c r="J76" i="999"/>
  <c r="I76" i="999"/>
  <c r="J75" i="999"/>
  <c r="I75" i="999"/>
  <c r="J74" i="999"/>
  <c r="I74" i="999"/>
  <c r="J73" i="999"/>
  <c r="I73" i="999"/>
  <c r="J72" i="999"/>
  <c r="I72" i="999"/>
  <c r="J71" i="999"/>
  <c r="I71" i="999"/>
  <c r="J70" i="999"/>
  <c r="I70" i="999"/>
  <c r="J69" i="999"/>
  <c r="I69" i="999"/>
  <c r="J68" i="999"/>
  <c r="I68" i="999"/>
  <c r="J67" i="999"/>
  <c r="I67" i="999"/>
  <c r="J66" i="999"/>
  <c r="I66" i="999"/>
  <c r="J65" i="999"/>
  <c r="I65" i="999"/>
  <c r="J64" i="999"/>
  <c r="I64" i="999"/>
  <c r="J63" i="999"/>
  <c r="I63" i="999"/>
  <c r="J62" i="999"/>
  <c r="I62" i="999"/>
  <c r="J61" i="999"/>
  <c r="I61" i="999"/>
  <c r="J60" i="999"/>
  <c r="I60" i="999"/>
  <c r="J59" i="999"/>
  <c r="I59" i="999"/>
  <c r="J58" i="999"/>
  <c r="I58" i="999"/>
  <c r="J57" i="999"/>
  <c r="I57" i="999"/>
  <c r="J56" i="999"/>
  <c r="I56" i="999"/>
  <c r="J55" i="999"/>
  <c r="I55" i="999"/>
  <c r="J54" i="999"/>
  <c r="I54" i="999"/>
  <c r="J53" i="999"/>
  <c r="I53" i="999"/>
  <c r="J51" i="999"/>
  <c r="I51" i="999"/>
  <c r="J50" i="999"/>
  <c r="I50" i="999"/>
  <c r="J49" i="999"/>
  <c r="I49" i="999"/>
  <c r="J48" i="999"/>
  <c r="I48" i="999"/>
  <c r="J46" i="999"/>
  <c r="I46" i="999"/>
  <c r="J45" i="999"/>
  <c r="I45" i="999"/>
  <c r="J44" i="999"/>
  <c r="I44" i="999"/>
  <c r="J43" i="999"/>
  <c r="I43" i="999"/>
  <c r="J42" i="999"/>
  <c r="I42" i="999"/>
  <c r="J41" i="999"/>
  <c r="I41" i="999"/>
  <c r="J40" i="999"/>
  <c r="I40" i="999"/>
  <c r="J39" i="999"/>
  <c r="I39" i="999"/>
  <c r="J37" i="999"/>
  <c r="I37" i="999"/>
  <c r="J36" i="999"/>
  <c r="I36" i="999"/>
  <c r="J35" i="999"/>
  <c r="I35" i="999"/>
  <c r="J33" i="999"/>
  <c r="I33" i="999"/>
  <c r="J32" i="999"/>
  <c r="I32" i="999"/>
  <c r="J31" i="999"/>
  <c r="I31" i="999"/>
  <c r="J30" i="999"/>
  <c r="I30" i="999"/>
  <c r="J29" i="999"/>
  <c r="I29" i="999"/>
  <c r="J28" i="999"/>
  <c r="I28" i="999"/>
  <c r="J27" i="999"/>
  <c r="I27" i="999"/>
  <c r="J26" i="999"/>
  <c r="I26" i="999"/>
  <c r="F25" i="999"/>
  <c r="D25" i="999"/>
  <c r="J24" i="999"/>
  <c r="I24" i="999"/>
  <c r="J23" i="999"/>
  <c r="I23" i="999"/>
  <c r="J22" i="999"/>
  <c r="I22" i="999"/>
  <c r="F21" i="999"/>
  <c r="D21" i="999"/>
  <c r="J20" i="999"/>
  <c r="I20" i="999"/>
  <c r="J19" i="999"/>
  <c r="I19" i="999"/>
  <c r="J18" i="999"/>
  <c r="I18" i="999"/>
  <c r="F17" i="999"/>
  <c r="D17" i="999"/>
  <c r="J16" i="999"/>
  <c r="I16" i="999"/>
  <c r="J15" i="999"/>
  <c r="I15" i="999"/>
  <c r="J14" i="999"/>
  <c r="I14" i="999"/>
  <c r="F13" i="999"/>
  <c r="D13" i="999"/>
  <c r="H143" i="998"/>
  <c r="J141" i="998"/>
  <c r="I141" i="998"/>
  <c r="J140" i="998"/>
  <c r="I140" i="998"/>
  <c r="J139" i="998"/>
  <c r="I139" i="998"/>
  <c r="J138" i="998"/>
  <c r="I138" i="998"/>
  <c r="J137" i="998"/>
  <c r="I137" i="998"/>
  <c r="J136" i="998"/>
  <c r="I136" i="998"/>
  <c r="J135" i="998"/>
  <c r="I135" i="998"/>
  <c r="J134" i="998"/>
  <c r="I134" i="998"/>
  <c r="J133" i="998"/>
  <c r="I133" i="998"/>
  <c r="J132" i="998"/>
  <c r="I132" i="998"/>
  <c r="J131" i="998"/>
  <c r="I131" i="998"/>
  <c r="J130" i="998"/>
  <c r="I130" i="998"/>
  <c r="J129" i="998"/>
  <c r="I129" i="998"/>
  <c r="J128" i="998"/>
  <c r="I128" i="998"/>
  <c r="J127" i="998"/>
  <c r="I127" i="998"/>
  <c r="J126" i="998"/>
  <c r="I126" i="998"/>
  <c r="J125" i="998"/>
  <c r="I125" i="998"/>
  <c r="J124" i="998"/>
  <c r="I124" i="998"/>
  <c r="J123" i="998"/>
  <c r="I123" i="998"/>
  <c r="J122" i="998"/>
  <c r="I122" i="998"/>
  <c r="J121" i="998"/>
  <c r="I121" i="998"/>
  <c r="F120" i="998"/>
  <c r="D120" i="998"/>
  <c r="J119" i="998"/>
  <c r="I119" i="998"/>
  <c r="J118" i="998"/>
  <c r="I118" i="998"/>
  <c r="J117" i="998"/>
  <c r="I117" i="998"/>
  <c r="J116" i="998"/>
  <c r="I116" i="998"/>
  <c r="F115" i="998"/>
  <c r="D115" i="998"/>
  <c r="D106" i="998" s="1"/>
  <c r="J114" i="998"/>
  <c r="I114" i="998"/>
  <c r="J113" i="998"/>
  <c r="I113" i="998"/>
  <c r="J112" i="998"/>
  <c r="I112" i="998"/>
  <c r="J111" i="998"/>
  <c r="I111" i="998"/>
  <c r="J110" i="998"/>
  <c r="I110" i="998"/>
  <c r="J109" i="998"/>
  <c r="I109" i="998"/>
  <c r="J108" i="998"/>
  <c r="I108" i="998"/>
  <c r="J107" i="998"/>
  <c r="I107" i="998"/>
  <c r="F106" i="998"/>
  <c r="J105" i="998"/>
  <c r="I105" i="998"/>
  <c r="J104" i="998"/>
  <c r="I104" i="998"/>
  <c r="J103" i="998"/>
  <c r="I103" i="998"/>
  <c r="F102" i="998"/>
  <c r="D102" i="998"/>
  <c r="J101" i="998"/>
  <c r="I101" i="998"/>
  <c r="J100" i="998"/>
  <c r="I100" i="998"/>
  <c r="J99" i="998"/>
  <c r="I99" i="998"/>
  <c r="J98" i="998"/>
  <c r="I98" i="998"/>
  <c r="J97" i="998"/>
  <c r="I97" i="998"/>
  <c r="J96" i="998"/>
  <c r="I96" i="998"/>
  <c r="J95" i="998"/>
  <c r="I95" i="998"/>
  <c r="J94" i="998"/>
  <c r="I94" i="998"/>
  <c r="J93" i="998"/>
  <c r="I93" i="998"/>
  <c r="J92" i="998"/>
  <c r="I92" i="998"/>
  <c r="J91" i="998"/>
  <c r="I91" i="998"/>
  <c r="J90" i="998"/>
  <c r="I90" i="998"/>
  <c r="J89" i="998"/>
  <c r="I89" i="998"/>
  <c r="J88" i="998"/>
  <c r="I88" i="998"/>
  <c r="J87" i="998"/>
  <c r="I87" i="998"/>
  <c r="J86" i="998"/>
  <c r="I86" i="998"/>
  <c r="J85" i="998"/>
  <c r="I85" i="998"/>
  <c r="J84" i="998"/>
  <c r="I84" i="998"/>
  <c r="J83" i="998"/>
  <c r="I83" i="998"/>
  <c r="J82" i="998"/>
  <c r="I82" i="998"/>
  <c r="J81" i="998"/>
  <c r="I81" i="998"/>
  <c r="J80" i="998"/>
  <c r="I80" i="998"/>
  <c r="F79" i="998"/>
  <c r="D79" i="998"/>
  <c r="H77" i="998"/>
  <c r="J75" i="998"/>
  <c r="I75" i="998"/>
  <c r="J74" i="998"/>
  <c r="I74" i="998"/>
  <c r="J73" i="998"/>
  <c r="I73" i="998"/>
  <c r="J72" i="998"/>
  <c r="I72" i="998"/>
  <c r="J71" i="998"/>
  <c r="I71" i="998"/>
  <c r="J70" i="998"/>
  <c r="I70" i="998"/>
  <c r="J69" i="998"/>
  <c r="I69" i="998"/>
  <c r="J68" i="998"/>
  <c r="I68" i="998"/>
  <c r="J67" i="998"/>
  <c r="I67" i="998"/>
  <c r="J66" i="998"/>
  <c r="I66" i="998"/>
  <c r="J65" i="998"/>
  <c r="I65" i="998"/>
  <c r="J64" i="998"/>
  <c r="I64" i="998"/>
  <c r="J63" i="998"/>
  <c r="I63" i="998"/>
  <c r="J62" i="998"/>
  <c r="I62" i="998"/>
  <c r="J61" i="998"/>
  <c r="I61" i="998"/>
  <c r="J60" i="998"/>
  <c r="I60" i="998"/>
  <c r="J59" i="998"/>
  <c r="I59" i="998"/>
  <c r="J58" i="998"/>
  <c r="I58" i="998"/>
  <c r="J57" i="998"/>
  <c r="I57" i="998"/>
  <c r="J56" i="998"/>
  <c r="I56" i="998"/>
  <c r="J55" i="998"/>
  <c r="I55" i="998"/>
  <c r="F54" i="998"/>
  <c r="D54" i="998"/>
  <c r="J53" i="998"/>
  <c r="I53" i="998"/>
  <c r="J52" i="998"/>
  <c r="I52" i="998"/>
  <c r="J51" i="998"/>
  <c r="I51" i="998"/>
  <c r="J50" i="998"/>
  <c r="I50" i="998"/>
  <c r="F49" i="998"/>
  <c r="D49" i="998"/>
  <c r="D40" i="998" s="1"/>
  <c r="J48" i="998"/>
  <c r="I48" i="998"/>
  <c r="J47" i="998"/>
  <c r="I47" i="998"/>
  <c r="J46" i="998"/>
  <c r="I46" i="998"/>
  <c r="J45" i="998"/>
  <c r="I45" i="998"/>
  <c r="J44" i="998"/>
  <c r="I44" i="998"/>
  <c r="J43" i="998"/>
  <c r="I43" i="998"/>
  <c r="J42" i="998"/>
  <c r="I42" i="998"/>
  <c r="J41" i="998"/>
  <c r="I41" i="998"/>
  <c r="F40" i="998"/>
  <c r="J39" i="998"/>
  <c r="I39" i="998"/>
  <c r="J38" i="998"/>
  <c r="I38" i="998"/>
  <c r="J37" i="998"/>
  <c r="I37" i="998"/>
  <c r="F36" i="998"/>
  <c r="D36" i="998"/>
  <c r="J35" i="998"/>
  <c r="I35" i="998"/>
  <c r="J34" i="998"/>
  <c r="I34" i="998"/>
  <c r="J33" i="998"/>
  <c r="I33" i="998"/>
  <c r="J32" i="998"/>
  <c r="I32" i="998"/>
  <c r="J31" i="998"/>
  <c r="I31" i="998"/>
  <c r="J30" i="998"/>
  <c r="I30" i="998"/>
  <c r="J29" i="998"/>
  <c r="I29" i="998"/>
  <c r="J28" i="998"/>
  <c r="I28" i="998"/>
  <c r="J27" i="998"/>
  <c r="I27" i="998"/>
  <c r="J26" i="998"/>
  <c r="I26" i="998"/>
  <c r="J25" i="998"/>
  <c r="I25" i="998"/>
  <c r="J24" i="998"/>
  <c r="I24" i="998"/>
  <c r="J23" i="998"/>
  <c r="I23" i="998"/>
  <c r="J22" i="998"/>
  <c r="I22" i="998"/>
  <c r="J21" i="998"/>
  <c r="I21" i="998"/>
  <c r="J20" i="998"/>
  <c r="I20" i="998"/>
  <c r="J19" i="998"/>
  <c r="I19" i="998"/>
  <c r="J18" i="998"/>
  <c r="I18" i="998"/>
  <c r="J17" i="998"/>
  <c r="I17" i="998"/>
  <c r="J16" i="998"/>
  <c r="I16" i="998"/>
  <c r="J15" i="998"/>
  <c r="I15" i="998"/>
  <c r="J14" i="998"/>
  <c r="I14" i="998"/>
  <c r="F13" i="998"/>
  <c r="D13" i="998"/>
  <c r="P540" i="1302" l="1"/>
  <c r="N540" i="1302"/>
  <c r="P524" i="1302"/>
  <c r="P693" i="1302"/>
  <c r="F81" i="999"/>
  <c r="P492" i="1024" s="1"/>
  <c r="F151" i="999"/>
  <c r="H152" i="999"/>
  <c r="I81" i="999"/>
  <c r="J151" i="999"/>
  <c r="J77" i="998"/>
  <c r="D77" i="998"/>
  <c r="D151" i="999"/>
  <c r="H144" i="998"/>
  <c r="D143" i="998"/>
  <c r="I151" i="999"/>
  <c r="I77" i="998"/>
  <c r="H32" i="1002"/>
  <c r="I143" i="998"/>
  <c r="G33" i="1002"/>
  <c r="F77" i="998"/>
  <c r="D81" i="999"/>
  <c r="P423" i="1024" s="1"/>
  <c r="N396" i="1302" s="1"/>
  <c r="G25" i="1008"/>
  <c r="G38" i="1008"/>
  <c r="J143" i="998"/>
  <c r="F143" i="998"/>
  <c r="J81" i="999"/>
  <c r="H21" i="1002"/>
  <c r="F39" i="1008"/>
  <c r="P465" i="1302" l="1"/>
  <c r="N465" i="1302"/>
  <c r="P380" i="1302"/>
  <c r="P449" i="1302"/>
  <c r="P440" i="1302"/>
  <c r="P371" i="1302"/>
  <c r="P465" i="1024"/>
  <c r="N438" i="1302" s="1"/>
  <c r="P377" i="1024"/>
  <c r="I152" i="999"/>
  <c r="J152" i="999"/>
  <c r="J144" i="998"/>
  <c r="I144" i="998"/>
  <c r="H33" i="1002"/>
  <c r="G39" i="1008"/>
  <c r="P350" i="1302" l="1"/>
  <c r="N350" i="1302"/>
  <c r="P422" i="1302"/>
  <c r="P342" i="1302"/>
  <c r="P333" i="1302"/>
  <c r="P55" i="1024"/>
  <c r="N28" i="1302" s="1"/>
  <c r="F49" i="1318"/>
  <c r="F48" i="1318" s="1"/>
  <c r="U55" i="1024" l="1"/>
  <c r="P28" i="1302"/>
  <c r="F18" i="943"/>
  <c r="E18" i="943"/>
  <c r="G16" i="943"/>
  <c r="G18" i="943" s="1"/>
  <c r="F14" i="943"/>
  <c r="E14" i="943"/>
  <c r="G12" i="943"/>
  <c r="G14" i="943" s="1"/>
  <c r="F18" i="942"/>
  <c r="E18" i="942"/>
  <c r="G16" i="942"/>
  <c r="G18" i="942" s="1"/>
  <c r="F14" i="942"/>
  <c r="E14" i="942"/>
  <c r="G12" i="942"/>
  <c r="G14" i="942" s="1"/>
  <c r="F18" i="941"/>
  <c r="E18" i="941"/>
  <c r="G16" i="941"/>
  <c r="G18" i="941" s="1"/>
  <c r="F14" i="941"/>
  <c r="E14" i="941"/>
  <c r="G12" i="941"/>
  <c r="G14" i="941" s="1"/>
  <c r="F18" i="940"/>
  <c r="E18" i="940"/>
  <c r="G16" i="940"/>
  <c r="G18" i="940" s="1"/>
  <c r="F14" i="940"/>
  <c r="E14" i="940"/>
  <c r="G12" i="940"/>
  <c r="G14" i="940" s="1"/>
  <c r="E15" i="939"/>
  <c r="C15" i="939" s="1"/>
  <c r="G13" i="939"/>
  <c r="E13" i="938"/>
  <c r="C13" i="938" s="1"/>
  <c r="G11" i="938"/>
  <c r="E13" i="937"/>
  <c r="E12" i="937"/>
  <c r="F11" i="937"/>
  <c r="F14" i="937" s="1"/>
  <c r="F28" i="936"/>
  <c r="D28" i="936"/>
  <c r="G27" i="936"/>
  <c r="G26" i="936"/>
  <c r="G25" i="936"/>
  <c r="G24" i="936"/>
  <c r="G23" i="936"/>
  <c r="G22" i="936"/>
  <c r="F20" i="936"/>
  <c r="D20" i="936"/>
  <c r="G19" i="936"/>
  <c r="G18" i="936"/>
  <c r="G17" i="936"/>
  <c r="G16" i="936"/>
  <c r="G15" i="936"/>
  <c r="G14" i="936"/>
  <c r="F28" i="935"/>
  <c r="D28" i="935"/>
  <c r="G27" i="935"/>
  <c r="G26" i="935"/>
  <c r="G25" i="935"/>
  <c r="G24" i="935"/>
  <c r="G23" i="935"/>
  <c r="G22" i="935"/>
  <c r="F20" i="935"/>
  <c r="D20" i="935"/>
  <c r="G19" i="935"/>
  <c r="G18" i="935"/>
  <c r="G17" i="935"/>
  <c r="G16" i="935"/>
  <c r="G15" i="935"/>
  <c r="G14" i="935"/>
  <c r="F38" i="932"/>
  <c r="D38" i="932"/>
  <c r="G37" i="932"/>
  <c r="G36" i="932"/>
  <c r="G35" i="932"/>
  <c r="G34" i="932"/>
  <c r="G33" i="932"/>
  <c r="G32" i="932"/>
  <c r="G31" i="932"/>
  <c r="G30" i="932"/>
  <c r="G29" i="932"/>
  <c r="G28" i="932"/>
  <c r="G27" i="932"/>
  <c r="F25" i="932"/>
  <c r="D25" i="932"/>
  <c r="G24" i="932"/>
  <c r="G23" i="932"/>
  <c r="G22" i="932"/>
  <c r="G21" i="932"/>
  <c r="G20" i="932"/>
  <c r="G19" i="932"/>
  <c r="G18" i="932"/>
  <c r="G17" i="932"/>
  <c r="G16" i="932"/>
  <c r="G15" i="932"/>
  <c r="G14" i="932"/>
  <c r="F22" i="931"/>
  <c r="D22" i="931"/>
  <c r="G21" i="931"/>
  <c r="G20" i="931"/>
  <c r="G19" i="931"/>
  <c r="F17" i="931"/>
  <c r="D17" i="931"/>
  <c r="G16" i="931"/>
  <c r="G15" i="931"/>
  <c r="G14" i="931"/>
  <c r="F22" i="930"/>
  <c r="D22" i="930"/>
  <c r="G21" i="930"/>
  <c r="G20" i="930"/>
  <c r="G19" i="930"/>
  <c r="F17" i="930"/>
  <c r="D17" i="930"/>
  <c r="G16" i="930"/>
  <c r="G15" i="930"/>
  <c r="G14" i="930"/>
  <c r="F22" i="929"/>
  <c r="D22" i="929"/>
  <c r="G21" i="929"/>
  <c r="G20" i="929"/>
  <c r="G19" i="929"/>
  <c r="F17" i="929"/>
  <c r="D17" i="929"/>
  <c r="G16" i="929"/>
  <c r="G15" i="929"/>
  <c r="G14" i="929"/>
  <c r="F20" i="926"/>
  <c r="D20" i="926"/>
  <c r="G19" i="926"/>
  <c r="G18" i="926"/>
  <c r="F16" i="926"/>
  <c r="D16" i="926"/>
  <c r="G15" i="926"/>
  <c r="G14" i="926"/>
  <c r="F28" i="925"/>
  <c r="D28" i="925"/>
  <c r="G27" i="925"/>
  <c r="G26" i="925"/>
  <c r="G25" i="925"/>
  <c r="G24" i="925"/>
  <c r="G23" i="925"/>
  <c r="G22" i="925"/>
  <c r="F20" i="925"/>
  <c r="D20" i="925"/>
  <c r="G19" i="925"/>
  <c r="G18" i="925"/>
  <c r="G17" i="925"/>
  <c r="G16" i="925"/>
  <c r="G15" i="925"/>
  <c r="G14" i="925"/>
  <c r="G32" i="922"/>
  <c r="E32" i="922"/>
  <c r="H31" i="922"/>
  <c r="H30" i="922"/>
  <c r="H29" i="922"/>
  <c r="H28" i="922"/>
  <c r="H27" i="922"/>
  <c r="H26" i="922"/>
  <c r="H25" i="922"/>
  <c r="H24" i="922"/>
  <c r="H23" i="922"/>
  <c r="G21" i="922"/>
  <c r="E21" i="922"/>
  <c r="H20" i="922"/>
  <c r="H19" i="922"/>
  <c r="H18" i="922"/>
  <c r="H17" i="922"/>
  <c r="H16" i="922"/>
  <c r="H15" i="922"/>
  <c r="H14" i="922"/>
  <c r="H13" i="922"/>
  <c r="H12" i="922"/>
  <c r="F25" i="921"/>
  <c r="D25" i="921"/>
  <c r="H24" i="921"/>
  <c r="G24" i="921"/>
  <c r="H23" i="921"/>
  <c r="G23" i="921"/>
  <c r="H22" i="921"/>
  <c r="G22" i="921"/>
  <c r="H21" i="921"/>
  <c r="G21" i="921"/>
  <c r="H20" i="921"/>
  <c r="G20" i="921"/>
  <c r="F18" i="921"/>
  <c r="D18" i="921"/>
  <c r="H17" i="921"/>
  <c r="G17" i="921"/>
  <c r="H16" i="921"/>
  <c r="G16" i="921"/>
  <c r="H15" i="921"/>
  <c r="G15" i="921"/>
  <c r="H14" i="921"/>
  <c r="G14" i="921"/>
  <c r="H13" i="921"/>
  <c r="G13" i="921"/>
  <c r="F18" i="920"/>
  <c r="D18" i="920"/>
  <c r="H16" i="920"/>
  <c r="H18" i="920" s="1"/>
  <c r="G16" i="920"/>
  <c r="G18" i="920" s="1"/>
  <c r="F14" i="920"/>
  <c r="D14" i="920"/>
  <c r="H12" i="920"/>
  <c r="H14" i="920" s="1"/>
  <c r="G12" i="920"/>
  <c r="G14" i="920" s="1"/>
  <c r="H151" i="917"/>
  <c r="J149" i="917"/>
  <c r="I149" i="917"/>
  <c r="J148" i="917"/>
  <c r="I148" i="917"/>
  <c r="J147" i="917"/>
  <c r="I147" i="917"/>
  <c r="J146" i="917"/>
  <c r="I146" i="917"/>
  <c r="J145" i="917"/>
  <c r="I145" i="917"/>
  <c r="J144" i="917"/>
  <c r="I144" i="917"/>
  <c r="J143" i="917"/>
  <c r="I143" i="917"/>
  <c r="J142" i="917"/>
  <c r="I142" i="917"/>
  <c r="J141" i="917"/>
  <c r="I141" i="917"/>
  <c r="J140" i="917"/>
  <c r="I140" i="917"/>
  <c r="J139" i="917"/>
  <c r="I139" i="917"/>
  <c r="J138" i="917"/>
  <c r="I138" i="917"/>
  <c r="J137" i="917"/>
  <c r="I137" i="917"/>
  <c r="J136" i="917"/>
  <c r="I136" i="917"/>
  <c r="J135" i="917"/>
  <c r="I135" i="917"/>
  <c r="J134" i="917"/>
  <c r="I134" i="917"/>
  <c r="J133" i="917"/>
  <c r="I133" i="917"/>
  <c r="J132" i="917"/>
  <c r="I132" i="917"/>
  <c r="J131" i="917"/>
  <c r="I131" i="917"/>
  <c r="J130" i="917"/>
  <c r="I130" i="917"/>
  <c r="J129" i="917"/>
  <c r="I129" i="917"/>
  <c r="J128" i="917"/>
  <c r="I128" i="917"/>
  <c r="J127" i="917"/>
  <c r="I127" i="917"/>
  <c r="J126" i="917"/>
  <c r="I126" i="917"/>
  <c r="J125" i="917"/>
  <c r="I125" i="917"/>
  <c r="J124" i="917"/>
  <c r="I124" i="917"/>
  <c r="J123" i="917"/>
  <c r="I123" i="917"/>
  <c r="J121" i="917"/>
  <c r="I121" i="917"/>
  <c r="J120" i="917"/>
  <c r="I120" i="917"/>
  <c r="J119" i="917"/>
  <c r="I119" i="917"/>
  <c r="J118" i="917"/>
  <c r="I118" i="917"/>
  <c r="J116" i="917"/>
  <c r="I116" i="917"/>
  <c r="J115" i="917"/>
  <c r="I115" i="917"/>
  <c r="J114" i="917"/>
  <c r="I114" i="917"/>
  <c r="J113" i="917"/>
  <c r="I113" i="917"/>
  <c r="J112" i="917"/>
  <c r="I112" i="917"/>
  <c r="J111" i="917"/>
  <c r="I111" i="917"/>
  <c r="J110" i="917"/>
  <c r="I110" i="917"/>
  <c r="J109" i="917"/>
  <c r="I109" i="917"/>
  <c r="J107" i="917"/>
  <c r="I107" i="917"/>
  <c r="J106" i="917"/>
  <c r="I106" i="917"/>
  <c r="J105" i="917"/>
  <c r="I105" i="917"/>
  <c r="J103" i="917"/>
  <c r="I103" i="917"/>
  <c r="J102" i="917"/>
  <c r="I102" i="917"/>
  <c r="J101" i="917"/>
  <c r="I101" i="917"/>
  <c r="J100" i="917"/>
  <c r="I100" i="917"/>
  <c r="J99" i="917"/>
  <c r="I99" i="917"/>
  <c r="J98" i="917"/>
  <c r="I98" i="917"/>
  <c r="J97" i="917"/>
  <c r="I97" i="917"/>
  <c r="J96" i="917"/>
  <c r="I96" i="917"/>
  <c r="F95" i="917"/>
  <c r="D95" i="917"/>
  <c r="J94" i="917"/>
  <c r="I94" i="917"/>
  <c r="J93" i="917"/>
  <c r="I93" i="917"/>
  <c r="J92" i="917"/>
  <c r="I92" i="917"/>
  <c r="F91" i="917"/>
  <c r="D91" i="917"/>
  <c r="J90" i="917"/>
  <c r="I90" i="917"/>
  <c r="J89" i="917"/>
  <c r="I89" i="917"/>
  <c r="J88" i="917"/>
  <c r="I88" i="917"/>
  <c r="F87" i="917"/>
  <c r="D87" i="917"/>
  <c r="J86" i="917"/>
  <c r="I86" i="917"/>
  <c r="J85" i="917"/>
  <c r="I85" i="917"/>
  <c r="J84" i="917"/>
  <c r="I84" i="917"/>
  <c r="F83" i="917"/>
  <c r="D83" i="917"/>
  <c r="H81" i="917"/>
  <c r="J79" i="917"/>
  <c r="I79" i="917"/>
  <c r="J78" i="917"/>
  <c r="I78" i="917"/>
  <c r="J77" i="917"/>
  <c r="I77" i="917"/>
  <c r="J76" i="917"/>
  <c r="I76" i="917"/>
  <c r="J75" i="917"/>
  <c r="I75" i="917"/>
  <c r="J74" i="917"/>
  <c r="I74" i="917"/>
  <c r="J73" i="917"/>
  <c r="I73" i="917"/>
  <c r="J72" i="917"/>
  <c r="I72" i="917"/>
  <c r="J71" i="917"/>
  <c r="I71" i="917"/>
  <c r="J70" i="917"/>
  <c r="I70" i="917"/>
  <c r="J69" i="917"/>
  <c r="I69" i="917"/>
  <c r="J68" i="917"/>
  <c r="I68" i="917"/>
  <c r="J67" i="917"/>
  <c r="I67" i="917"/>
  <c r="J66" i="917"/>
  <c r="I66" i="917"/>
  <c r="J65" i="917"/>
  <c r="I65" i="917"/>
  <c r="J64" i="917"/>
  <c r="I64" i="917"/>
  <c r="J63" i="917"/>
  <c r="I63" i="917"/>
  <c r="J62" i="917"/>
  <c r="I62" i="917"/>
  <c r="J61" i="917"/>
  <c r="I61" i="917"/>
  <c r="J60" i="917"/>
  <c r="I60" i="917"/>
  <c r="J59" i="917"/>
  <c r="I59" i="917"/>
  <c r="J58" i="917"/>
  <c r="I58" i="917"/>
  <c r="J57" i="917"/>
  <c r="I57" i="917"/>
  <c r="J56" i="917"/>
  <c r="I56" i="917"/>
  <c r="J55" i="917"/>
  <c r="I55" i="917"/>
  <c r="J54" i="917"/>
  <c r="I54" i="917"/>
  <c r="J53" i="917"/>
  <c r="I53" i="917"/>
  <c r="J51" i="917"/>
  <c r="I51" i="917"/>
  <c r="J50" i="917"/>
  <c r="I50" i="917"/>
  <c r="J49" i="917"/>
  <c r="I49" i="917"/>
  <c r="J48" i="917"/>
  <c r="I48" i="917"/>
  <c r="J46" i="917"/>
  <c r="I46" i="917"/>
  <c r="J45" i="917"/>
  <c r="I45" i="917"/>
  <c r="J44" i="917"/>
  <c r="I44" i="917"/>
  <c r="J43" i="917"/>
  <c r="I43" i="917"/>
  <c r="J42" i="917"/>
  <c r="I42" i="917"/>
  <c r="J41" i="917"/>
  <c r="I41" i="917"/>
  <c r="J40" i="917"/>
  <c r="I40" i="917"/>
  <c r="J39" i="917"/>
  <c r="I39" i="917"/>
  <c r="J37" i="917"/>
  <c r="I37" i="917"/>
  <c r="J36" i="917"/>
  <c r="I36" i="917"/>
  <c r="J35" i="917"/>
  <c r="I35" i="917"/>
  <c r="J33" i="917"/>
  <c r="I33" i="917"/>
  <c r="J32" i="917"/>
  <c r="I32" i="917"/>
  <c r="J31" i="917"/>
  <c r="I31" i="917"/>
  <c r="J30" i="917"/>
  <c r="I30" i="917"/>
  <c r="J29" i="917"/>
  <c r="I29" i="917"/>
  <c r="J28" i="917"/>
  <c r="I28" i="917"/>
  <c r="J27" i="917"/>
  <c r="I27" i="917"/>
  <c r="J26" i="917"/>
  <c r="I26" i="917"/>
  <c r="F25" i="917"/>
  <c r="D25" i="917"/>
  <c r="J24" i="917"/>
  <c r="I24" i="917"/>
  <c r="J23" i="917"/>
  <c r="I23" i="917"/>
  <c r="J22" i="917"/>
  <c r="I22" i="917"/>
  <c r="F21" i="917"/>
  <c r="D21" i="917"/>
  <c r="J20" i="917"/>
  <c r="I20" i="917"/>
  <c r="J19" i="917"/>
  <c r="I19" i="917"/>
  <c r="J18" i="917"/>
  <c r="I18" i="917"/>
  <c r="F17" i="917"/>
  <c r="D17" i="917"/>
  <c r="J16" i="917"/>
  <c r="I16" i="917"/>
  <c r="J15" i="917"/>
  <c r="I15" i="917"/>
  <c r="J14" i="917"/>
  <c r="I14" i="917"/>
  <c r="F13" i="917"/>
  <c r="D13" i="917"/>
  <c r="H143" i="914"/>
  <c r="J141" i="914"/>
  <c r="I141" i="914"/>
  <c r="J140" i="914"/>
  <c r="I140" i="914"/>
  <c r="J139" i="914"/>
  <c r="I139" i="914"/>
  <c r="J138" i="914"/>
  <c r="I138" i="914"/>
  <c r="J137" i="914"/>
  <c r="I137" i="914"/>
  <c r="J136" i="914"/>
  <c r="I136" i="914"/>
  <c r="J135" i="914"/>
  <c r="I135" i="914"/>
  <c r="J134" i="914"/>
  <c r="I134" i="914"/>
  <c r="J133" i="914"/>
  <c r="I133" i="914"/>
  <c r="J132" i="914"/>
  <c r="I132" i="914"/>
  <c r="J131" i="914"/>
  <c r="I131" i="914"/>
  <c r="J130" i="914"/>
  <c r="I130" i="914"/>
  <c r="J129" i="914"/>
  <c r="I129" i="914"/>
  <c r="J128" i="914"/>
  <c r="I128" i="914"/>
  <c r="J127" i="914"/>
  <c r="I127" i="914"/>
  <c r="J126" i="914"/>
  <c r="I126" i="914"/>
  <c r="J125" i="914"/>
  <c r="I125" i="914"/>
  <c r="J124" i="914"/>
  <c r="I124" i="914"/>
  <c r="J123" i="914"/>
  <c r="I123" i="914"/>
  <c r="J122" i="914"/>
  <c r="I122" i="914"/>
  <c r="J121" i="914"/>
  <c r="I121" i="914"/>
  <c r="F120" i="914"/>
  <c r="D120" i="914"/>
  <c r="J119" i="914"/>
  <c r="I119" i="914"/>
  <c r="J118" i="914"/>
  <c r="I118" i="914"/>
  <c r="J117" i="914"/>
  <c r="I117" i="914"/>
  <c r="J116" i="914"/>
  <c r="I116" i="914"/>
  <c r="F115" i="914"/>
  <c r="D115" i="914"/>
  <c r="D106" i="914" s="1"/>
  <c r="J114" i="914"/>
  <c r="I114" i="914"/>
  <c r="J113" i="914"/>
  <c r="I113" i="914"/>
  <c r="J112" i="914"/>
  <c r="I112" i="914"/>
  <c r="J111" i="914"/>
  <c r="I111" i="914"/>
  <c r="J110" i="914"/>
  <c r="I110" i="914"/>
  <c r="J109" i="914"/>
  <c r="I109" i="914"/>
  <c r="J108" i="914"/>
  <c r="I108" i="914"/>
  <c r="J107" i="914"/>
  <c r="I107" i="914"/>
  <c r="F106" i="914"/>
  <c r="J105" i="914"/>
  <c r="I105" i="914"/>
  <c r="J104" i="914"/>
  <c r="I104" i="914"/>
  <c r="J103" i="914"/>
  <c r="I103" i="914"/>
  <c r="F102" i="914"/>
  <c r="D102" i="914"/>
  <c r="J101" i="914"/>
  <c r="I101" i="914"/>
  <c r="J100" i="914"/>
  <c r="I100" i="914"/>
  <c r="J99" i="914"/>
  <c r="I99" i="914"/>
  <c r="J98" i="914"/>
  <c r="I98" i="914"/>
  <c r="J97" i="914"/>
  <c r="I97" i="914"/>
  <c r="J96" i="914"/>
  <c r="I96" i="914"/>
  <c r="J95" i="914"/>
  <c r="I95" i="914"/>
  <c r="J94" i="914"/>
  <c r="I94" i="914"/>
  <c r="J93" i="914"/>
  <c r="I93" i="914"/>
  <c r="J92" i="914"/>
  <c r="I92" i="914"/>
  <c r="J91" i="914"/>
  <c r="I91" i="914"/>
  <c r="J90" i="914"/>
  <c r="I90" i="914"/>
  <c r="J89" i="914"/>
  <c r="I89" i="914"/>
  <c r="J88" i="914"/>
  <c r="I88" i="914"/>
  <c r="J87" i="914"/>
  <c r="I87" i="914"/>
  <c r="J86" i="914"/>
  <c r="I86" i="914"/>
  <c r="J85" i="914"/>
  <c r="I85" i="914"/>
  <c r="J84" i="914"/>
  <c r="I84" i="914"/>
  <c r="J83" i="914"/>
  <c r="I83" i="914"/>
  <c r="J82" i="914"/>
  <c r="I82" i="914"/>
  <c r="J81" i="914"/>
  <c r="I81" i="914"/>
  <c r="J80" i="914"/>
  <c r="I80" i="914"/>
  <c r="F79" i="914"/>
  <c r="D79" i="914"/>
  <c r="H77" i="914"/>
  <c r="J75" i="914"/>
  <c r="I75" i="914"/>
  <c r="J74" i="914"/>
  <c r="I74" i="914"/>
  <c r="J73" i="914"/>
  <c r="I73" i="914"/>
  <c r="J72" i="914"/>
  <c r="I72" i="914"/>
  <c r="J71" i="914"/>
  <c r="I71" i="914"/>
  <c r="J70" i="914"/>
  <c r="I70" i="914"/>
  <c r="J69" i="914"/>
  <c r="I69" i="914"/>
  <c r="J68" i="914"/>
  <c r="I68" i="914"/>
  <c r="J67" i="914"/>
  <c r="I67" i="914"/>
  <c r="J66" i="914"/>
  <c r="I66" i="914"/>
  <c r="J65" i="914"/>
  <c r="I65" i="914"/>
  <c r="J64" i="914"/>
  <c r="I64" i="914"/>
  <c r="J63" i="914"/>
  <c r="I63" i="914"/>
  <c r="J62" i="914"/>
  <c r="I62" i="914"/>
  <c r="J61" i="914"/>
  <c r="I61" i="914"/>
  <c r="J60" i="914"/>
  <c r="I60" i="914"/>
  <c r="J59" i="914"/>
  <c r="I59" i="914"/>
  <c r="J58" i="914"/>
  <c r="I58" i="914"/>
  <c r="J57" i="914"/>
  <c r="I57" i="914"/>
  <c r="J56" i="914"/>
  <c r="I56" i="914"/>
  <c r="J55" i="914"/>
  <c r="I55" i="914"/>
  <c r="F54" i="914"/>
  <c r="D54" i="914"/>
  <c r="J53" i="914"/>
  <c r="I53" i="914"/>
  <c r="J52" i="914"/>
  <c r="I52" i="914"/>
  <c r="J51" i="914"/>
  <c r="I51" i="914"/>
  <c r="J50" i="914"/>
  <c r="I50" i="914"/>
  <c r="F49" i="914"/>
  <c r="D49" i="914"/>
  <c r="D40" i="914" s="1"/>
  <c r="J48" i="914"/>
  <c r="I48" i="914"/>
  <c r="J47" i="914"/>
  <c r="I47" i="914"/>
  <c r="J46" i="914"/>
  <c r="I46" i="914"/>
  <c r="J45" i="914"/>
  <c r="I45" i="914"/>
  <c r="J44" i="914"/>
  <c r="I44" i="914"/>
  <c r="J43" i="914"/>
  <c r="I43" i="914"/>
  <c r="J42" i="914"/>
  <c r="I42" i="914"/>
  <c r="J41" i="914"/>
  <c r="I41" i="914"/>
  <c r="F40" i="914"/>
  <c r="J39" i="914"/>
  <c r="I39" i="914"/>
  <c r="J38" i="914"/>
  <c r="I38" i="914"/>
  <c r="J37" i="914"/>
  <c r="I37" i="914"/>
  <c r="F36" i="914"/>
  <c r="D36" i="914"/>
  <c r="J35" i="914"/>
  <c r="I35" i="914"/>
  <c r="J34" i="914"/>
  <c r="I34" i="914"/>
  <c r="J33" i="914"/>
  <c r="I33" i="914"/>
  <c r="J32" i="914"/>
  <c r="I32" i="914"/>
  <c r="J31" i="914"/>
  <c r="I31" i="914"/>
  <c r="J30" i="914"/>
  <c r="I30" i="914"/>
  <c r="J29" i="914"/>
  <c r="I29" i="914"/>
  <c r="J28" i="914"/>
  <c r="I28" i="914"/>
  <c r="J27" i="914"/>
  <c r="I27" i="914"/>
  <c r="J26" i="914"/>
  <c r="I26" i="914"/>
  <c r="J25" i="914"/>
  <c r="I25" i="914"/>
  <c r="J24" i="914"/>
  <c r="I24" i="914"/>
  <c r="J23" i="914"/>
  <c r="I23" i="914"/>
  <c r="J22" i="914"/>
  <c r="I22" i="914"/>
  <c r="J21" i="914"/>
  <c r="I21" i="914"/>
  <c r="J20" i="914"/>
  <c r="I20" i="914"/>
  <c r="J19" i="914"/>
  <c r="I19" i="914"/>
  <c r="J18" i="914"/>
  <c r="I18" i="914"/>
  <c r="J17" i="914"/>
  <c r="I17" i="914"/>
  <c r="J16" i="914"/>
  <c r="I16" i="914"/>
  <c r="J15" i="914"/>
  <c r="I15" i="914"/>
  <c r="J14" i="914"/>
  <c r="I14" i="914"/>
  <c r="F13" i="914"/>
  <c r="D13" i="914"/>
  <c r="G34" i="911"/>
  <c r="G35" i="911" s="1"/>
  <c r="E34" i="911"/>
  <c r="C32" i="911"/>
  <c r="H31" i="911"/>
  <c r="C31" i="911"/>
  <c r="H30" i="911"/>
  <c r="C30" i="911"/>
  <c r="H29" i="911"/>
  <c r="C29" i="911"/>
  <c r="H28" i="911"/>
  <c r="C28" i="911"/>
  <c r="H27" i="911"/>
  <c r="C27" i="911"/>
  <c r="H26" i="911"/>
  <c r="C26" i="911"/>
  <c r="H25" i="911"/>
  <c r="C25" i="911"/>
  <c r="H24" i="911"/>
  <c r="C24" i="911"/>
  <c r="G22" i="911"/>
  <c r="E21" i="911"/>
  <c r="E22" i="911" s="1"/>
  <c r="H20" i="911"/>
  <c r="C20" i="911"/>
  <c r="H19" i="911"/>
  <c r="C19" i="911"/>
  <c r="H18" i="911"/>
  <c r="C18" i="911"/>
  <c r="H17" i="911"/>
  <c r="C17" i="911"/>
  <c r="H16" i="911"/>
  <c r="C16" i="911"/>
  <c r="H15" i="911"/>
  <c r="C15" i="911"/>
  <c r="H14" i="911"/>
  <c r="C14" i="911"/>
  <c r="H13" i="911"/>
  <c r="C13" i="911"/>
  <c r="H12" i="911"/>
  <c r="C12" i="911"/>
  <c r="H22" i="908"/>
  <c r="F22" i="908"/>
  <c r="I21" i="908"/>
  <c r="E21" i="908"/>
  <c r="I20" i="908"/>
  <c r="E20" i="908"/>
  <c r="I19" i="908"/>
  <c r="E19" i="908"/>
  <c r="I18" i="908"/>
  <c r="E18" i="908"/>
  <c r="H16" i="908"/>
  <c r="F16" i="908"/>
  <c r="I15" i="908"/>
  <c r="E15" i="908"/>
  <c r="I14" i="908"/>
  <c r="E14" i="908"/>
  <c r="I13" i="908"/>
  <c r="E13" i="908"/>
  <c r="I12" i="908"/>
  <c r="E12" i="908"/>
  <c r="G19" i="920" l="1"/>
  <c r="F29" i="936"/>
  <c r="F21" i="926"/>
  <c r="H19" i="920"/>
  <c r="F29" i="925"/>
  <c r="F151" i="917"/>
  <c r="F19" i="920"/>
  <c r="F29" i="935"/>
  <c r="F81" i="917"/>
  <c r="F23" i="929"/>
  <c r="G22" i="930"/>
  <c r="F23" i="931"/>
  <c r="H152" i="917"/>
  <c r="G38" i="932"/>
  <c r="I16" i="908"/>
  <c r="H23" i="908"/>
  <c r="J77" i="914"/>
  <c r="H22" i="911"/>
  <c r="H34" i="911"/>
  <c r="H35" i="911" s="1"/>
  <c r="I77" i="914"/>
  <c r="J143" i="914"/>
  <c r="I81" i="917"/>
  <c r="J151" i="917"/>
  <c r="F23" i="930"/>
  <c r="F39" i="932"/>
  <c r="I151" i="917"/>
  <c r="H144" i="914"/>
  <c r="G33" i="922"/>
  <c r="I143" i="914"/>
  <c r="I22" i="908"/>
  <c r="D151" i="917"/>
  <c r="G18" i="921"/>
  <c r="G25" i="921"/>
  <c r="H21" i="922"/>
  <c r="G20" i="925"/>
  <c r="G28" i="925"/>
  <c r="D77" i="914"/>
  <c r="D143" i="914"/>
  <c r="F77" i="914"/>
  <c r="F26" i="921"/>
  <c r="H32" i="922"/>
  <c r="D81" i="917"/>
  <c r="G17" i="929"/>
  <c r="G17" i="930"/>
  <c r="G25" i="932"/>
  <c r="G20" i="935"/>
  <c r="G28" i="935"/>
  <c r="G20" i="936"/>
  <c r="G28" i="936"/>
  <c r="F143" i="914"/>
  <c r="J81" i="917"/>
  <c r="H18" i="921"/>
  <c r="H25" i="921"/>
  <c r="G16" i="926"/>
  <c r="G20" i="926"/>
  <c r="G22" i="929"/>
  <c r="G17" i="931"/>
  <c r="G22" i="931"/>
  <c r="E18" i="939"/>
  <c r="C18" i="939" s="1"/>
  <c r="P52" i="1024" l="1"/>
  <c r="N25" i="1302" s="1"/>
  <c r="B10" i="59"/>
  <c r="J144" i="914"/>
  <c r="G23" i="930"/>
  <c r="I23" i="908"/>
  <c r="G39" i="932"/>
  <c r="J152" i="917"/>
  <c r="H33" i="922"/>
  <c r="I144" i="914"/>
  <c r="I152" i="917"/>
  <c r="G23" i="929"/>
  <c r="G23" i="931"/>
  <c r="G29" i="925"/>
  <c r="G21" i="926"/>
  <c r="G29" i="935"/>
  <c r="G26" i="921"/>
  <c r="H26" i="921"/>
  <c r="G29" i="936"/>
  <c r="P25" i="1302" l="1"/>
  <c r="F38" i="887"/>
  <c r="D38" i="887"/>
  <c r="G37" i="887"/>
  <c r="G36" i="887"/>
  <c r="G35" i="887"/>
  <c r="G34" i="887"/>
  <c r="G33" i="887"/>
  <c r="G32" i="887"/>
  <c r="G31" i="887"/>
  <c r="G30" i="887"/>
  <c r="G29" i="887"/>
  <c r="G28" i="887"/>
  <c r="G27" i="887"/>
  <c r="F25" i="887"/>
  <c r="D25" i="887"/>
  <c r="G24" i="887"/>
  <c r="G23" i="887"/>
  <c r="G22" i="887"/>
  <c r="G21" i="887"/>
  <c r="G20" i="887"/>
  <c r="G19" i="887"/>
  <c r="G18" i="887"/>
  <c r="G17" i="887"/>
  <c r="G16" i="887"/>
  <c r="G15" i="887"/>
  <c r="G14" i="887"/>
  <c r="F22" i="886"/>
  <c r="D22" i="886"/>
  <c r="G21" i="886"/>
  <c r="G20" i="886"/>
  <c r="G19" i="886"/>
  <c r="F17" i="886"/>
  <c r="D17" i="886"/>
  <c r="G16" i="886"/>
  <c r="G15" i="886"/>
  <c r="G14" i="886"/>
  <c r="F22" i="885"/>
  <c r="D22" i="885"/>
  <c r="G21" i="885"/>
  <c r="G20" i="885"/>
  <c r="G19" i="885"/>
  <c r="F17" i="885"/>
  <c r="D17" i="885"/>
  <c r="G16" i="885"/>
  <c r="G15" i="885"/>
  <c r="G14" i="885"/>
  <c r="G34" i="877"/>
  <c r="E34" i="877"/>
  <c r="H33" i="877"/>
  <c r="H32" i="877"/>
  <c r="H31" i="877"/>
  <c r="H30" i="877"/>
  <c r="H29" i="877"/>
  <c r="H28" i="877"/>
  <c r="H27" i="877"/>
  <c r="H26" i="877"/>
  <c r="H25" i="877"/>
  <c r="G23" i="877"/>
  <c r="E23" i="877"/>
  <c r="H22" i="877"/>
  <c r="H21" i="877"/>
  <c r="H20" i="877"/>
  <c r="H19" i="877"/>
  <c r="H18" i="877"/>
  <c r="H17" i="877"/>
  <c r="H16" i="877"/>
  <c r="H13" i="877"/>
  <c r="H12" i="877"/>
  <c r="F25" i="876"/>
  <c r="D25" i="876"/>
  <c r="H24" i="876"/>
  <c r="G24" i="876"/>
  <c r="H23" i="876"/>
  <c r="G23" i="876"/>
  <c r="H22" i="876"/>
  <c r="G22" i="876"/>
  <c r="H21" i="876"/>
  <c r="G21" i="876"/>
  <c r="H20" i="876"/>
  <c r="G20" i="876"/>
  <c r="F18" i="876"/>
  <c r="F26" i="876" s="1"/>
  <c r="D18" i="876"/>
  <c r="H17" i="876"/>
  <c r="G17" i="876"/>
  <c r="H16" i="876"/>
  <c r="G16" i="876"/>
  <c r="H15" i="876"/>
  <c r="G15" i="876"/>
  <c r="H14" i="876"/>
  <c r="G14" i="876"/>
  <c r="H13" i="876"/>
  <c r="G13" i="876"/>
  <c r="F24" i="874"/>
  <c r="D24" i="874"/>
  <c r="F20" i="874"/>
  <c r="D20" i="874"/>
  <c r="F16" i="874"/>
  <c r="D16" i="874"/>
  <c r="F12" i="874"/>
  <c r="D12" i="874"/>
  <c r="F24" i="873"/>
  <c r="D24" i="873"/>
  <c r="F20" i="873"/>
  <c r="D20" i="873"/>
  <c r="F16" i="873"/>
  <c r="D16" i="873"/>
  <c r="F12" i="873"/>
  <c r="D12" i="873"/>
  <c r="H151" i="872"/>
  <c r="J149" i="872"/>
  <c r="I149" i="872"/>
  <c r="J148" i="872"/>
  <c r="I148" i="872"/>
  <c r="J147" i="872"/>
  <c r="I147" i="872"/>
  <c r="J146" i="872"/>
  <c r="I146" i="872"/>
  <c r="J145" i="872"/>
  <c r="I145" i="872"/>
  <c r="J144" i="872"/>
  <c r="I144" i="872"/>
  <c r="J143" i="872"/>
  <c r="I143" i="872"/>
  <c r="J142" i="872"/>
  <c r="I142" i="872"/>
  <c r="J141" i="872"/>
  <c r="I141" i="872"/>
  <c r="J140" i="872"/>
  <c r="I140" i="872"/>
  <c r="J139" i="872"/>
  <c r="I139" i="872"/>
  <c r="J138" i="872"/>
  <c r="I138" i="872"/>
  <c r="J137" i="872"/>
  <c r="I137" i="872"/>
  <c r="J136" i="872"/>
  <c r="I136" i="872"/>
  <c r="J135" i="872"/>
  <c r="I135" i="872"/>
  <c r="J134" i="872"/>
  <c r="I134" i="872"/>
  <c r="J133" i="872"/>
  <c r="I133" i="872"/>
  <c r="J132" i="872"/>
  <c r="I132" i="872"/>
  <c r="J131" i="872"/>
  <c r="I131" i="872"/>
  <c r="J130" i="872"/>
  <c r="I130" i="872"/>
  <c r="J129" i="872"/>
  <c r="I129" i="872"/>
  <c r="J128" i="872"/>
  <c r="I128" i="872"/>
  <c r="J127" i="872"/>
  <c r="I127" i="872"/>
  <c r="J126" i="872"/>
  <c r="I126" i="872"/>
  <c r="J125" i="872"/>
  <c r="I125" i="872"/>
  <c r="J124" i="872"/>
  <c r="I124" i="872"/>
  <c r="J123" i="872"/>
  <c r="I123" i="872"/>
  <c r="J121" i="872"/>
  <c r="I121" i="872"/>
  <c r="J120" i="872"/>
  <c r="I120" i="872"/>
  <c r="J119" i="872"/>
  <c r="I119" i="872"/>
  <c r="J118" i="872"/>
  <c r="I118" i="872"/>
  <c r="J116" i="872"/>
  <c r="I116" i="872"/>
  <c r="J115" i="872"/>
  <c r="I115" i="872"/>
  <c r="J114" i="872"/>
  <c r="I114" i="872"/>
  <c r="J113" i="872"/>
  <c r="I113" i="872"/>
  <c r="J112" i="872"/>
  <c r="I112" i="872"/>
  <c r="J111" i="872"/>
  <c r="I111" i="872"/>
  <c r="J110" i="872"/>
  <c r="I110" i="872"/>
  <c r="J109" i="872"/>
  <c r="I109" i="872"/>
  <c r="J107" i="872"/>
  <c r="I107" i="872"/>
  <c r="J106" i="872"/>
  <c r="I106" i="872"/>
  <c r="J105" i="872"/>
  <c r="I105" i="872"/>
  <c r="J103" i="872"/>
  <c r="I103" i="872"/>
  <c r="J102" i="872"/>
  <c r="I102" i="872"/>
  <c r="J101" i="872"/>
  <c r="I101" i="872"/>
  <c r="J100" i="872"/>
  <c r="I100" i="872"/>
  <c r="J99" i="872"/>
  <c r="I99" i="872"/>
  <c r="J98" i="872"/>
  <c r="I98" i="872"/>
  <c r="J97" i="872"/>
  <c r="I97" i="872"/>
  <c r="J96" i="872"/>
  <c r="I96" i="872"/>
  <c r="F95" i="872"/>
  <c r="D95" i="872"/>
  <c r="J94" i="872"/>
  <c r="I94" i="872"/>
  <c r="J93" i="872"/>
  <c r="I93" i="872"/>
  <c r="J92" i="872"/>
  <c r="I92" i="872"/>
  <c r="F91" i="872"/>
  <c r="D91" i="872"/>
  <c r="J90" i="872"/>
  <c r="I90" i="872"/>
  <c r="J89" i="872"/>
  <c r="I89" i="872"/>
  <c r="J88" i="872"/>
  <c r="I88" i="872"/>
  <c r="F87" i="872"/>
  <c r="D87" i="872"/>
  <c r="J86" i="872"/>
  <c r="I86" i="872"/>
  <c r="J85" i="872"/>
  <c r="I85" i="872"/>
  <c r="J84" i="872"/>
  <c r="I84" i="872"/>
  <c r="F83" i="872"/>
  <c r="D83" i="872"/>
  <c r="H81" i="872"/>
  <c r="J79" i="872"/>
  <c r="I79" i="872"/>
  <c r="J78" i="872"/>
  <c r="I78" i="872"/>
  <c r="J77" i="872"/>
  <c r="I77" i="872"/>
  <c r="J76" i="872"/>
  <c r="I76" i="872"/>
  <c r="J75" i="872"/>
  <c r="I75" i="872"/>
  <c r="J74" i="872"/>
  <c r="I74" i="872"/>
  <c r="J73" i="872"/>
  <c r="I73" i="872"/>
  <c r="J72" i="872"/>
  <c r="I72" i="872"/>
  <c r="J71" i="872"/>
  <c r="I71" i="872"/>
  <c r="J70" i="872"/>
  <c r="I70" i="872"/>
  <c r="J69" i="872"/>
  <c r="I69" i="872"/>
  <c r="J68" i="872"/>
  <c r="I68" i="872"/>
  <c r="J67" i="872"/>
  <c r="I67" i="872"/>
  <c r="J66" i="872"/>
  <c r="I66" i="872"/>
  <c r="J65" i="872"/>
  <c r="I65" i="872"/>
  <c r="J64" i="872"/>
  <c r="I64" i="872"/>
  <c r="J63" i="872"/>
  <c r="I63" i="872"/>
  <c r="J62" i="872"/>
  <c r="I62" i="872"/>
  <c r="J61" i="872"/>
  <c r="I61" i="872"/>
  <c r="J60" i="872"/>
  <c r="I60" i="872"/>
  <c r="J59" i="872"/>
  <c r="I59" i="872"/>
  <c r="J58" i="872"/>
  <c r="I58" i="872"/>
  <c r="J57" i="872"/>
  <c r="I57" i="872"/>
  <c r="J56" i="872"/>
  <c r="I56" i="872"/>
  <c r="J55" i="872"/>
  <c r="I55" i="872"/>
  <c r="J54" i="872"/>
  <c r="I54" i="872"/>
  <c r="J53" i="872"/>
  <c r="I53" i="872"/>
  <c r="J51" i="872"/>
  <c r="I51" i="872"/>
  <c r="J50" i="872"/>
  <c r="I50" i="872"/>
  <c r="J49" i="872"/>
  <c r="I49" i="872"/>
  <c r="J48" i="872"/>
  <c r="I48" i="872"/>
  <c r="J46" i="872"/>
  <c r="I46" i="872"/>
  <c r="J45" i="872"/>
  <c r="I45" i="872"/>
  <c r="J44" i="872"/>
  <c r="I44" i="872"/>
  <c r="J43" i="872"/>
  <c r="I43" i="872"/>
  <c r="J42" i="872"/>
  <c r="I42" i="872"/>
  <c r="J41" i="872"/>
  <c r="I41" i="872"/>
  <c r="J40" i="872"/>
  <c r="I40" i="872"/>
  <c r="J39" i="872"/>
  <c r="I39" i="872"/>
  <c r="J37" i="872"/>
  <c r="I37" i="872"/>
  <c r="J36" i="872"/>
  <c r="I36" i="872"/>
  <c r="J35" i="872"/>
  <c r="I35" i="872"/>
  <c r="J33" i="872"/>
  <c r="I33" i="872"/>
  <c r="J32" i="872"/>
  <c r="I32" i="872"/>
  <c r="J31" i="872"/>
  <c r="I31" i="872"/>
  <c r="J30" i="872"/>
  <c r="I30" i="872"/>
  <c r="J29" i="872"/>
  <c r="I29" i="872"/>
  <c r="J28" i="872"/>
  <c r="I28" i="872"/>
  <c r="J27" i="872"/>
  <c r="I27" i="872"/>
  <c r="J26" i="872"/>
  <c r="I26" i="872"/>
  <c r="F25" i="872"/>
  <c r="D25" i="872"/>
  <c r="J24" i="872"/>
  <c r="I24" i="872"/>
  <c r="J23" i="872"/>
  <c r="I23" i="872"/>
  <c r="J22" i="872"/>
  <c r="I22" i="872"/>
  <c r="F21" i="872"/>
  <c r="D21" i="872"/>
  <c r="J20" i="872"/>
  <c r="I20" i="872"/>
  <c r="J19" i="872"/>
  <c r="I19" i="872"/>
  <c r="J18" i="872"/>
  <c r="I18" i="872"/>
  <c r="F17" i="872"/>
  <c r="D17" i="872"/>
  <c r="J16" i="872"/>
  <c r="I16" i="872"/>
  <c r="J15" i="872"/>
  <c r="I15" i="872"/>
  <c r="J14" i="872"/>
  <c r="I14" i="872"/>
  <c r="F13" i="872"/>
  <c r="D13" i="872"/>
  <c r="H143" i="869"/>
  <c r="J141" i="869"/>
  <c r="I141" i="869"/>
  <c r="J140" i="869"/>
  <c r="I140" i="869"/>
  <c r="J139" i="869"/>
  <c r="I139" i="869"/>
  <c r="J138" i="869"/>
  <c r="I138" i="869"/>
  <c r="J137" i="869"/>
  <c r="I137" i="869"/>
  <c r="J136" i="869"/>
  <c r="I136" i="869"/>
  <c r="J135" i="869"/>
  <c r="I135" i="869"/>
  <c r="J134" i="869"/>
  <c r="I134" i="869"/>
  <c r="J133" i="869"/>
  <c r="I133" i="869"/>
  <c r="J132" i="869"/>
  <c r="I132" i="869"/>
  <c r="J131" i="869"/>
  <c r="I131" i="869"/>
  <c r="J130" i="869"/>
  <c r="I130" i="869"/>
  <c r="J129" i="869"/>
  <c r="I129" i="869"/>
  <c r="J128" i="869"/>
  <c r="I128" i="869"/>
  <c r="J127" i="869"/>
  <c r="I127" i="869"/>
  <c r="J126" i="869"/>
  <c r="I126" i="869"/>
  <c r="J125" i="869"/>
  <c r="I125" i="869"/>
  <c r="J124" i="869"/>
  <c r="I124" i="869"/>
  <c r="J123" i="869"/>
  <c r="I123" i="869"/>
  <c r="J122" i="869"/>
  <c r="I122" i="869"/>
  <c r="J121" i="869"/>
  <c r="I121" i="869"/>
  <c r="F120" i="869"/>
  <c r="D120" i="869"/>
  <c r="J119" i="869"/>
  <c r="I119" i="869"/>
  <c r="J118" i="869"/>
  <c r="I118" i="869"/>
  <c r="J117" i="869"/>
  <c r="I117" i="869"/>
  <c r="J116" i="869"/>
  <c r="I116" i="869"/>
  <c r="F115" i="869"/>
  <c r="D115" i="869"/>
  <c r="D106" i="869" s="1"/>
  <c r="J114" i="869"/>
  <c r="I114" i="869"/>
  <c r="J113" i="869"/>
  <c r="I113" i="869"/>
  <c r="J112" i="869"/>
  <c r="I112" i="869"/>
  <c r="J111" i="869"/>
  <c r="I111" i="869"/>
  <c r="J110" i="869"/>
  <c r="I110" i="869"/>
  <c r="J109" i="869"/>
  <c r="I109" i="869"/>
  <c r="J108" i="869"/>
  <c r="I108" i="869"/>
  <c r="J107" i="869"/>
  <c r="I107" i="869"/>
  <c r="F106" i="869"/>
  <c r="J105" i="869"/>
  <c r="I105" i="869"/>
  <c r="J104" i="869"/>
  <c r="I104" i="869"/>
  <c r="J103" i="869"/>
  <c r="I103" i="869"/>
  <c r="F102" i="869"/>
  <c r="D102" i="869"/>
  <c r="J101" i="869"/>
  <c r="I101" i="869"/>
  <c r="J100" i="869"/>
  <c r="I100" i="869"/>
  <c r="J99" i="869"/>
  <c r="I99" i="869"/>
  <c r="J98" i="869"/>
  <c r="I98" i="869"/>
  <c r="J97" i="869"/>
  <c r="I97" i="869"/>
  <c r="J96" i="869"/>
  <c r="I96" i="869"/>
  <c r="J95" i="869"/>
  <c r="I95" i="869"/>
  <c r="J94" i="869"/>
  <c r="I94" i="869"/>
  <c r="J93" i="869"/>
  <c r="I93" i="869"/>
  <c r="J92" i="869"/>
  <c r="I92" i="869"/>
  <c r="J91" i="869"/>
  <c r="I91" i="869"/>
  <c r="J90" i="869"/>
  <c r="I90" i="869"/>
  <c r="J89" i="869"/>
  <c r="I89" i="869"/>
  <c r="J88" i="869"/>
  <c r="I88" i="869"/>
  <c r="J87" i="869"/>
  <c r="I87" i="869"/>
  <c r="J86" i="869"/>
  <c r="I86" i="869"/>
  <c r="J85" i="869"/>
  <c r="I85" i="869"/>
  <c r="J84" i="869"/>
  <c r="I84" i="869"/>
  <c r="J83" i="869"/>
  <c r="I83" i="869"/>
  <c r="J82" i="869"/>
  <c r="I82" i="869"/>
  <c r="J81" i="869"/>
  <c r="I81" i="869"/>
  <c r="J80" i="869"/>
  <c r="I80" i="869"/>
  <c r="F79" i="869"/>
  <c r="D79" i="869"/>
  <c r="H77" i="869"/>
  <c r="J75" i="869"/>
  <c r="I75" i="869"/>
  <c r="J74" i="869"/>
  <c r="I74" i="869"/>
  <c r="J73" i="869"/>
  <c r="I73" i="869"/>
  <c r="J72" i="869"/>
  <c r="I72" i="869"/>
  <c r="J71" i="869"/>
  <c r="I71" i="869"/>
  <c r="J70" i="869"/>
  <c r="I70" i="869"/>
  <c r="J69" i="869"/>
  <c r="I69" i="869"/>
  <c r="J68" i="869"/>
  <c r="I68" i="869"/>
  <c r="J67" i="869"/>
  <c r="I67" i="869"/>
  <c r="J66" i="869"/>
  <c r="I66" i="869"/>
  <c r="J65" i="869"/>
  <c r="I65" i="869"/>
  <c r="J64" i="869"/>
  <c r="I64" i="869"/>
  <c r="J63" i="869"/>
  <c r="I63" i="869"/>
  <c r="J62" i="869"/>
  <c r="I62" i="869"/>
  <c r="J61" i="869"/>
  <c r="I61" i="869"/>
  <c r="J60" i="869"/>
  <c r="I60" i="869"/>
  <c r="J59" i="869"/>
  <c r="I59" i="869"/>
  <c r="J58" i="869"/>
  <c r="I58" i="869"/>
  <c r="J57" i="869"/>
  <c r="I57" i="869"/>
  <c r="J56" i="869"/>
  <c r="I56" i="869"/>
  <c r="J55" i="869"/>
  <c r="I55" i="869"/>
  <c r="F54" i="869"/>
  <c r="D54" i="869"/>
  <c r="J53" i="869"/>
  <c r="I53" i="869"/>
  <c r="J52" i="869"/>
  <c r="I52" i="869"/>
  <c r="J51" i="869"/>
  <c r="I51" i="869"/>
  <c r="J50" i="869"/>
  <c r="I50" i="869"/>
  <c r="F49" i="869"/>
  <c r="D49" i="869"/>
  <c r="J48" i="869"/>
  <c r="I48" i="869"/>
  <c r="J47" i="869"/>
  <c r="I47" i="869"/>
  <c r="J46" i="869"/>
  <c r="I46" i="869"/>
  <c r="J45" i="869"/>
  <c r="I45" i="869"/>
  <c r="J44" i="869"/>
  <c r="I44" i="869"/>
  <c r="J43" i="869"/>
  <c r="I43" i="869"/>
  <c r="J42" i="869"/>
  <c r="I42" i="869"/>
  <c r="J41" i="869"/>
  <c r="I41" i="869"/>
  <c r="F40" i="869"/>
  <c r="J39" i="869"/>
  <c r="I39" i="869"/>
  <c r="J38" i="869"/>
  <c r="I38" i="869"/>
  <c r="J37" i="869"/>
  <c r="I37" i="869"/>
  <c r="F36" i="869"/>
  <c r="D36" i="869"/>
  <c r="J35" i="869"/>
  <c r="I35" i="869"/>
  <c r="J34" i="869"/>
  <c r="I34" i="869"/>
  <c r="J33" i="869"/>
  <c r="I33" i="869"/>
  <c r="J32" i="869"/>
  <c r="I32" i="869"/>
  <c r="J31" i="869"/>
  <c r="I31" i="869"/>
  <c r="J30" i="869"/>
  <c r="I30" i="869"/>
  <c r="J29" i="869"/>
  <c r="I29" i="869"/>
  <c r="J28" i="869"/>
  <c r="I28" i="869"/>
  <c r="J27" i="869"/>
  <c r="I27" i="869"/>
  <c r="J26" i="869"/>
  <c r="I26" i="869"/>
  <c r="J25" i="869"/>
  <c r="I25" i="869"/>
  <c r="J24" i="869"/>
  <c r="I24" i="869"/>
  <c r="J23" i="869"/>
  <c r="I23" i="869"/>
  <c r="J22" i="869"/>
  <c r="I22" i="869"/>
  <c r="J21" i="869"/>
  <c r="I21" i="869"/>
  <c r="J20" i="869"/>
  <c r="I20" i="869"/>
  <c r="J19" i="869"/>
  <c r="I19" i="869"/>
  <c r="J18" i="869"/>
  <c r="I18" i="869"/>
  <c r="J17" i="869"/>
  <c r="I17" i="869"/>
  <c r="J16" i="869"/>
  <c r="I16" i="869"/>
  <c r="J15" i="869"/>
  <c r="I15" i="869"/>
  <c r="J14" i="869"/>
  <c r="I14" i="869"/>
  <c r="F13" i="869"/>
  <c r="D13" i="869"/>
  <c r="F38" i="842"/>
  <c r="D38" i="842"/>
  <c r="G37" i="842"/>
  <c r="G36" i="842"/>
  <c r="G35" i="842"/>
  <c r="G34" i="842"/>
  <c r="G33" i="842"/>
  <c r="G32" i="842"/>
  <c r="G31" i="842"/>
  <c r="G30" i="842"/>
  <c r="G29" i="842"/>
  <c r="G28" i="842"/>
  <c r="G27" i="842"/>
  <c r="F25" i="842"/>
  <c r="D25" i="842"/>
  <c r="G24" i="842"/>
  <c r="G23" i="842"/>
  <c r="G22" i="842"/>
  <c r="G21" i="842"/>
  <c r="G20" i="842"/>
  <c r="G19" i="842"/>
  <c r="G18" i="842"/>
  <c r="G17" i="842"/>
  <c r="G16" i="842"/>
  <c r="G15" i="842"/>
  <c r="G14" i="842"/>
  <c r="F22" i="840"/>
  <c r="D22" i="840"/>
  <c r="G21" i="840"/>
  <c r="G20" i="840"/>
  <c r="G19" i="840"/>
  <c r="F17" i="840"/>
  <c r="D17" i="840"/>
  <c r="G16" i="840"/>
  <c r="G15" i="840"/>
  <c r="G14" i="840"/>
  <c r="G32" i="832"/>
  <c r="E32" i="832"/>
  <c r="H31" i="832"/>
  <c r="H30" i="832"/>
  <c r="H29" i="832"/>
  <c r="H28" i="832"/>
  <c r="H27" i="832"/>
  <c r="H26" i="832"/>
  <c r="H25" i="832"/>
  <c r="H24" i="832"/>
  <c r="H23" i="832"/>
  <c r="G21" i="832"/>
  <c r="E21" i="832"/>
  <c r="H20" i="832"/>
  <c r="H19" i="832"/>
  <c r="H18" i="832"/>
  <c r="H17" i="832"/>
  <c r="H16" i="832"/>
  <c r="H15" i="832"/>
  <c r="H14" i="832"/>
  <c r="H13" i="832"/>
  <c r="H12" i="832"/>
  <c r="F25" i="831"/>
  <c r="D25" i="831"/>
  <c r="H24" i="831"/>
  <c r="G24" i="831"/>
  <c r="H23" i="831"/>
  <c r="G23" i="831"/>
  <c r="H22" i="831"/>
  <c r="G22" i="831"/>
  <c r="H21" i="831"/>
  <c r="G21" i="831"/>
  <c r="H20" i="831"/>
  <c r="G20" i="831"/>
  <c r="F18" i="831"/>
  <c r="F26" i="831" s="1"/>
  <c r="D18" i="831"/>
  <c r="H17" i="831"/>
  <c r="G17" i="831"/>
  <c r="H16" i="831"/>
  <c r="G16" i="831"/>
  <c r="H15" i="831"/>
  <c r="G15" i="831"/>
  <c r="H14" i="831"/>
  <c r="G14" i="831"/>
  <c r="H13" i="831"/>
  <c r="G13" i="831"/>
  <c r="H151" i="827"/>
  <c r="J149" i="827"/>
  <c r="I149" i="827"/>
  <c r="J148" i="827"/>
  <c r="I148" i="827"/>
  <c r="J147" i="827"/>
  <c r="I147" i="827"/>
  <c r="J146" i="827"/>
  <c r="I146" i="827"/>
  <c r="J145" i="827"/>
  <c r="I145" i="827"/>
  <c r="J144" i="827"/>
  <c r="I144" i="827"/>
  <c r="J143" i="827"/>
  <c r="I143" i="827"/>
  <c r="J142" i="827"/>
  <c r="I142" i="827"/>
  <c r="J141" i="827"/>
  <c r="I141" i="827"/>
  <c r="J140" i="827"/>
  <c r="I140" i="827"/>
  <c r="J139" i="827"/>
  <c r="I139" i="827"/>
  <c r="J138" i="827"/>
  <c r="I138" i="827"/>
  <c r="J137" i="827"/>
  <c r="I137" i="827"/>
  <c r="J136" i="827"/>
  <c r="I136" i="827"/>
  <c r="J135" i="827"/>
  <c r="I135" i="827"/>
  <c r="J134" i="827"/>
  <c r="I134" i="827"/>
  <c r="J133" i="827"/>
  <c r="I133" i="827"/>
  <c r="J132" i="827"/>
  <c r="I132" i="827"/>
  <c r="J131" i="827"/>
  <c r="I131" i="827"/>
  <c r="J130" i="827"/>
  <c r="I130" i="827"/>
  <c r="J129" i="827"/>
  <c r="I129" i="827"/>
  <c r="J128" i="827"/>
  <c r="I128" i="827"/>
  <c r="J127" i="827"/>
  <c r="I127" i="827"/>
  <c r="J126" i="827"/>
  <c r="I126" i="827"/>
  <c r="J125" i="827"/>
  <c r="I125" i="827"/>
  <c r="J124" i="827"/>
  <c r="I124" i="827"/>
  <c r="J123" i="827"/>
  <c r="I123" i="827"/>
  <c r="J121" i="827"/>
  <c r="I121" i="827"/>
  <c r="J120" i="827"/>
  <c r="I120" i="827"/>
  <c r="J119" i="827"/>
  <c r="I119" i="827"/>
  <c r="J118" i="827"/>
  <c r="I118" i="827"/>
  <c r="J116" i="827"/>
  <c r="I116" i="827"/>
  <c r="J115" i="827"/>
  <c r="I115" i="827"/>
  <c r="J114" i="827"/>
  <c r="I114" i="827"/>
  <c r="J113" i="827"/>
  <c r="I113" i="827"/>
  <c r="J112" i="827"/>
  <c r="I112" i="827"/>
  <c r="J111" i="827"/>
  <c r="I111" i="827"/>
  <c r="J110" i="827"/>
  <c r="I110" i="827"/>
  <c r="J109" i="827"/>
  <c r="I109" i="827"/>
  <c r="J107" i="827"/>
  <c r="I107" i="827"/>
  <c r="J106" i="827"/>
  <c r="I106" i="827"/>
  <c r="J105" i="827"/>
  <c r="I105" i="827"/>
  <c r="J103" i="827"/>
  <c r="I103" i="827"/>
  <c r="J102" i="827"/>
  <c r="I102" i="827"/>
  <c r="J101" i="827"/>
  <c r="I101" i="827"/>
  <c r="J100" i="827"/>
  <c r="I100" i="827"/>
  <c r="J99" i="827"/>
  <c r="I99" i="827"/>
  <c r="J98" i="827"/>
  <c r="I98" i="827"/>
  <c r="J97" i="827"/>
  <c r="I97" i="827"/>
  <c r="J96" i="827"/>
  <c r="I96" i="827"/>
  <c r="F95" i="827"/>
  <c r="D95" i="827"/>
  <c r="J94" i="827"/>
  <c r="I94" i="827"/>
  <c r="J93" i="827"/>
  <c r="I93" i="827"/>
  <c r="J92" i="827"/>
  <c r="I92" i="827"/>
  <c r="F91" i="827"/>
  <c r="D91" i="827"/>
  <c r="J90" i="827"/>
  <c r="I90" i="827"/>
  <c r="J89" i="827"/>
  <c r="I89" i="827"/>
  <c r="J88" i="827"/>
  <c r="I88" i="827"/>
  <c r="F87" i="827"/>
  <c r="D87" i="827"/>
  <c r="J86" i="827"/>
  <c r="I86" i="827"/>
  <c r="J85" i="827"/>
  <c r="I85" i="827"/>
  <c r="J84" i="827"/>
  <c r="I84" i="827"/>
  <c r="F83" i="827"/>
  <c r="D83" i="827"/>
  <c r="H81" i="827"/>
  <c r="J79" i="827"/>
  <c r="I79" i="827"/>
  <c r="J78" i="827"/>
  <c r="I78" i="827"/>
  <c r="J77" i="827"/>
  <c r="I77" i="827"/>
  <c r="J76" i="827"/>
  <c r="I76" i="827"/>
  <c r="J75" i="827"/>
  <c r="I75" i="827"/>
  <c r="J74" i="827"/>
  <c r="I74" i="827"/>
  <c r="J73" i="827"/>
  <c r="I73" i="827"/>
  <c r="J72" i="827"/>
  <c r="I72" i="827"/>
  <c r="J71" i="827"/>
  <c r="I71" i="827"/>
  <c r="J70" i="827"/>
  <c r="I70" i="827"/>
  <c r="J69" i="827"/>
  <c r="I69" i="827"/>
  <c r="J68" i="827"/>
  <c r="I68" i="827"/>
  <c r="J67" i="827"/>
  <c r="I67" i="827"/>
  <c r="J66" i="827"/>
  <c r="I66" i="827"/>
  <c r="J65" i="827"/>
  <c r="I65" i="827"/>
  <c r="J64" i="827"/>
  <c r="I64" i="827"/>
  <c r="J63" i="827"/>
  <c r="I63" i="827"/>
  <c r="J62" i="827"/>
  <c r="I62" i="827"/>
  <c r="J61" i="827"/>
  <c r="I61" i="827"/>
  <c r="J60" i="827"/>
  <c r="I60" i="827"/>
  <c r="J59" i="827"/>
  <c r="I59" i="827"/>
  <c r="J58" i="827"/>
  <c r="I58" i="827"/>
  <c r="J57" i="827"/>
  <c r="I57" i="827"/>
  <c r="J56" i="827"/>
  <c r="I56" i="827"/>
  <c r="J55" i="827"/>
  <c r="I55" i="827"/>
  <c r="J54" i="827"/>
  <c r="I54" i="827"/>
  <c r="J53" i="827"/>
  <c r="I53" i="827"/>
  <c r="J51" i="827"/>
  <c r="I51" i="827"/>
  <c r="J50" i="827"/>
  <c r="I50" i="827"/>
  <c r="J49" i="827"/>
  <c r="I49" i="827"/>
  <c r="J48" i="827"/>
  <c r="I48" i="827"/>
  <c r="J46" i="827"/>
  <c r="I46" i="827"/>
  <c r="J45" i="827"/>
  <c r="I45" i="827"/>
  <c r="J44" i="827"/>
  <c r="I44" i="827"/>
  <c r="J43" i="827"/>
  <c r="I43" i="827"/>
  <c r="J42" i="827"/>
  <c r="I42" i="827"/>
  <c r="J41" i="827"/>
  <c r="I41" i="827"/>
  <c r="J40" i="827"/>
  <c r="I40" i="827"/>
  <c r="J39" i="827"/>
  <c r="I39" i="827"/>
  <c r="J37" i="827"/>
  <c r="I37" i="827"/>
  <c r="J36" i="827"/>
  <c r="I36" i="827"/>
  <c r="J35" i="827"/>
  <c r="I35" i="827"/>
  <c r="J33" i="827"/>
  <c r="I33" i="827"/>
  <c r="J32" i="827"/>
  <c r="I32" i="827"/>
  <c r="J31" i="827"/>
  <c r="I31" i="827"/>
  <c r="J30" i="827"/>
  <c r="I30" i="827"/>
  <c r="J29" i="827"/>
  <c r="I29" i="827"/>
  <c r="J28" i="827"/>
  <c r="I28" i="827"/>
  <c r="J27" i="827"/>
  <c r="I27" i="827"/>
  <c r="J26" i="827"/>
  <c r="I26" i="827"/>
  <c r="F25" i="827"/>
  <c r="D25" i="827"/>
  <c r="J24" i="827"/>
  <c r="I24" i="827"/>
  <c r="J23" i="827"/>
  <c r="I23" i="827"/>
  <c r="J22" i="827"/>
  <c r="I22" i="827"/>
  <c r="F21" i="827"/>
  <c r="D21" i="827"/>
  <c r="J20" i="827"/>
  <c r="I20" i="827"/>
  <c r="J19" i="827"/>
  <c r="I19" i="827"/>
  <c r="J18" i="827"/>
  <c r="I18" i="827"/>
  <c r="F17" i="827"/>
  <c r="D17" i="827"/>
  <c r="J16" i="827"/>
  <c r="I16" i="827"/>
  <c r="J15" i="827"/>
  <c r="I15" i="827"/>
  <c r="J14" i="827"/>
  <c r="I14" i="827"/>
  <c r="F13" i="827"/>
  <c r="D13" i="827"/>
  <c r="H143" i="824"/>
  <c r="J141" i="824"/>
  <c r="I141" i="824"/>
  <c r="J140" i="824"/>
  <c r="I140" i="824"/>
  <c r="J139" i="824"/>
  <c r="I139" i="824"/>
  <c r="J138" i="824"/>
  <c r="I138" i="824"/>
  <c r="J137" i="824"/>
  <c r="I137" i="824"/>
  <c r="J136" i="824"/>
  <c r="I136" i="824"/>
  <c r="J135" i="824"/>
  <c r="I135" i="824"/>
  <c r="J134" i="824"/>
  <c r="I134" i="824"/>
  <c r="J133" i="824"/>
  <c r="I133" i="824"/>
  <c r="J132" i="824"/>
  <c r="I132" i="824"/>
  <c r="J131" i="824"/>
  <c r="I131" i="824"/>
  <c r="J130" i="824"/>
  <c r="I130" i="824"/>
  <c r="J129" i="824"/>
  <c r="I129" i="824"/>
  <c r="J128" i="824"/>
  <c r="I128" i="824"/>
  <c r="J127" i="824"/>
  <c r="I127" i="824"/>
  <c r="J126" i="824"/>
  <c r="I126" i="824"/>
  <c r="J125" i="824"/>
  <c r="I125" i="824"/>
  <c r="J124" i="824"/>
  <c r="I124" i="824"/>
  <c r="J123" i="824"/>
  <c r="I123" i="824"/>
  <c r="J122" i="824"/>
  <c r="I122" i="824"/>
  <c r="J121" i="824"/>
  <c r="I121" i="824"/>
  <c r="F120" i="824"/>
  <c r="D120" i="824"/>
  <c r="J119" i="824"/>
  <c r="I119" i="824"/>
  <c r="J118" i="824"/>
  <c r="I118" i="824"/>
  <c r="J117" i="824"/>
  <c r="I117" i="824"/>
  <c r="J116" i="824"/>
  <c r="I116" i="824"/>
  <c r="F115" i="824"/>
  <c r="D115" i="824"/>
  <c r="J114" i="824"/>
  <c r="I114" i="824"/>
  <c r="J113" i="824"/>
  <c r="I113" i="824"/>
  <c r="J112" i="824"/>
  <c r="I112" i="824"/>
  <c r="J111" i="824"/>
  <c r="I111" i="824"/>
  <c r="J110" i="824"/>
  <c r="I110" i="824"/>
  <c r="J109" i="824"/>
  <c r="I109" i="824"/>
  <c r="J108" i="824"/>
  <c r="I108" i="824"/>
  <c r="J107" i="824"/>
  <c r="I107" i="824"/>
  <c r="F106" i="824"/>
  <c r="J105" i="824"/>
  <c r="I105" i="824"/>
  <c r="J104" i="824"/>
  <c r="I104" i="824"/>
  <c r="J103" i="824"/>
  <c r="I103" i="824"/>
  <c r="F102" i="824"/>
  <c r="D102" i="824"/>
  <c r="J101" i="824"/>
  <c r="I101" i="824"/>
  <c r="J100" i="824"/>
  <c r="I100" i="824"/>
  <c r="J99" i="824"/>
  <c r="I99" i="824"/>
  <c r="J98" i="824"/>
  <c r="I98" i="824"/>
  <c r="J97" i="824"/>
  <c r="I97" i="824"/>
  <c r="J96" i="824"/>
  <c r="I96" i="824"/>
  <c r="J95" i="824"/>
  <c r="I95" i="824"/>
  <c r="J94" i="824"/>
  <c r="I94" i="824"/>
  <c r="J93" i="824"/>
  <c r="I93" i="824"/>
  <c r="J92" i="824"/>
  <c r="I92" i="824"/>
  <c r="J91" i="824"/>
  <c r="I91" i="824"/>
  <c r="J90" i="824"/>
  <c r="I90" i="824"/>
  <c r="J89" i="824"/>
  <c r="I89" i="824"/>
  <c r="J88" i="824"/>
  <c r="I88" i="824"/>
  <c r="J87" i="824"/>
  <c r="I87" i="824"/>
  <c r="J86" i="824"/>
  <c r="I86" i="824"/>
  <c r="J85" i="824"/>
  <c r="I85" i="824"/>
  <c r="J84" i="824"/>
  <c r="I84" i="824"/>
  <c r="J83" i="824"/>
  <c r="I83" i="824"/>
  <c r="J82" i="824"/>
  <c r="I82" i="824"/>
  <c r="J81" i="824"/>
  <c r="I81" i="824"/>
  <c r="J80" i="824"/>
  <c r="I80" i="824"/>
  <c r="F79" i="824"/>
  <c r="D79" i="824"/>
  <c r="H77" i="824"/>
  <c r="J75" i="824"/>
  <c r="I75" i="824"/>
  <c r="J74" i="824"/>
  <c r="I74" i="824"/>
  <c r="J73" i="824"/>
  <c r="I73" i="824"/>
  <c r="J72" i="824"/>
  <c r="I72" i="824"/>
  <c r="J71" i="824"/>
  <c r="I71" i="824"/>
  <c r="J70" i="824"/>
  <c r="I70" i="824"/>
  <c r="J69" i="824"/>
  <c r="I69" i="824"/>
  <c r="J68" i="824"/>
  <c r="I68" i="824"/>
  <c r="J67" i="824"/>
  <c r="I67" i="824"/>
  <c r="J66" i="824"/>
  <c r="I66" i="824"/>
  <c r="J65" i="824"/>
  <c r="I65" i="824"/>
  <c r="J64" i="824"/>
  <c r="I64" i="824"/>
  <c r="J63" i="824"/>
  <c r="I63" i="824"/>
  <c r="J62" i="824"/>
  <c r="I62" i="824"/>
  <c r="J61" i="824"/>
  <c r="I61" i="824"/>
  <c r="J60" i="824"/>
  <c r="I60" i="824"/>
  <c r="J59" i="824"/>
  <c r="I59" i="824"/>
  <c r="J58" i="824"/>
  <c r="I58" i="824"/>
  <c r="J57" i="824"/>
  <c r="I57" i="824"/>
  <c r="J56" i="824"/>
  <c r="I56" i="824"/>
  <c r="J55" i="824"/>
  <c r="I55" i="824"/>
  <c r="F54" i="824"/>
  <c r="D54" i="824"/>
  <c r="J53" i="824"/>
  <c r="I53" i="824"/>
  <c r="J52" i="824"/>
  <c r="I52" i="824"/>
  <c r="J51" i="824"/>
  <c r="I51" i="824"/>
  <c r="J50" i="824"/>
  <c r="I50" i="824"/>
  <c r="F49" i="824"/>
  <c r="D49" i="824"/>
  <c r="J48" i="824"/>
  <c r="I48" i="824"/>
  <c r="J47" i="824"/>
  <c r="I47" i="824"/>
  <c r="J46" i="824"/>
  <c r="I46" i="824"/>
  <c r="J45" i="824"/>
  <c r="I45" i="824"/>
  <c r="J44" i="824"/>
  <c r="I44" i="824"/>
  <c r="J43" i="824"/>
  <c r="I43" i="824"/>
  <c r="J42" i="824"/>
  <c r="I42" i="824"/>
  <c r="J41" i="824"/>
  <c r="I41" i="824"/>
  <c r="F40" i="824"/>
  <c r="J39" i="824"/>
  <c r="I39" i="824"/>
  <c r="J38" i="824"/>
  <c r="I38" i="824"/>
  <c r="J37" i="824"/>
  <c r="I37" i="824"/>
  <c r="F36" i="824"/>
  <c r="D36" i="824"/>
  <c r="J35" i="824"/>
  <c r="I35" i="824"/>
  <c r="J34" i="824"/>
  <c r="I34" i="824"/>
  <c r="J33" i="824"/>
  <c r="I33" i="824"/>
  <c r="J32" i="824"/>
  <c r="I32" i="824"/>
  <c r="J31" i="824"/>
  <c r="I31" i="824"/>
  <c r="J30" i="824"/>
  <c r="I30" i="824"/>
  <c r="J29" i="824"/>
  <c r="I29" i="824"/>
  <c r="J28" i="824"/>
  <c r="I28" i="824"/>
  <c r="J27" i="824"/>
  <c r="I27" i="824"/>
  <c r="J26" i="824"/>
  <c r="I26" i="824"/>
  <c r="J25" i="824"/>
  <c r="I25" i="824"/>
  <c r="J24" i="824"/>
  <c r="I24" i="824"/>
  <c r="J23" i="824"/>
  <c r="I23" i="824"/>
  <c r="J22" i="824"/>
  <c r="I22" i="824"/>
  <c r="J21" i="824"/>
  <c r="I21" i="824"/>
  <c r="J20" i="824"/>
  <c r="I20" i="824"/>
  <c r="J19" i="824"/>
  <c r="I19" i="824"/>
  <c r="J18" i="824"/>
  <c r="I18" i="824"/>
  <c r="J17" i="824"/>
  <c r="I17" i="824"/>
  <c r="J16" i="824"/>
  <c r="I16" i="824"/>
  <c r="J15" i="824"/>
  <c r="I15" i="824"/>
  <c r="J14" i="824"/>
  <c r="I14" i="824"/>
  <c r="F13" i="824"/>
  <c r="D13" i="824"/>
  <c r="E20" i="733"/>
  <c r="E21" i="733" s="1"/>
  <c r="R456" i="1024" s="1"/>
  <c r="T429" i="1302" s="1"/>
  <c r="V429" i="1302" s="1"/>
  <c r="C19" i="733"/>
  <c r="C18" i="733"/>
  <c r="C17" i="733"/>
  <c r="C16" i="733"/>
  <c r="C15" i="733"/>
  <c r="C14" i="733"/>
  <c r="C13" i="733"/>
  <c r="C12" i="733"/>
  <c r="C11" i="733"/>
  <c r="E20" i="732"/>
  <c r="E21" i="732" s="1"/>
  <c r="Q456" i="1024" s="1"/>
  <c r="Q429" i="1302" s="1"/>
  <c r="S429" i="1302" s="1"/>
  <c r="C19" i="732"/>
  <c r="C18" i="732"/>
  <c r="C17" i="732"/>
  <c r="C16" i="732"/>
  <c r="C15" i="732"/>
  <c r="C14" i="732"/>
  <c r="C13" i="732"/>
  <c r="C12" i="732"/>
  <c r="C11" i="732"/>
  <c r="G34" i="731"/>
  <c r="G35" i="731" s="1"/>
  <c r="E34" i="731"/>
  <c r="C32" i="731"/>
  <c r="H31" i="731"/>
  <c r="C31" i="731"/>
  <c r="H30" i="731"/>
  <c r="C30" i="731"/>
  <c r="H29" i="731"/>
  <c r="C29" i="731"/>
  <c r="H28" i="731"/>
  <c r="C28" i="731"/>
  <c r="H27" i="731"/>
  <c r="C27" i="731"/>
  <c r="H26" i="731"/>
  <c r="C26" i="731"/>
  <c r="H25" i="731"/>
  <c r="C25" i="731"/>
  <c r="H24" i="731"/>
  <c r="C24" i="731"/>
  <c r="G22" i="731"/>
  <c r="E21" i="731"/>
  <c r="E22" i="731" s="1"/>
  <c r="H20" i="731"/>
  <c r="C20" i="731"/>
  <c r="H19" i="731"/>
  <c r="C19" i="731"/>
  <c r="H18" i="731"/>
  <c r="C18" i="731"/>
  <c r="H17" i="731"/>
  <c r="C17" i="731"/>
  <c r="H16" i="731"/>
  <c r="C16" i="731"/>
  <c r="H15" i="731"/>
  <c r="C15" i="731"/>
  <c r="H14" i="731"/>
  <c r="C14" i="731"/>
  <c r="H13" i="731"/>
  <c r="C13" i="731"/>
  <c r="H12" i="731"/>
  <c r="C12" i="731"/>
  <c r="V413" i="1302" l="1"/>
  <c r="S413" i="1302"/>
  <c r="V404" i="1302"/>
  <c r="V405" i="1302"/>
  <c r="S404" i="1302"/>
  <c r="S405" i="1302"/>
  <c r="F81" i="872"/>
  <c r="F151" i="872"/>
  <c r="F81" i="827"/>
  <c r="F151" i="827"/>
  <c r="G35" i="877"/>
  <c r="F23" i="885"/>
  <c r="F39" i="887"/>
  <c r="G33" i="832"/>
  <c r="J77" i="869"/>
  <c r="I77" i="869"/>
  <c r="J81" i="872"/>
  <c r="I151" i="872"/>
  <c r="D151" i="872"/>
  <c r="D81" i="827"/>
  <c r="H144" i="869"/>
  <c r="J143" i="869"/>
  <c r="D143" i="869"/>
  <c r="H152" i="872"/>
  <c r="J151" i="872"/>
  <c r="D80" i="874"/>
  <c r="R420" i="1024" s="1"/>
  <c r="T393" i="1302" s="1"/>
  <c r="V393" i="1302" s="1"/>
  <c r="G17" i="885"/>
  <c r="G25" i="887"/>
  <c r="D81" i="872"/>
  <c r="F143" i="824"/>
  <c r="G17" i="886"/>
  <c r="H144" i="824"/>
  <c r="J81" i="827"/>
  <c r="I143" i="869"/>
  <c r="I81" i="872"/>
  <c r="D80" i="873"/>
  <c r="Q420" i="1024" s="1"/>
  <c r="Q393" i="1302" s="1"/>
  <c r="S393" i="1302" s="1"/>
  <c r="H18" i="876"/>
  <c r="H25" i="876"/>
  <c r="H23" i="877"/>
  <c r="G22" i="885"/>
  <c r="F23" i="886"/>
  <c r="G38" i="887"/>
  <c r="F77" i="824"/>
  <c r="G22" i="886"/>
  <c r="I143" i="824"/>
  <c r="I81" i="827"/>
  <c r="H18" i="831"/>
  <c r="H25" i="831"/>
  <c r="G22" i="840"/>
  <c r="G25" i="842"/>
  <c r="F77" i="869"/>
  <c r="F143" i="869"/>
  <c r="F80" i="873"/>
  <c r="Q489" i="1024" s="1"/>
  <c r="Q462" i="1302" s="1"/>
  <c r="S462" i="1302" s="1"/>
  <c r="F80" i="874"/>
  <c r="R489" i="1024" s="1"/>
  <c r="T462" i="1302" s="1"/>
  <c r="V462" i="1302" s="1"/>
  <c r="G18" i="876"/>
  <c r="G25" i="876"/>
  <c r="H34" i="877"/>
  <c r="G38" i="842"/>
  <c r="I77" i="824"/>
  <c r="I151" i="827"/>
  <c r="D151" i="827"/>
  <c r="G18" i="831"/>
  <c r="G25" i="831"/>
  <c r="H21" i="832"/>
  <c r="F23" i="840"/>
  <c r="F39" i="842"/>
  <c r="J77" i="824"/>
  <c r="J143" i="824"/>
  <c r="J151" i="827"/>
  <c r="H152" i="827"/>
  <c r="H32" i="832"/>
  <c r="G17" i="840"/>
  <c r="D40" i="869"/>
  <c r="D77" i="869" s="1"/>
  <c r="D40" i="824"/>
  <c r="D77" i="824" s="1"/>
  <c r="H22" i="731"/>
  <c r="D106" i="824"/>
  <c r="D143" i="824" s="1"/>
  <c r="H34" i="731"/>
  <c r="H35" i="731" s="1"/>
  <c r="V446" i="1302" l="1"/>
  <c r="E11" i="59"/>
  <c r="S446" i="1302"/>
  <c r="V437" i="1302"/>
  <c r="V438" i="1302"/>
  <c r="S437" i="1302"/>
  <c r="S438" i="1302"/>
  <c r="I144" i="824"/>
  <c r="I144" i="869"/>
  <c r="G39" i="887"/>
  <c r="J144" i="869"/>
  <c r="G23" i="886"/>
  <c r="G23" i="885"/>
  <c r="I152" i="827"/>
  <c r="J152" i="827"/>
  <c r="G39" i="842"/>
  <c r="G26" i="876"/>
  <c r="H35" i="877"/>
  <c r="I152" i="872"/>
  <c r="J152" i="872"/>
  <c r="H26" i="831"/>
  <c r="H26" i="876"/>
  <c r="G23" i="840"/>
  <c r="G26" i="831"/>
  <c r="J144" i="824"/>
  <c r="H33" i="832"/>
  <c r="F28" i="715" l="1"/>
  <c r="D28" i="715"/>
  <c r="P781" i="1024" s="1"/>
  <c r="G27" i="715"/>
  <c r="G26" i="715"/>
  <c r="G25" i="715"/>
  <c r="G24" i="715"/>
  <c r="G23" i="715"/>
  <c r="G22" i="715"/>
  <c r="F20" i="715"/>
  <c r="D20" i="715"/>
  <c r="P780" i="1024" s="1"/>
  <c r="G19" i="715"/>
  <c r="G18" i="715"/>
  <c r="G17" i="715"/>
  <c r="G16" i="715"/>
  <c r="G15" i="715"/>
  <c r="G14" i="715"/>
  <c r="F28" i="716"/>
  <c r="D28" i="716"/>
  <c r="P764" i="1024" s="1"/>
  <c r="N737" i="1302" s="1"/>
  <c r="G27" i="716"/>
  <c r="G26" i="716"/>
  <c r="G25" i="716"/>
  <c r="G24" i="716"/>
  <c r="G23" i="716"/>
  <c r="G22" i="716"/>
  <c r="F20" i="716"/>
  <c r="F29" i="716" s="1"/>
  <c r="D20" i="716"/>
  <c r="P763" i="1024" s="1"/>
  <c r="N736" i="1302" s="1"/>
  <c r="G19" i="716"/>
  <c r="G18" i="716"/>
  <c r="G17" i="716"/>
  <c r="G16" i="716"/>
  <c r="G15" i="716"/>
  <c r="G14" i="716"/>
  <c r="H27" i="417"/>
  <c r="H28" i="417"/>
  <c r="H29" i="417"/>
  <c r="H30" i="417"/>
  <c r="H16" i="417"/>
  <c r="H17" i="417"/>
  <c r="H18" i="417"/>
  <c r="H19" i="417"/>
  <c r="H20" i="417"/>
  <c r="G31" i="427"/>
  <c r="G32" i="427"/>
  <c r="G33" i="427"/>
  <c r="G34" i="427"/>
  <c r="G35" i="427"/>
  <c r="G18" i="427"/>
  <c r="G19" i="427"/>
  <c r="G20" i="427"/>
  <c r="G21" i="427"/>
  <c r="G22" i="427"/>
  <c r="F20" i="419"/>
  <c r="D20" i="419"/>
  <c r="P656" i="1024" s="1"/>
  <c r="N629" i="1302" s="1"/>
  <c r="G19" i="419"/>
  <c r="G18" i="419"/>
  <c r="F16" i="419"/>
  <c r="D16" i="419"/>
  <c r="P655" i="1024" s="1"/>
  <c r="G15" i="419"/>
  <c r="G14" i="419"/>
  <c r="P753" i="1302" l="1"/>
  <c r="N753" i="1302"/>
  <c r="N754" i="1302"/>
  <c r="P754" i="1302" s="1"/>
  <c r="P628" i="1302"/>
  <c r="N628" i="1302"/>
  <c r="P720" i="1302"/>
  <c r="P612" i="1302"/>
  <c r="P613" i="1302"/>
  <c r="P721" i="1302"/>
  <c r="S661" i="1302"/>
  <c r="P692" i="1302"/>
  <c r="P708" i="1302"/>
  <c r="P709" i="1302"/>
  <c r="P583" i="1302"/>
  <c r="P584" i="1302"/>
  <c r="V661" i="1302"/>
  <c r="F21" i="419"/>
  <c r="F29" i="715"/>
  <c r="G20" i="716"/>
  <c r="G28" i="716"/>
  <c r="G20" i="715"/>
  <c r="G28" i="715"/>
  <c r="G16" i="419"/>
  <c r="G20" i="419"/>
  <c r="P574" i="1302" l="1"/>
  <c r="P575" i="1302"/>
  <c r="V652" i="1302"/>
  <c r="V653" i="1302"/>
  <c r="P699" i="1302"/>
  <c r="P700" i="1302"/>
  <c r="P701" i="1302"/>
  <c r="S652" i="1302"/>
  <c r="S653" i="1302"/>
  <c r="P682" i="1302"/>
  <c r="S521" i="1302"/>
  <c r="V521" i="1302"/>
  <c r="G29" i="716"/>
  <c r="G29" i="715"/>
  <c r="G21" i="419"/>
  <c r="V512" i="1302" l="1"/>
  <c r="V513" i="1302"/>
  <c r="S512" i="1302"/>
  <c r="S513" i="1302"/>
  <c r="F18" i="438"/>
  <c r="E18" i="438"/>
  <c r="G16" i="438"/>
  <c r="G18" i="438" s="1"/>
  <c r="F14" i="438"/>
  <c r="E14" i="438"/>
  <c r="G12" i="438"/>
  <c r="G14" i="438" s="1"/>
  <c r="F18" i="437"/>
  <c r="E18" i="437"/>
  <c r="G16" i="437"/>
  <c r="G18" i="437" s="1"/>
  <c r="F14" i="437"/>
  <c r="E14" i="437"/>
  <c r="G12" i="437"/>
  <c r="G14" i="437" s="1"/>
  <c r="F18" i="436"/>
  <c r="E18" i="436"/>
  <c r="G16" i="436"/>
  <c r="G18" i="436" s="1"/>
  <c r="F14" i="436"/>
  <c r="E14" i="436"/>
  <c r="G12" i="436"/>
  <c r="G14" i="436" s="1"/>
  <c r="F18" i="435"/>
  <c r="E18" i="435"/>
  <c r="G16" i="435"/>
  <c r="G18" i="435" s="1"/>
  <c r="F14" i="435"/>
  <c r="E14" i="435"/>
  <c r="G12" i="435"/>
  <c r="G14" i="435" s="1"/>
  <c r="E15" i="432"/>
  <c r="C15" i="432" s="1"/>
  <c r="G13" i="432"/>
  <c r="E13" i="429"/>
  <c r="C13" i="429" s="1"/>
  <c r="G11" i="429"/>
  <c r="E13" i="428"/>
  <c r="E12" i="428"/>
  <c r="F11" i="428"/>
  <c r="F14" i="428" s="1"/>
  <c r="F38" i="427"/>
  <c r="D38" i="427"/>
  <c r="P734" i="1024" s="1"/>
  <c r="N707" i="1302" s="1"/>
  <c r="G37" i="427"/>
  <c r="G36" i="427"/>
  <c r="G30" i="427"/>
  <c r="G29" i="427"/>
  <c r="G28" i="427"/>
  <c r="G27" i="427"/>
  <c r="F25" i="427"/>
  <c r="F39" i="427" s="1"/>
  <c r="D25" i="427"/>
  <c r="P733" i="1024" s="1"/>
  <c r="N706" i="1302" s="1"/>
  <c r="G24" i="427"/>
  <c r="G23" i="427"/>
  <c r="G17" i="427"/>
  <c r="G16" i="427"/>
  <c r="G15" i="427"/>
  <c r="G14" i="427"/>
  <c r="F22" i="426"/>
  <c r="D22" i="426"/>
  <c r="P707" i="1024" s="1"/>
  <c r="G21" i="426"/>
  <c r="G20" i="426"/>
  <c r="G19" i="426"/>
  <c r="F17" i="426"/>
  <c r="D17" i="426"/>
  <c r="P706" i="1024" s="1"/>
  <c r="G16" i="426"/>
  <c r="G15" i="426"/>
  <c r="G14" i="426"/>
  <c r="F22" i="425"/>
  <c r="D22" i="425"/>
  <c r="P683" i="1024" s="1"/>
  <c r="N656" i="1302" s="1"/>
  <c r="G21" i="425"/>
  <c r="G20" i="425"/>
  <c r="G19" i="425"/>
  <c r="F17" i="425"/>
  <c r="D17" i="425"/>
  <c r="P682" i="1024" s="1"/>
  <c r="G16" i="425"/>
  <c r="G15" i="425"/>
  <c r="G14" i="425"/>
  <c r="F22" i="422"/>
  <c r="D22" i="422"/>
  <c r="P677" i="1024" s="1"/>
  <c r="G21" i="422"/>
  <c r="G20" i="422"/>
  <c r="G19" i="422"/>
  <c r="F17" i="422"/>
  <c r="D17" i="422"/>
  <c r="P676" i="1024" s="1"/>
  <c r="G16" i="422"/>
  <c r="G15" i="422"/>
  <c r="G14" i="422"/>
  <c r="F28" i="418"/>
  <c r="D28" i="418"/>
  <c r="P632" i="1024" s="1"/>
  <c r="N605" i="1302" s="1"/>
  <c r="G27" i="418"/>
  <c r="G26" i="418"/>
  <c r="G25" i="418"/>
  <c r="G24" i="418"/>
  <c r="G23" i="418"/>
  <c r="G22" i="418"/>
  <c r="F20" i="418"/>
  <c r="D20" i="418"/>
  <c r="P631" i="1024" s="1"/>
  <c r="N604" i="1302" s="1"/>
  <c r="G19" i="418"/>
  <c r="G18" i="418"/>
  <c r="G17" i="418"/>
  <c r="G16" i="418"/>
  <c r="G15" i="418"/>
  <c r="G14" i="418"/>
  <c r="G32" i="417"/>
  <c r="E32" i="417"/>
  <c r="P565" i="1024" s="1"/>
  <c r="H31" i="417"/>
  <c r="H26" i="417"/>
  <c r="H25" i="417"/>
  <c r="H24" i="417"/>
  <c r="H23" i="417"/>
  <c r="G21" i="417"/>
  <c r="E21" i="417"/>
  <c r="P564" i="1024" s="1"/>
  <c r="H15" i="417"/>
  <c r="H14" i="417"/>
  <c r="H13" i="417"/>
  <c r="H12" i="417"/>
  <c r="F25" i="416"/>
  <c r="D25" i="416"/>
  <c r="P544" i="1024" s="1"/>
  <c r="N517" i="1302" s="1"/>
  <c r="H24" i="416"/>
  <c r="G24" i="416"/>
  <c r="H23" i="416"/>
  <c r="G23" i="416"/>
  <c r="H22" i="416"/>
  <c r="G22" i="416"/>
  <c r="H21" i="416"/>
  <c r="G21" i="416"/>
  <c r="H20" i="416"/>
  <c r="G20" i="416"/>
  <c r="F18" i="416"/>
  <c r="F26" i="416" s="1"/>
  <c r="D18" i="416"/>
  <c r="P543" i="1024" s="1"/>
  <c r="N516" i="1302" s="1"/>
  <c r="H17" i="416"/>
  <c r="G17" i="416"/>
  <c r="H16" i="416"/>
  <c r="G16" i="416"/>
  <c r="H15" i="416"/>
  <c r="G15" i="416"/>
  <c r="H14" i="416"/>
  <c r="G14" i="416"/>
  <c r="H13" i="416"/>
  <c r="G13" i="416"/>
  <c r="F18" i="413"/>
  <c r="D18" i="413"/>
  <c r="P538" i="1024" s="1"/>
  <c r="H16" i="413"/>
  <c r="H18" i="413" s="1"/>
  <c r="G16" i="413"/>
  <c r="G18" i="413" s="1"/>
  <c r="F14" i="413"/>
  <c r="D14" i="413"/>
  <c r="P537" i="1024" s="1"/>
  <c r="H12" i="413"/>
  <c r="H14" i="413" s="1"/>
  <c r="G12" i="413"/>
  <c r="G14" i="413" s="1"/>
  <c r="H151" i="409"/>
  <c r="J149" i="409"/>
  <c r="I149" i="409"/>
  <c r="J148" i="409"/>
  <c r="I148" i="409"/>
  <c r="J147" i="409"/>
  <c r="I147" i="409"/>
  <c r="J146" i="409"/>
  <c r="I146" i="409"/>
  <c r="J145" i="409"/>
  <c r="I145" i="409"/>
  <c r="J144" i="409"/>
  <c r="I144" i="409"/>
  <c r="J143" i="409"/>
  <c r="I143" i="409"/>
  <c r="J142" i="409"/>
  <c r="I142" i="409"/>
  <c r="J141" i="409"/>
  <c r="I141" i="409"/>
  <c r="J140" i="409"/>
  <c r="I140" i="409"/>
  <c r="J139" i="409"/>
  <c r="I139" i="409"/>
  <c r="J138" i="409"/>
  <c r="I138" i="409"/>
  <c r="J137" i="409"/>
  <c r="I137" i="409"/>
  <c r="J136" i="409"/>
  <c r="I136" i="409"/>
  <c r="J135" i="409"/>
  <c r="I135" i="409"/>
  <c r="J134" i="409"/>
  <c r="I134" i="409"/>
  <c r="J133" i="409"/>
  <c r="I133" i="409"/>
  <c r="J132" i="409"/>
  <c r="I132" i="409"/>
  <c r="J131" i="409"/>
  <c r="I131" i="409"/>
  <c r="J130" i="409"/>
  <c r="I130" i="409"/>
  <c r="J129" i="409"/>
  <c r="I129" i="409"/>
  <c r="J128" i="409"/>
  <c r="I128" i="409"/>
  <c r="J127" i="409"/>
  <c r="I127" i="409"/>
  <c r="J126" i="409"/>
  <c r="I126" i="409"/>
  <c r="J125" i="409"/>
  <c r="I125" i="409"/>
  <c r="J124" i="409"/>
  <c r="I124" i="409"/>
  <c r="J123" i="409"/>
  <c r="I123" i="409"/>
  <c r="J121" i="409"/>
  <c r="I121" i="409"/>
  <c r="J120" i="409"/>
  <c r="I120" i="409"/>
  <c r="J119" i="409"/>
  <c r="I119" i="409"/>
  <c r="J118" i="409"/>
  <c r="I118" i="409"/>
  <c r="J116" i="409"/>
  <c r="I116" i="409"/>
  <c r="J115" i="409"/>
  <c r="I115" i="409"/>
  <c r="J114" i="409"/>
  <c r="I114" i="409"/>
  <c r="J113" i="409"/>
  <c r="I113" i="409"/>
  <c r="J112" i="409"/>
  <c r="I112" i="409"/>
  <c r="J111" i="409"/>
  <c r="I111" i="409"/>
  <c r="J110" i="409"/>
  <c r="I110" i="409"/>
  <c r="J109" i="409"/>
  <c r="I109" i="409"/>
  <c r="J107" i="409"/>
  <c r="I107" i="409"/>
  <c r="J106" i="409"/>
  <c r="I106" i="409"/>
  <c r="J105" i="409"/>
  <c r="I105" i="409"/>
  <c r="J103" i="409"/>
  <c r="I103" i="409"/>
  <c r="J102" i="409"/>
  <c r="I102" i="409"/>
  <c r="J101" i="409"/>
  <c r="I101" i="409"/>
  <c r="J100" i="409"/>
  <c r="I100" i="409"/>
  <c r="J99" i="409"/>
  <c r="I99" i="409"/>
  <c r="J98" i="409"/>
  <c r="I98" i="409"/>
  <c r="J97" i="409"/>
  <c r="I97" i="409"/>
  <c r="J96" i="409"/>
  <c r="I96" i="409"/>
  <c r="F95" i="409"/>
  <c r="D95" i="409"/>
  <c r="J94" i="409"/>
  <c r="I94" i="409"/>
  <c r="J93" i="409"/>
  <c r="I93" i="409"/>
  <c r="J92" i="409"/>
  <c r="I92" i="409"/>
  <c r="F91" i="409"/>
  <c r="D91" i="409"/>
  <c r="J90" i="409"/>
  <c r="I90" i="409"/>
  <c r="J89" i="409"/>
  <c r="I89" i="409"/>
  <c r="J88" i="409"/>
  <c r="I88" i="409"/>
  <c r="F87" i="409"/>
  <c r="D87" i="409"/>
  <c r="J86" i="409"/>
  <c r="I86" i="409"/>
  <c r="J85" i="409"/>
  <c r="I85" i="409"/>
  <c r="J84" i="409"/>
  <c r="I84" i="409"/>
  <c r="F83" i="409"/>
  <c r="D83" i="409"/>
  <c r="H81" i="409"/>
  <c r="J79" i="409"/>
  <c r="I79" i="409"/>
  <c r="J78" i="409"/>
  <c r="I78" i="409"/>
  <c r="J77" i="409"/>
  <c r="I77" i="409"/>
  <c r="J76" i="409"/>
  <c r="I76" i="409"/>
  <c r="J75" i="409"/>
  <c r="I75" i="409"/>
  <c r="J74" i="409"/>
  <c r="I74" i="409"/>
  <c r="J73" i="409"/>
  <c r="I73" i="409"/>
  <c r="J72" i="409"/>
  <c r="I72" i="409"/>
  <c r="J71" i="409"/>
  <c r="I71" i="409"/>
  <c r="J70" i="409"/>
  <c r="I70" i="409"/>
  <c r="J69" i="409"/>
  <c r="I69" i="409"/>
  <c r="J68" i="409"/>
  <c r="I68" i="409"/>
  <c r="J67" i="409"/>
  <c r="I67" i="409"/>
  <c r="J66" i="409"/>
  <c r="I66" i="409"/>
  <c r="J65" i="409"/>
  <c r="I65" i="409"/>
  <c r="J64" i="409"/>
  <c r="I64" i="409"/>
  <c r="J63" i="409"/>
  <c r="I63" i="409"/>
  <c r="J62" i="409"/>
  <c r="I62" i="409"/>
  <c r="J61" i="409"/>
  <c r="I61" i="409"/>
  <c r="J60" i="409"/>
  <c r="I60" i="409"/>
  <c r="J59" i="409"/>
  <c r="I59" i="409"/>
  <c r="J58" i="409"/>
  <c r="I58" i="409"/>
  <c r="J57" i="409"/>
  <c r="I57" i="409"/>
  <c r="J56" i="409"/>
  <c r="I56" i="409"/>
  <c r="J55" i="409"/>
  <c r="I55" i="409"/>
  <c r="J54" i="409"/>
  <c r="I54" i="409"/>
  <c r="J53" i="409"/>
  <c r="I53" i="409"/>
  <c r="J51" i="409"/>
  <c r="I51" i="409"/>
  <c r="J50" i="409"/>
  <c r="I50" i="409"/>
  <c r="J49" i="409"/>
  <c r="I49" i="409"/>
  <c r="J48" i="409"/>
  <c r="I48" i="409"/>
  <c r="J46" i="409"/>
  <c r="I46" i="409"/>
  <c r="J45" i="409"/>
  <c r="I45" i="409"/>
  <c r="J44" i="409"/>
  <c r="I44" i="409"/>
  <c r="J43" i="409"/>
  <c r="I43" i="409"/>
  <c r="J42" i="409"/>
  <c r="I42" i="409"/>
  <c r="J41" i="409"/>
  <c r="I41" i="409"/>
  <c r="J40" i="409"/>
  <c r="I40" i="409"/>
  <c r="J39" i="409"/>
  <c r="I39" i="409"/>
  <c r="J37" i="409"/>
  <c r="I37" i="409"/>
  <c r="J36" i="409"/>
  <c r="I36" i="409"/>
  <c r="J35" i="409"/>
  <c r="I35" i="409"/>
  <c r="J33" i="409"/>
  <c r="I33" i="409"/>
  <c r="J32" i="409"/>
  <c r="I32" i="409"/>
  <c r="J31" i="409"/>
  <c r="I31" i="409"/>
  <c r="J30" i="409"/>
  <c r="I30" i="409"/>
  <c r="J29" i="409"/>
  <c r="I29" i="409"/>
  <c r="J28" i="409"/>
  <c r="I28" i="409"/>
  <c r="J27" i="409"/>
  <c r="I27" i="409"/>
  <c r="J26" i="409"/>
  <c r="I26" i="409"/>
  <c r="F25" i="409"/>
  <c r="D25" i="409"/>
  <c r="J24" i="409"/>
  <c r="I24" i="409"/>
  <c r="J23" i="409"/>
  <c r="I23" i="409"/>
  <c r="J22" i="409"/>
  <c r="I22" i="409"/>
  <c r="F21" i="409"/>
  <c r="D21" i="409"/>
  <c r="J20" i="409"/>
  <c r="I20" i="409"/>
  <c r="J19" i="409"/>
  <c r="I19" i="409"/>
  <c r="J18" i="409"/>
  <c r="I18" i="409"/>
  <c r="F17" i="409"/>
  <c r="D17" i="409"/>
  <c r="J16" i="409"/>
  <c r="I16" i="409"/>
  <c r="J15" i="409"/>
  <c r="I15" i="409"/>
  <c r="J14" i="409"/>
  <c r="I14" i="409"/>
  <c r="F13" i="409"/>
  <c r="D13" i="409"/>
  <c r="H143" i="406"/>
  <c r="J141" i="406"/>
  <c r="I141" i="406"/>
  <c r="J140" i="406"/>
  <c r="I140" i="406"/>
  <c r="J139" i="406"/>
  <c r="I139" i="406"/>
  <c r="J138" i="406"/>
  <c r="I138" i="406"/>
  <c r="J137" i="406"/>
  <c r="I137" i="406"/>
  <c r="J136" i="406"/>
  <c r="I136" i="406"/>
  <c r="J135" i="406"/>
  <c r="I135" i="406"/>
  <c r="J134" i="406"/>
  <c r="I134" i="406"/>
  <c r="J133" i="406"/>
  <c r="I133" i="406"/>
  <c r="J132" i="406"/>
  <c r="I132" i="406"/>
  <c r="J131" i="406"/>
  <c r="I131" i="406"/>
  <c r="J130" i="406"/>
  <c r="I130" i="406"/>
  <c r="J129" i="406"/>
  <c r="I129" i="406"/>
  <c r="J128" i="406"/>
  <c r="I128" i="406"/>
  <c r="J127" i="406"/>
  <c r="I127" i="406"/>
  <c r="J126" i="406"/>
  <c r="I126" i="406"/>
  <c r="J125" i="406"/>
  <c r="I125" i="406"/>
  <c r="J124" i="406"/>
  <c r="I124" i="406"/>
  <c r="J123" i="406"/>
  <c r="I123" i="406"/>
  <c r="J122" i="406"/>
  <c r="I122" i="406"/>
  <c r="J121" i="406"/>
  <c r="I121" i="406"/>
  <c r="F120" i="406"/>
  <c r="D120" i="406"/>
  <c r="J119" i="406"/>
  <c r="I119" i="406"/>
  <c r="J118" i="406"/>
  <c r="I118" i="406"/>
  <c r="J117" i="406"/>
  <c r="I117" i="406"/>
  <c r="J116" i="406"/>
  <c r="I116" i="406"/>
  <c r="F115" i="406"/>
  <c r="D115" i="406"/>
  <c r="J114" i="406"/>
  <c r="I114" i="406"/>
  <c r="J113" i="406"/>
  <c r="I113" i="406"/>
  <c r="J112" i="406"/>
  <c r="I112" i="406"/>
  <c r="J111" i="406"/>
  <c r="I111" i="406"/>
  <c r="J110" i="406"/>
  <c r="I110" i="406"/>
  <c r="J109" i="406"/>
  <c r="I109" i="406"/>
  <c r="J108" i="406"/>
  <c r="I108" i="406"/>
  <c r="J107" i="406"/>
  <c r="I107" i="406"/>
  <c r="F106" i="406"/>
  <c r="J105" i="406"/>
  <c r="I105" i="406"/>
  <c r="J104" i="406"/>
  <c r="I104" i="406"/>
  <c r="J103" i="406"/>
  <c r="I103" i="406"/>
  <c r="F102" i="406"/>
  <c r="D102" i="406"/>
  <c r="J101" i="406"/>
  <c r="I101" i="406"/>
  <c r="J100" i="406"/>
  <c r="I100" i="406"/>
  <c r="J99" i="406"/>
  <c r="I99" i="406"/>
  <c r="J98" i="406"/>
  <c r="I98" i="406"/>
  <c r="J97" i="406"/>
  <c r="I97" i="406"/>
  <c r="J96" i="406"/>
  <c r="I96" i="406"/>
  <c r="J95" i="406"/>
  <c r="I95" i="406"/>
  <c r="J94" i="406"/>
  <c r="I94" i="406"/>
  <c r="J93" i="406"/>
  <c r="I93" i="406"/>
  <c r="J92" i="406"/>
  <c r="I92" i="406"/>
  <c r="J91" i="406"/>
  <c r="I91" i="406"/>
  <c r="J90" i="406"/>
  <c r="I90" i="406"/>
  <c r="J89" i="406"/>
  <c r="I89" i="406"/>
  <c r="J88" i="406"/>
  <c r="I88" i="406"/>
  <c r="J87" i="406"/>
  <c r="I87" i="406"/>
  <c r="J86" i="406"/>
  <c r="I86" i="406"/>
  <c r="J85" i="406"/>
  <c r="I85" i="406"/>
  <c r="J84" i="406"/>
  <c r="I84" i="406"/>
  <c r="J83" i="406"/>
  <c r="I83" i="406"/>
  <c r="J82" i="406"/>
  <c r="I82" i="406"/>
  <c r="J81" i="406"/>
  <c r="I81" i="406"/>
  <c r="J80" i="406"/>
  <c r="I80" i="406"/>
  <c r="F79" i="406"/>
  <c r="D79" i="406"/>
  <c r="H77" i="406"/>
  <c r="J75" i="406"/>
  <c r="I75" i="406"/>
  <c r="J74" i="406"/>
  <c r="I74" i="406"/>
  <c r="J73" i="406"/>
  <c r="I73" i="406"/>
  <c r="J72" i="406"/>
  <c r="I72" i="406"/>
  <c r="J71" i="406"/>
  <c r="I71" i="406"/>
  <c r="J70" i="406"/>
  <c r="I70" i="406"/>
  <c r="J69" i="406"/>
  <c r="I69" i="406"/>
  <c r="J68" i="406"/>
  <c r="I68" i="406"/>
  <c r="J67" i="406"/>
  <c r="I67" i="406"/>
  <c r="J66" i="406"/>
  <c r="I66" i="406"/>
  <c r="J65" i="406"/>
  <c r="I65" i="406"/>
  <c r="J64" i="406"/>
  <c r="I64" i="406"/>
  <c r="J63" i="406"/>
  <c r="I63" i="406"/>
  <c r="J62" i="406"/>
  <c r="I62" i="406"/>
  <c r="J61" i="406"/>
  <c r="I61" i="406"/>
  <c r="J60" i="406"/>
  <c r="I60" i="406"/>
  <c r="J59" i="406"/>
  <c r="I59" i="406"/>
  <c r="J58" i="406"/>
  <c r="I58" i="406"/>
  <c r="J57" i="406"/>
  <c r="I57" i="406"/>
  <c r="J56" i="406"/>
  <c r="I56" i="406"/>
  <c r="J55" i="406"/>
  <c r="I55" i="406"/>
  <c r="F54" i="406"/>
  <c r="D54" i="406"/>
  <c r="J53" i="406"/>
  <c r="I53" i="406"/>
  <c r="J52" i="406"/>
  <c r="I52" i="406"/>
  <c r="J51" i="406"/>
  <c r="I51" i="406"/>
  <c r="J50" i="406"/>
  <c r="I50" i="406"/>
  <c r="F49" i="406"/>
  <c r="D49" i="406"/>
  <c r="J48" i="406"/>
  <c r="I48" i="406"/>
  <c r="J47" i="406"/>
  <c r="I47" i="406"/>
  <c r="J46" i="406"/>
  <c r="I46" i="406"/>
  <c r="J45" i="406"/>
  <c r="I45" i="406"/>
  <c r="J44" i="406"/>
  <c r="I44" i="406"/>
  <c r="J43" i="406"/>
  <c r="I43" i="406"/>
  <c r="J42" i="406"/>
  <c r="I42" i="406"/>
  <c r="J41" i="406"/>
  <c r="I41" i="406"/>
  <c r="F40" i="406"/>
  <c r="J39" i="406"/>
  <c r="I39" i="406"/>
  <c r="J38" i="406"/>
  <c r="I38" i="406"/>
  <c r="J37" i="406"/>
  <c r="I37" i="406"/>
  <c r="F36" i="406"/>
  <c r="D36" i="406"/>
  <c r="J35" i="406"/>
  <c r="I35" i="406"/>
  <c r="J34" i="406"/>
  <c r="I34" i="406"/>
  <c r="J33" i="406"/>
  <c r="I33" i="406"/>
  <c r="J32" i="406"/>
  <c r="I32" i="406"/>
  <c r="J31" i="406"/>
  <c r="I31" i="406"/>
  <c r="J30" i="406"/>
  <c r="I30" i="406"/>
  <c r="J29" i="406"/>
  <c r="I29" i="406"/>
  <c r="J28" i="406"/>
  <c r="I28" i="406"/>
  <c r="J27" i="406"/>
  <c r="I27" i="406"/>
  <c r="J26" i="406"/>
  <c r="I26" i="406"/>
  <c r="J25" i="406"/>
  <c r="I25" i="406"/>
  <c r="J24" i="406"/>
  <c r="I24" i="406"/>
  <c r="J23" i="406"/>
  <c r="I23" i="406"/>
  <c r="J22" i="406"/>
  <c r="I22" i="406"/>
  <c r="J21" i="406"/>
  <c r="I21" i="406"/>
  <c r="J20" i="406"/>
  <c r="I20" i="406"/>
  <c r="J19" i="406"/>
  <c r="I19" i="406"/>
  <c r="J18" i="406"/>
  <c r="I18" i="406"/>
  <c r="J17" i="406"/>
  <c r="I17" i="406"/>
  <c r="J16" i="406"/>
  <c r="I16" i="406"/>
  <c r="J15" i="406"/>
  <c r="I15" i="406"/>
  <c r="J14" i="406"/>
  <c r="I14" i="406"/>
  <c r="F13" i="406"/>
  <c r="D13" i="406"/>
  <c r="G34" i="403"/>
  <c r="G35" i="403" s="1"/>
  <c r="E34" i="403"/>
  <c r="P457" i="1024" s="1"/>
  <c r="C32" i="403"/>
  <c r="H31" i="403"/>
  <c r="C31" i="403"/>
  <c r="H30" i="403"/>
  <c r="C30" i="403"/>
  <c r="H29" i="403"/>
  <c r="C29" i="403"/>
  <c r="H28" i="403"/>
  <c r="C28" i="403"/>
  <c r="H27" i="403"/>
  <c r="C27" i="403"/>
  <c r="H26" i="403"/>
  <c r="C26" i="403"/>
  <c r="H25" i="403"/>
  <c r="C25" i="403"/>
  <c r="H24" i="403"/>
  <c r="C24" i="403"/>
  <c r="G22" i="403"/>
  <c r="E21" i="403"/>
  <c r="E22" i="403" s="1"/>
  <c r="P456" i="1024" s="1"/>
  <c r="N429" i="1302" s="1"/>
  <c r="H20" i="403"/>
  <c r="C20" i="403"/>
  <c r="H19" i="403"/>
  <c r="C19" i="403"/>
  <c r="H18" i="403"/>
  <c r="C18" i="403"/>
  <c r="H17" i="403"/>
  <c r="C17" i="403"/>
  <c r="H16" i="403"/>
  <c r="C16" i="403"/>
  <c r="H15" i="403"/>
  <c r="C15" i="403"/>
  <c r="H14" i="403"/>
  <c r="C14" i="403"/>
  <c r="H13" i="403"/>
  <c r="C13" i="403"/>
  <c r="H12" i="403"/>
  <c r="C12" i="403"/>
  <c r="V392" i="1302"/>
  <c r="S392" i="1302"/>
  <c r="H22" i="400"/>
  <c r="F22" i="400"/>
  <c r="P436" i="1024" s="1"/>
  <c r="N409" i="1302" s="1"/>
  <c r="I21" i="400"/>
  <c r="E21" i="400"/>
  <c r="I20" i="400"/>
  <c r="E20" i="400"/>
  <c r="I19" i="400"/>
  <c r="E19" i="400"/>
  <c r="I18" i="400"/>
  <c r="E18" i="400"/>
  <c r="H16" i="400"/>
  <c r="F16" i="400"/>
  <c r="P435" i="1024" s="1"/>
  <c r="N408" i="1302" s="1"/>
  <c r="I15" i="400"/>
  <c r="E15" i="400"/>
  <c r="I14" i="400"/>
  <c r="E14" i="400"/>
  <c r="I13" i="400"/>
  <c r="E13" i="400"/>
  <c r="I12" i="400"/>
  <c r="E12" i="400"/>
  <c r="F28" i="154"/>
  <c r="D28" i="154"/>
  <c r="P787" i="1024" s="1"/>
  <c r="G27" i="154"/>
  <c r="G26" i="154"/>
  <c r="G25" i="154"/>
  <c r="G24" i="154"/>
  <c r="G23" i="154"/>
  <c r="G22" i="154"/>
  <c r="F20" i="154"/>
  <c r="D20" i="154"/>
  <c r="P786" i="1024" s="1"/>
  <c r="G19" i="154"/>
  <c r="G18" i="154"/>
  <c r="G17" i="154"/>
  <c r="G16" i="154"/>
  <c r="G15" i="154"/>
  <c r="G14" i="154"/>
  <c r="H35" i="151"/>
  <c r="H36" i="151"/>
  <c r="H37" i="151"/>
  <c r="H38" i="151"/>
  <c r="H40" i="151"/>
  <c r="H41" i="151"/>
  <c r="H24" i="151"/>
  <c r="H25" i="151"/>
  <c r="H26" i="151"/>
  <c r="H34" i="151"/>
  <c r="H33" i="151"/>
  <c r="H32" i="151"/>
  <c r="H31" i="151"/>
  <c r="H30" i="151"/>
  <c r="H29" i="151"/>
  <c r="H15" i="151"/>
  <c r="H14" i="151"/>
  <c r="I41" i="146"/>
  <c r="I40" i="146"/>
  <c r="I29" i="146"/>
  <c r="I28" i="146"/>
  <c r="I25" i="146"/>
  <c r="I24" i="146"/>
  <c r="I14" i="146"/>
  <c r="I12" i="146"/>
  <c r="H37" i="146"/>
  <c r="E26" i="146"/>
  <c r="P570" i="1024" s="1"/>
  <c r="E42" i="146"/>
  <c r="P571" i="1024" s="1"/>
  <c r="H70" i="143"/>
  <c r="H71" i="143" s="1"/>
  <c r="J69" i="143"/>
  <c r="J68" i="143"/>
  <c r="I68" i="143"/>
  <c r="J67" i="143"/>
  <c r="I67" i="143"/>
  <c r="J66" i="143"/>
  <c r="I66" i="143"/>
  <c r="J65" i="143"/>
  <c r="I65" i="143"/>
  <c r="J64" i="143"/>
  <c r="I64" i="143"/>
  <c r="J63" i="143"/>
  <c r="I63" i="143"/>
  <c r="J61" i="143"/>
  <c r="I61" i="143"/>
  <c r="J60" i="143"/>
  <c r="I60" i="143"/>
  <c r="J59" i="143"/>
  <c r="I59" i="143"/>
  <c r="F58" i="143"/>
  <c r="D58" i="143"/>
  <c r="J57" i="143"/>
  <c r="I57" i="143"/>
  <c r="J56" i="143"/>
  <c r="I56" i="143"/>
  <c r="J53" i="143"/>
  <c r="I53" i="143"/>
  <c r="J52" i="143"/>
  <c r="I52" i="143"/>
  <c r="F51" i="143"/>
  <c r="D51" i="143"/>
  <c r="I50" i="143"/>
  <c r="I49" i="143"/>
  <c r="I48" i="143"/>
  <c r="F47" i="143"/>
  <c r="D47" i="143"/>
  <c r="J46" i="143"/>
  <c r="I46" i="143"/>
  <c r="J45" i="143"/>
  <c r="I45" i="143"/>
  <c r="J44" i="143"/>
  <c r="I44" i="143"/>
  <c r="F43" i="143"/>
  <c r="D43" i="143"/>
  <c r="J40" i="143"/>
  <c r="J39" i="143"/>
  <c r="J38" i="143"/>
  <c r="J37" i="143"/>
  <c r="J36" i="143"/>
  <c r="J35" i="143"/>
  <c r="J34" i="143"/>
  <c r="J32" i="143"/>
  <c r="J31" i="143"/>
  <c r="J30" i="143"/>
  <c r="J28" i="143"/>
  <c r="J27" i="143"/>
  <c r="J22" i="143"/>
  <c r="J16" i="143"/>
  <c r="J15" i="143"/>
  <c r="J14" i="143"/>
  <c r="F33" i="142"/>
  <c r="D33" i="142"/>
  <c r="F29" i="142"/>
  <c r="D29" i="142"/>
  <c r="D20" i="142" s="1"/>
  <c r="F20" i="142"/>
  <c r="F16" i="142"/>
  <c r="D16" i="142"/>
  <c r="F12" i="142"/>
  <c r="D12" i="142"/>
  <c r="F33" i="141"/>
  <c r="D33" i="141"/>
  <c r="F29" i="141"/>
  <c r="D29" i="141"/>
  <c r="D20" i="141" s="1"/>
  <c r="F20" i="141"/>
  <c r="F16" i="141"/>
  <c r="D16" i="141"/>
  <c r="F12" i="141"/>
  <c r="D12" i="141"/>
  <c r="J66" i="140"/>
  <c r="J65" i="140"/>
  <c r="J64" i="140"/>
  <c r="J63" i="140"/>
  <c r="J57" i="140"/>
  <c r="J56" i="140"/>
  <c r="J55" i="140"/>
  <c r="J54" i="140"/>
  <c r="J53" i="140"/>
  <c r="J52" i="140"/>
  <c r="J51" i="140"/>
  <c r="J50" i="140"/>
  <c r="J27" i="140"/>
  <c r="I38" i="140"/>
  <c r="J38" i="140"/>
  <c r="J37" i="140"/>
  <c r="J36" i="140"/>
  <c r="J35" i="140"/>
  <c r="J29" i="140"/>
  <c r="J28" i="140"/>
  <c r="J26" i="140"/>
  <c r="J25" i="140"/>
  <c r="J24" i="140"/>
  <c r="J23" i="140"/>
  <c r="J22" i="140"/>
  <c r="H67" i="140"/>
  <c r="I65" i="140"/>
  <c r="I64" i="140"/>
  <c r="I63" i="140"/>
  <c r="F62" i="140"/>
  <c r="D62" i="140"/>
  <c r="I61" i="140"/>
  <c r="I60" i="140"/>
  <c r="I59" i="140"/>
  <c r="F58" i="140"/>
  <c r="D58" i="140"/>
  <c r="D49" i="140" s="1"/>
  <c r="I57" i="140"/>
  <c r="I56" i="140"/>
  <c r="I55" i="140"/>
  <c r="I54" i="140"/>
  <c r="I53" i="140"/>
  <c r="I52" i="140"/>
  <c r="I51" i="140"/>
  <c r="I50" i="140"/>
  <c r="F49" i="140"/>
  <c r="I48" i="140"/>
  <c r="I47" i="140"/>
  <c r="I46" i="140"/>
  <c r="F45" i="140"/>
  <c r="D45" i="140"/>
  <c r="I44" i="140"/>
  <c r="I43" i="140"/>
  <c r="I42" i="140"/>
  <c r="F41" i="140"/>
  <c r="D41" i="140"/>
  <c r="I36" i="140"/>
  <c r="P244" i="1302"/>
  <c r="P543" i="1302" l="1"/>
  <c r="N543" i="1302"/>
  <c r="N510" i="1302"/>
  <c r="P510" i="1302" s="1"/>
  <c r="P760" i="1302"/>
  <c r="N760" i="1302"/>
  <c r="N430" i="1302"/>
  <c r="P430" i="1302" s="1"/>
  <c r="P537" i="1302"/>
  <c r="N537" i="1302"/>
  <c r="N649" i="1302"/>
  <c r="P649" i="1302" s="1"/>
  <c r="P679" i="1302"/>
  <c r="N679" i="1302"/>
  <c r="N511" i="1302"/>
  <c r="P511" i="1302" s="1"/>
  <c r="P655" i="1302"/>
  <c r="N655" i="1302"/>
  <c r="N759" i="1302"/>
  <c r="P759" i="1302" s="1"/>
  <c r="P538" i="1302"/>
  <c r="N538" i="1302"/>
  <c r="N544" i="1302"/>
  <c r="P544" i="1302" s="1"/>
  <c r="P650" i="1302"/>
  <c r="N650" i="1302"/>
  <c r="N680" i="1302"/>
  <c r="P680" i="1302" s="1"/>
  <c r="P663" i="1302"/>
  <c r="P589" i="1302"/>
  <c r="P664" i="1302"/>
  <c r="P588" i="1302"/>
  <c r="P528" i="1302"/>
  <c r="P714" i="1302"/>
  <c r="P743" i="1302"/>
  <c r="P715" i="1302"/>
  <c r="P744" i="1302"/>
  <c r="P527" i="1302"/>
  <c r="P559" i="1302"/>
  <c r="F29" i="418"/>
  <c r="P519" i="1302"/>
  <c r="P404" i="1302"/>
  <c r="P705" i="1302"/>
  <c r="P706" i="1302"/>
  <c r="P707" i="1302"/>
  <c r="V383" i="1302"/>
  <c r="V384" i="1302"/>
  <c r="S383" i="1302"/>
  <c r="S384" i="1302"/>
  <c r="P604" i="1302"/>
  <c r="P634" i="1302"/>
  <c r="P392" i="1302"/>
  <c r="P560" i="1302"/>
  <c r="P414" i="1302"/>
  <c r="P494" i="1302"/>
  <c r="F81" i="409"/>
  <c r="P489" i="1024" s="1"/>
  <c r="F19" i="413"/>
  <c r="F151" i="409"/>
  <c r="P490" i="1024" s="1"/>
  <c r="G19" i="413"/>
  <c r="H19" i="413"/>
  <c r="H144" i="406"/>
  <c r="H152" i="409"/>
  <c r="F23" i="422"/>
  <c r="F23" i="426"/>
  <c r="F23" i="425"/>
  <c r="G33" i="417"/>
  <c r="H23" i="400"/>
  <c r="I22" i="400"/>
  <c r="H18" i="416"/>
  <c r="H25" i="416"/>
  <c r="E18" i="432"/>
  <c r="C18" i="432" s="1"/>
  <c r="G17" i="426"/>
  <c r="I16" i="400"/>
  <c r="G20" i="418"/>
  <c r="G28" i="418"/>
  <c r="D67" i="140"/>
  <c r="I26" i="146"/>
  <c r="H22" i="403"/>
  <c r="J77" i="406"/>
  <c r="I143" i="406"/>
  <c r="I81" i="409"/>
  <c r="I151" i="409"/>
  <c r="G18" i="416"/>
  <c r="G25" i="416"/>
  <c r="G22" i="425"/>
  <c r="H34" i="403"/>
  <c r="H35" i="403" s="1"/>
  <c r="J81" i="409"/>
  <c r="J151" i="409"/>
  <c r="G17" i="422"/>
  <c r="G25" i="427"/>
  <c r="G38" i="427"/>
  <c r="I77" i="406"/>
  <c r="F77" i="406"/>
  <c r="P462" i="1024" s="1"/>
  <c r="F143" i="406"/>
  <c r="P463" i="1024" s="1"/>
  <c r="H21" i="417"/>
  <c r="G22" i="426"/>
  <c r="H27" i="151"/>
  <c r="J143" i="406"/>
  <c r="D81" i="409"/>
  <c r="P420" i="1024" s="1"/>
  <c r="D151" i="409"/>
  <c r="P421" i="1024" s="1"/>
  <c r="H32" i="417"/>
  <c r="G22" i="422"/>
  <c r="G17" i="425"/>
  <c r="D106" i="406"/>
  <c r="D143" i="406" s="1"/>
  <c r="P375" i="1024" s="1"/>
  <c r="D40" i="406"/>
  <c r="D77" i="406" s="1"/>
  <c r="P374" i="1024" s="1"/>
  <c r="J67" i="140"/>
  <c r="G20" i="154"/>
  <c r="J39" i="140"/>
  <c r="I42" i="146"/>
  <c r="H42" i="151"/>
  <c r="G28" i="154"/>
  <c r="I70" i="143"/>
  <c r="I71" i="143" s="1"/>
  <c r="J70" i="143"/>
  <c r="J71" i="143" s="1"/>
  <c r="D70" i="143"/>
  <c r="F70" i="143"/>
  <c r="P496" i="1024" s="1"/>
  <c r="F38" i="141"/>
  <c r="Q471" i="1024" s="1"/>
  <c r="Q444" i="1302" s="1"/>
  <c r="S444" i="1302" s="1"/>
  <c r="F38" i="142"/>
  <c r="R471" i="1024" s="1"/>
  <c r="T444" i="1302" s="1"/>
  <c r="V444" i="1302" s="1"/>
  <c r="D38" i="141"/>
  <c r="D38" i="142"/>
  <c r="I67" i="140"/>
  <c r="F67" i="140"/>
  <c r="P472" i="1024" s="1"/>
  <c r="N445" i="1302" s="1"/>
  <c r="N394" i="1302" l="1"/>
  <c r="P394" i="1302" s="1"/>
  <c r="P462" i="1302"/>
  <c r="N462" i="1302"/>
  <c r="N469" i="1302"/>
  <c r="P469" i="1302" s="1"/>
  <c r="P436" i="1302"/>
  <c r="N436" i="1302"/>
  <c r="N463" i="1302"/>
  <c r="P463" i="1302" s="1"/>
  <c r="P348" i="1302"/>
  <c r="N348" i="1302"/>
  <c r="N393" i="1302"/>
  <c r="P393" i="1302" s="1"/>
  <c r="P347" i="1302"/>
  <c r="N347" i="1302"/>
  <c r="N435" i="1302"/>
  <c r="P435" i="1302" s="1"/>
  <c r="P453" i="1302"/>
  <c r="S428" i="1302"/>
  <c r="P446" i="1302"/>
  <c r="P429" i="1302"/>
  <c r="V428" i="1302"/>
  <c r="P339" i="1302"/>
  <c r="P500" i="1302"/>
  <c r="P661" i="1302"/>
  <c r="P690" i="1302"/>
  <c r="P447" i="1302"/>
  <c r="P501" i="1302"/>
  <c r="P662" i="1302"/>
  <c r="P691" i="1302"/>
  <c r="P522" i="1302"/>
  <c r="P421" i="1302"/>
  <c r="P493" i="1302"/>
  <c r="P512" i="1302"/>
  <c r="P485" i="1302"/>
  <c r="P383" i="1302"/>
  <c r="P384" i="1302"/>
  <c r="P596" i="1302"/>
  <c r="P445" i="1302"/>
  <c r="P437" i="1302"/>
  <c r="P438" i="1302"/>
  <c r="P486" i="1302"/>
  <c r="P487" i="1302"/>
  <c r="P653" i="1302"/>
  <c r="P513" i="1302"/>
  <c r="P625" i="1302"/>
  <c r="P626" i="1302"/>
  <c r="V420" i="1302"/>
  <c r="P439" i="1302"/>
  <c r="P405" i="1302"/>
  <c r="P627" i="1302"/>
  <c r="P601" i="1302"/>
  <c r="P602" i="1302"/>
  <c r="P385" i="1302"/>
  <c r="S420" i="1302"/>
  <c r="P492" i="1302"/>
  <c r="P654" i="1302"/>
  <c r="P551" i="1302"/>
  <c r="P552" i="1302"/>
  <c r="V339" i="1302"/>
  <c r="V377" i="1302"/>
  <c r="S419" i="1302"/>
  <c r="V419" i="1302"/>
  <c r="S377" i="1302"/>
  <c r="S339" i="1302"/>
  <c r="G17" i="1318"/>
  <c r="G76" i="1318" s="1"/>
  <c r="H17" i="1318"/>
  <c r="H94" i="1318" s="1"/>
  <c r="G23" i="425"/>
  <c r="G26" i="416"/>
  <c r="G39" i="427"/>
  <c r="J152" i="409"/>
  <c r="G29" i="418"/>
  <c r="G23" i="422"/>
  <c r="H26" i="416"/>
  <c r="I152" i="409"/>
  <c r="G23" i="426"/>
  <c r="I144" i="406"/>
  <c r="J144" i="406"/>
  <c r="H33" i="417"/>
  <c r="I23" i="400"/>
  <c r="I43" i="146"/>
  <c r="H43" i="151"/>
  <c r="J68" i="140"/>
  <c r="P378" i="1302" l="1"/>
  <c r="P340" i="1302"/>
  <c r="P377" i="1302"/>
  <c r="P30" i="1024"/>
  <c r="S331" i="1302"/>
  <c r="V331" i="1302"/>
  <c r="P331" i="1302"/>
  <c r="P332" i="1302"/>
  <c r="P368" i="1302"/>
  <c r="P369" i="1302"/>
  <c r="P411" i="1302"/>
  <c r="V410" i="1302"/>
  <c r="V411" i="1302"/>
  <c r="S368" i="1302"/>
  <c r="S369" i="1302"/>
  <c r="P370" i="1302"/>
  <c r="S410" i="1302"/>
  <c r="S411" i="1302"/>
  <c r="V368" i="1302"/>
  <c r="V369" i="1302"/>
  <c r="F46" i="1318"/>
  <c r="G46" i="1318"/>
  <c r="H46" i="1318"/>
  <c r="G45" i="1318" l="1"/>
  <c r="G44" i="1318" s="1"/>
  <c r="H45" i="1318"/>
  <c r="H44" i="1318" s="1"/>
  <c r="F45" i="1318"/>
  <c r="F44" i="1318" s="1"/>
  <c r="U30" i="1024"/>
  <c r="P236" i="1302"/>
  <c r="C10" i="131"/>
  <c r="P234" i="1302"/>
  <c r="F22" i="344"/>
  <c r="E22" i="344"/>
  <c r="G20" i="344"/>
  <c r="G22" i="344" s="1"/>
  <c r="F18" i="344"/>
  <c r="E18" i="344"/>
  <c r="G16" i="344"/>
  <c r="G18" i="344" s="1"/>
  <c r="F14" i="344"/>
  <c r="E14" i="344"/>
  <c r="P325" i="1024" s="1"/>
  <c r="N298" i="1302" s="1"/>
  <c r="G12" i="344"/>
  <c r="G14" i="344" s="1"/>
  <c r="E13" i="345"/>
  <c r="E12" i="345"/>
  <c r="F11" i="345"/>
  <c r="F14" i="345" s="1"/>
  <c r="P357" i="1024" s="1"/>
  <c r="P330" i="1302" l="1"/>
  <c r="N330" i="1302"/>
  <c r="P322" i="1302"/>
  <c r="P220" i="1302"/>
  <c r="P224" i="1302"/>
  <c r="P226" i="1302"/>
  <c r="P230" i="1302"/>
  <c r="P228" i="1302"/>
  <c r="P232" i="1302"/>
  <c r="P313" i="1302"/>
  <c r="P314" i="1302"/>
  <c r="P218" i="1302"/>
  <c r="P222" i="1302"/>
  <c r="P344" i="1024"/>
  <c r="P326" i="1024"/>
  <c r="N299" i="1302" s="1"/>
  <c r="F22" i="107"/>
  <c r="E22" i="107"/>
  <c r="G20" i="107"/>
  <c r="G22" i="107" s="1"/>
  <c r="F18" i="107"/>
  <c r="E18" i="107"/>
  <c r="G16" i="107"/>
  <c r="G18" i="107" s="1"/>
  <c r="F14" i="107"/>
  <c r="E14" i="107"/>
  <c r="P333" i="1024" s="1"/>
  <c r="G12" i="107"/>
  <c r="G14" i="107" s="1"/>
  <c r="F22" i="106"/>
  <c r="E22" i="106"/>
  <c r="G20" i="106"/>
  <c r="G22" i="106" s="1"/>
  <c r="F18" i="106"/>
  <c r="E18" i="106"/>
  <c r="G16" i="106"/>
  <c r="G18" i="106" s="1"/>
  <c r="F14" i="106"/>
  <c r="E14" i="106"/>
  <c r="P317" i="1024" s="1"/>
  <c r="N290" i="1302" s="1"/>
  <c r="G12" i="106"/>
  <c r="G14" i="106" s="1"/>
  <c r="G20" i="105"/>
  <c r="G22" i="105" s="1"/>
  <c r="F22" i="105"/>
  <c r="E22" i="105"/>
  <c r="F18" i="105"/>
  <c r="E18" i="105"/>
  <c r="G16" i="105"/>
  <c r="G18" i="105" s="1"/>
  <c r="E14" i="105"/>
  <c r="P307" i="1024" s="1"/>
  <c r="F36" i="98"/>
  <c r="D36" i="98"/>
  <c r="G35" i="98"/>
  <c r="G34" i="98"/>
  <c r="G33" i="98"/>
  <c r="G32" i="98"/>
  <c r="G31" i="98"/>
  <c r="G30" i="98"/>
  <c r="F28" i="98"/>
  <c r="D28" i="98"/>
  <c r="G27" i="98"/>
  <c r="G26" i="98"/>
  <c r="G25" i="98"/>
  <c r="G24" i="98"/>
  <c r="G23" i="98"/>
  <c r="G22" i="98"/>
  <c r="F20" i="98"/>
  <c r="D20" i="98"/>
  <c r="P737" i="1024" s="1"/>
  <c r="G19" i="98"/>
  <c r="G18" i="98"/>
  <c r="G17" i="98"/>
  <c r="G16" i="98"/>
  <c r="G15" i="98"/>
  <c r="G14" i="98"/>
  <c r="F27" i="97"/>
  <c r="D27" i="97"/>
  <c r="G26" i="97"/>
  <c r="G25" i="97"/>
  <c r="G24" i="97"/>
  <c r="F22" i="97"/>
  <c r="D22" i="97"/>
  <c r="G21" i="97"/>
  <c r="G20" i="97"/>
  <c r="G19" i="97"/>
  <c r="F17" i="97"/>
  <c r="D17" i="97"/>
  <c r="P710" i="1024" s="1"/>
  <c r="G16" i="97"/>
  <c r="G15" i="97"/>
  <c r="G14" i="97"/>
  <c r="F27" i="96"/>
  <c r="D27" i="96"/>
  <c r="G26" i="96"/>
  <c r="G25" i="96"/>
  <c r="G24" i="96"/>
  <c r="F22" i="96"/>
  <c r="D22" i="96"/>
  <c r="G21" i="96"/>
  <c r="G20" i="96"/>
  <c r="G19" i="96"/>
  <c r="F17" i="96"/>
  <c r="D17" i="96"/>
  <c r="P686" i="1024" s="1"/>
  <c r="N659" i="1302" s="1"/>
  <c r="G16" i="96"/>
  <c r="G15" i="96"/>
  <c r="G14" i="96"/>
  <c r="F27" i="95"/>
  <c r="D27" i="95"/>
  <c r="G26" i="95"/>
  <c r="G25" i="95"/>
  <c r="G24" i="95"/>
  <c r="F22" i="95"/>
  <c r="D22" i="95"/>
  <c r="G21" i="95"/>
  <c r="G20" i="95"/>
  <c r="G19" i="95"/>
  <c r="F17" i="95"/>
  <c r="D17" i="95"/>
  <c r="P678" i="1024" s="1"/>
  <c r="G16" i="95"/>
  <c r="G15" i="95"/>
  <c r="G14" i="95"/>
  <c r="P306" i="1302" l="1"/>
  <c r="N306" i="1302"/>
  <c r="N651" i="1302"/>
  <c r="P651" i="1302" s="1"/>
  <c r="P683" i="1302"/>
  <c r="N683" i="1302"/>
  <c r="N280" i="1302"/>
  <c r="P280" i="1302" s="1"/>
  <c r="N710" i="1302"/>
  <c r="P710" i="1302" s="1"/>
  <c r="N317" i="1302"/>
  <c r="P317" i="1302" s="1"/>
  <c r="P635" i="1302"/>
  <c r="P665" i="1302"/>
  <c r="P694" i="1302"/>
  <c r="P643" i="1302"/>
  <c r="P298" i="1302"/>
  <c r="P638" i="1302"/>
  <c r="P272" i="1302"/>
  <c r="P309" i="1302"/>
  <c r="P738" i="1024"/>
  <c r="P629" i="1302"/>
  <c r="P216" i="1302"/>
  <c r="P597" i="1302"/>
  <c r="P656" i="1302"/>
  <c r="P657" i="1302"/>
  <c r="P212" i="1302"/>
  <c r="P263" i="1302"/>
  <c r="P214" i="1302"/>
  <c r="P282" i="1302"/>
  <c r="P605" i="1302"/>
  <c r="P289" i="1302"/>
  <c r="P301" i="1302"/>
  <c r="P343" i="1024"/>
  <c r="P334" i="1024"/>
  <c r="P687" i="1024"/>
  <c r="N660" i="1302" s="1"/>
  <c r="P308" i="1024"/>
  <c r="P679" i="1024"/>
  <c r="W46" i="1024"/>
  <c r="Y46" i="1024"/>
  <c r="P711" i="1024"/>
  <c r="P318" i="1024"/>
  <c r="N291" i="1302" s="1"/>
  <c r="F37" i="98"/>
  <c r="F28" i="95"/>
  <c r="G27" i="97"/>
  <c r="G22" i="97"/>
  <c r="G27" i="96"/>
  <c r="G17" i="97"/>
  <c r="F28" i="97"/>
  <c r="G20" i="98"/>
  <c r="G28" i="98"/>
  <c r="G36" i="98"/>
  <c r="G17" i="96"/>
  <c r="G22" i="96"/>
  <c r="F28" i="96"/>
  <c r="G27" i="95"/>
  <c r="G22" i="95"/>
  <c r="G17" i="95"/>
  <c r="F36" i="94"/>
  <c r="D36" i="94"/>
  <c r="G35" i="94"/>
  <c r="G34" i="94"/>
  <c r="G33" i="94"/>
  <c r="G32" i="94"/>
  <c r="G31" i="94"/>
  <c r="G30" i="94"/>
  <c r="F28" i="94"/>
  <c r="D28" i="94"/>
  <c r="G27" i="94"/>
  <c r="G26" i="94"/>
  <c r="G25" i="94"/>
  <c r="G24" i="94"/>
  <c r="G23" i="94"/>
  <c r="G22" i="94"/>
  <c r="G31" i="93"/>
  <c r="H30" i="93"/>
  <c r="H29" i="93"/>
  <c r="H28" i="93"/>
  <c r="H27" i="93"/>
  <c r="H26" i="93"/>
  <c r="G24" i="93"/>
  <c r="H23" i="93"/>
  <c r="H22" i="93"/>
  <c r="H21" i="93"/>
  <c r="H20" i="93"/>
  <c r="H19" i="93"/>
  <c r="G17" i="93"/>
  <c r="H16" i="93"/>
  <c r="H15" i="93"/>
  <c r="H14" i="93"/>
  <c r="H13" i="93"/>
  <c r="H12" i="93"/>
  <c r="E31" i="93"/>
  <c r="N684" i="1302" l="1"/>
  <c r="P684" i="1302" s="1"/>
  <c r="P281" i="1302"/>
  <c r="N281" i="1302"/>
  <c r="N711" i="1302"/>
  <c r="P711" i="1302" s="1"/>
  <c r="P652" i="1302"/>
  <c r="N652" i="1302"/>
  <c r="N307" i="1302"/>
  <c r="P307" i="1302" s="1"/>
  <c r="N316" i="1302"/>
  <c r="P316" i="1302" s="1"/>
  <c r="P636" i="1302"/>
  <c r="P639" i="1302"/>
  <c r="P273" i="1302"/>
  <c r="P283" i="1302"/>
  <c r="P615" i="1302"/>
  <c r="P644" i="1302"/>
  <c r="P666" i="1302"/>
  <c r="P695" i="1302"/>
  <c r="P308" i="1302"/>
  <c r="P636" i="1024"/>
  <c r="P290" i="1302"/>
  <c r="P291" i="1302"/>
  <c r="P606" i="1302"/>
  <c r="P607" i="1302"/>
  <c r="P265" i="1302"/>
  <c r="P274" i="1302"/>
  <c r="P598" i="1302"/>
  <c r="P599" i="1302"/>
  <c r="P299" i="1302"/>
  <c r="P300" i="1302"/>
  <c r="P312" i="1024"/>
  <c r="P302" i="1024"/>
  <c r="G28" i="96"/>
  <c r="G28" i="97"/>
  <c r="G37" i="98"/>
  <c r="H24" i="93"/>
  <c r="G28" i="95"/>
  <c r="G36" i="94"/>
  <c r="G28" i="94"/>
  <c r="G32" i="93"/>
  <c r="H17" i="93"/>
  <c r="H31" i="93"/>
  <c r="N609" i="1302" l="1"/>
  <c r="P609" i="1302" s="1"/>
  <c r="N275" i="1302"/>
  <c r="P275" i="1302" s="1"/>
  <c r="N285" i="1302"/>
  <c r="P285" i="1302" s="1"/>
  <c r="P564" i="1302"/>
  <c r="P593" i="1302"/>
  <c r="P277" i="1302"/>
  <c r="P267" i="1302"/>
  <c r="P258" i="1302"/>
  <c r="P259" i="1302"/>
  <c r="P268" i="1302"/>
  <c r="P297" i="1024"/>
  <c r="H32" i="93"/>
  <c r="F32" i="92"/>
  <c r="D32" i="92"/>
  <c r="H31" i="92"/>
  <c r="G31" i="92"/>
  <c r="H30" i="92"/>
  <c r="G30" i="92"/>
  <c r="H29" i="92"/>
  <c r="G29" i="92"/>
  <c r="H28" i="92"/>
  <c r="G28" i="92"/>
  <c r="H27" i="92"/>
  <c r="G27" i="92"/>
  <c r="F25" i="92"/>
  <c r="D25" i="92"/>
  <c r="H24" i="92"/>
  <c r="G24" i="92"/>
  <c r="H23" i="92"/>
  <c r="G23" i="92"/>
  <c r="H22" i="92"/>
  <c r="G22" i="92"/>
  <c r="H21" i="92"/>
  <c r="G21" i="92"/>
  <c r="H20" i="92"/>
  <c r="G20" i="92"/>
  <c r="F18" i="92"/>
  <c r="F33" i="92" s="1"/>
  <c r="G14" i="92"/>
  <c r="H14" i="92"/>
  <c r="G15" i="92"/>
  <c r="H15" i="92"/>
  <c r="G16" i="92"/>
  <c r="H16" i="92"/>
  <c r="G17" i="92"/>
  <c r="H17" i="92"/>
  <c r="H13" i="92"/>
  <c r="G13" i="92"/>
  <c r="F22" i="89"/>
  <c r="D22" i="89"/>
  <c r="H20" i="89"/>
  <c r="H22" i="89" s="1"/>
  <c r="G20" i="89"/>
  <c r="G22" i="89" s="1"/>
  <c r="H16" i="89"/>
  <c r="H18" i="89" s="1"/>
  <c r="G16" i="89"/>
  <c r="G18" i="89" s="1"/>
  <c r="G12" i="89"/>
  <c r="G14" i="89" s="1"/>
  <c r="H12" i="89"/>
  <c r="H14" i="89" s="1"/>
  <c r="N270" i="1302" l="1"/>
  <c r="P270" i="1302" s="1"/>
  <c r="P548" i="1024"/>
  <c r="G23" i="89"/>
  <c r="H23" i="89"/>
  <c r="H18" i="92"/>
  <c r="H25" i="92"/>
  <c r="H32" i="92"/>
  <c r="G18" i="92"/>
  <c r="G32" i="92"/>
  <c r="G25" i="92"/>
  <c r="P521" i="1302" l="1"/>
  <c r="N521" i="1302"/>
  <c r="P505" i="1302"/>
  <c r="P497" i="1302"/>
  <c r="G33" i="92"/>
  <c r="H33" i="92"/>
  <c r="F81" i="88"/>
  <c r="R493" i="1024" s="1"/>
  <c r="T466" i="1302" s="1"/>
  <c r="V466" i="1302" s="1"/>
  <c r="F81" i="87"/>
  <c r="Q493" i="1024" s="1"/>
  <c r="Q466" i="1302" s="1"/>
  <c r="S466" i="1302" s="1"/>
  <c r="D81" i="87"/>
  <c r="Q424" i="1024" s="1"/>
  <c r="Q397" i="1302" s="1"/>
  <c r="S397" i="1302" s="1"/>
  <c r="D81" i="88"/>
  <c r="R424" i="1024" s="1"/>
  <c r="T397" i="1302" s="1"/>
  <c r="V397" i="1302" s="1"/>
  <c r="H218" i="86"/>
  <c r="J216" i="86"/>
  <c r="I216" i="86"/>
  <c r="J215" i="86"/>
  <c r="I215" i="86"/>
  <c r="J214" i="86"/>
  <c r="I214" i="86"/>
  <c r="J213" i="86"/>
  <c r="I213" i="86"/>
  <c r="J212" i="86"/>
  <c r="I212" i="86"/>
  <c r="J211" i="86"/>
  <c r="I211" i="86"/>
  <c r="J210" i="86"/>
  <c r="I210" i="86"/>
  <c r="J209" i="86"/>
  <c r="I209" i="86"/>
  <c r="J208" i="86"/>
  <c r="I208" i="86"/>
  <c r="J207" i="86"/>
  <c r="I207" i="86"/>
  <c r="J206" i="86"/>
  <c r="I206" i="86"/>
  <c r="J205" i="86"/>
  <c r="I205" i="86"/>
  <c r="J204" i="86"/>
  <c r="I204" i="86"/>
  <c r="J203" i="86"/>
  <c r="I203" i="86"/>
  <c r="J202" i="86"/>
  <c r="I202" i="86"/>
  <c r="J201" i="86"/>
  <c r="I201" i="86"/>
  <c r="J200" i="86"/>
  <c r="I200" i="86"/>
  <c r="J199" i="86"/>
  <c r="I199" i="86"/>
  <c r="J198" i="86"/>
  <c r="I198" i="86"/>
  <c r="J197" i="86"/>
  <c r="I197" i="86"/>
  <c r="J196" i="86"/>
  <c r="I196" i="86"/>
  <c r="J195" i="86"/>
  <c r="I195" i="86"/>
  <c r="J194" i="86"/>
  <c r="I194" i="86"/>
  <c r="J193" i="86"/>
  <c r="I193" i="86"/>
  <c r="J192" i="86"/>
  <c r="I192" i="86"/>
  <c r="J190" i="86"/>
  <c r="I190" i="86"/>
  <c r="J189" i="86"/>
  <c r="I189" i="86"/>
  <c r="J188" i="86"/>
  <c r="I188" i="86"/>
  <c r="J187" i="86"/>
  <c r="I187" i="86"/>
  <c r="J185" i="86"/>
  <c r="I185" i="86"/>
  <c r="J184" i="86"/>
  <c r="I184" i="86"/>
  <c r="J183" i="86"/>
  <c r="I183" i="86"/>
  <c r="J182" i="86"/>
  <c r="I182" i="86"/>
  <c r="J181" i="86"/>
  <c r="I181" i="86"/>
  <c r="J180" i="86"/>
  <c r="I180" i="86"/>
  <c r="J179" i="86"/>
  <c r="I179" i="86"/>
  <c r="J178" i="86"/>
  <c r="I178" i="86"/>
  <c r="J176" i="86"/>
  <c r="I176" i="86"/>
  <c r="J175" i="86"/>
  <c r="I175" i="86"/>
  <c r="J174" i="86"/>
  <c r="I174" i="86"/>
  <c r="J172" i="86"/>
  <c r="I172" i="86"/>
  <c r="J171" i="86"/>
  <c r="I171" i="86"/>
  <c r="J170" i="86"/>
  <c r="I170" i="86"/>
  <c r="J169" i="86"/>
  <c r="I169" i="86"/>
  <c r="J168" i="86"/>
  <c r="I168" i="86"/>
  <c r="J167" i="86"/>
  <c r="I167" i="86"/>
  <c r="J166" i="86"/>
  <c r="I166" i="86"/>
  <c r="J165" i="86"/>
  <c r="I165" i="86"/>
  <c r="F164" i="86"/>
  <c r="D164" i="86"/>
  <c r="J163" i="86"/>
  <c r="I163" i="86"/>
  <c r="J162" i="86"/>
  <c r="I162" i="86"/>
  <c r="J161" i="86"/>
  <c r="I161" i="86"/>
  <c r="F160" i="86"/>
  <c r="D160" i="86"/>
  <c r="J159" i="86"/>
  <c r="I159" i="86"/>
  <c r="J158" i="86"/>
  <c r="I158" i="86"/>
  <c r="J157" i="86"/>
  <c r="I157" i="86"/>
  <c r="F156" i="86"/>
  <c r="D156" i="86"/>
  <c r="J155" i="86"/>
  <c r="I155" i="86"/>
  <c r="J153" i="86"/>
  <c r="I153" i="86"/>
  <c r="J152" i="86"/>
  <c r="I152" i="86"/>
  <c r="F151" i="86"/>
  <c r="D151" i="86"/>
  <c r="H149" i="86"/>
  <c r="J147" i="86"/>
  <c r="I147" i="86"/>
  <c r="J146" i="86"/>
  <c r="I146" i="86"/>
  <c r="J145" i="86"/>
  <c r="I145" i="86"/>
  <c r="J144" i="86"/>
  <c r="I144" i="86"/>
  <c r="J143" i="86"/>
  <c r="I143" i="86"/>
  <c r="J142" i="86"/>
  <c r="I142" i="86"/>
  <c r="J141" i="86"/>
  <c r="I141" i="86"/>
  <c r="J140" i="86"/>
  <c r="I140" i="86"/>
  <c r="J139" i="86"/>
  <c r="I139" i="86"/>
  <c r="J138" i="86"/>
  <c r="I138" i="86"/>
  <c r="J137" i="86"/>
  <c r="I137" i="86"/>
  <c r="J136" i="86"/>
  <c r="I136" i="86"/>
  <c r="J135" i="86"/>
  <c r="I135" i="86"/>
  <c r="J134" i="86"/>
  <c r="I134" i="86"/>
  <c r="J133" i="86"/>
  <c r="I133" i="86"/>
  <c r="J132" i="86"/>
  <c r="I132" i="86"/>
  <c r="J131" i="86"/>
  <c r="I131" i="86"/>
  <c r="J130" i="86"/>
  <c r="I130" i="86"/>
  <c r="J129" i="86"/>
  <c r="I129" i="86"/>
  <c r="J128" i="86"/>
  <c r="I128" i="86"/>
  <c r="J127" i="86"/>
  <c r="I127" i="86"/>
  <c r="J126" i="86"/>
  <c r="I126" i="86"/>
  <c r="J125" i="86"/>
  <c r="I125" i="86"/>
  <c r="J124" i="86"/>
  <c r="I124" i="86"/>
  <c r="J123" i="86"/>
  <c r="I123" i="86"/>
  <c r="J121" i="86"/>
  <c r="I121" i="86"/>
  <c r="J120" i="86"/>
  <c r="I120" i="86"/>
  <c r="J119" i="86"/>
  <c r="I119" i="86"/>
  <c r="J118" i="86"/>
  <c r="I118" i="86"/>
  <c r="J116" i="86"/>
  <c r="I116" i="86"/>
  <c r="J115" i="86"/>
  <c r="I115" i="86"/>
  <c r="J114" i="86"/>
  <c r="I114" i="86"/>
  <c r="J113" i="86"/>
  <c r="I113" i="86"/>
  <c r="J112" i="86"/>
  <c r="I112" i="86"/>
  <c r="J111" i="86"/>
  <c r="I111" i="86"/>
  <c r="J110" i="86"/>
  <c r="I110" i="86"/>
  <c r="J109" i="86"/>
  <c r="I109" i="86"/>
  <c r="J107" i="86"/>
  <c r="I107" i="86"/>
  <c r="J106" i="86"/>
  <c r="I106" i="86"/>
  <c r="J105" i="86"/>
  <c r="I105" i="86"/>
  <c r="J103" i="86"/>
  <c r="I103" i="86"/>
  <c r="J102" i="86"/>
  <c r="I102" i="86"/>
  <c r="J101" i="86"/>
  <c r="I101" i="86"/>
  <c r="J100" i="86"/>
  <c r="I100" i="86"/>
  <c r="J99" i="86"/>
  <c r="I99" i="86"/>
  <c r="J98" i="86"/>
  <c r="I98" i="86"/>
  <c r="J97" i="86"/>
  <c r="I97" i="86"/>
  <c r="J96" i="86"/>
  <c r="I96" i="86"/>
  <c r="F95" i="86"/>
  <c r="D95" i="86"/>
  <c r="J94" i="86"/>
  <c r="I94" i="86"/>
  <c r="J93" i="86"/>
  <c r="I93" i="86"/>
  <c r="J92" i="86"/>
  <c r="I92" i="86"/>
  <c r="F91" i="86"/>
  <c r="D91" i="86"/>
  <c r="J90" i="86"/>
  <c r="I90" i="86"/>
  <c r="J89" i="86"/>
  <c r="I89" i="86"/>
  <c r="J88" i="86"/>
  <c r="I88" i="86"/>
  <c r="F87" i="86"/>
  <c r="D87" i="86"/>
  <c r="J86" i="86"/>
  <c r="I86" i="86"/>
  <c r="J84" i="86"/>
  <c r="I84" i="86"/>
  <c r="J83" i="86"/>
  <c r="I83" i="86"/>
  <c r="F82" i="86"/>
  <c r="D82" i="86"/>
  <c r="H80" i="86"/>
  <c r="I71" i="86"/>
  <c r="J71" i="86"/>
  <c r="I72" i="86"/>
  <c r="J72" i="86"/>
  <c r="I73" i="86"/>
  <c r="J73" i="86"/>
  <c r="I74" i="86"/>
  <c r="J74" i="86"/>
  <c r="I75" i="86"/>
  <c r="J75" i="86"/>
  <c r="I76" i="86"/>
  <c r="J76" i="86"/>
  <c r="I77" i="86"/>
  <c r="J77" i="86"/>
  <c r="J78" i="86"/>
  <c r="I78" i="86"/>
  <c r="J70" i="86"/>
  <c r="I70" i="86"/>
  <c r="J69" i="86"/>
  <c r="I69" i="86"/>
  <c r="J68" i="86"/>
  <c r="I68" i="86"/>
  <c r="J67" i="86"/>
  <c r="I67" i="86"/>
  <c r="J66" i="86"/>
  <c r="I66" i="86"/>
  <c r="J65" i="86"/>
  <c r="I65" i="86"/>
  <c r="J64" i="86"/>
  <c r="I64" i="86"/>
  <c r="J63" i="86"/>
  <c r="I63" i="86"/>
  <c r="J62" i="86"/>
  <c r="I62" i="86"/>
  <c r="J61" i="86"/>
  <c r="I61" i="86"/>
  <c r="J60" i="86"/>
  <c r="I60" i="86"/>
  <c r="J59" i="86"/>
  <c r="I59" i="86"/>
  <c r="J58" i="86"/>
  <c r="I58" i="86"/>
  <c r="J57" i="86"/>
  <c r="I57" i="86"/>
  <c r="J56" i="86"/>
  <c r="I56" i="86"/>
  <c r="J55" i="86"/>
  <c r="I55" i="86"/>
  <c r="J54" i="86"/>
  <c r="I54" i="86"/>
  <c r="J52" i="86"/>
  <c r="I52" i="86"/>
  <c r="J51" i="86"/>
  <c r="I51" i="86"/>
  <c r="J50" i="86"/>
  <c r="I50" i="86"/>
  <c r="J49" i="86"/>
  <c r="I49" i="86"/>
  <c r="J47" i="86"/>
  <c r="I47" i="86"/>
  <c r="J46" i="86"/>
  <c r="I46" i="86"/>
  <c r="J45" i="86"/>
  <c r="I45" i="86"/>
  <c r="J44" i="86"/>
  <c r="I44" i="86"/>
  <c r="J43" i="86"/>
  <c r="I43" i="86"/>
  <c r="J42" i="86"/>
  <c r="I42" i="86"/>
  <c r="J41" i="86"/>
  <c r="I41" i="86"/>
  <c r="J40" i="86"/>
  <c r="I40" i="86"/>
  <c r="J38" i="86"/>
  <c r="I38" i="86"/>
  <c r="J37" i="86"/>
  <c r="I37" i="86"/>
  <c r="J36" i="86"/>
  <c r="I36" i="86"/>
  <c r="J34" i="86"/>
  <c r="I34" i="86"/>
  <c r="J33" i="86"/>
  <c r="I33" i="86"/>
  <c r="J32" i="86"/>
  <c r="I32" i="86"/>
  <c r="J31" i="86"/>
  <c r="I31" i="86"/>
  <c r="J30" i="86"/>
  <c r="I30" i="86"/>
  <c r="J29" i="86"/>
  <c r="I29" i="86"/>
  <c r="J28" i="86"/>
  <c r="I28" i="86"/>
  <c r="J25" i="86"/>
  <c r="I25" i="86"/>
  <c r="J24" i="86"/>
  <c r="I24" i="86"/>
  <c r="J23" i="86"/>
  <c r="I23" i="86"/>
  <c r="J21" i="86"/>
  <c r="I21" i="86"/>
  <c r="J20" i="86"/>
  <c r="I20" i="86"/>
  <c r="J19" i="86"/>
  <c r="I19" i="86"/>
  <c r="J17" i="86"/>
  <c r="I17" i="86"/>
  <c r="J15" i="86"/>
  <c r="I15" i="86"/>
  <c r="J195" i="83"/>
  <c r="J194" i="83"/>
  <c r="J193" i="83"/>
  <c r="J192" i="83"/>
  <c r="J191" i="83"/>
  <c r="J190" i="83"/>
  <c r="J189" i="83"/>
  <c r="J188" i="83"/>
  <c r="J187" i="83"/>
  <c r="J186" i="83"/>
  <c r="J185" i="83"/>
  <c r="J184" i="83"/>
  <c r="J183" i="83"/>
  <c r="J182" i="83"/>
  <c r="J181" i="83"/>
  <c r="J180" i="83"/>
  <c r="J179" i="83"/>
  <c r="J178" i="83"/>
  <c r="J177" i="83"/>
  <c r="J176" i="83"/>
  <c r="J175" i="83"/>
  <c r="J173" i="83"/>
  <c r="J172" i="83"/>
  <c r="J171" i="83"/>
  <c r="J170" i="83"/>
  <c r="J168" i="83"/>
  <c r="J167" i="83"/>
  <c r="J166" i="83"/>
  <c r="J165" i="83"/>
  <c r="J164" i="83"/>
  <c r="J163" i="83"/>
  <c r="J162" i="83"/>
  <c r="J161" i="83"/>
  <c r="J159" i="83"/>
  <c r="J158" i="83"/>
  <c r="J157" i="83"/>
  <c r="J155" i="83"/>
  <c r="J154" i="83"/>
  <c r="J153" i="83"/>
  <c r="J152" i="83"/>
  <c r="J151" i="83"/>
  <c r="J150" i="83"/>
  <c r="J149" i="83"/>
  <c r="J148" i="83"/>
  <c r="J147" i="83"/>
  <c r="J146" i="83"/>
  <c r="J145" i="83"/>
  <c r="J144" i="83"/>
  <c r="J143" i="83"/>
  <c r="J142" i="83"/>
  <c r="J141" i="83"/>
  <c r="J140" i="83"/>
  <c r="J139" i="83"/>
  <c r="J138" i="83"/>
  <c r="J133" i="83"/>
  <c r="J132" i="83"/>
  <c r="J131" i="83"/>
  <c r="J130" i="83"/>
  <c r="J129" i="83"/>
  <c r="J128" i="83"/>
  <c r="J127" i="83"/>
  <c r="J126" i="83"/>
  <c r="J125" i="83"/>
  <c r="J124" i="83"/>
  <c r="J123" i="83"/>
  <c r="J122" i="83"/>
  <c r="J121" i="83"/>
  <c r="J120" i="83"/>
  <c r="J119" i="83"/>
  <c r="J118" i="83"/>
  <c r="J117" i="83"/>
  <c r="J116" i="83"/>
  <c r="J115" i="83"/>
  <c r="J114" i="83"/>
  <c r="J113" i="83"/>
  <c r="J111" i="83"/>
  <c r="J110" i="83"/>
  <c r="J109" i="83"/>
  <c r="J108" i="83"/>
  <c r="J106" i="83"/>
  <c r="J105" i="83"/>
  <c r="J104" i="83"/>
  <c r="J103" i="83"/>
  <c r="J102" i="83"/>
  <c r="J101" i="83"/>
  <c r="J100" i="83"/>
  <c r="J99" i="83"/>
  <c r="J97" i="83"/>
  <c r="J96" i="83"/>
  <c r="J95" i="83"/>
  <c r="J93" i="83"/>
  <c r="J92" i="83"/>
  <c r="J91" i="83"/>
  <c r="J90" i="83"/>
  <c r="J89" i="83"/>
  <c r="J88" i="83"/>
  <c r="J87" i="83"/>
  <c r="J86" i="83"/>
  <c r="J85" i="83"/>
  <c r="J84" i="83"/>
  <c r="J83" i="83"/>
  <c r="J82" i="83"/>
  <c r="J81" i="83"/>
  <c r="J80" i="83"/>
  <c r="J79" i="83"/>
  <c r="J78" i="83"/>
  <c r="J77" i="83"/>
  <c r="I71" i="83"/>
  <c r="J71" i="83"/>
  <c r="J70" i="83"/>
  <c r="J69" i="83"/>
  <c r="J68" i="83"/>
  <c r="J67" i="83"/>
  <c r="J66" i="83"/>
  <c r="J65" i="83"/>
  <c r="J63" i="83"/>
  <c r="J62" i="83"/>
  <c r="J61" i="83"/>
  <c r="J60" i="83"/>
  <c r="J59" i="83"/>
  <c r="J58" i="83"/>
  <c r="J57" i="83"/>
  <c r="J56" i="83"/>
  <c r="J55" i="83"/>
  <c r="J54" i="83"/>
  <c r="J53" i="83"/>
  <c r="J52" i="83"/>
  <c r="J49" i="83"/>
  <c r="J48" i="83"/>
  <c r="J47" i="83"/>
  <c r="J46" i="83"/>
  <c r="J44" i="83"/>
  <c r="J43" i="83"/>
  <c r="J42" i="83"/>
  <c r="J41" i="83"/>
  <c r="J40" i="83"/>
  <c r="J39" i="83"/>
  <c r="J38" i="83"/>
  <c r="J37" i="83"/>
  <c r="J35" i="83"/>
  <c r="J34" i="83"/>
  <c r="J33" i="83"/>
  <c r="J31" i="83"/>
  <c r="J30" i="83"/>
  <c r="J29" i="83"/>
  <c r="J28" i="83"/>
  <c r="J27" i="83"/>
  <c r="J26" i="83"/>
  <c r="J25" i="83"/>
  <c r="J24" i="83"/>
  <c r="J23" i="83"/>
  <c r="J22" i="83"/>
  <c r="J21" i="83"/>
  <c r="J20" i="83"/>
  <c r="J19" i="83"/>
  <c r="J18" i="83"/>
  <c r="J17" i="83"/>
  <c r="J16" i="83"/>
  <c r="J15" i="83"/>
  <c r="I58" i="83"/>
  <c r="I59" i="83"/>
  <c r="I120" i="83"/>
  <c r="I182" i="83"/>
  <c r="I183" i="83"/>
  <c r="F50" i="83"/>
  <c r="F45" i="83"/>
  <c r="F36" i="83"/>
  <c r="F32" i="83"/>
  <c r="F13" i="83"/>
  <c r="V450" i="1302" l="1"/>
  <c r="S450" i="1302"/>
  <c r="V441" i="1302"/>
  <c r="S441" i="1302"/>
  <c r="S372" i="1302"/>
  <c r="S373" i="1302"/>
  <c r="V372" i="1302"/>
  <c r="V373" i="1302"/>
  <c r="F149" i="86"/>
  <c r="F218" i="86"/>
  <c r="I218" i="86"/>
  <c r="J149" i="86"/>
  <c r="J73" i="83"/>
  <c r="D149" i="86"/>
  <c r="J135" i="83"/>
  <c r="H219" i="86"/>
  <c r="I149" i="86"/>
  <c r="J197" i="83"/>
  <c r="D218" i="86"/>
  <c r="F73" i="83"/>
  <c r="J218" i="86"/>
  <c r="J80" i="86"/>
  <c r="I80" i="86"/>
  <c r="D72" i="84"/>
  <c r="Q378" i="1024" s="1"/>
  <c r="Q351" i="1302" s="1"/>
  <c r="S351" i="1302" s="1"/>
  <c r="D72" i="85"/>
  <c r="R378" i="1024" s="1"/>
  <c r="T351" i="1302" s="1"/>
  <c r="V351" i="1302" s="1"/>
  <c r="F72" i="84"/>
  <c r="F72" i="85"/>
  <c r="V343" i="1302" l="1"/>
  <c r="S343" i="1302"/>
  <c r="V334" i="1302"/>
  <c r="V335" i="1302"/>
  <c r="S334" i="1302"/>
  <c r="S335" i="1302"/>
  <c r="R469" i="1024"/>
  <c r="T442" i="1302" s="1"/>
  <c r="V442" i="1302" s="1"/>
  <c r="P469" i="1024"/>
  <c r="N442" i="1302" s="1"/>
  <c r="Q469" i="1024"/>
  <c r="Q442" i="1302" s="1"/>
  <c r="S442" i="1302" s="1"/>
  <c r="P494" i="1024"/>
  <c r="Q373" i="1024"/>
  <c r="Q346" i="1302" s="1"/>
  <c r="S346" i="1302" s="1"/>
  <c r="P425" i="1024"/>
  <c r="R373" i="1024"/>
  <c r="T346" i="1302" s="1"/>
  <c r="V346" i="1302" s="1"/>
  <c r="I219" i="86"/>
  <c r="J219" i="86"/>
  <c r="J198" i="83"/>
  <c r="H197" i="83"/>
  <c r="I195" i="83"/>
  <c r="I194" i="83"/>
  <c r="I193" i="83"/>
  <c r="I192" i="83"/>
  <c r="I191" i="83"/>
  <c r="I190" i="83"/>
  <c r="I189" i="83"/>
  <c r="I188" i="83"/>
  <c r="I187" i="83"/>
  <c r="I186" i="83"/>
  <c r="I185" i="83"/>
  <c r="I184" i="83"/>
  <c r="I181" i="83"/>
  <c r="I180" i="83"/>
  <c r="I179" i="83"/>
  <c r="I178" i="83"/>
  <c r="I177" i="83"/>
  <c r="I176" i="83"/>
  <c r="I175" i="83"/>
  <c r="F174" i="83"/>
  <c r="D174" i="83"/>
  <c r="I173" i="83"/>
  <c r="I172" i="83"/>
  <c r="I171" i="83"/>
  <c r="I170" i="83"/>
  <c r="F169" i="83"/>
  <c r="D169" i="83"/>
  <c r="D160" i="83" s="1"/>
  <c r="I168" i="83"/>
  <c r="I167" i="83"/>
  <c r="I166" i="83"/>
  <c r="I165" i="83"/>
  <c r="I164" i="83"/>
  <c r="I163" i="83"/>
  <c r="I162" i="83"/>
  <c r="I161" i="83"/>
  <c r="F160" i="83"/>
  <c r="I159" i="83"/>
  <c r="I158" i="83"/>
  <c r="I157" i="83"/>
  <c r="F156" i="83"/>
  <c r="D156" i="83"/>
  <c r="I155" i="83"/>
  <c r="I154" i="83"/>
  <c r="I153" i="83"/>
  <c r="I152" i="83"/>
  <c r="I151" i="83"/>
  <c r="I150" i="83"/>
  <c r="I149" i="83"/>
  <c r="I148" i="83"/>
  <c r="I147" i="83"/>
  <c r="I146" i="83"/>
  <c r="I145" i="83"/>
  <c r="I144" i="83"/>
  <c r="I143" i="83"/>
  <c r="I142" i="83"/>
  <c r="I141" i="83"/>
  <c r="I140" i="83"/>
  <c r="I139" i="83"/>
  <c r="I138" i="83"/>
  <c r="F137" i="83"/>
  <c r="D137" i="83"/>
  <c r="H135" i="83"/>
  <c r="I133" i="83"/>
  <c r="I132" i="83"/>
  <c r="I131" i="83"/>
  <c r="I130" i="83"/>
  <c r="I129" i="83"/>
  <c r="I128" i="83"/>
  <c r="I127" i="83"/>
  <c r="I126" i="83"/>
  <c r="I125" i="83"/>
  <c r="I124" i="83"/>
  <c r="I123" i="83"/>
  <c r="I122" i="83"/>
  <c r="I121" i="83"/>
  <c r="I119" i="83"/>
  <c r="I118" i="83"/>
  <c r="I117" i="83"/>
  <c r="I116" i="83"/>
  <c r="I115" i="83"/>
  <c r="I114" i="83"/>
  <c r="I113" i="83"/>
  <c r="F112" i="83"/>
  <c r="D112" i="83"/>
  <c r="I111" i="83"/>
  <c r="I110" i="83"/>
  <c r="I109" i="83"/>
  <c r="I108" i="83"/>
  <c r="F107" i="83"/>
  <c r="D107" i="83"/>
  <c r="D98" i="83" s="1"/>
  <c r="I106" i="83"/>
  <c r="I105" i="83"/>
  <c r="I104" i="83"/>
  <c r="I103" i="83"/>
  <c r="I102" i="83"/>
  <c r="I101" i="83"/>
  <c r="I100" i="83"/>
  <c r="I99" i="83"/>
  <c r="F98" i="83"/>
  <c r="I97" i="83"/>
  <c r="I96" i="83"/>
  <c r="I95" i="83"/>
  <c r="F94" i="83"/>
  <c r="D94" i="83"/>
  <c r="I93" i="83"/>
  <c r="I92" i="83"/>
  <c r="I91" i="83"/>
  <c r="I90" i="83"/>
  <c r="I89" i="83"/>
  <c r="I88" i="83"/>
  <c r="I87" i="83"/>
  <c r="I86" i="83"/>
  <c r="I85" i="83"/>
  <c r="I84" i="83"/>
  <c r="I83" i="83"/>
  <c r="I82" i="83"/>
  <c r="I81" i="83"/>
  <c r="I80" i="83"/>
  <c r="I79" i="83"/>
  <c r="I78" i="83"/>
  <c r="I77" i="83"/>
  <c r="F75" i="83"/>
  <c r="D75" i="83"/>
  <c r="C26" i="80"/>
  <c r="C25" i="80"/>
  <c r="C24" i="80"/>
  <c r="C23" i="80"/>
  <c r="C22" i="80"/>
  <c r="C21" i="80"/>
  <c r="P398" i="1302" l="1"/>
  <c r="N398" i="1302"/>
  <c r="N467" i="1302"/>
  <c r="P467" i="1302" s="1"/>
  <c r="V426" i="1302"/>
  <c r="P426" i="1302"/>
  <c r="S426" i="1302"/>
  <c r="S338" i="1302"/>
  <c r="V338" i="1302"/>
  <c r="V418" i="1302"/>
  <c r="P374" i="1302"/>
  <c r="S418" i="1302"/>
  <c r="S329" i="1302"/>
  <c r="S330" i="1302"/>
  <c r="V329" i="1302"/>
  <c r="V330" i="1302"/>
  <c r="F135" i="83"/>
  <c r="F197" i="83"/>
  <c r="I135" i="83"/>
  <c r="I197" i="83"/>
  <c r="D197" i="83"/>
  <c r="D135" i="83"/>
  <c r="I21" i="134"/>
  <c r="H22" i="134"/>
  <c r="H16" i="134"/>
  <c r="I15" i="134"/>
  <c r="F22" i="134"/>
  <c r="P440" i="1024" s="1"/>
  <c r="E21" i="134"/>
  <c r="I20" i="134"/>
  <c r="E20" i="134"/>
  <c r="I19" i="134"/>
  <c r="E19" i="134"/>
  <c r="I18" i="134"/>
  <c r="E18" i="134"/>
  <c r="H15" i="136"/>
  <c r="F15" i="136"/>
  <c r="R439" i="1024" s="1"/>
  <c r="T412" i="1302" s="1"/>
  <c r="V412" i="1302" s="1"/>
  <c r="E14" i="136"/>
  <c r="I13" i="136"/>
  <c r="E13" i="136"/>
  <c r="I12" i="136"/>
  <c r="E12" i="136"/>
  <c r="I11" i="136"/>
  <c r="E11" i="136"/>
  <c r="H15" i="135"/>
  <c r="F15" i="135"/>
  <c r="Q439" i="1024" s="1"/>
  <c r="Q412" i="1302" s="1"/>
  <c r="S412" i="1302" s="1"/>
  <c r="E14" i="135"/>
  <c r="I13" i="135"/>
  <c r="E13" i="135"/>
  <c r="I12" i="135"/>
  <c r="E12" i="135"/>
  <c r="I11" i="135"/>
  <c r="E11" i="135"/>
  <c r="E13" i="134"/>
  <c r="E14" i="134"/>
  <c r="E15" i="134"/>
  <c r="P413" i="1302" l="1"/>
  <c r="N413" i="1302"/>
  <c r="V396" i="1302"/>
  <c r="S396" i="1302"/>
  <c r="P470" i="1024"/>
  <c r="N443" i="1302" s="1"/>
  <c r="V387" i="1302"/>
  <c r="V388" i="1302"/>
  <c r="S387" i="1302"/>
  <c r="S388" i="1302"/>
  <c r="P389" i="1302"/>
  <c r="P379" i="1024"/>
  <c r="I15" i="136"/>
  <c r="I22" i="134"/>
  <c r="I15" i="135"/>
  <c r="H23" i="134"/>
  <c r="N352" i="1302" l="1"/>
  <c r="P352" i="1302" s="1"/>
  <c r="P427" i="1302"/>
  <c r="F16" i="134"/>
  <c r="P439" i="1024" s="1"/>
  <c r="F15" i="343"/>
  <c r="P210" i="1024" s="1"/>
  <c r="N183" i="1302" s="1"/>
  <c r="H14" i="343"/>
  <c r="H13" i="343"/>
  <c r="F11" i="343"/>
  <c r="F12" i="343" s="1"/>
  <c r="P202" i="1024" s="1"/>
  <c r="N175" i="1302" s="1"/>
  <c r="N412" i="1302" l="1"/>
  <c r="P412" i="1302" s="1"/>
  <c r="P167" i="1302"/>
  <c r="P396" i="1302"/>
  <c r="P175" i="1302"/>
  <c r="P387" i="1302"/>
  <c r="P388" i="1302"/>
  <c r="H11" i="343"/>
  <c r="H12" i="343" s="1"/>
  <c r="H15" i="343"/>
  <c r="H41" i="143" l="1"/>
  <c r="D13" i="117" l="1"/>
  <c r="D22" i="117" s="1"/>
  <c r="E13" i="117"/>
  <c r="E12" i="117" s="1"/>
  <c r="H17" i="80"/>
  <c r="C16" i="80"/>
  <c r="C17" i="80"/>
  <c r="E17" i="117" l="1"/>
  <c r="E16" i="117" s="1"/>
  <c r="D12" i="117"/>
  <c r="E22" i="117"/>
  <c r="D17" i="117"/>
  <c r="D16" i="117" s="1"/>
  <c r="D19" i="117"/>
  <c r="E19" i="117"/>
  <c r="E14" i="63" l="1"/>
  <c r="F14" i="63"/>
  <c r="D14" i="63"/>
  <c r="E7" i="63"/>
  <c r="F7" i="63"/>
  <c r="D7" i="63"/>
  <c r="E15" i="55"/>
  <c r="F15" i="55"/>
  <c r="D15" i="55"/>
  <c r="E7" i="55"/>
  <c r="F7" i="55"/>
  <c r="D7" i="55"/>
  <c r="F9" i="57" l="1"/>
  <c r="G9" i="57"/>
  <c r="E9" i="57"/>
  <c r="H39" i="110" l="1"/>
  <c r="G39" i="110"/>
  <c r="D39" i="110"/>
  <c r="H39" i="109"/>
  <c r="G39" i="109"/>
  <c r="D39" i="109"/>
  <c r="H39" i="108"/>
  <c r="G39" i="108"/>
  <c r="C13" i="117" l="1"/>
  <c r="C19" i="117" s="1"/>
  <c r="F19" i="117" l="1"/>
  <c r="G19" i="117" s="1"/>
  <c r="H19" i="117" s="1"/>
  <c r="C17" i="117"/>
  <c r="C22" i="117"/>
  <c r="F13" i="117"/>
  <c r="C12" i="117"/>
  <c r="F12" i="117" l="1"/>
  <c r="G12" i="117" s="1"/>
  <c r="H12" i="117" s="1"/>
  <c r="G13" i="117"/>
  <c r="H13" i="117" s="1"/>
  <c r="F22" i="117"/>
  <c r="G22" i="117" s="1"/>
  <c r="H22" i="117" s="1"/>
  <c r="F17" i="117"/>
  <c r="C16" i="117"/>
  <c r="F16" i="117" l="1"/>
  <c r="G16" i="117" s="1"/>
  <c r="H16" i="117" s="1"/>
  <c r="G17" i="117"/>
  <c r="H17" i="117" s="1"/>
  <c r="D39" i="108" l="1"/>
  <c r="E23" i="66"/>
  <c r="I23" i="66" s="1"/>
  <c r="E22" i="66"/>
  <c r="I22" i="66" s="1"/>
  <c r="E21" i="66"/>
  <c r="I21" i="66" s="1"/>
  <c r="E20" i="66"/>
  <c r="I20" i="66" s="1"/>
  <c r="E19" i="66"/>
  <c r="I19" i="66" s="1"/>
  <c r="E18" i="66"/>
  <c r="I18" i="66" s="1"/>
  <c r="E23" i="65"/>
  <c r="I23" i="65" s="1"/>
  <c r="E22" i="65"/>
  <c r="I22" i="65" s="1"/>
  <c r="E21" i="65"/>
  <c r="I21" i="65" s="1"/>
  <c r="E20" i="65"/>
  <c r="I20" i="65" s="1"/>
  <c r="E19" i="65"/>
  <c r="I19" i="65" s="1"/>
  <c r="E18" i="65"/>
  <c r="I18" i="65" s="1"/>
  <c r="E19" i="64"/>
  <c r="E20" i="64"/>
  <c r="E21" i="64"/>
  <c r="E22" i="64"/>
  <c r="E23" i="64"/>
  <c r="E18" i="64"/>
  <c r="C16" i="82"/>
  <c r="C15" i="82"/>
  <c r="C14" i="82"/>
  <c r="C13" i="82"/>
  <c r="C12" i="82"/>
  <c r="C11" i="82"/>
  <c r="C16" i="81"/>
  <c r="C15" i="81"/>
  <c r="C14" i="81"/>
  <c r="C13" i="81"/>
  <c r="C12" i="81"/>
  <c r="C11" i="81"/>
  <c r="C15" i="80"/>
  <c r="C14" i="80"/>
  <c r="C13" i="80"/>
  <c r="C12" i="80"/>
  <c r="E12" i="134"/>
  <c r="I22" i="64" l="1"/>
  <c r="J22" i="64"/>
  <c r="I21" i="64"/>
  <c r="J21" i="64"/>
  <c r="I20" i="64"/>
  <c r="J20" i="64"/>
  <c r="I23" i="64"/>
  <c r="J23" i="64"/>
  <c r="I19" i="64"/>
  <c r="I27" i="64" s="1"/>
  <c r="J19" i="64"/>
  <c r="J27" i="64" s="1"/>
  <c r="P168" i="1024" s="1"/>
  <c r="N141" i="1302" s="1"/>
  <c r="P141" i="1302" s="1"/>
  <c r="I27" i="65"/>
  <c r="I27" i="66"/>
  <c r="R167" i="1024" s="1"/>
  <c r="T140" i="1302" s="1"/>
  <c r="V140" i="1302" s="1"/>
  <c r="E39" i="108"/>
  <c r="E39" i="109"/>
  <c r="E39" i="110"/>
  <c r="V132" i="1302" l="1"/>
  <c r="Q167" i="1024"/>
  <c r="Q140" i="1302" s="1"/>
  <c r="S140" i="1302" s="1"/>
  <c r="D12" i="73"/>
  <c r="P167" i="1024"/>
  <c r="E12" i="73"/>
  <c r="C12" i="73"/>
  <c r="N140" i="1302" l="1"/>
  <c r="P140" i="1302" s="1"/>
  <c r="S132" i="1302"/>
  <c r="F42" i="151"/>
  <c r="D42" i="151"/>
  <c r="G40" i="151"/>
  <c r="G38" i="151"/>
  <c r="G37" i="151"/>
  <c r="G36" i="151"/>
  <c r="G35" i="151"/>
  <c r="G34" i="151"/>
  <c r="G33" i="151"/>
  <c r="G32" i="151"/>
  <c r="G31" i="151"/>
  <c r="G30" i="151"/>
  <c r="G29" i="151"/>
  <c r="F20" i="150"/>
  <c r="D20" i="150"/>
  <c r="P713" i="1024" s="1"/>
  <c r="G18" i="150"/>
  <c r="G20" i="150" s="1"/>
  <c r="F28" i="149"/>
  <c r="D28" i="149"/>
  <c r="P638" i="1024" s="1"/>
  <c r="G27" i="149"/>
  <c r="G26" i="149"/>
  <c r="G25" i="149"/>
  <c r="G24" i="149"/>
  <c r="G23" i="149"/>
  <c r="G22" i="149"/>
  <c r="G42" i="146"/>
  <c r="H40" i="146"/>
  <c r="H36" i="146"/>
  <c r="H35" i="146"/>
  <c r="H33" i="146"/>
  <c r="H32" i="146"/>
  <c r="H31" i="146"/>
  <c r="H29" i="146"/>
  <c r="H28" i="146"/>
  <c r="E11" i="312"/>
  <c r="E12" i="312" s="1"/>
  <c r="R291" i="1024" s="1"/>
  <c r="T264" i="1302" s="1"/>
  <c r="V264" i="1302" s="1"/>
  <c r="E11" i="311"/>
  <c r="F12" i="310"/>
  <c r="E11" i="310"/>
  <c r="E12" i="310" s="1"/>
  <c r="P291" i="1024" s="1"/>
  <c r="D16" i="309"/>
  <c r="D16" i="308"/>
  <c r="D13" i="91"/>
  <c r="D13" i="90"/>
  <c r="F18" i="89"/>
  <c r="D18" i="89"/>
  <c r="D14" i="89"/>
  <c r="F12" i="306"/>
  <c r="E11" i="306"/>
  <c r="E12" i="306" s="1"/>
  <c r="F12" i="305"/>
  <c r="E11" i="305"/>
  <c r="E12" i="305" s="1"/>
  <c r="F12" i="304"/>
  <c r="E11" i="304"/>
  <c r="G11" i="304" s="1"/>
  <c r="G12" i="304" s="1"/>
  <c r="P686" i="1302" l="1"/>
  <c r="N686" i="1302"/>
  <c r="N264" i="1302"/>
  <c r="P264" i="1302" s="1"/>
  <c r="P611" i="1302"/>
  <c r="N611" i="1302"/>
  <c r="P641" i="1302"/>
  <c r="P670" i="1302"/>
  <c r="P566" i="1302"/>
  <c r="P595" i="1302"/>
  <c r="P633" i="1302"/>
  <c r="P740" i="1024"/>
  <c r="R289" i="1024"/>
  <c r="T262" i="1302" s="1"/>
  <c r="V262" i="1302" s="1"/>
  <c r="Q541" i="1024"/>
  <c r="Q514" i="1302" s="1"/>
  <c r="S514" i="1302" s="1"/>
  <c r="R678" i="1024"/>
  <c r="T651" i="1302" s="1"/>
  <c r="V651" i="1302" s="1"/>
  <c r="Q289" i="1024"/>
  <c r="Q262" i="1302" s="1"/>
  <c r="S262" i="1302" s="1"/>
  <c r="P542" i="1024"/>
  <c r="Q678" i="1024"/>
  <c r="Q651" i="1302" s="1"/>
  <c r="S651" i="1302" s="1"/>
  <c r="P541" i="1024"/>
  <c r="R541" i="1024"/>
  <c r="T514" i="1302" s="1"/>
  <c r="V514" i="1302" s="1"/>
  <c r="G11" i="310"/>
  <c r="G12" i="310" s="1"/>
  <c r="G42" i="151"/>
  <c r="H42" i="146"/>
  <c r="G28" i="149"/>
  <c r="E12" i="311"/>
  <c r="Q291" i="1024" s="1"/>
  <c r="Q264" i="1302" s="1"/>
  <c r="S264" i="1302" s="1"/>
  <c r="G11" i="305"/>
  <c r="G12" i="305" s="1"/>
  <c r="G11" i="306"/>
  <c r="G12" i="306" s="1"/>
  <c r="E12" i="304"/>
  <c r="F16" i="265"/>
  <c r="F27" i="265" s="1"/>
  <c r="D16" i="265"/>
  <c r="P657" i="1024" s="1"/>
  <c r="G14" i="265"/>
  <c r="E13" i="261"/>
  <c r="E12" i="261"/>
  <c r="F11" i="261"/>
  <c r="F14" i="261" s="1"/>
  <c r="E13" i="260"/>
  <c r="E12" i="260"/>
  <c r="F11" i="260"/>
  <c r="F14" i="260" s="1"/>
  <c r="E13" i="259"/>
  <c r="E12" i="259"/>
  <c r="F11" i="259"/>
  <c r="F14" i="259" s="1"/>
  <c r="E13" i="258"/>
  <c r="E12" i="258"/>
  <c r="F14" i="258"/>
  <c r="R222" i="1024" s="1"/>
  <c r="T195" i="1302" s="1"/>
  <c r="V195" i="1302" s="1"/>
  <c r="E13" i="257"/>
  <c r="E12" i="257"/>
  <c r="F14" i="257"/>
  <c r="Q222" i="1024" s="1"/>
  <c r="Q195" i="1302" s="1"/>
  <c r="S195" i="1302" s="1"/>
  <c r="E13" i="256"/>
  <c r="E12" i="256"/>
  <c r="F14" i="256"/>
  <c r="P222" i="1024" s="1"/>
  <c r="H44" i="235"/>
  <c r="I42" i="235"/>
  <c r="I41" i="235"/>
  <c r="I40" i="235"/>
  <c r="I39" i="235"/>
  <c r="I38" i="235"/>
  <c r="I37" i="235"/>
  <c r="I36" i="235"/>
  <c r="I35" i="235"/>
  <c r="I34" i="235"/>
  <c r="F33" i="235"/>
  <c r="D33" i="235"/>
  <c r="I32" i="235"/>
  <c r="I31" i="235"/>
  <c r="I30" i="235"/>
  <c r="I29" i="235"/>
  <c r="I28" i="235"/>
  <c r="I27" i="235"/>
  <c r="F26" i="235"/>
  <c r="D26" i="235"/>
  <c r="I25" i="235"/>
  <c r="I24" i="235"/>
  <c r="I23" i="235"/>
  <c r="I22" i="235"/>
  <c r="I21" i="235"/>
  <c r="I20" i="235"/>
  <c r="I19" i="235"/>
  <c r="F18" i="235"/>
  <c r="D18" i="235"/>
  <c r="I17" i="235"/>
  <c r="I16" i="235"/>
  <c r="I15" i="235"/>
  <c r="I14" i="235"/>
  <c r="I13" i="235"/>
  <c r="F12" i="235"/>
  <c r="D12" i="235"/>
  <c r="F27" i="151"/>
  <c r="F43" i="151" s="1"/>
  <c r="D27" i="151"/>
  <c r="P739" i="1024" s="1"/>
  <c r="G25" i="151"/>
  <c r="G24" i="151"/>
  <c r="G15" i="151"/>
  <c r="G14" i="151"/>
  <c r="F16" i="150"/>
  <c r="D16" i="150"/>
  <c r="G14" i="150"/>
  <c r="G16" i="150" s="1"/>
  <c r="F20" i="149"/>
  <c r="D20" i="149"/>
  <c r="G19" i="149"/>
  <c r="G18" i="149"/>
  <c r="G17" i="149"/>
  <c r="G16" i="149"/>
  <c r="G15" i="149"/>
  <c r="G14" i="149"/>
  <c r="G26" i="146"/>
  <c r="G43" i="146" s="1"/>
  <c r="H24" i="146"/>
  <c r="H22" i="146"/>
  <c r="H19" i="146"/>
  <c r="H18" i="146"/>
  <c r="H16" i="146"/>
  <c r="H14" i="146"/>
  <c r="H12" i="146"/>
  <c r="I39" i="143"/>
  <c r="I38" i="143"/>
  <c r="I37" i="143"/>
  <c r="I36" i="143"/>
  <c r="I35" i="143"/>
  <c r="I34" i="143"/>
  <c r="I32" i="143"/>
  <c r="I31" i="143"/>
  <c r="I30" i="143"/>
  <c r="F29" i="143"/>
  <c r="D29" i="143"/>
  <c r="I28" i="143"/>
  <c r="I27" i="143"/>
  <c r="I22" i="143"/>
  <c r="F21" i="143"/>
  <c r="D21" i="143"/>
  <c r="I20" i="143"/>
  <c r="I19" i="143"/>
  <c r="I18" i="143"/>
  <c r="F17" i="143"/>
  <c r="D17" i="143"/>
  <c r="I16" i="143"/>
  <c r="I15" i="143"/>
  <c r="I14" i="143"/>
  <c r="F13" i="143"/>
  <c r="D13" i="143"/>
  <c r="H39" i="140"/>
  <c r="H68" i="140" s="1"/>
  <c r="I37" i="140"/>
  <c r="I35" i="140"/>
  <c r="F34" i="140"/>
  <c r="D34" i="140"/>
  <c r="I33" i="140"/>
  <c r="I32" i="140"/>
  <c r="I31" i="140"/>
  <c r="F30" i="140"/>
  <c r="D30" i="140"/>
  <c r="I29" i="140"/>
  <c r="I28" i="140"/>
  <c r="I27" i="140"/>
  <c r="I26" i="140"/>
  <c r="I25" i="140"/>
  <c r="I24" i="140"/>
  <c r="I23" i="140"/>
  <c r="I22" i="140"/>
  <c r="F21" i="140"/>
  <c r="I20" i="140"/>
  <c r="I19" i="140"/>
  <c r="I18" i="140"/>
  <c r="F17" i="140"/>
  <c r="D17" i="140"/>
  <c r="I16" i="140"/>
  <c r="I15" i="140"/>
  <c r="I14" i="140"/>
  <c r="F13" i="140"/>
  <c r="D13" i="140"/>
  <c r="I14" i="134"/>
  <c r="I13" i="134"/>
  <c r="I12" i="134"/>
  <c r="F11" i="133"/>
  <c r="F11" i="132"/>
  <c r="G11" i="131"/>
  <c r="F11" i="131"/>
  <c r="H10" i="131"/>
  <c r="H11" i="131" s="1"/>
  <c r="H14" i="128"/>
  <c r="H11" i="128"/>
  <c r="H12" i="128" s="1"/>
  <c r="E24" i="117"/>
  <c r="F12" i="114"/>
  <c r="E12" i="114"/>
  <c r="P192" i="1024" s="1"/>
  <c r="E11" i="113"/>
  <c r="E11" i="112"/>
  <c r="F12" i="111"/>
  <c r="E11" i="111"/>
  <c r="F14" i="105"/>
  <c r="G12" i="105"/>
  <c r="G14" i="105" s="1"/>
  <c r="C15" i="104"/>
  <c r="G13" i="104"/>
  <c r="G13" i="103"/>
  <c r="C15" i="102"/>
  <c r="G13" i="102"/>
  <c r="E13" i="101"/>
  <c r="C13" i="101" s="1"/>
  <c r="G11" i="101"/>
  <c r="E13" i="100"/>
  <c r="C13" i="100" s="1"/>
  <c r="G11" i="100"/>
  <c r="E13" i="99"/>
  <c r="C13" i="99" s="1"/>
  <c r="G11" i="99"/>
  <c r="F20" i="94"/>
  <c r="F37" i="94" s="1"/>
  <c r="D20" i="94"/>
  <c r="G19" i="94"/>
  <c r="G18" i="94"/>
  <c r="G17" i="94"/>
  <c r="G16" i="94"/>
  <c r="G15" i="94"/>
  <c r="G14" i="94"/>
  <c r="E24" i="93"/>
  <c r="E17" i="93"/>
  <c r="D18" i="92"/>
  <c r="F14" i="89"/>
  <c r="F23" i="89" s="1"/>
  <c r="F26" i="86"/>
  <c r="D26" i="86"/>
  <c r="F22" i="86"/>
  <c r="D22" i="86"/>
  <c r="F18" i="86"/>
  <c r="D18" i="86"/>
  <c r="F13" i="86"/>
  <c r="D13" i="86"/>
  <c r="H73" i="83"/>
  <c r="H198" i="83" s="1"/>
  <c r="I70" i="83"/>
  <c r="I69" i="83"/>
  <c r="I68" i="83"/>
  <c r="I67" i="83"/>
  <c r="I66" i="83"/>
  <c r="I65" i="83"/>
  <c r="I63" i="83"/>
  <c r="I62" i="83"/>
  <c r="I61" i="83"/>
  <c r="I60" i="83"/>
  <c r="I57" i="83"/>
  <c r="I56" i="83"/>
  <c r="I55" i="83"/>
  <c r="I54" i="83"/>
  <c r="I53" i="83"/>
  <c r="I52" i="83"/>
  <c r="D50" i="83"/>
  <c r="I49" i="83"/>
  <c r="I48" i="83"/>
  <c r="I47" i="83"/>
  <c r="I46" i="83"/>
  <c r="D45" i="83"/>
  <c r="D36" i="83" s="1"/>
  <c r="I44" i="83"/>
  <c r="I43" i="83"/>
  <c r="I42" i="83"/>
  <c r="I41" i="83"/>
  <c r="I40" i="83"/>
  <c r="I39" i="83"/>
  <c r="I38" i="83"/>
  <c r="I37" i="83"/>
  <c r="I35" i="83"/>
  <c r="I34" i="83"/>
  <c r="I33" i="83"/>
  <c r="D32" i="83"/>
  <c r="I31" i="83"/>
  <c r="I30" i="83"/>
  <c r="I29" i="83"/>
  <c r="I28" i="83"/>
  <c r="I27" i="83"/>
  <c r="I26" i="83"/>
  <c r="I25" i="83"/>
  <c r="I24" i="83"/>
  <c r="I23" i="83"/>
  <c r="I22" i="83"/>
  <c r="I21" i="83"/>
  <c r="I20" i="83"/>
  <c r="I19" i="83"/>
  <c r="I18" i="83"/>
  <c r="I17" i="83"/>
  <c r="I16" i="83"/>
  <c r="I15" i="83"/>
  <c r="D13" i="83"/>
  <c r="G18" i="82"/>
  <c r="E17" i="82"/>
  <c r="E18" i="82" s="1"/>
  <c r="R460" i="1024" s="1"/>
  <c r="T433" i="1302" s="1"/>
  <c r="V433" i="1302" s="1"/>
  <c r="H16" i="82"/>
  <c r="H15" i="82"/>
  <c r="H14" i="82"/>
  <c r="H13" i="82"/>
  <c r="H12" i="82"/>
  <c r="H11" i="82"/>
  <c r="G18" i="81"/>
  <c r="E17" i="81"/>
  <c r="E18" i="81" s="1"/>
  <c r="Q460" i="1024" s="1"/>
  <c r="Q433" i="1302" s="1"/>
  <c r="S433" i="1302" s="1"/>
  <c r="H16" i="81"/>
  <c r="H15" i="81"/>
  <c r="H14" i="81"/>
  <c r="H13" i="81"/>
  <c r="H12" i="81"/>
  <c r="H11" i="81"/>
  <c r="G28" i="80"/>
  <c r="G29" i="80" s="1"/>
  <c r="E28" i="80"/>
  <c r="H26" i="80"/>
  <c r="H25" i="80"/>
  <c r="H24" i="80"/>
  <c r="H23" i="80"/>
  <c r="H22" i="80"/>
  <c r="H21" i="80"/>
  <c r="G19" i="80"/>
  <c r="E18" i="80"/>
  <c r="E19" i="80" s="1"/>
  <c r="P460" i="1024" s="1"/>
  <c r="H16" i="80"/>
  <c r="H15" i="80"/>
  <c r="H14" i="80"/>
  <c r="H13" i="80"/>
  <c r="H12" i="80"/>
  <c r="G11" i="76"/>
  <c r="F11" i="76"/>
  <c r="H10" i="76"/>
  <c r="H11" i="76" s="1"/>
  <c r="G11" i="75"/>
  <c r="F11" i="75"/>
  <c r="H10" i="75"/>
  <c r="H11" i="75" s="1"/>
  <c r="G11" i="74"/>
  <c r="F11" i="74"/>
  <c r="H10" i="74"/>
  <c r="H11" i="74" s="1"/>
  <c r="E24" i="73"/>
  <c r="F12" i="72"/>
  <c r="E11" i="72"/>
  <c r="G11" i="72" s="1"/>
  <c r="G12" i="72" s="1"/>
  <c r="F12" i="71"/>
  <c r="E11" i="71"/>
  <c r="F12" i="70"/>
  <c r="E11" i="70"/>
  <c r="E12" i="70" s="1"/>
  <c r="F12" i="69"/>
  <c r="E11" i="69"/>
  <c r="G11" i="69" s="1"/>
  <c r="G12" i="69" s="1"/>
  <c r="F12" i="68"/>
  <c r="E11" i="68"/>
  <c r="G11" i="68" s="1"/>
  <c r="G12" i="68" s="1"/>
  <c r="F12" i="67"/>
  <c r="E11" i="67"/>
  <c r="H27" i="66"/>
  <c r="G27" i="66"/>
  <c r="E27" i="66"/>
  <c r="D27" i="66"/>
  <c r="H27" i="65"/>
  <c r="G27" i="65"/>
  <c r="E27" i="65"/>
  <c r="D27" i="65"/>
  <c r="H27" i="64"/>
  <c r="G27" i="64"/>
  <c r="E27" i="64"/>
  <c r="D27" i="64"/>
  <c r="D10" i="62"/>
  <c r="R818" i="1024" s="1"/>
  <c r="T791" i="1302" s="1"/>
  <c r="V791" i="1302" s="1"/>
  <c r="C10" i="62"/>
  <c r="Q818" i="1024" s="1"/>
  <c r="Q791" i="1302" s="1"/>
  <c r="S791" i="1302" s="1"/>
  <c r="B10" i="62"/>
  <c r="P818" i="1024" s="1"/>
  <c r="K26" i="60"/>
  <c r="R155" i="1024" s="1"/>
  <c r="T128" i="1302" s="1"/>
  <c r="V128" i="1302" s="1"/>
  <c r="H26" i="60"/>
  <c r="Q155" i="1024" s="1"/>
  <c r="Q128" i="1302" s="1"/>
  <c r="S128" i="1302" s="1"/>
  <c r="E26" i="60"/>
  <c r="L26" i="60" s="1"/>
  <c r="K13" i="60"/>
  <c r="R154" i="1024" s="1"/>
  <c r="T127" i="1302" s="1"/>
  <c r="H13" i="60"/>
  <c r="Q154" i="1024" s="1"/>
  <c r="Q127" i="1302" s="1"/>
  <c r="E13" i="60"/>
  <c r="P154" i="1024" s="1"/>
  <c r="N127" i="1302" s="1"/>
  <c r="D9" i="59"/>
  <c r="D12" i="59" s="1"/>
  <c r="C9" i="59"/>
  <c r="C12" i="59" s="1"/>
  <c r="B9" i="59"/>
  <c r="B12" i="59" s="1"/>
  <c r="J11" i="58"/>
  <c r="R51" i="1024" s="1"/>
  <c r="T24" i="1302" s="1"/>
  <c r="G11" i="58"/>
  <c r="Q51" i="1024" s="1"/>
  <c r="Q24" i="1302" s="1"/>
  <c r="D11" i="58"/>
  <c r="H26" i="57"/>
  <c r="R39" i="1024" s="1"/>
  <c r="T12" i="1302" s="1"/>
  <c r="G26" i="57"/>
  <c r="Q39" i="1024" s="1"/>
  <c r="Q12" i="1302" s="1"/>
  <c r="F26" i="57"/>
  <c r="J14" i="57"/>
  <c r="I14" i="57"/>
  <c r="H14" i="57"/>
  <c r="J13" i="56"/>
  <c r="R36" i="1024" s="1"/>
  <c r="I13" i="56"/>
  <c r="Q36" i="1024" s="1"/>
  <c r="H13" i="56"/>
  <c r="N791" i="1302" l="1"/>
  <c r="P791" i="1302" s="1"/>
  <c r="N712" i="1302"/>
  <c r="P712" i="1302" s="1"/>
  <c r="N514" i="1302"/>
  <c r="P514" i="1302" s="1"/>
  <c r="N433" i="1302"/>
  <c r="P433" i="1302" s="1"/>
  <c r="N165" i="1302"/>
  <c r="P165" i="1302" s="1"/>
  <c r="N630" i="1302"/>
  <c r="P630" i="1302" s="1"/>
  <c r="N713" i="1302"/>
  <c r="P713" i="1302" s="1"/>
  <c r="N195" i="1302"/>
  <c r="P195" i="1302" s="1"/>
  <c r="N515" i="1302"/>
  <c r="P515" i="1302" s="1"/>
  <c r="P667" i="1302"/>
  <c r="P696" i="1302"/>
  <c r="P498" i="1302"/>
  <c r="P417" i="1302"/>
  <c r="V417" i="1302"/>
  <c r="V498" i="1302"/>
  <c r="P668" i="1302"/>
  <c r="P697" i="1302"/>
  <c r="P499" i="1302"/>
  <c r="V606" i="1302"/>
  <c r="V635" i="1302"/>
  <c r="V746" i="1302"/>
  <c r="V775" i="1302"/>
  <c r="S417" i="1302"/>
  <c r="S746" i="1302"/>
  <c r="S775" i="1302"/>
  <c r="P746" i="1302"/>
  <c r="P775" i="1302"/>
  <c r="P585" i="1302"/>
  <c r="P614" i="1302"/>
  <c r="S606" i="1302"/>
  <c r="S635" i="1302"/>
  <c r="S498" i="1302"/>
  <c r="S409" i="1302"/>
  <c r="S738" i="1302"/>
  <c r="P738" i="1302"/>
  <c r="V738" i="1302"/>
  <c r="V409" i="1302"/>
  <c r="S119" i="1302"/>
  <c r="P187" i="1302"/>
  <c r="V245" i="1302"/>
  <c r="P38" i="1024"/>
  <c r="N11" i="1302" s="1"/>
  <c r="K14" i="57"/>
  <c r="V24" i="1302"/>
  <c r="P119" i="1302"/>
  <c r="S187" i="1302"/>
  <c r="V119" i="1302"/>
  <c r="V489" i="1302"/>
  <c r="V490" i="1302"/>
  <c r="S245" i="1302"/>
  <c r="P660" i="1302"/>
  <c r="V12" i="1302"/>
  <c r="V120" i="1302"/>
  <c r="P491" i="1302"/>
  <c r="S12" i="1302"/>
  <c r="S120" i="1302"/>
  <c r="P576" i="1302"/>
  <c r="P577" i="1302"/>
  <c r="S597" i="1302"/>
  <c r="S598" i="1302"/>
  <c r="S489" i="1302"/>
  <c r="S490" i="1302"/>
  <c r="P39" i="1024"/>
  <c r="N12" i="1302" s="1"/>
  <c r="K26" i="57"/>
  <c r="S24" i="1302"/>
  <c r="P157" i="1302"/>
  <c r="P658" i="1302"/>
  <c r="P659" i="1302"/>
  <c r="V187" i="1302"/>
  <c r="P489" i="1302"/>
  <c r="P490" i="1302"/>
  <c r="V597" i="1302"/>
  <c r="V598" i="1302"/>
  <c r="P43" i="1024"/>
  <c r="N16" i="1302" s="1"/>
  <c r="P408" i="1302"/>
  <c r="Q43" i="1024"/>
  <c r="Q16" i="1302" s="1"/>
  <c r="S408" i="1302"/>
  <c r="R43" i="1024"/>
  <c r="T16" i="1302" s="1"/>
  <c r="V408" i="1302"/>
  <c r="G16" i="1318"/>
  <c r="H16" i="1318"/>
  <c r="T9" i="1302"/>
  <c r="Q9" i="1302"/>
  <c r="R38" i="1024"/>
  <c r="T11" i="1302" s="1"/>
  <c r="Q38" i="1024"/>
  <c r="Q11" i="1302" s="1"/>
  <c r="Y39" i="1024"/>
  <c r="R817" i="1024"/>
  <c r="T790" i="1302" s="1"/>
  <c r="V790" i="1302" s="1"/>
  <c r="Q817" i="1024"/>
  <c r="Q790" i="1302" s="1"/>
  <c r="S790" i="1302" s="1"/>
  <c r="Y155" i="1024"/>
  <c r="Y51" i="1024"/>
  <c r="W155" i="1024"/>
  <c r="W51" i="1024"/>
  <c r="P159" i="1024"/>
  <c r="Q630" i="1024"/>
  <c r="Q603" i="1302" s="1"/>
  <c r="S603" i="1302" s="1"/>
  <c r="R630" i="1024"/>
  <c r="T603" i="1302" s="1"/>
  <c r="V603" i="1302" s="1"/>
  <c r="W36" i="1024"/>
  <c r="K13" i="56"/>
  <c r="P36" i="1024"/>
  <c r="N9" i="1302" s="1"/>
  <c r="Y36" i="1024"/>
  <c r="U46" i="1024"/>
  <c r="P296" i="1024"/>
  <c r="P712" i="1024"/>
  <c r="Q296" i="1024"/>
  <c r="Q269" i="1302" s="1"/>
  <c r="S269" i="1302" s="1"/>
  <c r="P637" i="1024"/>
  <c r="R296" i="1024"/>
  <c r="T269" i="1302" s="1"/>
  <c r="V269" i="1302" s="1"/>
  <c r="P220" i="1024"/>
  <c r="Q220" i="1024"/>
  <c r="Q193" i="1302" s="1"/>
  <c r="S193" i="1302" s="1"/>
  <c r="R220" i="1024"/>
  <c r="T193" i="1302" s="1"/>
  <c r="V193" i="1302" s="1"/>
  <c r="P155" i="1024"/>
  <c r="P218" i="1024"/>
  <c r="K11" i="58"/>
  <c r="P51" i="1024"/>
  <c r="N24" i="1302" s="1"/>
  <c r="R153" i="1024"/>
  <c r="T126" i="1302" s="1"/>
  <c r="Y154" i="1024"/>
  <c r="P635" i="1024"/>
  <c r="W154" i="1024"/>
  <c r="Q153" i="1024"/>
  <c r="Q126" i="1302" s="1"/>
  <c r="R218" i="1024"/>
  <c r="T191" i="1302" s="1"/>
  <c r="V191" i="1302" s="1"/>
  <c r="P461" i="1024"/>
  <c r="P190" i="1024"/>
  <c r="P569" i="1024"/>
  <c r="U818" i="1024"/>
  <c r="P817" i="1024"/>
  <c r="Q218" i="1024"/>
  <c r="Q191" i="1302" s="1"/>
  <c r="S191" i="1302" s="1"/>
  <c r="P568" i="1024"/>
  <c r="P289" i="1024"/>
  <c r="U154" i="1024"/>
  <c r="P547" i="1024"/>
  <c r="H26" i="146"/>
  <c r="H43" i="146" s="1"/>
  <c r="J41" i="143"/>
  <c r="I16" i="134"/>
  <c r="I23" i="134" s="1"/>
  <c r="I41" i="143"/>
  <c r="I44" i="235"/>
  <c r="F15" i="128"/>
  <c r="P212" i="1024" s="1"/>
  <c r="N185" i="1302" s="1"/>
  <c r="E12" i="68"/>
  <c r="E12" i="116"/>
  <c r="R192" i="1024" s="1"/>
  <c r="T165" i="1302" s="1"/>
  <c r="V165" i="1302" s="1"/>
  <c r="C13" i="61"/>
  <c r="E12" i="72"/>
  <c r="E12" i="112"/>
  <c r="F12" i="130"/>
  <c r="R204" i="1024" s="1"/>
  <c r="T177" i="1302" s="1"/>
  <c r="D13" i="61"/>
  <c r="E12" i="113"/>
  <c r="E12" i="69"/>
  <c r="G20" i="94"/>
  <c r="G37" i="94" s="1"/>
  <c r="G16" i="265"/>
  <c r="G27" i="265" s="1"/>
  <c r="G11" i="70"/>
  <c r="G12" i="70" s="1"/>
  <c r="H13" i="128"/>
  <c r="H15" i="128" s="1"/>
  <c r="D41" i="143"/>
  <c r="H19" i="80"/>
  <c r="D44" i="235"/>
  <c r="H28" i="80"/>
  <c r="H29" i="80" s="1"/>
  <c r="F80" i="86"/>
  <c r="P493" i="1024" s="1"/>
  <c r="D80" i="86"/>
  <c r="P424" i="1024" s="1"/>
  <c r="G11" i="114"/>
  <c r="G12" i="114" s="1"/>
  <c r="F12" i="128"/>
  <c r="P204" i="1024" s="1"/>
  <c r="N177" i="1302" s="1"/>
  <c r="I39" i="140"/>
  <c r="I68" i="140" s="1"/>
  <c r="F39" i="140"/>
  <c r="P471" i="1024" s="1"/>
  <c r="N444" i="1302" s="1"/>
  <c r="G27" i="151"/>
  <c r="G43" i="151" s="1"/>
  <c r="G20" i="149"/>
  <c r="H18" i="82"/>
  <c r="F15" i="130"/>
  <c r="R212" i="1024" s="1"/>
  <c r="T185" i="1302" s="1"/>
  <c r="F41" i="143"/>
  <c r="P495" i="1024" s="1"/>
  <c r="F44" i="235"/>
  <c r="C15" i="103"/>
  <c r="E12" i="111"/>
  <c r="G11" i="111"/>
  <c r="G12" i="111" s="1"/>
  <c r="F15" i="129"/>
  <c r="Q212" i="1024" s="1"/>
  <c r="Q185" i="1302" s="1"/>
  <c r="H18" i="81"/>
  <c r="I73" i="83"/>
  <c r="I198" i="83" s="1"/>
  <c r="E12" i="67"/>
  <c r="G11" i="67"/>
  <c r="G12" i="67" s="1"/>
  <c r="F12" i="129"/>
  <c r="Q204" i="1024" s="1"/>
  <c r="Q177" i="1302" s="1"/>
  <c r="E12" i="71"/>
  <c r="G11" i="71"/>
  <c r="G12" i="71" s="1"/>
  <c r="E12" i="115"/>
  <c r="Q192" i="1024" s="1"/>
  <c r="Q165" i="1302" s="1"/>
  <c r="S165" i="1302" s="1"/>
  <c r="D73" i="83"/>
  <c r="P378" i="1024" s="1"/>
  <c r="D21" i="140"/>
  <c r="D39" i="140" s="1"/>
  <c r="P520" i="1302" l="1"/>
  <c r="N520" i="1302"/>
  <c r="N163" i="1302"/>
  <c r="P163" i="1302" s="1"/>
  <c r="P610" i="1302"/>
  <c r="N610" i="1302"/>
  <c r="N468" i="1302"/>
  <c r="P468" i="1302" s="1"/>
  <c r="P262" i="1302"/>
  <c r="N262" i="1302"/>
  <c r="N191" i="1302"/>
  <c r="P191" i="1302" s="1"/>
  <c r="P193" i="1302"/>
  <c r="N193" i="1302"/>
  <c r="N685" i="1302"/>
  <c r="P685" i="1302" s="1"/>
  <c r="P434" i="1302"/>
  <c r="N434" i="1302"/>
  <c r="N608" i="1302"/>
  <c r="P608" i="1302" s="1"/>
  <c r="P397" i="1302"/>
  <c r="N397" i="1302"/>
  <c r="N542" i="1302"/>
  <c r="P542" i="1302" s="1"/>
  <c r="P128" i="1302"/>
  <c r="N128" i="1302"/>
  <c r="N269" i="1302"/>
  <c r="P269" i="1302" s="1"/>
  <c r="N541" i="1302"/>
  <c r="P541" i="1302" s="1"/>
  <c r="N132" i="1302"/>
  <c r="P132" i="1302" s="1"/>
  <c r="N790" i="1302"/>
  <c r="P790" i="1302" s="1"/>
  <c r="N466" i="1302"/>
  <c r="P466" i="1302" s="1"/>
  <c r="N351" i="1302"/>
  <c r="P351" i="1302" s="1"/>
  <c r="U160" i="1024"/>
  <c r="P525" i="1302"/>
  <c r="P526" i="1302"/>
  <c r="P640" i="1302"/>
  <c r="P669" i="1302"/>
  <c r="V183" i="1302"/>
  <c r="R50" i="1024"/>
  <c r="T23" i="1302" s="1"/>
  <c r="P183" i="1302"/>
  <c r="P50" i="1024"/>
  <c r="N23" i="1302" s="1"/>
  <c r="S261" i="1302"/>
  <c r="P418" i="1302"/>
  <c r="P563" i="1302"/>
  <c r="P592" i="1302"/>
  <c r="P565" i="1302"/>
  <c r="P594" i="1302"/>
  <c r="P428" i="1302"/>
  <c r="P343" i="1302"/>
  <c r="P450" i="1302"/>
  <c r="P504" i="1302"/>
  <c r="S183" i="1302"/>
  <c r="Q50" i="1024"/>
  <c r="Q23" i="1302" s="1"/>
  <c r="V261" i="1302"/>
  <c r="P261" i="1302"/>
  <c r="S745" i="1302"/>
  <c r="S774" i="1302"/>
  <c r="S558" i="1302"/>
  <c r="S587" i="1302"/>
  <c r="Q433" i="1024"/>
  <c r="V558" i="1302"/>
  <c r="R433" i="1024"/>
  <c r="V587" i="1302"/>
  <c r="V745" i="1302"/>
  <c r="V774" i="1302"/>
  <c r="P745" i="1302"/>
  <c r="P774" i="1302"/>
  <c r="R283" i="1024"/>
  <c r="T256" i="1302" s="1"/>
  <c r="V256" i="1302" s="1"/>
  <c r="Q283" i="1024"/>
  <c r="Q256" i="1302" s="1"/>
  <c r="S256" i="1302" s="1"/>
  <c r="P372" i="1302"/>
  <c r="P373" i="1302"/>
  <c r="P517" i="1302"/>
  <c r="P518" i="1302"/>
  <c r="P443" i="1302"/>
  <c r="P444" i="1302"/>
  <c r="P245" i="1302"/>
  <c r="P283" i="1024"/>
  <c r="S185" i="1302"/>
  <c r="S252" i="1302"/>
  <c r="S253" i="1302"/>
  <c r="S157" i="1302"/>
  <c r="S177" i="1302"/>
  <c r="P169" i="1302"/>
  <c r="P409" i="1302"/>
  <c r="P410" i="1302"/>
  <c r="P554" i="1302"/>
  <c r="P555" i="1302"/>
  <c r="V185" i="1302"/>
  <c r="P556" i="1302"/>
  <c r="P557" i="1302"/>
  <c r="P12" i="1302"/>
  <c r="V177" i="1302"/>
  <c r="P419" i="1302"/>
  <c r="P420" i="1302"/>
  <c r="P120" i="1302"/>
  <c r="P185" i="1302"/>
  <c r="P631" i="1302"/>
  <c r="P632" i="1302"/>
  <c r="P177" i="1302"/>
  <c r="P334" i="1302"/>
  <c r="P335" i="1302"/>
  <c r="S169" i="1302"/>
  <c r="P441" i="1302"/>
  <c r="P442" i="1302"/>
  <c r="V169" i="1302"/>
  <c r="V157" i="1302"/>
  <c r="P495" i="1302"/>
  <c r="P496" i="1302"/>
  <c r="P155" i="1302"/>
  <c r="P24" i="1302"/>
  <c r="V252" i="1302"/>
  <c r="V253" i="1302"/>
  <c r="P252" i="1302"/>
  <c r="P253" i="1302"/>
  <c r="S11" i="1302"/>
  <c r="P11" i="1302"/>
  <c r="P736" i="1302"/>
  <c r="P737" i="1302"/>
  <c r="S736" i="1302"/>
  <c r="S737" i="1302"/>
  <c r="S16" i="1302"/>
  <c r="P124" i="1302"/>
  <c r="V549" i="1302"/>
  <c r="V550" i="1302"/>
  <c r="V736" i="1302"/>
  <c r="V737" i="1302"/>
  <c r="S118" i="1302"/>
  <c r="V118" i="1302"/>
  <c r="S549" i="1302"/>
  <c r="S550" i="1302"/>
  <c r="V16" i="1302"/>
  <c r="P16" i="1302"/>
  <c r="Y38" i="1024"/>
  <c r="V11" i="1302"/>
  <c r="P45" i="1024"/>
  <c r="N18" i="1302" s="1"/>
  <c r="P516" i="1302"/>
  <c r="P503" i="1024"/>
  <c r="F16" i="1318"/>
  <c r="R92" i="1024"/>
  <c r="T65" i="1302" s="1"/>
  <c r="V65" i="1302" s="1"/>
  <c r="Q92" i="1024"/>
  <c r="Q65" i="1302" s="1"/>
  <c r="S65" i="1302" s="1"/>
  <c r="P92" i="1024"/>
  <c r="N65" i="1302" s="1"/>
  <c r="W39" i="1024"/>
  <c r="W160" i="1024"/>
  <c r="W38" i="1024"/>
  <c r="G72" i="1318"/>
  <c r="G71" i="1318" s="1"/>
  <c r="G52" i="1318" s="1"/>
  <c r="G51" i="1318" s="1"/>
  <c r="H15" i="1318"/>
  <c r="H14" i="1318" s="1"/>
  <c r="H13" i="1318" s="1"/>
  <c r="H6" i="1318" s="1"/>
  <c r="Y160" i="1024"/>
  <c r="P630" i="1024"/>
  <c r="B10" i="61"/>
  <c r="B13" i="61" s="1"/>
  <c r="U51" i="1024"/>
  <c r="U155" i="1024"/>
  <c r="U39" i="1024"/>
  <c r="P156" i="1024"/>
  <c r="U159" i="1024"/>
  <c r="S240" i="1302"/>
  <c r="U36" i="1024"/>
  <c r="U38" i="1024"/>
  <c r="Y91" i="1024"/>
  <c r="U91" i="1024"/>
  <c r="V240" i="1302"/>
  <c r="R181" i="1024"/>
  <c r="T154" i="1302" s="1"/>
  <c r="V154" i="1302" s="1"/>
  <c r="P181" i="1024"/>
  <c r="Q181" i="1024"/>
  <c r="Q154" i="1302" s="1"/>
  <c r="S154" i="1302" s="1"/>
  <c r="P153" i="1024"/>
  <c r="N126" i="1302" s="1"/>
  <c r="R179" i="1024"/>
  <c r="T152" i="1302" s="1"/>
  <c r="V152" i="1302" s="1"/>
  <c r="Q179" i="1024"/>
  <c r="Q152" i="1302" s="1"/>
  <c r="S152" i="1302" s="1"/>
  <c r="P179" i="1024"/>
  <c r="R190" i="1024"/>
  <c r="T163" i="1302" s="1"/>
  <c r="V163" i="1302" s="1"/>
  <c r="Q190" i="1024"/>
  <c r="Q163" i="1302" s="1"/>
  <c r="S163" i="1302" s="1"/>
  <c r="P476" i="1302" l="1"/>
  <c r="N476" i="1302"/>
  <c r="N154" i="1302"/>
  <c r="P154" i="1302" s="1"/>
  <c r="P152" i="1302"/>
  <c r="N152" i="1302"/>
  <c r="N129" i="1302"/>
  <c r="P129" i="1302" s="1"/>
  <c r="N256" i="1302"/>
  <c r="P256" i="1302" s="1"/>
  <c r="N603" i="1302"/>
  <c r="P603" i="1302" s="1"/>
  <c r="S390" i="1302"/>
  <c r="Q406" i="1302"/>
  <c r="S406" i="1302" s="1"/>
  <c r="V390" i="1302"/>
  <c r="T406" i="1302"/>
  <c r="V406" i="1302" s="1"/>
  <c r="S146" i="1302"/>
  <c r="Q41" i="1024"/>
  <c r="Q14" i="1302" s="1"/>
  <c r="V146" i="1302"/>
  <c r="R41" i="1024"/>
  <c r="T14" i="1302" s="1"/>
  <c r="P146" i="1302"/>
  <c r="P41" i="1024"/>
  <c r="N14" i="1302" s="1"/>
  <c r="P460" i="1302"/>
  <c r="P558" i="1302"/>
  <c r="P587" i="1302"/>
  <c r="P433" i="1024"/>
  <c r="V248" i="1302"/>
  <c r="P248" i="1302"/>
  <c r="S248" i="1302"/>
  <c r="S144" i="1302"/>
  <c r="P144" i="1302"/>
  <c r="V144" i="1302"/>
  <c r="V382" i="1302"/>
  <c r="P452" i="1302"/>
  <c r="S382" i="1302"/>
  <c r="P240" i="1302"/>
  <c r="S155" i="1302"/>
  <c r="V155" i="1302"/>
  <c r="S23" i="1302"/>
  <c r="S57" i="1302"/>
  <c r="P118" i="1302"/>
  <c r="P121" i="1302"/>
  <c r="P57" i="1302"/>
  <c r="P18" i="1302"/>
  <c r="V23" i="1302"/>
  <c r="V57" i="1302"/>
  <c r="P549" i="1302"/>
  <c r="P550" i="1302"/>
  <c r="P23" i="1302"/>
  <c r="Q371" i="1024"/>
  <c r="Q344" i="1302" s="1"/>
  <c r="S344" i="1302" s="1"/>
  <c r="S381" i="1302"/>
  <c r="P100" i="1024"/>
  <c r="P451" i="1302"/>
  <c r="P162" i="1024"/>
  <c r="R371" i="1024"/>
  <c r="V381" i="1302"/>
  <c r="F22" i="1318"/>
  <c r="F20" i="1318" s="1"/>
  <c r="F19" i="1318" s="1"/>
  <c r="R162" i="1024"/>
  <c r="T135" i="1302" s="1"/>
  <c r="V135" i="1302" s="1"/>
  <c r="Q162" i="1024"/>
  <c r="Q135" i="1302" s="1"/>
  <c r="S135" i="1302" s="1"/>
  <c r="H90" i="1318"/>
  <c r="H89" i="1318" s="1"/>
  <c r="H52" i="1318" s="1"/>
  <c r="H51" i="1318" s="1"/>
  <c r="L6" i="1318" s="1"/>
  <c r="G15" i="1318"/>
  <c r="G14" i="1318" s="1"/>
  <c r="G13" i="1318" s="1"/>
  <c r="G6" i="1318" s="1"/>
  <c r="F54" i="1318"/>
  <c r="F17" i="1318"/>
  <c r="F58" i="1318" s="1"/>
  <c r="P98" i="1024"/>
  <c r="W43" i="1024"/>
  <c r="Y50" i="1024"/>
  <c r="Y92" i="1024"/>
  <c r="W92" i="1024"/>
  <c r="W50" i="1024"/>
  <c r="U92" i="1024"/>
  <c r="U43" i="1024"/>
  <c r="Y43" i="1024"/>
  <c r="U45" i="1024"/>
  <c r="Q282" i="1024"/>
  <c r="Q255" i="1302" s="1"/>
  <c r="S255" i="1302" s="1"/>
  <c r="P282" i="1024"/>
  <c r="R282" i="1024"/>
  <c r="T255" i="1302" s="1"/>
  <c r="V255" i="1302" s="1"/>
  <c r="R56" i="1024"/>
  <c r="T29" i="1302" s="1"/>
  <c r="Q197" i="1024"/>
  <c r="Q170" i="1302" s="1"/>
  <c r="S170" i="1302" s="1"/>
  <c r="P197" i="1024"/>
  <c r="R197" i="1024"/>
  <c r="T170" i="1302" s="1"/>
  <c r="V170" i="1302" s="1"/>
  <c r="W91" i="1024"/>
  <c r="Q56" i="1024"/>
  <c r="Q29" i="1302" s="1"/>
  <c r="N170" i="1302" l="1"/>
  <c r="P170" i="1302" s="1"/>
  <c r="N255" i="1302"/>
  <c r="P255" i="1302" s="1"/>
  <c r="N71" i="1302"/>
  <c r="P71" i="1302" s="1"/>
  <c r="N73" i="1302"/>
  <c r="P73" i="1302" s="1"/>
  <c r="N135" i="1302"/>
  <c r="P135" i="1302" s="1"/>
  <c r="N406" i="1302"/>
  <c r="P406" i="1302" s="1"/>
  <c r="Y371" i="1024"/>
  <c r="T344" i="1302"/>
  <c r="V344" i="1302" s="1"/>
  <c r="P390" i="1302"/>
  <c r="P14" i="1302"/>
  <c r="W371" i="1024"/>
  <c r="V336" i="1302"/>
  <c r="P247" i="1302"/>
  <c r="S247" i="1302"/>
  <c r="S336" i="1302"/>
  <c r="V247" i="1302"/>
  <c r="P381" i="1302"/>
  <c r="P382" i="1302"/>
  <c r="S239" i="1302"/>
  <c r="S327" i="1302"/>
  <c r="S328" i="1302"/>
  <c r="V14" i="1302"/>
  <c r="V127" i="1302"/>
  <c r="P162" i="1302"/>
  <c r="V239" i="1302"/>
  <c r="P63" i="1302"/>
  <c r="V327" i="1302"/>
  <c r="V328" i="1302"/>
  <c r="S14" i="1302"/>
  <c r="P127" i="1302"/>
  <c r="S29" i="1302"/>
  <c r="S162" i="1302"/>
  <c r="P239" i="1302"/>
  <c r="V162" i="1302"/>
  <c r="V29" i="1302"/>
  <c r="S127" i="1302"/>
  <c r="U100" i="1024"/>
  <c r="P65" i="1302"/>
  <c r="F56" i="1318"/>
  <c r="F53" i="1318" s="1"/>
  <c r="F52" i="1318" s="1"/>
  <c r="F51" i="1318" s="1"/>
  <c r="P371" i="1024"/>
  <c r="K6" i="1318"/>
  <c r="P56" i="1024"/>
  <c r="N29" i="1302" s="1"/>
  <c r="F15" i="1318"/>
  <c r="F14" i="1318" s="1"/>
  <c r="F13" i="1318" s="1"/>
  <c r="U50" i="1024"/>
  <c r="U41" i="1024"/>
  <c r="W41" i="1024"/>
  <c r="Y41" i="1024"/>
  <c r="Q281" i="1024"/>
  <c r="Q254" i="1302" s="1"/>
  <c r="S254" i="1302" s="1"/>
  <c r="R281" i="1024"/>
  <c r="T254" i="1302" s="1"/>
  <c r="V254" i="1302" s="1"/>
  <c r="P281" i="1024"/>
  <c r="U98" i="1024"/>
  <c r="N254" i="1302" l="1"/>
  <c r="P254" i="1302" s="1"/>
  <c r="N344" i="1302"/>
  <c r="P344" i="1302" s="1"/>
  <c r="P246" i="1302"/>
  <c r="P336" i="1302"/>
  <c r="V246" i="1302"/>
  <c r="S246" i="1302"/>
  <c r="P238" i="1302"/>
  <c r="P29" i="1302"/>
  <c r="S238" i="1302"/>
  <c r="V238" i="1302"/>
  <c r="P327" i="1302"/>
  <c r="P328" i="1302"/>
  <c r="F6" i="1318"/>
  <c r="U371" i="1024" s="1"/>
  <c r="J6" i="1318" l="1"/>
  <c r="E13" i="73"/>
  <c r="E17" i="73" s="1"/>
  <c r="I17" i="73" s="1"/>
  <c r="D13" i="73"/>
  <c r="H13" i="73" l="1"/>
  <c r="D22" i="73"/>
  <c r="E19" i="73"/>
  <c r="I19" i="73" s="1"/>
  <c r="I16" i="73" s="1"/>
  <c r="E22" i="73"/>
  <c r="I22" i="73" s="1"/>
  <c r="I13" i="73"/>
  <c r="D19" i="73"/>
  <c r="D17" i="73"/>
  <c r="H19" i="73" l="1"/>
  <c r="G12" i="73"/>
  <c r="H22" i="73"/>
  <c r="H17" i="73"/>
  <c r="H16" i="73" s="1"/>
  <c r="H23" i="73" s="1"/>
  <c r="Q237" i="1024" s="1"/>
  <c r="Q210" i="1302" s="1"/>
  <c r="S210" i="1302" s="1"/>
  <c r="I23" i="73"/>
  <c r="G16" i="73" l="1"/>
  <c r="G23" i="73" s="1"/>
  <c r="P238" i="1024" s="1"/>
  <c r="S202" i="1302"/>
  <c r="Q42" i="1024"/>
  <c r="Q15" i="1302" s="1"/>
  <c r="Q232" i="1024"/>
  <c r="Q205" i="1302" s="1"/>
  <c r="S205" i="1302" s="1"/>
  <c r="R237" i="1024"/>
  <c r="T210" i="1302" s="1"/>
  <c r="V210" i="1302" s="1"/>
  <c r="C13" i="73"/>
  <c r="C22" i="73" s="1"/>
  <c r="F22" i="73" s="1"/>
  <c r="N211" i="1302" l="1"/>
  <c r="P211" i="1302" s="1"/>
  <c r="P32" i="1024"/>
  <c r="U32" i="1024" s="1"/>
  <c r="V202" i="1302"/>
  <c r="R42" i="1024"/>
  <c r="T15" i="1302" s="1"/>
  <c r="S197" i="1302"/>
  <c r="Q40" i="1024"/>
  <c r="Q13" i="1302" s="1"/>
  <c r="S15" i="1302"/>
  <c r="Q161" i="1024"/>
  <c r="Q134" i="1302" s="1"/>
  <c r="S134" i="1302" s="1"/>
  <c r="W42" i="1024"/>
  <c r="R232" i="1024"/>
  <c r="T205" i="1302" s="1"/>
  <c r="V205" i="1302" s="1"/>
  <c r="F13" i="73"/>
  <c r="C19" i="73"/>
  <c r="F19" i="73" s="1"/>
  <c r="C17" i="73"/>
  <c r="V197" i="1302" l="1"/>
  <c r="S13" i="1302"/>
  <c r="Q160" i="1024"/>
  <c r="Q133" i="1302" s="1"/>
  <c r="S133" i="1302" s="1"/>
  <c r="S126" i="1302"/>
  <c r="R40" i="1024"/>
  <c r="T13" i="1302" s="1"/>
  <c r="V15" i="1302"/>
  <c r="Q37" i="1024"/>
  <c r="Q10" i="1302" s="1"/>
  <c r="R161" i="1024"/>
  <c r="T134" i="1302" s="1"/>
  <c r="V134" i="1302" s="1"/>
  <c r="F12" i="73"/>
  <c r="H12" i="73" s="1"/>
  <c r="I12" i="73" s="1"/>
  <c r="Y42" i="1024"/>
  <c r="F17" i="73"/>
  <c r="F16" i="73" s="1"/>
  <c r="F23" i="73" s="1"/>
  <c r="C16" i="73"/>
  <c r="D16" i="73" s="1"/>
  <c r="E16" i="73" s="1"/>
  <c r="V13" i="1302" l="1"/>
  <c r="S125" i="1302"/>
  <c r="Q35" i="1024"/>
  <c r="S10" i="1302"/>
  <c r="R160" i="1024"/>
  <c r="T133" i="1302" s="1"/>
  <c r="V133" i="1302" s="1"/>
  <c r="V126" i="1302"/>
  <c r="R37" i="1024"/>
  <c r="T10" i="1302" s="1"/>
  <c r="P237" i="1024"/>
  <c r="N210" i="1302" l="1"/>
  <c r="P210" i="1302" s="1"/>
  <c r="P202" i="1302"/>
  <c r="P42" i="1024"/>
  <c r="N15" i="1302" s="1"/>
  <c r="V125" i="1302"/>
  <c r="R35" i="1024"/>
  <c r="V10" i="1302"/>
  <c r="P232" i="1024"/>
  <c r="N205" i="1302" l="1"/>
  <c r="P205" i="1302" s="1"/>
  <c r="P197" i="1302"/>
  <c r="P40" i="1024"/>
  <c r="N13" i="1302" s="1"/>
  <c r="P15" i="1302"/>
  <c r="P161" i="1024"/>
  <c r="U42" i="1024"/>
  <c r="N134" i="1302" l="1"/>
  <c r="P134" i="1302" s="1"/>
  <c r="P13" i="1302"/>
  <c r="P160" i="1024"/>
  <c r="P126" i="1302"/>
  <c r="P37" i="1024"/>
  <c r="N10" i="1302" s="1"/>
  <c r="N133" i="1302" l="1"/>
  <c r="P133" i="1302" s="1"/>
  <c r="P125" i="1302"/>
  <c r="P35" i="1024"/>
  <c r="P10" i="1302"/>
  <c r="S9" i="1302"/>
  <c r="V9" i="1302"/>
  <c r="P9" i="1302" l="1"/>
</calcChain>
</file>

<file path=xl/sharedStrings.xml><?xml version="1.0" encoding="utf-8"?>
<sst xmlns="http://schemas.openxmlformats.org/spreadsheetml/2006/main" count="21794" uniqueCount="1242">
  <si>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</si>
  <si>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</si>
  <si>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</si>
  <si>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</si>
  <si>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</si>
  <si>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</si>
  <si>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</si>
  <si>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</si>
  <si>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</si>
  <si>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</si>
  <si>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</si>
  <si>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</si>
  <si>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</si>
  <si>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</si>
  <si>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</si>
  <si>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</si>
  <si>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</si>
  <si>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</si>
  <si>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</si>
  <si>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</si>
  <si>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</si>
  <si>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</si>
  <si>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</si>
  <si>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</si>
  <si>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</si>
  <si>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</si>
  <si>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</si>
  <si>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</si>
  <si>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</si>
  <si>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</si>
  <si>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</si>
  <si>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</si>
  <si>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</si>
  <si>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</si>
  <si>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</si>
  <si>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</si>
  <si>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</si>
  <si>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</si>
  <si>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</si>
  <si>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</si>
  <si>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</si>
  <si>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</si>
  <si>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</si>
  <si>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</si>
  <si>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</si>
  <si>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</si>
  <si>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</si>
  <si>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</si>
  <si>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</si>
  <si>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</si>
  <si>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</si>
  <si>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</si>
  <si>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</si>
  <si>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</si>
  <si>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</si>
  <si>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</si>
  <si>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</si>
  <si>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</si>
  <si>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</si>
  <si>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</si>
  <si>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</si>
  <si>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</si>
  <si>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</si>
  <si>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</si>
  <si>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</si>
  <si>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</si>
  <si>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</si>
  <si>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</si>
  <si>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</si>
  <si>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</si>
  <si>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</si>
  <si>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</si>
  <si>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</si>
  <si>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</si>
  <si>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</si>
  <si>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</si>
  <si>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</si>
  <si>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</si>
  <si>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</si>
  <si>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</si>
  <si>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</si>
  <si>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</si>
  <si>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</si>
  <si>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</si>
  <si>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</si>
  <si>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</si>
  <si>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</si>
  <si>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</si>
  <si>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</si>
  <si>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</si>
  <si>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</si>
  <si>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</si>
  <si>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</si>
  <si>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</si>
  <si>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</si>
  <si>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</si>
  <si>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</si>
  <si>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</si>
  <si>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</si>
  <si>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</si>
  <si>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</si>
  <si>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</si>
  <si>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</si>
  <si>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</si>
  <si>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</si>
  <si>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</si>
  <si>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</si>
  <si>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</si>
  <si>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</si>
  <si>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</si>
  <si>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</si>
  <si>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</si>
  <si>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</si>
  <si>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</si>
  <si>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</si>
  <si>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</si>
  <si>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</si>
  <si>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</si>
  <si>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</si>
  <si>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</si>
  <si>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</si>
  <si>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</si>
  <si>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</si>
  <si>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</si>
  <si>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</si>
  <si>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</si>
  <si>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</si>
  <si>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</si>
  <si>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</si>
  <si>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</si>
  <si>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</si>
  <si>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</si>
  <si>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</si>
  <si>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</si>
  <si>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</si>
  <si>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</si>
  <si>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</si>
  <si>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</si>
  <si>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</si>
  <si>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</si>
  <si>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</si>
  <si>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</si>
  <si>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</si>
  <si>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</si>
  <si>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</si>
  <si>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</si>
  <si>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</si>
  <si>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</si>
  <si>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</si>
  <si>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</si>
  <si>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</si>
  <si>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</si>
  <si>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</si>
  <si>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</si>
  <si>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</si>
  <si>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</si>
  <si>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</si>
  <si>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</si>
  <si>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</si>
  <si>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</si>
  <si>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</si>
  <si>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</si>
  <si>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</si>
  <si>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</si>
  <si>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</si>
  <si>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</si>
  <si>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</si>
  <si>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</si>
  <si>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</si>
  <si>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</si>
  <si>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</si>
  <si>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</si>
  <si>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</si>
  <si>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</si>
  <si>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</si>
  <si>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</si>
  <si>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</si>
  <si>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</si>
  <si>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</si>
  <si>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</si>
  <si>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</si>
  <si>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</si>
  <si>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</si>
  <si>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</si>
  <si>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</si>
  <si>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</si>
  <si>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</si>
  <si>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</si>
  <si>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</si>
  <si>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</si>
  <si>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</si>
  <si>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</si>
  <si>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</si>
  <si>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</si>
  <si>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</si>
  <si>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</si>
  <si>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</si>
  <si>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</si>
  <si>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</si>
  <si>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</si>
  <si>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</si>
  <si>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</si>
  <si>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</si>
  <si>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</si>
  <si>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</si>
  <si>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</si>
  <si>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</si>
  <si>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</si>
  <si>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</si>
  <si>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</si>
  <si>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</si>
  <si>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</si>
  <si>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</si>
  <si>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</si>
  <si>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</si>
  <si>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</si>
  <si>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</si>
  <si>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</si>
  <si>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</si>
  <si>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</si>
  <si>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</si>
  <si>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</si>
  <si>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</si>
  <si>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</si>
  <si>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</si>
  <si>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</si>
  <si>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</si>
  <si>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</si>
  <si>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</si>
  <si>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</si>
  <si>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</si>
  <si>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</si>
  <si>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</si>
  <si>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</si>
  <si>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</si>
  <si>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</si>
  <si>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</si>
  <si>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</si>
  <si>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</si>
  <si>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</si>
  <si>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</si>
  <si>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</si>
  <si>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</si>
  <si>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</si>
  <si>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</si>
  <si>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</si>
  <si>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</si>
  <si>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</si>
  <si>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</si>
  <si>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</si>
  <si>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</si>
  <si>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</si>
  <si>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</si>
  <si>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</si>
  <si>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</si>
  <si>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</si>
  <si>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</si>
  <si>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</si>
  <si>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</si>
  <si>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</si>
  <si>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</si>
  <si>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</si>
  <si>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</si>
  <si>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</si>
  <si>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</si>
  <si>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</si>
  <si>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</si>
  <si>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</si>
  <si>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</si>
  <si>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</si>
  <si>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</si>
  <si>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</si>
  <si>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</si>
  <si>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</si>
  <si>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</si>
  <si>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</si>
  <si>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</si>
  <si>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</si>
  <si>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</si>
  <si>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</si>
  <si>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</si>
  <si>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</si>
  <si>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</si>
  <si>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</si>
  <si>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</si>
  <si>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</si>
  <si>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</si>
  <si>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</si>
  <si>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</si>
  <si>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</si>
  <si>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</si>
  <si>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</si>
  <si>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</si>
  <si>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</si>
  <si>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</si>
  <si>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</si>
  <si>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</si>
  <si>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</si>
  <si>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</si>
  <si>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</si>
  <si>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</si>
  <si>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</si>
  <si>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</si>
  <si>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</si>
  <si>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</si>
  <si>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</si>
  <si>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</si>
  <si>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</si>
  <si>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</si>
  <si>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</si>
  <si>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</si>
  <si>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</si>
  <si>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</si>
  <si>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</si>
  <si>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</si>
  <si>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</si>
  <si>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</si>
  <si>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</si>
  <si>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</si>
  <si>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</si>
  <si>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</si>
  <si>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</si>
  <si>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</si>
  <si>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</si>
  <si>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</si>
  <si>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</si>
  <si>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</si>
  <si>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</si>
  <si>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</si>
  <si>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</si>
  <si>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</si>
  <si>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</si>
  <si>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</si>
  <si>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</si>
  <si>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</si>
  <si>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</si>
  <si>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</si>
  <si>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</si>
  <si>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</si>
  <si>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</si>
  <si>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</si>
  <si>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</si>
  <si>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</si>
  <si>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</si>
  <si>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</si>
  <si>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</si>
  <si>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</si>
  <si>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</si>
  <si>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</si>
  <si>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</si>
  <si>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</si>
  <si>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</si>
  <si>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</si>
  <si>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</si>
  <si>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</si>
  <si>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</si>
  <si>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</si>
  <si>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</si>
  <si>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</si>
  <si>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</si>
  <si>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</si>
  <si>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</si>
  <si>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</si>
  <si>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</si>
  <si>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</si>
  <si>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Газ (включая транспортировку) (тыс.м.куб)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</si>
  <si>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</si>
  <si>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</si>
  <si>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</si>
  <si>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</si>
  <si>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</si>
  <si>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</si>
  <si>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</si>
  <si>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</si>
  <si>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</si>
  <si>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</si>
  <si>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</si>
  <si>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</si>
  <si>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</si>
  <si>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</si>
  <si>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</si>
  <si>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</si>
  <si>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</si>
  <si>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</si>
  <si>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</si>
  <si>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</si>
  <si>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</si>
  <si>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</si>
  <si>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</si>
  <si>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</si>
  <si>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</si>
  <si>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</si>
  <si>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</si>
  <si>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</si>
  <si>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</si>
  <si>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</si>
  <si>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</si>
  <si>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</si>
  <si>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</si>
  <si>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</si>
  <si>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</si>
  <si>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</si>
  <si>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</si>
  <si>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</si>
  <si>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</si>
  <si>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</si>
  <si>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</si>
  <si>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</si>
  <si>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</si>
  <si>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</si>
  <si>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</si>
  <si>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</si>
  <si>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</si>
  <si>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</si>
  <si>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</si>
  <si>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</si>
  <si>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</si>
  <si>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</si>
  <si>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</si>
  <si>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</si>
  <si>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</si>
  <si>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</si>
  <si>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</si>
  <si>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</si>
  <si>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</si>
  <si>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</si>
  <si>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</si>
  <si>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</si>
  <si>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</si>
  <si>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</si>
  <si>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</si>
  <si>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</si>
  <si>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</si>
  <si>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</si>
  <si>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</si>
  <si>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</si>
  <si>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</si>
  <si>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</si>
  <si>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</si>
  <si>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</si>
  <si>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</si>
  <si>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</si>
  <si>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26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</si>
  <si>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</si>
  <si>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</si>
  <si>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</si>
  <si>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</si>
  <si>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</si>
  <si>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</si>
  <si>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</si>
  <si>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</si>
  <si>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</si>
  <si>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</si>
  <si>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</si>
  <si>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</si>
  <si>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</si>
  <si>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</si>
  <si>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 xml:space="preserve"> Расчеты (обоснования) расходов на оплату труда на 2021 год</t>
  </si>
  <si>
    <t>Расчет иных расходов, включаемых в фонд оплаты труда на 2021 год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</si>
  <si>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</si>
  <si>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2021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</si>
  <si>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</si>
  <si>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Расчеты (обоснования) выплат персоналу по уходу за ребенком на 2021 год.</t>
  </si>
  <si>
    <t>Расчеты (обоснования) выплат персоналу по уходу за ребенком на 2022 год.</t>
  </si>
  <si>
    <t>ИСТ. 000+ИСТ. 001</t>
  </si>
  <si>
    <t>Расчет (обоснование) расходов на оплату коммунальных услуг на 2021 год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</si>
  <si>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</si>
  <si>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</si>
  <si>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</si>
  <si>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</si>
  <si>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</si>
  <si>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</si>
  <si>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</si>
  <si>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</si>
  <si>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</si>
  <si>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</si>
  <si>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</si>
  <si>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</si>
  <si>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</si>
  <si>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</si>
  <si>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</si>
  <si>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</si>
  <si>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</si>
  <si>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</si>
  <si>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</si>
  <si>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</si>
  <si>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>Расчет (обоснование) расходов на оплату работ, услуг по содержанию имущества на 2021 год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</si>
  <si>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</si>
  <si>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</si>
  <si>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</si>
  <si>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</si>
  <si>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</si>
  <si>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</si>
  <si>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 и др.)</t>
  </si>
  <si>
    <t>Расчет (обоснование) расходов на оплату прочих работ, услуг на 2021 год</t>
  </si>
  <si>
    <t>Расчет (обоснование) расходов на страхование на 2021 год</t>
  </si>
  <si>
    <t>Расчет (обоснование) расходов на оплату земельного налога на 2021 год</t>
  </si>
  <si>
    <t>Расчет (обоснование) расходов на оплату налога на имущество на 2021 год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</si>
  <si>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</si>
  <si>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</si>
  <si>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 xml:space="preserve"> Расчеты (обоснования) выплат персоналу при направлении в служебные 
командировки на 2021 год
</t>
  </si>
  <si>
    <t>Расчет (обоснование) расходов на оплату услуг связи на 2021 год</t>
  </si>
  <si>
    <t>Расчет (обоснование) расходов на приобретение основных средств на 2021 год</t>
  </si>
  <si>
    <t>Расчет (обоснование) расходов на увеличение стоимости прочих оборотных запасов (материалов) на 2021 год</t>
  </si>
  <si>
    <t>Расчет (обоснование) расходов на увеличение стоимости материальных запасов однократного применения на 2021 год</t>
  </si>
  <si>
    <t>Источник финансового обеспечения: доходы от арендной либо иной платы за передачу в возмездное пользование  имущества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</si>
  <si>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</si>
  <si>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Расчеты (обоснования) выплат социальных компенсаций персоналу в натуральной форме на 2021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</si>
  <si>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2021 год</t>
  </si>
  <si>
    <t>Расчет (обоснование) расходов на увеличение стоимости продуктов питания на 2021 год</t>
  </si>
  <si>
    <t>Управление образования администрации муниципального образования Апшеронский район</t>
  </si>
  <si>
    <t>Учреждение</t>
  </si>
  <si>
    <t>Расчет (обоснование) расходов на увеличение стоимости горюче-смазочных материалов на 2021 год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</si>
  <si>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</si>
  <si>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</si>
  <si>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</si>
  <si>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2021 год</t>
  </si>
  <si>
    <t>Продукты питания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</si>
  <si>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</si>
  <si>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</si>
  <si>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</si>
  <si>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</si>
  <si>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</si>
  <si>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</si>
  <si>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</si>
  <si>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Приобретение технологического, холодильного, моечного, электро-, газо- оборудования</t>
  </si>
  <si>
    <t>Приобретение мебели (кровати, детские столы, стулья, вешалки для детских полотенец, шкафы для верхней одежды детей)</t>
  </si>
  <si>
    <t>Сантехника, санитарно-техническое оборудование</t>
  </si>
  <si>
    <t>Осветительные приборы, лампы</t>
  </si>
  <si>
    <t>03300553</t>
  </si>
  <si>
    <t>Родительская плата</t>
  </si>
  <si>
    <t xml:space="preserve">повар </t>
  </si>
  <si>
    <t>кастелянша</t>
  </si>
  <si>
    <t>кладовщик</t>
  </si>
  <si>
    <t>машинист по стирке и ремонту спецодежды</t>
  </si>
  <si>
    <t>рабочий по комплексному обслуживанию и ремонту зданий</t>
  </si>
  <si>
    <t>сторож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</si>
  <si>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</si>
  <si>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</si>
  <si>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</si>
  <si>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</si>
  <si>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</si>
  <si>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</si>
  <si>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</si>
  <si>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</si>
  <si>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</si>
  <si>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</si>
  <si>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</si>
  <si>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</si>
  <si>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</si>
  <si>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шт.</t>
  </si>
  <si>
    <t>"___" ____________ 20___ г.</t>
  </si>
  <si>
    <t>на 2023 год второй год планового периода</t>
  </si>
  <si>
    <t>на 2022 год первый год планового периода</t>
  </si>
  <si>
    <t>на 2021 год текущий финансовый год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</si>
  <si>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</si>
  <si>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</si>
  <si>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</si>
  <si>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</si>
  <si>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>на  2021 год
(на текущий финансовый год)</t>
  </si>
  <si>
    <t>на  2022 год
(на первый год планового периода)</t>
  </si>
  <si>
    <t>на  2023 год
(на второй год планового периода)</t>
  </si>
  <si>
    <t xml:space="preserve"> Расчеты (обоснования) расходов на оплату труда на 2023 год</t>
  </si>
  <si>
    <t>Расчет иных расходов, включаемых в фонд оплаты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</si>
  <si>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</si>
  <si>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на  2023 год                          
(на второй год планового периода)</t>
  </si>
  <si>
    <t>Расчеты (обоснования) выплат персоналу по уходу за ребенком на 2023 год.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</si>
  <si>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</si>
  <si>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</si>
  <si>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</si>
  <si>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</si>
  <si>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страхование на 2023 год</t>
  </si>
  <si>
    <t>Расчет (обоснование) расходов на увеличение стоимости продуктов питания на 2023 год</t>
  </si>
  <si>
    <t>Расчет (обоснование) расходов на увеличение стоимости горюче-смазочных материалов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</si>
  <si>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</si>
  <si>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</si>
  <si>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</si>
  <si>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</si>
  <si>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 (обоснование) расходов на увеличение стоимости прочих оборотных запасов (материалов)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</si>
  <si>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</si>
  <si>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</si>
  <si>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на  2021 год                          
(на текущий финансовый год)</t>
  </si>
  <si>
    <t>на  2022 год                          
(на первый год
 планового периода)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</si>
  <si>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</si>
  <si>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</si>
  <si>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</si>
  <si>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за счет остатков субсидий, неизрасходованных учреждением в 2020 году и сложившихся на 01.01.2021 г.: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</si>
  <si>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</si>
  <si>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</si>
  <si>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</si>
  <si>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поверка счетчиков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</si>
  <si>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</si>
  <si>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</si>
  <si>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</si>
  <si>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</si>
  <si>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системы "Стрелец-мониторинг" (включая техническое обслуживание автоматической пожарной сигнализации, ООО "Атлантика")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</si>
  <si>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</si>
  <si>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</si>
  <si>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</si>
  <si>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</si>
  <si>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</si>
  <si>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</si>
  <si>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</si>
  <si>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</si>
  <si>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</si>
  <si>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</si>
  <si>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</si>
  <si>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</si>
  <si>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</si>
  <si>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</si>
  <si>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</si>
  <si>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</si>
  <si>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</si>
  <si>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</si>
  <si>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</si>
  <si>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</si>
  <si>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</si>
  <si>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</si>
  <si>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</si>
  <si>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</si>
  <si>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</si>
  <si>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</si>
  <si>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</si>
  <si>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</si>
  <si>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</si>
  <si>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</si>
  <si>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</si>
  <si>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</si>
  <si>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</si>
  <si>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</si>
  <si>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</si>
  <si>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</si>
  <si>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</si>
  <si>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</si>
  <si>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</si>
  <si>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</si>
  <si>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</si>
  <si>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</si>
  <si>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</si>
  <si>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техническое обслуживание компьютерной сети,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</si>
  <si>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руководителя)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</si>
  <si>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</si>
  <si>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</si>
  <si>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</si>
  <si>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</si>
  <si>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</si>
  <si>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Расчет (обоснование) расходов на оплату услуг, работ для целей капитальных вложений на 2021 год</t>
  </si>
  <si>
    <t>Расчет (обоснование) расходов на увеличение стоимости лекарственных препаратов и материалов,применяемых в медицинских целях на 2021 год</t>
  </si>
  <si>
    <t>Расчет (обоснование) расходов на увеличение стоимости продуктов питания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</si>
  <si>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</si>
  <si>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</si>
  <si>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</si>
  <si>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Расчет (обоснование) расходов на увеличение стоимости строительных материалов на 2021 год</t>
  </si>
  <si>
    <t>Расчет (обоснование) расходов на увеличение стоимости мягкого инвентаря на 2021 год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</si>
  <si>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</si>
  <si>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</si>
  <si>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</si>
  <si>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Внесение изменений в показатели Расчета (обоснование) расходов на оплату прочих налогов и сборов  на 2021 год</t>
  </si>
  <si>
    <t>Расчет (обоснование) расходов на оплату прочих налогов и сборов  на 2021 год</t>
  </si>
  <si>
    <t>Расчета (обоснование) расходов на оплату прочих налогов и сборов  на 2021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</si>
  <si>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</si>
  <si>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</si>
  <si>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</si>
  <si>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</si>
  <si>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</si>
  <si>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</si>
  <si>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>Расчеты (обоснования) расходов на штрафы за нарушение законодательства о налогах и сборах, законодательства о страховых взносах на 2021 год</t>
  </si>
  <si>
    <t>Расчеты (обоснования) расходов на иные выплаты текущего характера физическим лицам на 2021 год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</si>
  <si>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</si>
  <si>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</si>
  <si>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</si>
  <si>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</si>
  <si>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</si>
  <si>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</si>
  <si>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</si>
  <si>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</si>
  <si>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</si>
  <si>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Расчет (обоснование) стоимости материальных запасов для целей капитальных вложений на 2021 год</t>
  </si>
  <si>
    <t>Запасные части к технологическому, холодильному, моечному, электро-, газо- оборудованию</t>
  </si>
  <si>
    <t>Кухонная, столовая посуда, кухонный инвентарь</t>
  </si>
  <si>
    <t>Хозяйственный инвентарь (швабры, веники, ведра, щетки и т.д.)</t>
  </si>
  <si>
    <t>Чистящие, моющие и дизенфицирующие средства</t>
  </si>
  <si>
    <t>Средства личной гигиены (салфетки, туалетная бумага и т.д.)</t>
  </si>
  <si>
    <t>Медицинский инвентарь</t>
  </si>
  <si>
    <t>Комплектующие (камеры, мониторы, видео-регистраторы, источники бесперебойного питания и др.) для системы видеонаблюдения</t>
  </si>
  <si>
    <t>Ограждающие устройства отопительных приборов</t>
  </si>
  <si>
    <t>Спецодежда для сотрудников учреждения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</si>
  <si>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</si>
  <si>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Медицинское оборудование и инвентарь (в т.ч.облучатель-рециркулятор, бесконтактный термометр)</t>
  </si>
  <si>
    <t>Хозяйственные шкафы, шкафы для хранения уборочного инветаря</t>
  </si>
  <si>
    <t>Установка системы видеонаблюдения</t>
  </si>
  <si>
    <t xml:space="preserve"> - услуги по организации и приготовлению питания детей</t>
  </si>
  <si>
    <t xml:space="preserve"> - ремонт технологического, холодильного, моечного, электро-, газо- оборудования и запасных частей к нему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</si>
  <si>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</si>
  <si>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</si>
  <si>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Источник финансового обеспечения: Средства от приносящей доход деятельности бюджетных (автономных) учреждений, являющихся победителями отбора - получателями гранта в форме субсидий некоммерческим организациям, не являющимся казенными учреждениями, для внедрения целевой модели цифровой образовательной среды в образовательных организациях в рамках регионального проекта "Цифровая образовательная среда"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</si>
  <si>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</si>
  <si>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</si>
  <si>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</si>
  <si>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</si>
  <si>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</si>
  <si>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</si>
  <si>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</si>
  <si>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</si>
  <si>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</si>
  <si>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</si>
  <si>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</si>
  <si>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</si>
  <si>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</si>
  <si>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</si>
  <si>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</si>
  <si>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</si>
  <si>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</si>
  <si>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</si>
  <si>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</si>
  <si>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</si>
  <si>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</si>
  <si>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</si>
  <si>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</si>
  <si>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</si>
  <si>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</si>
  <si>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</si>
  <si>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</si>
  <si>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</si>
  <si>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</si>
  <si>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</si>
  <si>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</si>
  <si>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</si>
  <si>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Осуществление мероприятий по предупреждению детского дорожно-транспортного травматизма</t>
  </si>
  <si>
    <t>02 1 R3 S2470</t>
  </si>
  <si>
    <t>Профилактика терроризма</t>
  </si>
  <si>
    <t>06 2 01 S0460</t>
  </si>
  <si>
    <t>26421.1</t>
  </si>
  <si>
    <t>в рамках регионального проекта Краснодарского края «Безопасность дорожного движения»</t>
  </si>
  <si>
    <t>02 1 R3 00000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</si>
  <si>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</si>
  <si>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</si>
  <si>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</si>
  <si>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</si>
  <si>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</si>
  <si>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</si>
  <si>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</si>
  <si>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</si>
  <si>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</si>
  <si>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</si>
  <si>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</si>
  <si>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002.01.ХХХ</t>
  </si>
  <si>
    <t>002.02.ХХХ</t>
  </si>
  <si>
    <t>008.01.ХХХ</t>
  </si>
  <si>
    <t>200.Х.ХХХ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</si>
  <si>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</si>
  <si>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</si>
  <si>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</si>
  <si>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</si>
  <si>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</si>
  <si>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</si>
  <si>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</si>
  <si>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</si>
  <si>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</si>
  <si>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</si>
  <si>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</si>
  <si>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Расчет (обоснование) расходов на оплату транспортных услуг на 2021 год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</si>
  <si>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</si>
  <si>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</si>
  <si>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</si>
  <si>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</si>
  <si>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на 2021 год и плановый период 2022 и 2023 годы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</si>
  <si>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</si>
  <si>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</si>
  <si>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</si>
  <si>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</si>
  <si>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</si>
  <si>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Учреждение: Муниципальное бюджетное общеобразовательное учреждение лицей № 1</t>
  </si>
  <si>
    <t>Источник финансового обеспечения: субсидии на иные цели</t>
  </si>
  <si>
    <t>Частичная компенсация удорожания стоимости питания учащихся дневных муниципальных общеобразовательных учреждений, реализующих общеобразовательные программы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</si>
  <si>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</si>
  <si>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</si>
  <si>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Приобретение продуктов питания в целях организация отдыха детей в каникулярное время </t>
  </si>
  <si>
    <t>Медицинское обслуживание профильных лагерей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</si>
  <si>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</si>
  <si>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</si>
  <si>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Обеспечение видеосъемки и видеозаписи проведения ЕГЭ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</si>
  <si>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</si>
  <si>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</si>
  <si>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</si>
  <si>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</si>
  <si>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</si>
  <si>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</si>
  <si>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</si>
  <si>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</si>
  <si>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</si>
  <si>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</si>
  <si>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</si>
  <si>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</si>
  <si>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</si>
  <si>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</si>
  <si>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</si>
  <si>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</si>
  <si>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</si>
  <si>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Обновление материально-технической базы для формирования у обучающихся современных технологических и гуманитарных навыков</t>
  </si>
  <si>
    <t>020.00.0018</t>
  </si>
  <si>
    <t>Обновление материально-технической базы для формирования у обучающихся современных навыков по предметной области "Технология" и других предметных областей</t>
  </si>
  <si>
    <t>020.00.0022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</si>
  <si>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</si>
  <si>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</si>
  <si>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</si>
  <si>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</si>
  <si>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</si>
  <si>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</si>
  <si>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</si>
  <si>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</si>
  <si>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навыков по предметной области «Технология» и других предметных областей)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</si>
  <si>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</si>
  <si>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</si>
  <si>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</si>
  <si>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</si>
  <si>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500.03.0001</t>
  </si>
  <si>
    <t>Государственная программа Краснодарского края "Обеспечение безопасности населения" (Предупреждение детского дорожно-транспортного травматизма)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</si>
  <si>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</si>
  <si>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</si>
  <si>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</si>
  <si>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</si>
  <si>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</si>
  <si>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</si>
  <si>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53030</t>
  </si>
  <si>
    <t>03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</si>
  <si>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</si>
  <si>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</si>
  <si>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</si>
  <si>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</si>
  <si>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</si>
  <si>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</si>
  <si>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</si>
  <si>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</si>
  <si>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</si>
  <si>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>Учитель (компенсация педагогическим работникам, привлекаемым к проведению ЕГЭ в качестве членов предметных комиссий ЕГЭ)</t>
  </si>
  <si>
    <t>Расчет (обоснование) расходов на оплату услуг, работ для целей капитальных вложений на 2023 год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</si>
  <si>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</si>
  <si>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</si>
  <si>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</si>
  <si>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</si>
  <si>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</si>
  <si>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</si>
  <si>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</si>
  <si>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</si>
  <si>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</si>
  <si>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</si>
  <si>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</si>
  <si>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Создание (обновление) материально-технической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организациях, расположенных в сельской местности и малых городах</t>
  </si>
  <si>
    <t>02 1 E1 51690</t>
  </si>
  <si>
    <t>02 1 E1 S1690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</si>
  <si>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</si>
  <si>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</si>
  <si>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</si>
  <si>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</si>
  <si>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</si>
  <si>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</si>
  <si>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 xml:space="preserve">в рамках реализации регионального проект Краснодарского края"Современная школа" </t>
  </si>
  <si>
    <t>02 1 E1 00000</t>
  </si>
  <si>
    <t>Точка роста и кабинеты</t>
  </si>
  <si>
    <t>Автобус и автогородки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</si>
  <si>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</si>
  <si>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</si>
  <si>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</si>
  <si>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на 2021 год (НОВЫЕ ДАННЫЕ)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</si>
  <si>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</si>
  <si>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</si>
  <si>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</si>
  <si>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</si>
  <si>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</si>
  <si>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</si>
  <si>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</si>
  <si>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</si>
  <si>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</si>
  <si>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</si>
  <si>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</si>
  <si>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</si>
  <si>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</si>
  <si>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</si>
  <si>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</si>
  <si>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</si>
  <si>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</si>
  <si>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</si>
  <si>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</si>
  <si>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</si>
  <si>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</si>
  <si>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</si>
  <si>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</si>
  <si>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</si>
  <si>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</si>
  <si>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</si>
  <si>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</si>
  <si>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</si>
  <si>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</si>
  <si>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</si>
  <si>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</si>
  <si>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</si>
  <si>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</si>
  <si>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</si>
  <si>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</si>
  <si>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</si>
  <si>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</si>
  <si>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</si>
  <si>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</si>
  <si>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</si>
  <si>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</si>
  <si>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</si>
  <si>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</si>
  <si>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</si>
  <si>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001.10.0000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</si>
  <si>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</si>
  <si>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001.11.0000</t>
  </si>
  <si>
    <t>Выполнение муниципального задания (экплуатация оборудования котельных)</t>
  </si>
  <si>
    <t>001.12.0000</t>
  </si>
  <si>
    <t>Газ (тыс.м.куб)</t>
  </si>
  <si>
    <t>Транспортировка газа (тыс.м.куб)</t>
  </si>
  <si>
    <t>Код видов расходов: 247</t>
  </si>
  <si>
    <t>Капитальный ремонт электропроводки МБОУСОШ № 7 им.Героя Советского Союза Ю.А.Гагарина</t>
  </si>
  <si>
    <t>003.01.0005</t>
  </si>
  <si>
    <t>09020</t>
  </si>
  <si>
    <t>003.01.0009</t>
  </si>
  <si>
    <t>Капитальный ремонт (переустройство кабинета № 37 МБОУСОШ № 2 под овощехранилище пищеблока)</t>
  </si>
  <si>
    <t>003.01.0010</t>
  </si>
  <si>
    <t>Капитальный ремонт полов в обеденном зале МБОУСОШ № 3</t>
  </si>
  <si>
    <t>003.01.0011</t>
  </si>
  <si>
    <t>Капитальный ремонт цехов в пищеблоке МБОУГ № 5</t>
  </si>
  <si>
    <t>003.01.0012</t>
  </si>
  <si>
    <t>Капитальный ремонт вспомогательных помещений № 43, 44, 45, 46, 47 пищеблока МБОУСОШ № 17</t>
  </si>
  <si>
    <t>003.01.0013</t>
  </si>
  <si>
    <t>003.01.0026</t>
  </si>
  <si>
    <t>Капитальный ремонт спортивного зала МБОУЛ №1</t>
  </si>
  <si>
    <t>Обеспечение круглосуточной охраны в образовательных учреждениях</t>
  </si>
  <si>
    <t>020.00.0007</t>
  </si>
  <si>
    <t>020.00.0004</t>
  </si>
  <si>
    <t>Монтаж наружного освещения территории МБОСОШ № 25</t>
  </si>
  <si>
    <t>Установка наружного видеонаблюдения МБОУСОШ № 25</t>
  </si>
  <si>
    <t>020.00.0008</t>
  </si>
  <si>
    <t>020.00.0009</t>
  </si>
  <si>
    <t>020.00.0010</t>
  </si>
  <si>
    <t>020.00.0011</t>
  </si>
  <si>
    <t>Установка системы контроля доступа (видеодомофона) в МБОУСОШ № 13 имени А.Д.Знаменского</t>
  </si>
  <si>
    <t>020.00.0012</t>
  </si>
  <si>
    <t>020.00.0015</t>
  </si>
  <si>
    <t>020.00.0017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</si>
  <si>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</si>
  <si>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</si>
  <si>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</si>
  <si>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Организация работы кабинетов профилактики общеобразовательных учреждений</t>
  </si>
  <si>
    <t>Осуществление технологического присоединения энергопринимающих  устройств МБОУСОШ № 7 им. Ю.А.Гагарина</t>
  </si>
  <si>
    <t>Выполнение работ по разработке «Технического заключения о возможности строительства галереи, примыкающей к существующему зданию МБОУСОШ № 13 имени А.Д.Знаменского, расположенного по адресу: Краснодарский край, г.Хадыженск, ул. Кирова, д. 144»</t>
  </si>
  <si>
    <t>L3040</t>
  </si>
  <si>
    <t>E1</t>
  </si>
  <si>
    <t>51690</t>
  </si>
  <si>
    <t>R3</t>
  </si>
  <si>
    <t>S2470</t>
  </si>
  <si>
    <t>06</t>
  </si>
  <si>
    <t>S0460</t>
  </si>
  <si>
    <t>247</t>
  </si>
  <si>
    <t>закупка энергетических ресурсов, всего</t>
  </si>
  <si>
    <t>1.4.1.1</t>
  </si>
  <si>
    <t>1.4.1.1.1</t>
  </si>
  <si>
    <t>26411.1</t>
  </si>
  <si>
    <t>1.4.1.1.2</t>
  </si>
  <si>
    <t>26411.2</t>
  </si>
  <si>
    <t>1.4.1.2</t>
  </si>
  <si>
    <t>1.4.2</t>
  </si>
  <si>
    <t>1.4.2.1.1</t>
  </si>
  <si>
    <t>1.4.2.1.2</t>
  </si>
  <si>
    <t>1.4.2.1.3</t>
  </si>
  <si>
    <t>1.4.2.1.4</t>
  </si>
  <si>
    <t>1.4.2.1.5</t>
  </si>
  <si>
    <t>1.4.2.1.6</t>
  </si>
  <si>
    <t>1.4.2.1.7</t>
  </si>
  <si>
    <t>1.4.2.1.8</t>
  </si>
  <si>
    <t>1.4.2.1.9</t>
  </si>
  <si>
    <t>1.4.2.1.10</t>
  </si>
  <si>
    <t>1.4.2.1.11</t>
  </si>
  <si>
    <t>1.4.2.1.12</t>
  </si>
  <si>
    <t>1.4.2.1.13</t>
  </si>
  <si>
    <t>1.4.2.1.14</t>
  </si>
  <si>
    <t>1.4.2.1.15</t>
  </si>
  <si>
    <t>1.4.2.1.17</t>
  </si>
  <si>
    <t>1.4.3.1</t>
  </si>
  <si>
    <t>1.4.4.1.1</t>
  </si>
  <si>
    <t>1.4.4.1.2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</si>
  <si>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</si>
  <si>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</si>
  <si>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</si>
  <si>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</si>
  <si>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</si>
  <si>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</si>
  <si>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</si>
  <si>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</si>
  <si>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</si>
  <si>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</si>
  <si>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</si>
  <si>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</si>
  <si>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</si>
  <si>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</si>
  <si>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</si>
  <si>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</si>
  <si>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</si>
  <si>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</si>
  <si>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</si>
  <si>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</si>
  <si>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</si>
  <si>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</si>
  <si>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</si>
  <si>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</si>
  <si>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</si>
  <si>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</si>
  <si>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</si>
  <si>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</si>
  <si>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</si>
  <si>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</si>
  <si>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</si>
  <si>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</si>
  <si>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</si>
  <si>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</si>
  <si>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</si>
  <si>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</si>
  <si>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</si>
  <si>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</si>
  <si>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</si>
  <si>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</si>
  <si>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</si>
  <si>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</si>
  <si>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26421.0.1</t>
  </si>
  <si>
    <t>26421.0.2</t>
  </si>
  <si>
    <t>26421.0.3</t>
  </si>
  <si>
    <t>26421.0.4</t>
  </si>
  <si>
    <t>26421.0.5</t>
  </si>
  <si>
    <t>26421.0.6</t>
  </si>
  <si>
    <t>26421.0.7</t>
  </si>
  <si>
    <t>26421.0.8</t>
  </si>
  <si>
    <t>26421.0.9</t>
  </si>
  <si>
    <t>26421.0.10</t>
  </si>
  <si>
    <t>26421.0.11</t>
  </si>
  <si>
    <t>26421.0.12</t>
  </si>
  <si>
    <t>26421.0.13</t>
  </si>
  <si>
    <t>26421.0.14</t>
  </si>
  <si>
    <t>26421.1.1</t>
  </si>
  <si>
    <t>26421.1.2</t>
  </si>
  <si>
    <t>26430.0.1</t>
  </si>
  <si>
    <t>26451.0.1</t>
  </si>
  <si>
    <t>26451.1.1</t>
  </si>
  <si>
    <t>26510.1</t>
  </si>
  <si>
    <t>26510.2</t>
  </si>
  <si>
    <t>26510.3</t>
  </si>
  <si>
    <t>26510.4</t>
  </si>
  <si>
    <t>26510.5</t>
  </si>
  <si>
    <t>26510.6</t>
  </si>
  <si>
    <t>26510.7</t>
  </si>
  <si>
    <t>26510.8</t>
  </si>
  <si>
    <t>26510.9</t>
  </si>
  <si>
    <t>26510.10</t>
  </si>
  <si>
    <t>26510.11</t>
  </si>
  <si>
    <t>26510.12</t>
  </si>
  <si>
    <t>26510.13</t>
  </si>
  <si>
    <t>26510.14</t>
  </si>
  <si>
    <t>26510.15</t>
  </si>
  <si>
    <t>26510.16</t>
  </si>
  <si>
    <t>26510.17</t>
  </si>
  <si>
    <t>26510.18</t>
  </si>
  <si>
    <t>26510.19</t>
  </si>
  <si>
    <t>26510.20</t>
  </si>
  <si>
    <t>26510.21</t>
  </si>
  <si>
    <t>26510.22</t>
  </si>
  <si>
    <t>26510.23</t>
  </si>
  <si>
    <t>26510.24</t>
  </si>
  <si>
    <t>26510.25</t>
  </si>
  <si>
    <t>26510.26</t>
  </si>
  <si>
    <t>26510.27</t>
  </si>
  <si>
    <t>26510.28</t>
  </si>
  <si>
    <t>26510.29</t>
  </si>
  <si>
    <t>26510.30</t>
  </si>
  <si>
    <t>26510.31</t>
  </si>
  <si>
    <t>26510.32</t>
  </si>
  <si>
    <t>26510.33</t>
  </si>
  <si>
    <t>26510.34</t>
  </si>
  <si>
    <t>26510.35</t>
  </si>
  <si>
    <t>26510.36</t>
  </si>
  <si>
    <t>26510.37</t>
  </si>
  <si>
    <t>26510.38</t>
  </si>
  <si>
    <t>26510.39</t>
  </si>
  <si>
    <t>26510.40</t>
  </si>
  <si>
    <t>26510.41</t>
  </si>
  <si>
    <t>26510.42</t>
  </si>
  <si>
    <t>26510.43</t>
  </si>
  <si>
    <t>26510.44</t>
  </si>
  <si>
    <t>26510.45</t>
  </si>
  <si>
    <t>26510.46</t>
  </si>
  <si>
    <t>26510.47</t>
  </si>
  <si>
    <t>26510.48</t>
  </si>
  <si>
    <t>26610.1</t>
  </si>
  <si>
    <t>26610.2</t>
  </si>
  <si>
    <t>26610.3</t>
  </si>
  <si>
    <t>3.1</t>
  </si>
  <si>
    <t>3.2</t>
  </si>
  <si>
    <t>3.3</t>
  </si>
  <si>
    <t>63110</t>
  </si>
  <si>
    <t xml:space="preserve">Т.Н. Куценко </t>
  </si>
  <si>
    <t xml:space="preserve"> -дополнительная 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1-4 классов 
</t>
  </si>
  <si>
    <t>Учреждение: муниципальное бюджетное общеобразовательное учреждение основная общеобразовательная школа № 9</t>
  </si>
  <si>
    <t>О.И. Казарцева</t>
  </si>
  <si>
    <t>ст.Нефтяная, ул.Клубная 132</t>
  </si>
  <si>
    <t>925 0702 02 1 02 00590 244 225 00 00  кс 001 10 0000 тс 50 01 00</t>
  </si>
  <si>
    <t>925 0702 02 1 02 00590 244 225 00 00  кс 001 11 0000 тс 50 01 00</t>
  </si>
  <si>
    <t xml:space="preserve"> - обеспечение круглосуточной охраны</t>
  </si>
  <si>
    <t>муниципальное бюджетное общеобразовательное учреждение основная общеобразовательная школа № 9</t>
  </si>
  <si>
    <t>Халат для защтты от общих производственных загрязнений</t>
  </si>
  <si>
    <t xml:space="preserve">доходы от возмещения в виде прочих поступлений </t>
  </si>
  <si>
    <t>Админстративно-управленческий персонал</t>
  </si>
  <si>
    <t xml:space="preserve">Директор </t>
  </si>
  <si>
    <t>ЗаместительДиректора по учебно-воспитательной работе</t>
  </si>
  <si>
    <t>ЗаместительДиректора по воспитательной работе</t>
  </si>
  <si>
    <t>ЗаместительДиректора по административно-хозяйственной работе</t>
  </si>
  <si>
    <t>Учитель</t>
  </si>
  <si>
    <t>Социальный педагог</t>
  </si>
  <si>
    <t>Педагог - психолог</t>
  </si>
  <si>
    <t>Учебно-вспомогательный персонал</t>
  </si>
  <si>
    <t>Библиотекарь</t>
  </si>
  <si>
    <t>Делопроизводитель</t>
  </si>
  <si>
    <t>Програмист</t>
  </si>
  <si>
    <t>Младший-обслуживающий персонал</t>
  </si>
  <si>
    <t>Уборщик служебных помещений</t>
  </si>
  <si>
    <t>Авдмистративно -управленческий персонал</t>
  </si>
  <si>
    <t>Начальник</t>
  </si>
  <si>
    <t>Педагог дополнительного образования</t>
  </si>
  <si>
    <t>Учреждение: Муниципальное бюджетное общеобразовательное учреждение основная  общеобразовательная школа № 9</t>
  </si>
  <si>
    <t>Капитальный ремонт ограждения территории в целях выполнения условий софинансирования реализации мероприятий ГП КК "Обеспечение безопасности населения"</t>
  </si>
  <si>
    <t>Т.Н. Куценко</t>
  </si>
  <si>
    <t>О.И.Казарцева</t>
  </si>
  <si>
    <t>Капитальный ремонт ограждения территории в рамках реализации мероприятий ГП КК "Обеспечение безопасности населения"</t>
  </si>
  <si>
    <t>020.00.0031</t>
  </si>
  <si>
    <t>Пособия по социальной помощи населению в денежной форме</t>
  </si>
  <si>
    <t>262.00.00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</si>
  <si>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</si>
  <si>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Услуги банка</t>
  </si>
  <si>
    <t>Расчет (обоснование) расходов на оплату пособий по социальной помощи населению в денежной форме на 2021 год</t>
  </si>
  <si>
    <t>"      "                                             2021 г.</t>
  </si>
  <si>
    <t>"        "                                         2021 г.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</si>
  <si>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</si>
  <si>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</si>
  <si>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</si>
  <si>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</si>
  <si>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</si>
  <si>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</si>
  <si>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62980</t>
  </si>
  <si>
    <t>92507020210260860  112  212 00 00  т.с. 50 03 00   кс 001 07 0002</t>
  </si>
  <si>
    <t>92507020210260860  112  226 00 00  т.с. 50 03 00   кс 001 07 0002</t>
  </si>
  <si>
    <t>Капитальный ремонт (замена дверных блоков) входной группы МБОУСОШ № 28</t>
  </si>
  <si>
    <t>003.01.0028</t>
  </si>
  <si>
    <t>Капитальный ремонт коридора (помещение № 85) второго этажа МБОУЛ № 1</t>
  </si>
  <si>
    <t>003.01.0031</t>
  </si>
  <si>
    <t>Капитальный ремонт системы водоснабжения и водоотведения МБОУЛ № 1</t>
  </si>
  <si>
    <t>003.01.0032</t>
  </si>
  <si>
    <t>ПОДПИСЫВАТЬ СЧЕТА С ИСТ. 001</t>
  </si>
  <si>
    <t>Увеличение стоимости нематериальных активов</t>
  </si>
  <si>
    <t>320.00.00</t>
  </si>
  <si>
    <t>Рециркулятор бактерицидный для обеззараживания воздуха</t>
  </si>
  <si>
    <t>Бесконтактный термометр</t>
  </si>
  <si>
    <t>Дозатор антисептика гастенный локтевой</t>
  </si>
  <si>
    <t>Контроль раздела 1 и раздела 2</t>
  </si>
  <si>
    <t>003.03.0001</t>
  </si>
  <si>
    <t>S3410</t>
  </si>
  <si>
    <t xml:space="preserve">Проведение государственной экпертизы проектной документации в части проверки достоверности определения сметной стоимости объекта капитального строительства "Капитальный ремонт малого спортивного зала МБОУЛ № 1, расположенного по адресу: Краснодарский край, г. Апшеронск, ул. Ленина, д. 47" </t>
  </si>
  <si>
    <t>003.01.0033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</si>
  <si>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</si>
  <si>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02 1 02 S3410</t>
  </si>
  <si>
    <t>26421.0.15</t>
  </si>
  <si>
    <t>1.4.2.1.16</t>
  </si>
  <si>
    <t>2.49</t>
  </si>
  <si>
    <t>26510.49</t>
  </si>
  <si>
    <t>2.50</t>
  </si>
  <si>
    <t>26510.50</t>
  </si>
  <si>
    <t>2.51</t>
  </si>
  <si>
    <t>26510.51</t>
  </si>
  <si>
    <t>Дополнительная мера социальной поддержки в виде обеспечения бесплатным двухразовым горячим питанием обучающихся с ограниченными возможностями здоровья, обучающихся по очной форме обучения, осваивающих адаптированные общеобразовательные прогруммы начального общего, основного общего, среднего общего образования в муниципальных общеобразовательных организациях муниципального образования Апшеронский район</t>
  </si>
  <si>
    <t>Дополнительная мера социальной поддержки в виде обеспечения бесплатным двухразовым горячим питанием обучающихся с ограниченными возможностями здоровья, осваивающих адаптированные общеобразовательные прогруммы начального общего, основного общего, среднего общего образования в муниципальных общеобразовательных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</si>
  <si>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Приобретение оборудования (сплит-систем)</t>
  </si>
  <si>
    <t>020.00.0032</t>
  </si>
  <si>
    <t>Разработка проектной документации, установка и пусконаладочные работы системы мониторинга автоматических систем противопожарной защиты и вывода сигнала на пункт централизованного наблюдения «01» или «112»</t>
  </si>
  <si>
    <t>020.00.0033</t>
  </si>
  <si>
    <t>020.00.0034</t>
  </si>
  <si>
    <t>Благоустройство территории МБОУООШ № 16</t>
  </si>
  <si>
    <t>020.00.0035</t>
  </si>
  <si>
    <t>Подсобный рабочий</t>
  </si>
  <si>
    <t xml:space="preserve">Увеличение стоимости прочих материальных запасов </t>
  </si>
  <si>
    <t xml:space="preserve"> - лицензия на право использования ПО "Система печати на бланках IQBlank"</t>
  </si>
  <si>
    <t>Капитальный ремонт кровли  МБОУСОШ №25</t>
  </si>
  <si>
    <t>003.01.0038</t>
  </si>
  <si>
    <t>Капитальный ремонт (замена дверных блоков) в помещениях 1-го этажа МБОУСОШ № 15 им. Гусева В.В</t>
  </si>
  <si>
    <t>003.01.0039</t>
  </si>
  <si>
    <t>Капитальный ремонт пола рекреаций 1-го этажа (центральная галерея) МБОУСОШ № 15 им. Гусева В.В.</t>
  </si>
  <si>
    <t>003.01.0040</t>
  </si>
  <si>
    <t>Разработка проектно-сметной документации на капитальный ремонт кровли основного здания МБОУСОШ № 10</t>
  </si>
  <si>
    <t>003.01.0041</t>
  </si>
  <si>
    <t>Увеличение хранения архива видеозаписи МБОУСОШ № 30</t>
  </si>
  <si>
    <t>020.00.0036</t>
  </si>
  <si>
    <t>Расширение системы видеонаблюдения МБОУСОШ № 30</t>
  </si>
  <si>
    <t>020.00.0037</t>
  </si>
  <si>
    <t>Установка прожекторов для наружного освещения МБОУСОШ № 30</t>
  </si>
  <si>
    <t>020.00.0038</t>
  </si>
  <si>
    <t>подписывать с ИСТ. 001 + К.С.</t>
  </si>
  <si>
    <t>кг.</t>
  </si>
  <si>
    <t>за счет  средств поступивших в 2021 года:</t>
  </si>
  <si>
    <t xml:space="preserve"> - услуги по организации питания детей в лагере с дневным пребыванием</t>
  </si>
  <si>
    <t>за счет средств, неизрасходованных учреждением в 2020 году и сложившихся на 01.01.2021 г.:</t>
  </si>
  <si>
    <t>26451.0.2</t>
  </si>
  <si>
    <t>1.4.4.1.3</t>
  </si>
  <si>
    <t>Фонд оплаты труда в год (без начислений), руб. источник 001</t>
  </si>
  <si>
    <t>на  2021 год                          
(на текущий финансовый год) источник 001</t>
  </si>
  <si>
    <t>И.о. директора</t>
  </si>
  <si>
    <t>Атлантика</t>
  </si>
  <si>
    <t>Капитальный ремонт электропроводки в МБОУСОШ № 4</t>
  </si>
  <si>
    <t>003.01.0044</t>
  </si>
  <si>
    <t>Капитальный ремонт электропроводки в МБОУСОШ № 13 имени А.Д.Знаменского</t>
  </si>
  <si>
    <t>003.01.0045</t>
  </si>
  <si>
    <t>Капитальный ремонт кровли (парапета) здания МБОУСОШ №13 имени А.Д.Знаменского</t>
  </si>
  <si>
    <t>003.01.0052</t>
  </si>
  <si>
    <t>Санитарная, омолаживающая, формовочная обрезка и валка деревьев на территории МБОУСОШ № 3</t>
  </si>
  <si>
    <t>020.00.0040</t>
  </si>
  <si>
    <t>Монтаж системы видеонаблюдения МБОУООШ № 16</t>
  </si>
  <si>
    <t>020.00.0041</t>
  </si>
  <si>
    <t>Монтаж наружного освещения МБОУООШ № 16</t>
  </si>
  <si>
    <t>020.00.0042</t>
  </si>
  <si>
    <t xml:space="preserve"> - замена прибора учета воды</t>
  </si>
  <si>
    <t>А.А. Латынина</t>
  </si>
  <si>
    <t>Капитальный ремонт водопровода МБОУООШ № 23 с. Кабардинская, пер. Тихий, 3</t>
  </si>
  <si>
    <t>003.01.0049</t>
  </si>
  <si>
    <t>Капитальный ремонт ограждения территории МБОУСОШ № 20 (корпус 2)</t>
  </si>
  <si>
    <t>003.01.0050</t>
  </si>
  <si>
    <t>Капитальный ремонт ограждения МБОУСОШ № 24 имени К.И. Недорубова</t>
  </si>
  <si>
    <t>003.01.0051</t>
  </si>
  <si>
    <t>Устройство ограждения МБОУСОШ№ 25</t>
  </si>
  <si>
    <t>020.00.0043</t>
  </si>
  <si>
    <t xml:space="preserve"> - огнетушители</t>
  </si>
  <si>
    <t xml:space="preserve"> - замена узла учета воды, включая стоимость материала</t>
  </si>
  <si>
    <t>кор 310 30 09 21</t>
  </si>
  <si>
    <t>кор с 225 30 09 2021</t>
  </si>
  <si>
    <t>"30" сентября 2021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</si>
</sst>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  <numFmt numFmtId="172" formatCode="#,##0.0_ ;[Red]\-#,##0.0\ "/>
    <numFmt numFmtId="173" formatCode="#,##0.000"/>
  </numFmts>
  <fonts count="1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sz val="11"/>
      <color rgb="FF7030A0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22"/>
      <name val="Calibri"/>
      <family val="2"/>
      <charset val="204"/>
    </font>
    <font>
      <sz val="13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theme="5" tint="-0.499984740745262"/>
      <name val="Times New Roman"/>
      <family val="1"/>
      <charset val="204"/>
    </font>
    <font>
      <sz val="14"/>
      <color rgb="FFFFFF00"/>
      <name val="Arial Cyr"/>
      <charset val="204"/>
    </font>
    <font>
      <sz val="14"/>
      <color rgb="FFFFFF00"/>
      <name val="Calibri"/>
      <family val="2"/>
      <charset val="204"/>
    </font>
    <font>
      <b/>
      <sz val="14"/>
      <color theme="5" tint="-0.499984740745262"/>
      <name val="Times New Roman"/>
      <family val="1"/>
      <charset val="204"/>
    </font>
    <font>
      <sz val="14"/>
      <color theme="3" tint="-0.499984740745262"/>
      <name val="Calibri"/>
      <family val="2"/>
      <charset val="204"/>
    </font>
    <font>
      <sz val="11"/>
      <color theme="3" tint="-0.499984740745262"/>
      <name val="Calibri"/>
      <family val="2"/>
      <charset val="204"/>
      <scheme val="minor"/>
    </font>
    <font>
      <sz val="12"/>
      <color theme="3" tint="-0.499984740745262"/>
      <name val="Times New Roman"/>
      <family val="1"/>
      <charset val="204"/>
    </font>
    <font>
      <b/>
      <sz val="12"/>
      <color theme="3" tint="-0.499984740745262"/>
      <name val="Times New Roman"/>
      <family val="1"/>
      <charset val="204"/>
    </font>
    <font>
      <b/>
      <sz val="14"/>
      <color rgb="FFFFFF00"/>
      <name val="Calibri"/>
      <family val="2"/>
      <charset val="204"/>
    </font>
    <font>
      <sz val="12"/>
      <color theme="3" tint="-0.499984740745262"/>
      <name val="Calibri"/>
      <family val="2"/>
      <charset val="204"/>
    </font>
    <font>
      <b/>
      <sz val="14"/>
      <color theme="3" tint="-0.499984740745262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0851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3" applyNumberFormat="0" applyAlignment="0" applyProtection="0"/>
    <xf numFmtId="0" fontId="12" fillId="24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15" borderId="0" applyNumberFormat="0" applyBorder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2" fillId="24" borderId="14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19" applyNumberFormat="0" applyFont="0" applyAlignment="0" applyProtection="0"/>
    <xf numFmtId="0" fontId="19" fillId="0" borderId="18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8" fillId="9" borderId="72" applyNumberFormat="0" applyFon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18" fillId="7" borderId="71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21" fillId="14" borderId="73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11" fillId="14" borderId="71" applyNumberFormat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37" fillId="0" borderId="74" applyNumberFormat="0" applyFill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40" fillId="9" borderId="72" applyNumberFormat="0" applyFont="0" applyAlignment="0" applyProtection="0"/>
    <xf numFmtId="0" fontId="11" fillId="14" borderId="79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11" fillId="14" borderId="71" applyNumberForma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18" fillId="7" borderId="71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8" fillId="9" borderId="72" applyNumberFormat="0" applyFont="0" applyAlignment="0" applyProtection="0"/>
    <xf numFmtId="0" fontId="21" fillId="14" borderId="73" applyNumberFormat="0" applyAlignment="0" applyProtection="0"/>
    <xf numFmtId="0" fontId="11" fillId="14" borderId="79" applyNumberFormat="0" applyAlignment="0" applyProtection="0"/>
    <xf numFmtId="0" fontId="40" fillId="9" borderId="80" applyNumberFormat="0" applyFont="0" applyAlignment="0" applyProtection="0"/>
    <xf numFmtId="0" fontId="11" fillId="14" borderId="79" applyNumberFormat="0" applyAlignment="0" applyProtection="0"/>
    <xf numFmtId="0" fontId="18" fillId="7" borderId="79" applyNumberFormat="0" applyAlignment="0" applyProtection="0"/>
    <xf numFmtId="0" fontId="8" fillId="9" borderId="80" applyNumberFormat="0" applyFont="0" applyAlignment="0" applyProtection="0"/>
    <xf numFmtId="0" fontId="21" fillId="14" borderId="81" applyNumberFormat="0" applyAlignment="0" applyProtection="0"/>
    <xf numFmtId="0" fontId="37" fillId="0" borderId="82" applyNumberFormat="0" applyFill="0" applyAlignment="0" applyProtection="0"/>
    <xf numFmtId="0" fontId="18" fillId="7" borderId="79" applyNumberFormat="0" applyAlignment="0" applyProtection="0"/>
    <xf numFmtId="0" fontId="21" fillId="14" borderId="81" applyNumberFormat="0" applyAlignment="0" applyProtection="0"/>
    <xf numFmtId="0" fontId="11" fillId="14" borderId="79" applyNumberFormat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11" fillId="14" borderId="79" applyNumberFormat="0" applyAlignment="0" applyProtection="0"/>
    <xf numFmtId="0" fontId="21" fillId="14" borderId="81" applyNumberFormat="0" applyAlignment="0" applyProtection="0"/>
    <xf numFmtId="0" fontId="18" fillId="7" borderId="79" applyNumberFormat="0" applyAlignment="0" applyProtection="0"/>
    <xf numFmtId="0" fontId="37" fillId="0" borderId="82" applyNumberFormat="0" applyFill="0" applyAlignment="0" applyProtection="0"/>
    <xf numFmtId="0" fontId="21" fillId="14" borderId="81" applyNumberFormat="0" applyAlignment="0" applyProtection="0"/>
    <xf numFmtId="0" fontId="8" fillId="9" borderId="80" applyNumberFormat="0" applyFont="0" applyAlignment="0" applyProtection="0"/>
    <xf numFmtId="0" fontId="18" fillId="7" borderId="79" applyNumberFormat="0" applyAlignment="0" applyProtection="0"/>
    <xf numFmtId="0" fontId="40" fillId="9" borderId="80" applyNumberFormat="0" applyFon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8" fillId="7" borderId="79" applyNumberFormat="0" applyAlignment="0" applyProtection="0"/>
    <xf numFmtId="0" fontId="8" fillId="9" borderId="80" applyNumberFormat="0" applyFont="0" applyAlignment="0" applyProtection="0"/>
    <xf numFmtId="0" fontId="21" fillId="14" borderId="81" applyNumberFormat="0" applyAlignment="0" applyProtection="0"/>
    <xf numFmtId="0" fontId="37" fillId="0" borderId="82" applyNumberFormat="0" applyFill="0" applyAlignment="0" applyProtection="0"/>
    <xf numFmtId="0" fontId="18" fillId="7" borderId="79" applyNumberFormat="0" applyAlignment="0" applyProtection="0"/>
    <xf numFmtId="0" fontId="21" fillId="14" borderId="81" applyNumberFormat="0" applyAlignment="0" applyProtection="0"/>
    <xf numFmtId="0" fontId="11" fillId="14" borderId="79" applyNumberFormat="0" applyAlignment="0" applyProtection="0"/>
    <xf numFmtId="0" fontId="37" fillId="0" borderId="82" applyNumberFormat="0" applyFill="0" applyAlignment="0" applyProtection="0"/>
    <xf numFmtId="0" fontId="40" fillId="9" borderId="84" applyNumberFormat="0" applyFont="0" applyAlignment="0" applyProtection="0"/>
    <xf numFmtId="0" fontId="37" fillId="0" borderId="74" applyNumberFormat="0" applyFill="0" applyAlignment="0" applyProtection="0"/>
    <xf numFmtId="0" fontId="18" fillId="7" borderId="83" applyNumberFormat="0" applyAlignment="0" applyProtection="0"/>
    <xf numFmtId="0" fontId="37" fillId="0" borderId="86" applyNumberFormat="0" applyFill="0" applyAlignment="0" applyProtection="0"/>
    <xf numFmtId="0" fontId="21" fillId="14" borderId="85" applyNumberFormat="0" applyAlignment="0" applyProtection="0"/>
    <xf numFmtId="0" fontId="8" fillId="9" borderId="84" applyNumberFormat="0" applyFont="0" applyAlignment="0" applyProtection="0"/>
    <xf numFmtId="0" fontId="18" fillId="7" borderId="71" applyNumberFormat="0" applyAlignment="0" applyProtection="0"/>
    <xf numFmtId="0" fontId="21" fillId="14" borderId="73" applyNumberFormat="0" applyAlignment="0" applyProtection="0"/>
    <xf numFmtId="0" fontId="11" fillId="14" borderId="71" applyNumberFormat="0" applyAlignment="0" applyProtection="0"/>
    <xf numFmtId="0" fontId="18" fillId="7" borderId="83" applyNumberFormat="0" applyAlignment="0" applyProtection="0"/>
    <xf numFmtId="0" fontId="11" fillId="14" borderId="83" applyNumberFormat="0" applyAlignment="0" applyProtection="0"/>
    <xf numFmtId="0" fontId="11" fillId="14" borderId="79" applyNumberFormat="0" applyAlignment="0" applyProtection="0"/>
    <xf numFmtId="0" fontId="40" fillId="9" borderId="84" applyNumberFormat="0" applyFont="0" applyAlignment="0" applyProtection="0"/>
    <xf numFmtId="0" fontId="18" fillId="7" borderId="79" applyNumberFormat="0" applyAlignment="0" applyProtection="0"/>
    <xf numFmtId="0" fontId="8" fillId="9" borderId="80" applyNumberFormat="0" applyFont="0" applyAlignment="0" applyProtection="0"/>
    <xf numFmtId="0" fontId="21" fillId="14" borderId="81" applyNumberFormat="0" applyAlignment="0" applyProtection="0"/>
    <xf numFmtId="0" fontId="37" fillId="0" borderId="74" applyNumberFormat="0" applyFill="0" applyAlignment="0" applyProtection="0"/>
    <xf numFmtId="0" fontId="37" fillId="0" borderId="82" applyNumberFormat="0" applyFill="0" applyAlignment="0" applyProtection="0"/>
    <xf numFmtId="0" fontId="37" fillId="0" borderId="78" applyNumberFormat="0" applyFill="0" applyAlignment="0" applyProtection="0"/>
    <xf numFmtId="0" fontId="11" fillId="14" borderId="83" applyNumberFormat="0" applyAlignment="0" applyProtection="0"/>
    <xf numFmtId="0" fontId="21" fillId="14" borderId="85" applyNumberFormat="0" applyAlignment="0" applyProtection="0"/>
    <xf numFmtId="0" fontId="18" fillId="7" borderId="83" applyNumberFormat="0" applyAlignment="0" applyProtection="0"/>
    <xf numFmtId="0" fontId="37" fillId="0" borderId="86" applyNumberFormat="0" applyFill="0" applyAlignment="0" applyProtection="0"/>
    <xf numFmtId="0" fontId="11" fillId="14" borderId="75" applyNumberFormat="0" applyAlignment="0" applyProtection="0"/>
    <xf numFmtId="0" fontId="21" fillId="14" borderId="85" applyNumberFormat="0" applyAlignment="0" applyProtection="0"/>
    <xf numFmtId="0" fontId="8" fillId="9" borderId="84" applyNumberFormat="0" applyFont="0" applyAlignment="0" applyProtection="0"/>
    <xf numFmtId="0" fontId="37" fillId="0" borderId="78" applyNumberFormat="0" applyFill="0" applyAlignment="0" applyProtection="0"/>
    <xf numFmtId="0" fontId="18" fillId="7" borderId="83" applyNumberFormat="0" applyAlignment="0" applyProtection="0"/>
    <xf numFmtId="0" fontId="21" fillId="14" borderId="77" applyNumberFormat="0" applyAlignment="0" applyProtection="0"/>
    <xf numFmtId="0" fontId="8" fillId="9" borderId="76" applyNumberFormat="0" applyFont="0" applyAlignment="0" applyProtection="0"/>
    <xf numFmtId="0" fontId="18" fillId="7" borderId="75" applyNumberFormat="0" applyAlignment="0" applyProtection="0"/>
    <xf numFmtId="0" fontId="40" fillId="9" borderId="80" applyNumberFormat="0" applyFont="0" applyAlignment="0" applyProtection="0"/>
    <xf numFmtId="0" fontId="11" fillId="14" borderId="75" applyNumberFormat="0" applyAlignment="0" applyProtection="0"/>
    <xf numFmtId="0" fontId="11" fillId="14" borderId="79" applyNumberFormat="0" applyAlignment="0" applyProtection="0"/>
    <xf numFmtId="0" fontId="18" fillId="7" borderId="79" applyNumberFormat="0" applyAlignment="0" applyProtection="0"/>
    <xf numFmtId="0" fontId="40" fillId="9" borderId="72" applyNumberFormat="0" applyFont="0" applyAlignment="0" applyProtection="0"/>
    <xf numFmtId="0" fontId="11" fillId="14" borderId="71" applyNumberFormat="0" applyAlignment="0" applyProtection="0"/>
    <xf numFmtId="0" fontId="18" fillId="7" borderId="71" applyNumberFormat="0" applyAlignment="0" applyProtection="0"/>
    <xf numFmtId="0" fontId="8" fillId="9" borderId="72" applyNumberFormat="0" applyFont="0" applyAlignment="0" applyProtection="0"/>
    <xf numFmtId="0" fontId="21" fillId="14" borderId="73" applyNumberFormat="0" applyAlignment="0" applyProtection="0"/>
    <xf numFmtId="0" fontId="37" fillId="0" borderId="74" applyNumberFormat="0" applyFill="0" applyAlignment="0" applyProtection="0"/>
    <xf numFmtId="0" fontId="18" fillId="7" borderId="71" applyNumberFormat="0" applyAlignment="0" applyProtection="0"/>
    <xf numFmtId="0" fontId="21" fillId="14" borderId="73" applyNumberFormat="0" applyAlignment="0" applyProtection="0"/>
    <xf numFmtId="0" fontId="11" fillId="14" borderId="71" applyNumberFormat="0" applyAlignment="0" applyProtection="0"/>
    <xf numFmtId="0" fontId="37" fillId="0" borderId="74" applyNumberFormat="0" applyFill="0" applyAlignment="0" applyProtection="0"/>
    <xf numFmtId="0" fontId="37" fillId="0" borderId="86" applyNumberFormat="0" applyFill="0" applyAlignment="0" applyProtection="0"/>
    <xf numFmtId="0" fontId="21" fillId="14" borderId="77" applyNumberFormat="0" applyAlignment="0" applyProtection="0"/>
    <xf numFmtId="0" fontId="18" fillId="7" borderId="75" applyNumberFormat="0" applyAlignment="0" applyProtection="0"/>
    <xf numFmtId="0" fontId="40" fillId="9" borderId="72" applyNumberFormat="0" applyFont="0" applyAlignment="0" applyProtection="0"/>
    <xf numFmtId="0" fontId="11" fillId="14" borderId="83" applyNumberFormat="0" applyAlignment="0" applyProtection="0"/>
    <xf numFmtId="0" fontId="40" fillId="9" borderId="80" applyNumberFormat="0" applyFont="0" applyAlignment="0" applyProtection="0"/>
    <xf numFmtId="0" fontId="37" fillId="0" borderId="78" applyNumberFormat="0" applyFill="0" applyAlignment="0" applyProtection="0"/>
    <xf numFmtId="0" fontId="11" fillId="14" borderId="75" applyNumberFormat="0" applyAlignment="0" applyProtection="0"/>
    <xf numFmtId="0" fontId="21" fillId="14" borderId="77" applyNumberFormat="0" applyAlignment="0" applyProtection="0"/>
    <xf numFmtId="0" fontId="18" fillId="7" borderId="75" applyNumberFormat="0" applyAlignment="0" applyProtection="0"/>
    <xf numFmtId="0" fontId="37" fillId="0" borderId="78" applyNumberFormat="0" applyFill="0" applyAlignment="0" applyProtection="0"/>
    <xf numFmtId="0" fontId="21" fillId="14" borderId="77" applyNumberFormat="0" applyAlignment="0" applyProtection="0"/>
    <xf numFmtId="0" fontId="8" fillId="9" borderId="76" applyNumberFormat="0" applyFont="0" applyAlignment="0" applyProtection="0"/>
    <xf numFmtId="0" fontId="18" fillId="7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40" fillId="9" borderId="76" applyNumberFormat="0" applyFont="0" applyAlignment="0" applyProtection="0"/>
    <xf numFmtId="0" fontId="18" fillId="7" borderId="75" applyNumberFormat="0" applyAlignment="0" applyProtection="0"/>
    <xf numFmtId="0" fontId="8" fillId="9" borderId="76" applyNumberFormat="0" applyFont="0" applyAlignment="0" applyProtection="0"/>
    <xf numFmtId="0" fontId="21" fillId="14" borderId="77" applyNumberFormat="0" applyAlignment="0" applyProtection="0"/>
    <xf numFmtId="0" fontId="37" fillId="0" borderId="78" applyNumberFormat="0" applyFill="0" applyAlignment="0" applyProtection="0"/>
    <xf numFmtId="0" fontId="18" fillId="7" borderId="75" applyNumberFormat="0" applyAlignment="0" applyProtection="0"/>
    <xf numFmtId="0" fontId="21" fillId="14" borderId="77" applyNumberFormat="0" applyAlignment="0" applyProtection="0"/>
    <xf numFmtId="0" fontId="11" fillId="14" borderId="75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11" fillId="14" borderId="75" applyNumberFormat="0" applyAlignment="0" applyProtection="0"/>
    <xf numFmtId="0" fontId="21" fillId="14" borderId="77" applyNumberFormat="0" applyAlignment="0" applyProtection="0"/>
    <xf numFmtId="0" fontId="18" fillId="7" borderId="75" applyNumberFormat="0" applyAlignment="0" applyProtection="0"/>
    <xf numFmtId="0" fontId="37" fillId="0" borderId="78" applyNumberFormat="0" applyFill="0" applyAlignment="0" applyProtection="0"/>
    <xf numFmtId="0" fontId="21" fillId="14" borderId="77" applyNumberFormat="0" applyAlignment="0" applyProtection="0"/>
    <xf numFmtId="0" fontId="8" fillId="9" borderId="76" applyNumberFormat="0" applyFont="0" applyAlignment="0" applyProtection="0"/>
    <xf numFmtId="0" fontId="18" fillId="7" borderId="75" applyNumberFormat="0" applyAlignment="0" applyProtection="0"/>
    <xf numFmtId="0" fontId="11" fillId="14" borderId="75" applyNumberFormat="0" applyAlignment="0" applyProtection="0"/>
    <xf numFmtId="0" fontId="40" fillId="9" borderId="76" applyNumberFormat="0" applyFont="0" applyAlignment="0" applyProtection="0"/>
    <xf numFmtId="0" fontId="11" fillId="14" borderId="75" applyNumberFormat="0" applyAlignment="0" applyProtection="0"/>
    <xf numFmtId="0" fontId="18" fillId="7" borderId="75" applyNumberFormat="0" applyAlignment="0" applyProtection="0"/>
    <xf numFmtId="0" fontId="8" fillId="9" borderId="76" applyNumberFormat="0" applyFont="0" applyAlignment="0" applyProtection="0"/>
    <xf numFmtId="0" fontId="21" fillId="14" borderId="77" applyNumberFormat="0" applyAlignment="0" applyProtection="0"/>
    <xf numFmtId="0" fontId="37" fillId="0" borderId="78" applyNumberFormat="0" applyFill="0" applyAlignment="0" applyProtection="0"/>
    <xf numFmtId="0" fontId="18" fillId="7" borderId="75" applyNumberFormat="0" applyAlignment="0" applyProtection="0"/>
    <xf numFmtId="0" fontId="21" fillId="14" borderId="77" applyNumberFormat="0" applyAlignment="0" applyProtection="0"/>
    <xf numFmtId="0" fontId="11" fillId="14" borderId="75" applyNumberFormat="0" applyAlignment="0" applyProtection="0"/>
    <xf numFmtId="0" fontId="37" fillId="0" borderId="78" applyNumberFormat="0" applyFill="0" applyAlignment="0" applyProtection="0"/>
    <xf numFmtId="0" fontId="40" fillId="9" borderId="76" applyNumberFormat="0" applyFon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21" fillId="14" borderId="81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21" fillId="14" borderId="81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8" fillId="9" borderId="80" applyNumberFormat="0" applyFon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9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18" fillId="7" borderId="79" applyNumberForma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11" fillId="14" borderId="79" applyNumberForma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11" fillId="14" borderId="79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11" fillId="14" borderId="79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37" fillId="0" borderId="78" applyNumberFormat="0" applyFill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37" fillId="0" borderId="86" applyNumberFormat="0" applyFill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11" fillId="14" borderId="79" applyNumberForma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11" fillId="14" borderId="75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11" fillId="14" borderId="75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18" fillId="7" borderId="75" applyNumberForma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18" fillId="7" borderId="75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8" fillId="9" borderId="76" applyNumberFormat="0" applyFon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8" fillId="9" borderId="76" applyNumberFormat="0" applyFon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21" fillId="14" borderId="77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40" fillId="9" borderId="80" applyNumberFormat="0" applyFont="0" applyAlignment="0" applyProtection="0"/>
    <xf numFmtId="0" fontId="37" fillId="0" borderId="82" applyNumberFormat="0" applyFill="0" applyAlignment="0" applyProtection="0"/>
    <xf numFmtId="0" fontId="21" fillId="14" borderId="77" applyNumberFormat="0" applyAlignment="0" applyProtection="0"/>
    <xf numFmtId="0" fontId="21" fillId="14" borderId="81" applyNumberFormat="0" applyAlignment="0" applyProtection="0"/>
    <xf numFmtId="0" fontId="18" fillId="7" borderId="79" applyNumberFormat="0" applyAlignment="0" applyProtection="0"/>
    <xf numFmtId="0" fontId="37" fillId="0" borderId="82" applyNumberFormat="0" applyFill="0" applyAlignment="0" applyProtection="0"/>
    <xf numFmtId="0" fontId="21" fillId="14" borderId="81" applyNumberFormat="0" applyAlignment="0" applyProtection="0"/>
    <xf numFmtId="0" fontId="8" fillId="9" borderId="80" applyNumberFormat="0" applyFont="0" applyAlignment="0" applyProtection="0"/>
    <xf numFmtId="0" fontId="18" fillId="7" borderId="79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40" fillId="9" borderId="76" applyNumberFormat="0" applyFont="0" applyAlignment="0" applyProtection="0"/>
    <xf numFmtId="0" fontId="11" fillId="14" borderId="83" applyNumberFormat="0" applyAlignment="0" applyProtection="0"/>
    <xf numFmtId="0" fontId="21" fillId="14" borderId="8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37" fillId="0" borderId="78" applyNumberFormat="0" applyFill="0" applyAlignment="0" applyProtection="0"/>
    <xf numFmtId="0" fontId="11" fillId="14" borderId="75" applyNumberFormat="0" applyAlignment="0" applyProtection="0"/>
    <xf numFmtId="0" fontId="21" fillId="14" borderId="77" applyNumberFormat="0" applyAlignment="0" applyProtection="0"/>
    <xf numFmtId="0" fontId="18" fillId="7" borderId="75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8" fillId="9" borderId="76" applyNumberFormat="0" applyFont="0" applyAlignment="0" applyProtection="0"/>
    <xf numFmtId="0" fontId="18" fillId="7" borderId="75" applyNumberFormat="0" applyAlignment="0" applyProtection="0"/>
    <xf numFmtId="0" fontId="11" fillId="14" borderId="75" applyNumberFormat="0" applyAlignment="0" applyProtection="0"/>
    <xf numFmtId="0" fontId="21" fillId="14" borderId="77" applyNumberFormat="0" applyAlignment="0" applyProtection="0"/>
    <xf numFmtId="0" fontId="11" fillId="14" borderId="75" applyNumberFormat="0" applyAlignment="0" applyProtection="0"/>
    <xf numFmtId="0" fontId="40" fillId="9" borderId="76" applyNumberFormat="0" applyFont="0" applyAlignment="0" applyProtection="0"/>
    <xf numFmtId="0" fontId="11" fillId="14" borderId="75" applyNumberFormat="0" applyAlignment="0" applyProtection="0"/>
    <xf numFmtId="0" fontId="37" fillId="0" borderId="78" applyNumberFormat="0" applyFill="0" applyAlignment="0" applyProtection="0"/>
    <xf numFmtId="0" fontId="37" fillId="0" borderId="82" applyNumberFormat="0" applyFill="0" applyAlignment="0" applyProtection="0"/>
    <xf numFmtId="0" fontId="37" fillId="0" borderId="78" applyNumberFormat="0" applyFill="0" applyAlignment="0" applyProtection="0"/>
    <xf numFmtId="0" fontId="18" fillId="7" borderId="79" applyNumberFormat="0" applyAlignment="0" applyProtection="0"/>
    <xf numFmtId="0" fontId="21" fillId="14" borderId="81" applyNumberFormat="0" applyAlignment="0" applyProtection="0"/>
    <xf numFmtId="0" fontId="11" fillId="14" borderId="79" applyNumberFormat="0" applyAlignment="0" applyProtection="0"/>
    <xf numFmtId="0" fontId="8" fillId="9" borderId="80" applyNumberFormat="0" applyFont="0" applyAlignment="0" applyProtection="0"/>
    <xf numFmtId="0" fontId="21" fillId="14" borderId="81" applyNumberFormat="0" applyAlignment="0" applyProtection="0"/>
    <xf numFmtId="0" fontId="37" fillId="0" borderId="82" applyNumberFormat="0" applyFill="0" applyAlignment="0" applyProtection="0"/>
    <xf numFmtId="0" fontId="18" fillId="7" borderId="79" applyNumberFormat="0" applyAlignment="0" applyProtection="0"/>
    <xf numFmtId="0" fontId="21" fillId="14" borderId="81" applyNumberFormat="0" applyAlignment="0" applyProtection="0"/>
    <xf numFmtId="0" fontId="40" fillId="9" borderId="76" applyNumberFormat="0" applyFont="0" applyAlignment="0" applyProtection="0"/>
    <xf numFmtId="0" fontId="37" fillId="0" borderId="82" applyNumberFormat="0" applyFill="0" applyAlignment="0" applyProtection="0"/>
    <xf numFmtId="0" fontId="40" fillId="9" borderId="76" applyNumberFormat="0" applyFon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8" fillId="9" borderId="80" applyNumberFormat="0" applyFon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18" fillId="7" borderId="79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21" fillId="14" borderId="81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11" fillId="14" borderId="79" applyNumberFormat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37" fillId="0" borderId="82" applyNumberFormat="0" applyFill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40" fillId="9" borderId="80" applyNumberFormat="0" applyFont="0" applyAlignment="0" applyProtection="0"/>
    <xf numFmtId="0" fontId="37" fillId="0" borderId="86" applyNumberFormat="0" applyFill="0" applyAlignment="0" applyProtection="0"/>
    <xf numFmtId="0" fontId="11" fillId="14" borderId="83" applyNumberFormat="0" applyAlignment="0" applyProtection="0"/>
    <xf numFmtId="0" fontId="21" fillId="14" borderId="85" applyNumberFormat="0" applyAlignment="0" applyProtection="0"/>
    <xf numFmtId="0" fontId="18" fillId="7" borderId="83" applyNumberFormat="0" applyAlignment="0" applyProtection="0"/>
    <xf numFmtId="0" fontId="37" fillId="0" borderId="86" applyNumberFormat="0" applyFill="0" applyAlignment="0" applyProtection="0"/>
    <xf numFmtId="0" fontId="21" fillId="14" borderId="85" applyNumberFormat="0" applyAlignment="0" applyProtection="0"/>
    <xf numFmtId="0" fontId="8" fillId="9" borderId="84" applyNumberFormat="0" applyFont="0" applyAlignment="0" applyProtection="0"/>
    <xf numFmtId="0" fontId="18" fillId="7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40" fillId="9" borderId="84" applyNumberFormat="0" applyFont="0" applyAlignment="0" applyProtection="0"/>
    <xf numFmtId="0" fontId="18" fillId="7" borderId="83" applyNumberFormat="0" applyAlignment="0" applyProtection="0"/>
    <xf numFmtId="0" fontId="8" fillId="9" borderId="84" applyNumberFormat="0" applyFont="0" applyAlignment="0" applyProtection="0"/>
    <xf numFmtId="0" fontId="21" fillId="14" borderId="85" applyNumberFormat="0" applyAlignment="0" applyProtection="0"/>
    <xf numFmtId="0" fontId="37" fillId="0" borderId="86" applyNumberFormat="0" applyFill="0" applyAlignment="0" applyProtection="0"/>
    <xf numFmtId="0" fontId="18" fillId="7" borderId="83" applyNumberFormat="0" applyAlignment="0" applyProtection="0"/>
    <xf numFmtId="0" fontId="21" fillId="14" borderId="85" applyNumberFormat="0" applyAlignment="0" applyProtection="0"/>
    <xf numFmtId="0" fontId="11" fillId="14" borderId="83" applyNumberFormat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11" fillId="14" borderId="83" applyNumberFormat="0" applyAlignment="0" applyProtection="0"/>
    <xf numFmtId="0" fontId="21" fillId="14" borderId="85" applyNumberFormat="0" applyAlignment="0" applyProtection="0"/>
    <xf numFmtId="0" fontId="18" fillId="7" borderId="83" applyNumberFormat="0" applyAlignment="0" applyProtection="0"/>
    <xf numFmtId="0" fontId="37" fillId="0" borderId="86" applyNumberFormat="0" applyFill="0" applyAlignment="0" applyProtection="0"/>
    <xf numFmtId="0" fontId="21" fillId="14" borderId="85" applyNumberFormat="0" applyAlignment="0" applyProtection="0"/>
    <xf numFmtId="0" fontId="8" fillId="9" borderId="84" applyNumberFormat="0" applyFont="0" applyAlignment="0" applyProtection="0"/>
    <xf numFmtId="0" fontId="18" fillId="7" borderId="83" applyNumberFormat="0" applyAlignment="0" applyProtection="0"/>
    <xf numFmtId="0" fontId="11" fillId="14" borderId="83" applyNumberFormat="0" applyAlignment="0" applyProtection="0"/>
    <xf numFmtId="0" fontId="40" fillId="9" borderId="84" applyNumberFormat="0" applyFont="0" applyAlignment="0" applyProtection="0"/>
    <xf numFmtId="0" fontId="11" fillId="14" borderId="83" applyNumberFormat="0" applyAlignment="0" applyProtection="0"/>
    <xf numFmtId="0" fontId="18" fillId="7" borderId="83" applyNumberFormat="0" applyAlignment="0" applyProtection="0"/>
    <xf numFmtId="0" fontId="8" fillId="9" borderId="84" applyNumberFormat="0" applyFont="0" applyAlignment="0" applyProtection="0"/>
    <xf numFmtId="0" fontId="21" fillId="14" borderId="85" applyNumberFormat="0" applyAlignment="0" applyProtection="0"/>
    <xf numFmtId="0" fontId="37" fillId="0" borderId="86" applyNumberFormat="0" applyFill="0" applyAlignment="0" applyProtection="0"/>
    <xf numFmtId="0" fontId="18" fillId="7" borderId="83" applyNumberFormat="0" applyAlignment="0" applyProtection="0"/>
    <xf numFmtId="0" fontId="21" fillId="14" borderId="85" applyNumberFormat="0" applyAlignment="0" applyProtection="0"/>
    <xf numFmtId="0" fontId="11" fillId="14" borderId="83" applyNumberFormat="0" applyAlignment="0" applyProtection="0"/>
    <xf numFmtId="0" fontId="37" fillId="0" borderId="86" applyNumberFormat="0" applyFill="0" applyAlignment="0" applyProtection="0"/>
    <xf numFmtId="0" fontId="40" fillId="9" borderId="84" applyNumberFormat="0" applyFon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8" fillId="9" borderId="84" applyNumberFormat="0" applyFon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18" fillId="7" borderId="83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21" fillId="14" borderId="85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11" fillId="14" borderId="83" applyNumberFormat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37" fillId="0" borderId="86" applyNumberFormat="0" applyFill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40" fillId="9" borderId="84" applyNumberFormat="0" applyFont="0" applyAlignment="0" applyProtection="0"/>
    <xf numFmtId="0" fontId="37" fillId="0" borderId="90" applyNumberFormat="0" applyFill="0" applyAlignment="0" applyProtection="0"/>
    <xf numFmtId="0" fontId="11" fillId="14" borderId="87" applyNumberFormat="0" applyAlignment="0" applyProtection="0"/>
    <xf numFmtId="0" fontId="21" fillId="14" borderId="89" applyNumberFormat="0" applyAlignment="0" applyProtection="0"/>
    <xf numFmtId="0" fontId="18" fillId="7" borderId="87" applyNumberFormat="0" applyAlignment="0" applyProtection="0"/>
    <xf numFmtId="0" fontId="37" fillId="0" borderId="90" applyNumberFormat="0" applyFill="0" applyAlignment="0" applyProtection="0"/>
    <xf numFmtId="0" fontId="21" fillId="14" borderId="89" applyNumberFormat="0" applyAlignment="0" applyProtection="0"/>
    <xf numFmtId="0" fontId="8" fillId="9" borderId="88" applyNumberFormat="0" applyFont="0" applyAlignment="0" applyProtection="0"/>
    <xf numFmtId="0" fontId="18" fillId="7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40" fillId="9" borderId="88" applyNumberFormat="0" applyFont="0" applyAlignment="0" applyProtection="0"/>
    <xf numFmtId="0" fontId="18" fillId="7" borderId="87" applyNumberFormat="0" applyAlignment="0" applyProtection="0"/>
    <xf numFmtId="0" fontId="8" fillId="9" borderId="88" applyNumberFormat="0" applyFont="0" applyAlignment="0" applyProtection="0"/>
    <xf numFmtId="0" fontId="21" fillId="14" borderId="89" applyNumberFormat="0" applyAlignment="0" applyProtection="0"/>
    <xf numFmtId="0" fontId="37" fillId="0" borderId="90" applyNumberFormat="0" applyFill="0" applyAlignment="0" applyProtection="0"/>
    <xf numFmtId="0" fontId="18" fillId="7" borderId="87" applyNumberFormat="0" applyAlignment="0" applyProtection="0"/>
    <xf numFmtId="0" fontId="21" fillId="14" borderId="89" applyNumberFormat="0" applyAlignment="0" applyProtection="0"/>
    <xf numFmtId="0" fontId="11" fillId="14" borderId="87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11" fillId="14" borderId="87" applyNumberFormat="0" applyAlignment="0" applyProtection="0"/>
    <xf numFmtId="0" fontId="21" fillId="14" borderId="89" applyNumberFormat="0" applyAlignment="0" applyProtection="0"/>
    <xf numFmtId="0" fontId="18" fillId="7" borderId="87" applyNumberFormat="0" applyAlignment="0" applyProtection="0"/>
    <xf numFmtId="0" fontId="37" fillId="0" borderId="90" applyNumberFormat="0" applyFill="0" applyAlignment="0" applyProtection="0"/>
    <xf numFmtId="0" fontId="21" fillId="14" borderId="89" applyNumberFormat="0" applyAlignment="0" applyProtection="0"/>
    <xf numFmtId="0" fontId="8" fillId="9" borderId="88" applyNumberFormat="0" applyFont="0" applyAlignment="0" applyProtection="0"/>
    <xf numFmtId="0" fontId="18" fillId="7" borderId="87" applyNumberFormat="0" applyAlignment="0" applyProtection="0"/>
    <xf numFmtId="0" fontId="11" fillId="14" borderId="87" applyNumberFormat="0" applyAlignment="0" applyProtection="0"/>
    <xf numFmtId="0" fontId="40" fillId="9" borderId="88" applyNumberFormat="0" applyFont="0" applyAlignment="0" applyProtection="0"/>
    <xf numFmtId="0" fontId="11" fillId="14" borderId="87" applyNumberFormat="0" applyAlignment="0" applyProtection="0"/>
    <xf numFmtId="0" fontId="18" fillId="7" borderId="87" applyNumberFormat="0" applyAlignment="0" applyProtection="0"/>
    <xf numFmtId="0" fontId="8" fillId="9" borderId="88" applyNumberFormat="0" applyFont="0" applyAlignment="0" applyProtection="0"/>
    <xf numFmtId="0" fontId="21" fillId="14" borderId="89" applyNumberFormat="0" applyAlignment="0" applyProtection="0"/>
    <xf numFmtId="0" fontId="37" fillId="0" borderId="90" applyNumberFormat="0" applyFill="0" applyAlignment="0" applyProtection="0"/>
    <xf numFmtId="0" fontId="18" fillId="7" borderId="87" applyNumberFormat="0" applyAlignment="0" applyProtection="0"/>
    <xf numFmtId="0" fontId="21" fillId="14" borderId="89" applyNumberFormat="0" applyAlignment="0" applyProtection="0"/>
    <xf numFmtId="0" fontId="11" fillId="14" borderId="87" applyNumberFormat="0" applyAlignment="0" applyProtection="0"/>
    <xf numFmtId="0" fontId="37" fillId="0" borderId="90" applyNumberFormat="0" applyFill="0" applyAlignment="0" applyProtection="0"/>
    <xf numFmtId="0" fontId="40" fillId="9" borderId="88" applyNumberFormat="0" applyFon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8" fillId="9" borderId="88" applyNumberFormat="0" applyFon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18" fillId="7" borderId="87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21" fillId="14" borderId="89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11" fillId="14" borderId="87" applyNumberFormat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37" fillId="0" borderId="90" applyNumberFormat="0" applyFill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40" fillId="9" borderId="88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21" fillId="14" borderId="106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37" fillId="0" borderId="107" applyNumberFormat="0" applyFill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40" fillId="9" borderId="105" applyNumberFormat="0" applyFont="0" applyAlignment="0" applyProtection="0"/>
    <xf numFmtId="0" fontId="18" fillId="7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1" fillId="14" borderId="104" applyNumberFormat="0" applyAlignment="0" applyProtection="0"/>
    <xf numFmtId="0" fontId="21" fillId="14" borderId="106" applyNumberFormat="0" applyAlignment="0" applyProtection="0"/>
    <xf numFmtId="0" fontId="18" fillId="7" borderId="104" applyNumberFormat="0" applyAlignment="0" applyProtection="0"/>
    <xf numFmtId="0" fontId="11" fillId="14" borderId="104" applyNumberFormat="0" applyAlignment="0" applyProtection="0"/>
    <xf numFmtId="0" fontId="21" fillId="14" borderId="106" applyNumberFormat="0" applyAlignment="0" applyProtection="0"/>
    <xf numFmtId="0" fontId="18" fillId="7" borderId="104" applyNumberFormat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1" fillId="14" borderId="104" applyNumberFormat="0" applyAlignment="0" applyProtection="0"/>
    <xf numFmtId="0" fontId="21" fillId="14" borderId="106" applyNumberFormat="0" applyAlignment="0" applyProtection="0"/>
    <xf numFmtId="0" fontId="8" fillId="9" borderId="105" applyNumberFormat="0" applyFont="0" applyAlignment="0" applyProtection="0"/>
    <xf numFmtId="0" fontId="18" fillId="7" borderId="104" applyNumberForma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21" fillId="14" borderId="106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04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18" fillId="7" borderId="104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37" fillId="0" borderId="107" applyNumberFormat="0" applyFill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107" applyNumberFormat="0" applyFill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8" fillId="9" borderId="105" applyNumberFormat="0" applyFon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106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107" applyNumberFormat="0" applyFill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04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8" fillId="7" borderId="104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107" applyNumberFormat="0" applyFill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106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8" fillId="9" borderId="105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8" fillId="7" borderId="104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04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40" fillId="9" borderId="105" applyNumberFormat="0" applyFon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21" fillId="14" borderId="106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107" applyNumberFormat="0" applyFill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21" fillId="14" borderId="106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8" fillId="9" borderId="105" applyNumberFormat="0" applyFon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04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8" fillId="7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1" fillId="14" borderId="104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21" fillId="14" borderId="106" applyNumberForma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8" fillId="9" borderId="105" applyNumberFormat="0" applyFon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8" fillId="9" borderId="105" applyNumberFormat="0" applyFon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18" fillId="7" borderId="104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21" fillId="14" borderId="106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11" fillId="14" borderId="104" applyNumberFormat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37" fillId="0" borderId="107" applyNumberFormat="0" applyFill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  <xf numFmtId="0" fontId="40" fillId="9" borderId="105" applyNumberFormat="0" applyFont="0" applyAlignment="0" applyProtection="0"/>
  </cellStyleXfs>
  <cellXfs count="1374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2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wrapText="1"/>
    </xf>
    <xf numFmtId="0" fontId="5" fillId="0" borderId="0" xfId="1" applyFont="1" applyFill="1" applyAlignment="1">
      <alignment horizontal="center"/>
    </xf>
    <xf numFmtId="165" fontId="5" fillId="0" borderId="1" xfId="1" applyNumberFormat="1" applyFont="1" applyFill="1" applyBorder="1" applyAlignment="1">
      <alignment wrapText="1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165" fontId="5" fillId="26" borderId="1" xfId="1" applyNumberFormat="1" applyFont="1" applyFill="1" applyBorder="1" applyAlignment="1">
      <alignment wrapText="1"/>
    </xf>
    <xf numFmtId="0" fontId="5" fillId="26" borderId="0" xfId="1" applyFont="1" applyFill="1"/>
    <xf numFmtId="0" fontId="42" fillId="25" borderId="1" xfId="1" applyFont="1" applyFill="1" applyBorder="1" applyAlignment="1">
      <alignment wrapText="1"/>
    </xf>
    <xf numFmtId="165" fontId="42" fillId="25" borderId="1" xfId="1" applyNumberFormat="1" applyFont="1" applyFill="1" applyBorder="1" applyAlignment="1">
      <alignment wrapText="1"/>
    </xf>
    <xf numFmtId="0" fontId="42" fillId="25" borderId="0" xfId="1" applyFont="1" applyFill="1"/>
    <xf numFmtId="0" fontId="42" fillId="27" borderId="1" xfId="1" applyFont="1" applyFill="1" applyBorder="1" applyAlignment="1">
      <alignment wrapText="1"/>
    </xf>
    <xf numFmtId="165" fontId="42" fillId="27" borderId="1" xfId="1" applyNumberFormat="1" applyFont="1" applyFill="1" applyBorder="1" applyAlignment="1">
      <alignment wrapText="1"/>
    </xf>
    <xf numFmtId="0" fontId="42" fillId="27" borderId="0" xfId="1" applyFont="1" applyFill="1"/>
    <xf numFmtId="165" fontId="42" fillId="25" borderId="1" xfId="1" applyNumberFormat="1" applyFont="1" applyFill="1" applyBorder="1" applyAlignment="1">
      <alignment horizontal="center" wrapText="1"/>
    </xf>
    <xf numFmtId="165" fontId="5" fillId="0" borderId="1" xfId="1" applyNumberFormat="1" applyFont="1" applyFill="1" applyBorder="1" applyAlignment="1">
      <alignment horizontal="center" wrapText="1"/>
    </xf>
    <xf numFmtId="165" fontId="42" fillId="27" borderId="1" xfId="1" applyNumberFormat="1" applyFont="1" applyFill="1" applyBorder="1" applyAlignment="1">
      <alignment horizontal="center" wrapText="1"/>
    </xf>
    <xf numFmtId="17" fontId="3" fillId="0" borderId="0" xfId="1" applyNumberFormat="1" applyFont="1" applyFill="1" applyAlignment="1">
      <alignment horizontal="center"/>
    </xf>
    <xf numFmtId="0" fontId="42" fillId="27" borderId="1" xfId="1" applyFont="1" applyFill="1" applyBorder="1" applyAlignment="1">
      <alignment horizontal="center" wrapText="1"/>
    </xf>
    <xf numFmtId="49" fontId="3" fillId="0" borderId="0" xfId="1" applyNumberFormat="1" applyFont="1" applyFill="1" applyAlignment="1">
      <alignment horizontal="center"/>
    </xf>
    <xf numFmtId="49" fontId="5" fillId="0" borderId="1" xfId="1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center" wrapText="1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0" fontId="50" fillId="0" borderId="26" xfId="0" applyFont="1" applyBorder="1" applyAlignment="1">
      <alignment horizontal="justify" wrapText="1"/>
    </xf>
    <xf numFmtId="0" fontId="50" fillId="0" borderId="26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 wrapText="1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4" xfId="0" applyFont="1" applyBorder="1" applyAlignment="1">
      <alignment horizontal="justify" wrapText="1"/>
    </xf>
    <xf numFmtId="0" fontId="50" fillId="0" borderId="34" xfId="0" applyFont="1" applyBorder="1" applyAlignment="1">
      <alignment horizontal="left" vertical="top" wrapText="1"/>
    </xf>
    <xf numFmtId="0" fontId="50" fillId="0" borderId="34" xfId="0" applyFont="1" applyBorder="1" applyAlignment="1">
      <alignment wrapText="1"/>
    </xf>
    <xf numFmtId="4" fontId="50" fillId="0" borderId="34" xfId="0" applyNumberFormat="1" applyFont="1" applyBorder="1" applyAlignment="1">
      <alignment wrapText="1"/>
    </xf>
    <xf numFmtId="0" fontId="52" fillId="0" borderId="34" xfId="0" applyFont="1" applyBorder="1" applyAlignment="1">
      <alignment horizontal="justify" vertical="top" wrapText="1"/>
    </xf>
    <xf numFmtId="0" fontId="50" fillId="0" borderId="34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5" xfId="272" applyFont="1" applyBorder="1" applyAlignment="1">
      <alignment horizontal="center" vertical="center" wrapText="1"/>
    </xf>
    <xf numFmtId="0" fontId="4" fillId="0" borderId="6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49" fontId="4" fillId="0" borderId="34" xfId="272" applyNumberFormat="1" applyFont="1" applyBorder="1" applyAlignment="1">
      <alignment horizontal="center" vertical="center" wrapText="1"/>
    </xf>
    <xf numFmtId="0" fontId="4" fillId="0" borderId="27" xfId="272" applyFont="1" applyBorder="1" applyAlignment="1">
      <alignment horizontal="justify" vertical="center" wrapText="1"/>
    </xf>
    <xf numFmtId="0" fontId="55" fillId="0" borderId="0" xfId="272" applyFont="1"/>
    <xf numFmtId="0" fontId="4" fillId="0" borderId="27" xfId="272" applyFont="1" applyBorder="1" applyAlignment="1">
      <alignment vertical="center" wrapText="1"/>
    </xf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26" fillId="0" borderId="1" xfId="0" applyFont="1" applyBorder="1" applyAlignment="1">
      <alignment horizontal="center" wrapText="1"/>
    </xf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4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4" xfId="0" applyFont="1" applyBorder="1" applyAlignment="1">
      <alignment vertical="top" wrapText="1"/>
    </xf>
    <xf numFmtId="164" fontId="50" fillId="0" borderId="9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34" xfId="0" applyFont="1" applyBorder="1" applyAlignment="1">
      <alignment wrapText="1"/>
    </xf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2" fontId="52" fillId="0" borderId="0" xfId="0" applyNumberFormat="1" applyFont="1" applyBorder="1"/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4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2" fillId="0" borderId="34" xfId="0" applyFont="1" applyBorder="1" applyAlignment="1">
      <alignment horizontal="center" vertical="center" wrapText="1"/>
    </xf>
    <xf numFmtId="0" fontId="57" fillId="0" borderId="0" xfId="0" applyFont="1"/>
    <xf numFmtId="2" fontId="50" fillId="0" borderId="1" xfId="0" applyNumberFormat="1" applyFont="1" applyBorder="1"/>
    <xf numFmtId="4" fontId="52" fillId="0" borderId="34" xfId="0" applyNumberFormat="1" applyFont="1" applyBorder="1" applyAlignment="1">
      <alignment horizontal="right" vertical="center" wrapText="1"/>
    </xf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0" fontId="4" fillId="0" borderId="34" xfId="0" applyFont="1" applyBorder="1" applyAlignment="1">
      <alignment vertical="top" wrapText="1"/>
    </xf>
    <xf numFmtId="0" fontId="54" fillId="0" borderId="34" xfId="0" applyFont="1" applyBorder="1" applyAlignment="1">
      <alignment vertical="top" wrapText="1"/>
    </xf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4" fontId="4" fillId="0" borderId="34" xfId="0" applyNumberFormat="1" applyFont="1" applyBorder="1" applyAlignment="1">
      <alignment wrapText="1"/>
    </xf>
    <xf numFmtId="0" fontId="4" fillId="0" borderId="34" xfId="0" applyFont="1" applyBorder="1" applyAlignment="1">
      <alignment horizontal="justify" vertical="top" wrapText="1"/>
    </xf>
    <xf numFmtId="0" fontId="4" fillId="0" borderId="34" xfId="0" applyFont="1" applyBorder="1" applyAlignment="1">
      <alignment horizontal="left" vertical="top" wrapText="1"/>
    </xf>
    <xf numFmtId="0" fontId="54" fillId="0" borderId="34" xfId="0" applyFont="1" applyFill="1" applyBorder="1" applyAlignment="1">
      <alignment vertical="top" wrapText="1"/>
    </xf>
    <xf numFmtId="0" fontId="4" fillId="0" borderId="34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4" fillId="0" borderId="34" xfId="0" applyFont="1" applyBorder="1" applyAlignment="1">
      <alignment wrapText="1"/>
    </xf>
    <xf numFmtId="0" fontId="63" fillId="0" borderId="0" xfId="0" applyFont="1"/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4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5" fillId="0" borderId="0" xfId="0" applyFont="1"/>
    <xf numFmtId="0" fontId="66" fillId="0" borderId="0" xfId="0" applyFont="1"/>
    <xf numFmtId="165" fontId="67" fillId="0" borderId="0" xfId="0" applyNumberFormat="1" applyFont="1" applyAlignment="1">
      <alignment horizontal="right"/>
    </xf>
    <xf numFmtId="165" fontId="67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4" xfId="0" applyFont="1" applyBorder="1" applyAlignment="1">
      <alignment horizontal="left" wrapText="1"/>
    </xf>
    <xf numFmtId="0" fontId="50" fillId="0" borderId="34" xfId="0" applyFont="1" applyFill="1" applyBorder="1" applyAlignment="1">
      <alignment wrapText="1"/>
    </xf>
    <xf numFmtId="4" fontId="68" fillId="0" borderId="0" xfId="0" applyNumberFormat="1" applyFont="1"/>
    <xf numFmtId="0" fontId="0" fillId="0" borderId="34" xfId="0" applyBorder="1" applyAlignment="1">
      <alignment horizontal="center" wrapText="1"/>
    </xf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4" fontId="69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2" fontId="5" fillId="0" borderId="0" xfId="0" applyNumberFormat="1" applyFont="1"/>
    <xf numFmtId="4" fontId="70" fillId="0" borderId="0" xfId="0" applyNumberFormat="1" applyFont="1" applyFill="1"/>
    <xf numFmtId="4" fontId="70" fillId="0" borderId="0" xfId="0" applyNumberFormat="1" applyFont="1" applyFill="1" applyAlignment="1">
      <alignment horizontal="center" vertical="center"/>
    </xf>
    <xf numFmtId="0" fontId="5" fillId="33" borderId="0" xfId="0" applyFont="1" applyFill="1"/>
    <xf numFmtId="4" fontId="5" fillId="0" borderId="0" xfId="0" applyNumberFormat="1" applyFont="1" applyFill="1"/>
    <xf numFmtId="0" fontId="4" fillId="0" borderId="29" xfId="0" applyFont="1" applyFill="1" applyBorder="1" applyAlignment="1">
      <alignment horizontal="justify" vertical="top" wrapText="1"/>
    </xf>
    <xf numFmtId="165" fontId="4" fillId="0" borderId="34" xfId="0" applyNumberFormat="1" applyFont="1" applyFill="1" applyBorder="1" applyAlignment="1">
      <alignment wrapText="1"/>
    </xf>
    <xf numFmtId="165" fontId="5" fillId="0" borderId="0" xfId="0" applyNumberFormat="1" applyFont="1" applyFill="1"/>
    <xf numFmtId="0" fontId="4" fillId="0" borderId="35" xfId="0" applyNumberFormat="1" applyFont="1" applyFill="1" applyBorder="1" applyAlignment="1">
      <alignment horizontal="right" wrapText="1"/>
    </xf>
    <xf numFmtId="0" fontId="4" fillId="0" borderId="35" xfId="0" applyFont="1" applyFill="1" applyBorder="1" applyAlignment="1">
      <alignment vertical="top" wrapText="1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4" fontId="4" fillId="0" borderId="34" xfId="0" applyNumberFormat="1" applyFont="1" applyBorder="1" applyAlignment="1">
      <alignment horizontal="right" vertical="center" wrapText="1"/>
    </xf>
    <xf numFmtId="10" fontId="4" fillId="0" borderId="34" xfId="0" applyNumberFormat="1" applyFont="1" applyBorder="1" applyAlignment="1">
      <alignment horizontal="right" vertical="center" wrapText="1"/>
    </xf>
    <xf numFmtId="3" fontId="4" fillId="0" borderId="34" xfId="0" applyNumberFormat="1" applyFont="1" applyBorder="1" applyAlignment="1">
      <alignment wrapText="1"/>
    </xf>
    <xf numFmtId="168" fontId="4" fillId="0" borderId="34" xfId="0" applyNumberFormat="1" applyFont="1" applyBorder="1" applyAlignment="1">
      <alignment wrapText="1"/>
    </xf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167" fontId="50" fillId="0" borderId="1" xfId="384" applyNumberFormat="1" applyFont="1" applyBorder="1" applyAlignment="1">
      <alignment horizontal="right" vertical="center"/>
    </xf>
    <xf numFmtId="0" fontId="71" fillId="0" borderId="0" xfId="384" applyFont="1" applyAlignment="1">
      <alignment horizontal="center" vertical="center"/>
    </xf>
    <xf numFmtId="0" fontId="37" fillId="0" borderId="0" xfId="384" applyFont="1"/>
    <xf numFmtId="4" fontId="50" fillId="0" borderId="34" xfId="383" applyNumberFormat="1" applyFont="1" applyBorder="1" applyAlignment="1">
      <alignment horizontal="center" vertical="center" wrapText="1"/>
    </xf>
    <xf numFmtId="0" fontId="52" fillId="0" borderId="0" xfId="384" applyFont="1"/>
    <xf numFmtId="9" fontId="50" fillId="0" borderId="34" xfId="383" applyNumberFormat="1" applyFont="1" applyBorder="1" applyAlignment="1">
      <alignment horizontal="left" vertical="top" wrapText="1"/>
    </xf>
    <xf numFmtId="0" fontId="52" fillId="0" borderId="34" xfId="383" applyFont="1" applyBorder="1" applyAlignment="1">
      <alignment horizontal="left" wrapText="1"/>
    </xf>
    <xf numFmtId="9" fontId="50" fillId="0" borderId="34" xfId="385" applyNumberFormat="1" applyFont="1" applyBorder="1" applyAlignment="1">
      <alignment horizontal="left" vertical="top" wrapText="1"/>
    </xf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2" fillId="0" borderId="0" xfId="0" applyFont="1"/>
    <xf numFmtId="167" fontId="58" fillId="0" borderId="0" xfId="0" applyNumberFormat="1" applyFont="1" applyAlignment="1">
      <alignment horizontal="right"/>
    </xf>
    <xf numFmtId="4" fontId="70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8" xfId="0" applyNumberFormat="1" applyFont="1" applyFill="1" applyBorder="1" applyAlignment="1">
      <alignment horizontal="left" wrapText="1"/>
    </xf>
    <xf numFmtId="0" fontId="59" fillId="0" borderId="0" xfId="0" applyFont="1" applyAlignment="1">
      <alignment horizontal="center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5" fillId="0" borderId="0" xfId="0" applyFont="1" applyFill="1" applyAlignment="1"/>
    <xf numFmtId="0" fontId="75" fillId="0" borderId="0" xfId="0" applyFont="1" applyFill="1" applyBorder="1" applyAlignment="1"/>
    <xf numFmtId="0" fontId="75" fillId="0" borderId="0" xfId="0" applyFont="1" applyFill="1" applyBorder="1"/>
    <xf numFmtId="0" fontId="75" fillId="0" borderId="0" xfId="369" applyFont="1" applyFill="1"/>
    <xf numFmtId="0" fontId="75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9" xfId="0" applyFont="1" applyBorder="1" applyAlignment="1"/>
    <xf numFmtId="0" fontId="46" fillId="0" borderId="9" xfId="0" applyFont="1" applyBorder="1" applyAlignment="1">
      <alignment wrapText="1"/>
    </xf>
    <xf numFmtId="0" fontId="75" fillId="0" borderId="8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9" xfId="0" applyFont="1" applyBorder="1" applyAlignment="1">
      <alignment vertical="top" wrapText="1"/>
    </xf>
    <xf numFmtId="0" fontId="46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50" fillId="0" borderId="0" xfId="0" applyFont="1" applyBorder="1" applyAlignment="1"/>
    <xf numFmtId="0" fontId="50" fillId="0" borderId="25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6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4" xfId="0" applyNumberFormat="1" applyFont="1" applyBorder="1" applyAlignment="1">
      <alignment wrapText="1"/>
    </xf>
    <xf numFmtId="165" fontId="50" fillId="0" borderId="9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3" fillId="0" borderId="0" xfId="0" applyFont="1" applyAlignment="1">
      <alignment horizontal="center" vertical="top"/>
    </xf>
    <xf numFmtId="0" fontId="73" fillId="0" borderId="3" xfId="0" applyFont="1" applyBorder="1" applyAlignment="1">
      <alignment horizontal="center" vertical="top"/>
    </xf>
    <xf numFmtId="0" fontId="73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7" fillId="0" borderId="0" xfId="272" applyFont="1"/>
    <xf numFmtId="0" fontId="77" fillId="0" borderId="0" xfId="272" applyFont="1" applyAlignment="1">
      <alignment horizontal="center"/>
    </xf>
    <xf numFmtId="4" fontId="78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1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1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9" fillId="0" borderId="1" xfId="0" applyNumberFormat="1" applyFont="1" applyBorder="1"/>
    <xf numFmtId="165" fontId="79" fillId="0" borderId="0" xfId="0" applyNumberFormat="1" applyFont="1" applyBorder="1"/>
    <xf numFmtId="165" fontId="54" fillId="0" borderId="34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wrapText="1"/>
    </xf>
    <xf numFmtId="165" fontId="4" fillId="0" borderId="27" xfId="0" applyNumberFormat="1" applyFont="1" applyBorder="1" applyAlignment="1">
      <alignment wrapText="1"/>
    </xf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27" xfId="0" applyNumberFormat="1" applyFont="1" applyBorder="1" applyAlignment="1">
      <alignment wrapText="1"/>
    </xf>
    <xf numFmtId="165" fontId="50" fillId="0" borderId="1" xfId="0" applyNumberFormat="1" applyFont="1" applyFill="1" applyBorder="1" applyAlignment="1">
      <alignment wrapText="1"/>
    </xf>
    <xf numFmtId="165" fontId="50" fillId="0" borderId="34" xfId="0" applyNumberFormat="1" applyFont="1" applyBorder="1" applyAlignment="1">
      <alignment horizontal="center" wrapText="1"/>
    </xf>
    <xf numFmtId="165" fontId="50" fillId="0" borderId="27" xfId="0" applyNumberFormat="1" applyFont="1" applyFill="1" applyBorder="1" applyAlignment="1">
      <alignment horizontal="right" wrapText="1"/>
    </xf>
    <xf numFmtId="165" fontId="50" fillId="0" borderId="27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3" fontId="4" fillId="0" borderId="27" xfId="0" applyNumberFormat="1" applyFont="1" applyBorder="1" applyAlignment="1">
      <alignment wrapText="1"/>
    </xf>
    <xf numFmtId="167" fontId="52" fillId="0" borderId="1" xfId="384" applyNumberFormat="1" applyFont="1" applyBorder="1" applyAlignment="1">
      <alignment horizontal="right" vertical="center"/>
    </xf>
    <xf numFmtId="165" fontId="52" fillId="0" borderId="34" xfId="383" applyNumberFormat="1" applyFont="1" applyBorder="1" applyAlignment="1">
      <alignment wrapText="1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34" xfId="383" applyNumberFormat="1" applyFont="1" applyBorder="1" applyAlignment="1">
      <alignment horizontal="center" wrapText="1"/>
    </xf>
    <xf numFmtId="165" fontId="52" fillId="0" borderId="34" xfId="383" applyNumberFormat="1" applyFont="1" applyBorder="1" applyAlignment="1">
      <alignment horizontal="center" wrapText="1"/>
    </xf>
    <xf numFmtId="165" fontId="50" fillId="0" borderId="9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9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3" fillId="0" borderId="0" xfId="1" applyNumberFormat="1" applyFont="1" applyFill="1"/>
    <xf numFmtId="0" fontId="3" fillId="0" borderId="8" xfId="1" applyFont="1" applyFill="1" applyBorder="1" applyAlignment="1">
      <alignment horizontal="center"/>
    </xf>
    <xf numFmtId="165" fontId="4" fillId="0" borderId="0" xfId="1" applyNumberFormat="1" applyFont="1" applyFill="1"/>
    <xf numFmtId="0" fontId="42" fillId="34" borderId="1" xfId="1" applyFont="1" applyFill="1" applyBorder="1" applyAlignment="1">
      <alignment wrapText="1"/>
    </xf>
    <xf numFmtId="0" fontId="4" fillId="0" borderId="24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5" xfId="0" applyFont="1" applyBorder="1" applyAlignment="1">
      <alignment horizontal="center" wrapText="1"/>
    </xf>
    <xf numFmtId="0" fontId="50" fillId="0" borderId="35" xfId="0" applyFont="1" applyBorder="1" applyAlignment="1">
      <alignment horizontal="left" vertical="top" wrapText="1"/>
    </xf>
    <xf numFmtId="0" fontId="50" fillId="0" borderId="35" xfId="0" applyFont="1" applyFill="1" applyBorder="1" applyAlignment="1">
      <alignment wrapText="1"/>
    </xf>
    <xf numFmtId="165" fontId="50" fillId="0" borderId="44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165" fontId="80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2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165" fontId="42" fillId="34" borderId="1" xfId="1" applyNumberFormat="1" applyFont="1" applyFill="1" applyBorder="1" applyAlignment="1">
      <alignment wrapText="1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55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0" fontId="50" fillId="0" borderId="34" xfId="0" applyNumberFormat="1" applyFont="1" applyBorder="1" applyAlignment="1">
      <alignment wrapText="1"/>
    </xf>
    <xf numFmtId="0" fontId="46" fillId="0" borderId="0" xfId="0" applyFont="1" applyAlignment="1">
      <alignment horizontal="center" vertical="center"/>
    </xf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1" fillId="0" borderId="11" xfId="0" applyNumberFormat="1" applyFont="1" applyBorder="1" applyAlignment="1">
      <alignment wrapText="1"/>
    </xf>
    <xf numFmtId="165" fontId="81" fillId="0" borderId="1" xfId="0" applyNumberFormat="1" applyFont="1" applyBorder="1" applyAlignment="1">
      <alignment horizontal="right"/>
    </xf>
    <xf numFmtId="165" fontId="81" fillId="0" borderId="1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50" fillId="0" borderId="34" xfId="0" applyNumberFormat="1" applyFont="1" applyBorder="1" applyAlignment="1">
      <alignment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26" xfId="189" applyFont="1" applyFill="1" applyBorder="1" applyAlignment="1">
      <alignment horizontal="center" vertical="center"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6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34" xfId="0" applyFont="1" applyFill="1" applyBorder="1" applyAlignment="1">
      <alignment horizontal="center" vertical="center" wrapText="1"/>
    </xf>
    <xf numFmtId="0" fontId="26" fillId="35" borderId="9" xfId="0" applyFont="1" applyFill="1" applyBorder="1" applyAlignment="1">
      <alignment horizontal="center" wrapText="1"/>
    </xf>
    <xf numFmtId="0" fontId="50" fillId="35" borderId="34" xfId="0" applyFont="1" applyFill="1" applyBorder="1" applyAlignment="1">
      <alignment wrapText="1"/>
    </xf>
    <xf numFmtId="0" fontId="52" fillId="35" borderId="34" xfId="0" applyFont="1" applyFill="1" applyBorder="1" applyAlignment="1">
      <alignment horizontal="justify" vertical="top" wrapText="1"/>
    </xf>
    <xf numFmtId="165" fontId="7" fillId="35" borderId="27" xfId="0" applyNumberFormat="1" applyFont="1" applyFill="1" applyBorder="1" applyAlignment="1">
      <alignment horizontal="right" vertical="center" wrapText="1"/>
    </xf>
    <xf numFmtId="0" fontId="50" fillId="35" borderId="34" xfId="0" applyFont="1" applyFill="1" applyBorder="1" applyAlignment="1">
      <alignment horizontal="center" vertical="center" wrapText="1"/>
    </xf>
    <xf numFmtId="0" fontId="50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vertical="center" wrapText="1"/>
    </xf>
    <xf numFmtId="49" fontId="52" fillId="35" borderId="34" xfId="0" applyNumberFormat="1" applyFont="1" applyFill="1" applyBorder="1" applyAlignment="1">
      <alignment wrapText="1"/>
    </xf>
    <xf numFmtId="4" fontId="52" fillId="35" borderId="27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5" xfId="272" applyFont="1" applyFill="1" applyBorder="1" applyAlignment="1">
      <alignment horizontal="center" vertical="center" wrapText="1"/>
    </xf>
    <xf numFmtId="0" fontId="4" fillId="35" borderId="6" xfId="272" applyFont="1" applyFill="1" applyBorder="1" applyAlignment="1">
      <alignment horizontal="center" vertical="center"/>
    </xf>
    <xf numFmtId="49" fontId="7" fillId="35" borderId="34" xfId="272" applyNumberFormat="1" applyFont="1" applyFill="1" applyBorder="1" applyAlignment="1">
      <alignment horizontal="center" vertical="center" wrapText="1"/>
    </xf>
    <xf numFmtId="0" fontId="7" fillId="35" borderId="27" xfId="272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center" vertical="center" wrapText="1"/>
    </xf>
    <xf numFmtId="0" fontId="4" fillId="35" borderId="27" xfId="272" applyFont="1" applyFill="1" applyBorder="1" applyAlignment="1">
      <alignment horizontal="justify" vertical="center" wrapText="1"/>
    </xf>
    <xf numFmtId="49" fontId="4" fillId="35" borderId="34" xfId="272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189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34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vertical="center" wrapText="1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1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40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2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0" fontId="7" fillId="35" borderId="1" xfId="0" applyFont="1" applyFill="1" applyBorder="1" applyAlignment="1">
      <alignment horizontal="left" vertical="center" wrapText="1"/>
    </xf>
    <xf numFmtId="165" fontId="81" fillId="0" borderId="0" xfId="0" applyNumberFormat="1" applyFont="1" applyBorder="1" applyAlignment="1">
      <alignment vertical="center" wrapText="1"/>
    </xf>
    <xf numFmtId="165" fontId="81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3" fillId="0" borderId="0" xfId="0" applyFont="1" applyBorder="1" applyAlignment="1">
      <alignment horizontal="center" vertical="top"/>
    </xf>
    <xf numFmtId="0" fontId="4" fillId="35" borderId="27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wrapText="1"/>
    </xf>
    <xf numFmtId="0" fontId="4" fillId="35" borderId="2" xfId="0" applyFont="1" applyFill="1" applyBorder="1" applyAlignment="1">
      <alignment horizontal="center" vertical="center" wrapText="1"/>
    </xf>
    <xf numFmtId="0" fontId="4" fillId="35" borderId="38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wrapText="1"/>
    </xf>
    <xf numFmtId="0" fontId="4" fillId="35" borderId="26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wrapText="1"/>
    </xf>
    <xf numFmtId="0" fontId="4" fillId="35" borderId="34" xfId="0" applyFont="1" applyFill="1" applyBorder="1" applyAlignment="1">
      <alignment horizontal="center" wrapText="1"/>
    </xf>
    <xf numFmtId="0" fontId="4" fillId="35" borderId="27" xfId="0" applyFont="1" applyFill="1" applyBorder="1" applyAlignment="1">
      <alignment horizontal="center" wrapText="1"/>
    </xf>
    <xf numFmtId="165" fontId="4" fillId="0" borderId="11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54" fillId="35" borderId="34" xfId="0" applyFont="1" applyFill="1" applyBorder="1" applyAlignment="1">
      <alignment wrapText="1"/>
    </xf>
    <xf numFmtId="0" fontId="7" fillId="35" borderId="34" xfId="0" applyFont="1" applyFill="1" applyBorder="1" applyAlignment="1">
      <alignment horizontal="justify" vertical="top" wrapText="1"/>
    </xf>
    <xf numFmtId="0" fontId="7" fillId="35" borderId="34" xfId="0" applyFont="1" applyFill="1" applyBorder="1" applyAlignment="1">
      <alignment horizontal="center" wrapText="1"/>
    </xf>
    <xf numFmtId="0" fontId="50" fillId="35" borderId="27" xfId="0" applyFont="1" applyFill="1" applyBorder="1" applyAlignment="1">
      <alignment horizontal="center" vertical="center" wrapText="1"/>
    </xf>
    <xf numFmtId="0" fontId="37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wrapText="1"/>
    </xf>
    <xf numFmtId="165" fontId="52" fillId="35" borderId="27" xfId="0" applyNumberFormat="1" applyFont="1" applyFill="1" applyBorder="1" applyAlignment="1">
      <alignment wrapText="1"/>
    </xf>
    <xf numFmtId="0" fontId="50" fillId="0" borderId="34" xfId="0" applyFont="1" applyFill="1" applyBorder="1" applyAlignment="1">
      <alignment horizontal="center" vertical="center" wrapText="1"/>
    </xf>
    <xf numFmtId="0" fontId="7" fillId="35" borderId="34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4" fillId="26" borderId="34" xfId="0" applyFont="1" applyFill="1" applyBorder="1" applyAlignment="1">
      <alignment horizontal="justify" vertical="top" wrapText="1"/>
    </xf>
    <xf numFmtId="0" fontId="7" fillId="35" borderId="34" xfId="0" applyFont="1" applyFill="1" applyBorder="1" applyAlignment="1">
      <alignment horizontal="justify" wrapText="1"/>
    </xf>
    <xf numFmtId="4" fontId="7" fillId="35" borderId="27" xfId="0" applyNumberFormat="1" applyFont="1" applyFill="1" applyBorder="1" applyAlignment="1">
      <alignment horizontal="center" vertical="center" wrapText="1"/>
    </xf>
    <xf numFmtId="0" fontId="7" fillId="35" borderId="34" xfId="0" applyFont="1" applyFill="1" applyBorder="1" applyAlignment="1">
      <alignment horizontal="right" vertical="center" wrapText="1"/>
    </xf>
    <xf numFmtId="0" fontId="6" fillId="35" borderId="34" xfId="0" applyFont="1" applyFill="1" applyBorder="1" applyAlignment="1">
      <alignment horizontal="center" vertical="center" wrapText="1"/>
    </xf>
    <xf numFmtId="0" fontId="7" fillId="35" borderId="34" xfId="0" applyFont="1" applyFill="1" applyBorder="1" applyAlignment="1">
      <alignment horizontal="justify" vertical="center" wrapText="1"/>
    </xf>
    <xf numFmtId="4" fontId="7" fillId="35" borderId="27" xfId="0" applyNumberFormat="1" applyFont="1" applyFill="1" applyBorder="1" applyAlignment="1">
      <alignment vertical="center" wrapText="1"/>
    </xf>
    <xf numFmtId="0" fontId="50" fillId="35" borderId="26" xfId="383" applyFont="1" applyFill="1" applyBorder="1" applyAlignment="1">
      <alignment horizontal="center" vertical="center" wrapText="1"/>
    </xf>
    <xf numFmtId="0" fontId="50" fillId="35" borderId="34" xfId="383" applyFont="1" applyFill="1" applyBorder="1" applyAlignment="1">
      <alignment horizontal="center" vertical="center" wrapText="1"/>
    </xf>
    <xf numFmtId="0" fontId="52" fillId="35" borderId="34" xfId="383" applyFont="1" applyFill="1" applyBorder="1" applyAlignment="1">
      <alignment wrapText="1"/>
    </xf>
    <xf numFmtId="0" fontId="52" fillId="35" borderId="34" xfId="383" applyFont="1" applyFill="1" applyBorder="1" applyAlignment="1">
      <alignment horizontal="justify" vertical="top" wrapText="1"/>
    </xf>
    <xf numFmtId="4" fontId="52" fillId="35" borderId="34" xfId="383" applyNumberFormat="1" applyFont="1" applyFill="1" applyBorder="1" applyAlignment="1">
      <alignment horizontal="center" vertical="center" wrapText="1"/>
    </xf>
    <xf numFmtId="165" fontId="52" fillId="35" borderId="34" xfId="383" applyNumberFormat="1" applyFont="1" applyFill="1" applyBorder="1" applyAlignment="1">
      <alignment horizontal="center" vertical="center" wrapText="1"/>
    </xf>
    <xf numFmtId="165" fontId="7" fillId="35" borderId="34" xfId="383" applyNumberFormat="1" applyFont="1" applyFill="1" applyBorder="1" applyAlignment="1">
      <alignment horizont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3" fillId="0" borderId="0" xfId="189" applyNumberFormat="1" applyFont="1"/>
    <xf numFmtId="0" fontId="40" fillId="0" borderId="0" xfId="189" applyFont="1"/>
    <xf numFmtId="4" fontId="84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51" fillId="0" borderId="0" xfId="0" applyNumberFormat="1" applyFont="1" applyAlignment="1">
      <alignment horizontal="center"/>
    </xf>
    <xf numFmtId="0" fontId="85" fillId="0" borderId="0" xfId="189" applyFont="1"/>
    <xf numFmtId="4" fontId="85" fillId="0" borderId="0" xfId="189" applyNumberFormat="1" applyFont="1"/>
    <xf numFmtId="165" fontId="50" fillId="35" borderId="34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35" borderId="34" xfId="0" applyFont="1" applyFill="1" applyBorder="1" applyAlignment="1">
      <alignment horizontal="center" vertical="center" wrapText="1"/>
    </xf>
    <xf numFmtId="0" fontId="7" fillId="35" borderId="34" xfId="0" applyFont="1" applyFill="1" applyBorder="1" applyAlignment="1">
      <alignment wrapText="1"/>
    </xf>
    <xf numFmtId="165" fontId="7" fillId="35" borderId="34" xfId="0" applyNumberFormat="1" applyFont="1" applyFill="1" applyBorder="1" applyAlignment="1">
      <alignment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1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6" fillId="0" borderId="1" xfId="0" applyNumberFormat="1" applyFont="1" applyBorder="1" applyAlignment="1">
      <alignment wrapText="1"/>
    </xf>
    <xf numFmtId="165" fontId="86" fillId="30" borderId="1" xfId="0" applyNumberFormat="1" applyFont="1" applyFill="1" applyBorder="1" applyAlignment="1">
      <alignment horizontal="right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86" fillId="0" borderId="1" xfId="0" applyNumberFormat="1" applyFont="1" applyBorder="1" applyAlignment="1">
      <alignment horizontal="right"/>
    </xf>
    <xf numFmtId="0" fontId="54" fillId="35" borderId="26" xfId="0" applyFont="1" applyFill="1" applyBorder="1" applyAlignment="1">
      <alignment wrapText="1"/>
    </xf>
    <xf numFmtId="0" fontId="7" fillId="35" borderId="26" xfId="0" applyFont="1" applyFill="1" applyBorder="1" applyAlignment="1">
      <alignment horizontal="justify" vertical="top" wrapText="1"/>
    </xf>
    <xf numFmtId="0" fontId="7" fillId="35" borderId="26" xfId="0" applyFont="1" applyFill="1" applyBorder="1" applyAlignment="1">
      <alignment horizontal="center" wrapText="1"/>
    </xf>
    <xf numFmtId="165" fontId="7" fillId="35" borderId="38" xfId="0" applyNumberFormat="1" applyFont="1" applyFill="1" applyBorder="1" applyAlignment="1">
      <alignment horizontal="right" vertical="center" wrapText="1"/>
    </xf>
    <xf numFmtId="2" fontId="4" fillId="31" borderId="11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55" fillId="35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horizontal="left" vertical="center" wrapText="1"/>
    </xf>
    <xf numFmtId="0" fontId="60" fillId="35" borderId="34" xfId="0" applyFont="1" applyFill="1" applyBorder="1" applyAlignment="1">
      <alignment horizontal="center" vertical="center" wrapText="1"/>
    </xf>
    <xf numFmtId="4" fontId="52" fillId="35" borderId="34" xfId="0" applyNumberFormat="1" applyFont="1" applyFill="1" applyBorder="1" applyAlignment="1">
      <alignment horizontal="righ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0" fontId="4" fillId="35" borderId="1" xfId="272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center" vertical="center" wrapText="1"/>
    </xf>
    <xf numFmtId="170" fontId="4" fillId="0" borderId="27" xfId="0" applyNumberFormat="1" applyFont="1" applyBorder="1" applyAlignment="1">
      <alignment horizontal="center" wrapText="1"/>
    </xf>
    <xf numFmtId="0" fontId="55" fillId="35" borderId="1" xfId="0" applyFont="1" applyFill="1" applyBorder="1" applyAlignment="1">
      <alignment horizontal="center" wrapText="1"/>
    </xf>
    <xf numFmtId="0" fontId="4" fillId="35" borderId="34" xfId="0" applyFont="1" applyFill="1" applyBorder="1" applyAlignment="1">
      <alignment horizontal="justify" vertical="top" wrapText="1"/>
    </xf>
    <xf numFmtId="0" fontId="4" fillId="35" borderId="34" xfId="0" applyFont="1" applyFill="1" applyBorder="1" applyAlignment="1">
      <alignment vertical="top" wrapText="1"/>
    </xf>
    <xf numFmtId="165" fontId="4" fillId="35" borderId="34" xfId="0" applyNumberFormat="1" applyFont="1" applyFill="1" applyBorder="1" applyAlignment="1">
      <alignment horizontal="center" wrapText="1"/>
    </xf>
    <xf numFmtId="165" fontId="4" fillId="35" borderId="34" xfId="0" applyNumberFormat="1" applyFont="1" applyFill="1" applyBorder="1" applyAlignment="1">
      <alignment vertical="center" wrapText="1"/>
    </xf>
    <xf numFmtId="165" fontId="4" fillId="35" borderId="34" xfId="0" applyNumberFormat="1" applyFont="1" applyFill="1" applyBorder="1" applyAlignment="1">
      <alignment horizontal="center" vertical="center" wrapText="1"/>
    </xf>
    <xf numFmtId="165" fontId="4" fillId="35" borderId="27" xfId="0" applyNumberFormat="1" applyFont="1" applyFill="1" applyBorder="1" applyAlignment="1">
      <alignment vertical="center" wrapText="1"/>
    </xf>
    <xf numFmtId="165" fontId="4" fillId="35" borderId="34" xfId="0" applyNumberFormat="1" applyFont="1" applyFill="1" applyBorder="1" applyAlignment="1">
      <alignment wrapText="1"/>
    </xf>
    <xf numFmtId="165" fontId="4" fillId="35" borderId="27" xfId="0" applyNumberFormat="1" applyFont="1" applyFill="1" applyBorder="1" applyAlignment="1">
      <alignment wrapText="1"/>
    </xf>
    <xf numFmtId="0" fontId="55" fillId="35" borderId="34" xfId="0" applyFont="1" applyFill="1" applyBorder="1" applyAlignment="1">
      <alignment vertical="top" wrapText="1"/>
    </xf>
    <xf numFmtId="165" fontId="7" fillId="35" borderId="34" xfId="0" applyNumberFormat="1" applyFont="1" applyFill="1" applyBorder="1" applyAlignment="1">
      <alignment horizontal="center" wrapText="1"/>
    </xf>
    <xf numFmtId="165" fontId="7" fillId="35" borderId="27" xfId="0" applyNumberFormat="1" applyFont="1" applyFill="1" applyBorder="1" applyAlignment="1">
      <alignment wrapText="1"/>
    </xf>
    <xf numFmtId="165" fontId="7" fillId="0" borderId="11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4" xfId="0" applyNumberFormat="1" applyFont="1" applyBorder="1" applyAlignment="1">
      <alignment horizontal="center" vertical="center" wrapText="1"/>
    </xf>
    <xf numFmtId="165" fontId="50" fillId="0" borderId="27" xfId="0" applyNumberFormat="1" applyFont="1" applyFill="1" applyBorder="1" applyAlignment="1">
      <alignment horizontal="right" vertical="center" wrapText="1"/>
    </xf>
    <xf numFmtId="165" fontId="50" fillId="0" borderId="27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1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0" fontId="46" fillId="0" borderId="0" xfId="0" applyFont="1" applyFill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/>
    </xf>
    <xf numFmtId="49" fontId="47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49" fontId="87" fillId="0" borderId="1" xfId="0" applyNumberFormat="1" applyFont="1" applyFill="1" applyBorder="1" applyAlignment="1">
      <alignment horizontal="center" vertical="center"/>
    </xf>
    <xf numFmtId="0" fontId="87" fillId="0" borderId="1" xfId="0" applyFont="1" applyFill="1" applyBorder="1" applyAlignment="1">
      <alignment horizontal="left" vertical="center" wrapText="1"/>
    </xf>
    <xf numFmtId="0" fontId="87" fillId="0" borderId="1" xfId="0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69" fontId="88" fillId="0" borderId="0" xfId="1" applyNumberFormat="1" applyFont="1" applyFill="1"/>
    <xf numFmtId="169" fontId="89" fillId="0" borderId="0" xfId="1" applyNumberFormat="1" applyFont="1" applyFill="1"/>
    <xf numFmtId="169" fontId="90" fillId="0" borderId="0" xfId="1" applyNumberFormat="1" applyFont="1" applyFill="1" applyAlignment="1">
      <alignment vertical="top" wrapText="1"/>
    </xf>
    <xf numFmtId="169" fontId="90" fillId="26" borderId="0" xfId="1" applyNumberFormat="1" applyFont="1" applyFill="1"/>
    <xf numFmtId="169" fontId="90" fillId="0" borderId="0" xfId="1" applyNumberFormat="1" applyFont="1" applyFill="1"/>
    <xf numFmtId="169" fontId="90" fillId="25" borderId="0" xfId="1" applyNumberFormat="1" applyFont="1" applyFill="1"/>
    <xf numFmtId="165" fontId="5" fillId="26" borderId="1" xfId="1" applyNumberFormat="1" applyFont="1" applyFill="1" applyBorder="1" applyAlignment="1">
      <alignment horizontal="center" wrapText="1"/>
    </xf>
    <xf numFmtId="165" fontId="42" fillId="34" borderId="1" xfId="1" applyNumberFormat="1" applyFont="1" applyFill="1" applyBorder="1" applyAlignment="1">
      <alignment horizontal="center" wrapText="1"/>
    </xf>
    <xf numFmtId="165" fontId="5" fillId="37" borderId="1" xfId="1" applyNumberFormat="1" applyFont="1" applyFill="1" applyBorder="1" applyAlignment="1">
      <alignment wrapText="1"/>
    </xf>
    <xf numFmtId="165" fontId="5" fillId="37" borderId="1" xfId="1" applyNumberFormat="1" applyFont="1" applyFill="1" applyBorder="1" applyAlignment="1">
      <alignment horizontal="center" wrapText="1"/>
    </xf>
    <xf numFmtId="0" fontId="5" fillId="38" borderId="1" xfId="1" applyFont="1" applyFill="1" applyBorder="1" applyAlignment="1">
      <alignment wrapText="1"/>
    </xf>
    <xf numFmtId="0" fontId="5" fillId="38" borderId="1" xfId="1" applyFont="1" applyFill="1" applyBorder="1" applyAlignment="1">
      <alignment horizontal="center" wrapText="1"/>
    </xf>
    <xf numFmtId="165" fontId="5" fillId="38" borderId="1" xfId="1" applyNumberFormat="1" applyFont="1" applyFill="1" applyBorder="1" applyAlignment="1">
      <alignment wrapText="1"/>
    </xf>
    <xf numFmtId="165" fontId="5" fillId="38" borderId="1" xfId="1" applyNumberFormat="1" applyFont="1" applyFill="1" applyBorder="1" applyAlignment="1">
      <alignment horizontal="center" wrapText="1"/>
    </xf>
    <xf numFmtId="0" fontId="5" fillId="38" borderId="1" xfId="1" applyFont="1" applyFill="1" applyBorder="1" applyAlignment="1">
      <alignment horizontal="center" vertical="center" wrapText="1"/>
    </xf>
    <xf numFmtId="0" fontId="5" fillId="38" borderId="6" xfId="1" applyFont="1" applyFill="1" applyBorder="1" applyAlignment="1">
      <alignment horizontal="left" wrapText="1"/>
    </xf>
    <xf numFmtId="165" fontId="5" fillId="38" borderId="1" xfId="3" applyNumberFormat="1" applyFont="1" applyFill="1" applyBorder="1" applyAlignment="1">
      <alignment wrapText="1"/>
    </xf>
    <xf numFmtId="165" fontId="5" fillId="38" borderId="1" xfId="3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5" fillId="38" borderId="1" xfId="1" applyFont="1" applyFill="1" applyBorder="1" applyAlignment="1">
      <alignment horizontal="left" wrapText="1"/>
    </xf>
    <xf numFmtId="49" fontId="5" fillId="26" borderId="1" xfId="1" applyNumberFormat="1" applyFont="1" applyFill="1" applyBorder="1" applyAlignment="1">
      <alignment horizontal="center" wrapText="1"/>
    </xf>
    <xf numFmtId="49" fontId="5" fillId="37" borderId="1" xfId="1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35" xfId="0" applyFont="1" applyBorder="1" applyAlignment="1">
      <alignment vertical="top" wrapText="1"/>
    </xf>
    <xf numFmtId="165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0" fontId="82" fillId="35" borderId="1" xfId="0" applyFont="1" applyFill="1" applyBorder="1" applyAlignment="1">
      <alignment vertical="top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" fillId="35" borderId="26" xfId="189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27" xfId="0" applyFont="1" applyFill="1" applyBorder="1" applyAlignment="1">
      <alignment horizontal="center" vertical="center" wrapText="1"/>
    </xf>
    <xf numFmtId="165" fontId="4" fillId="30" borderId="1" xfId="189" applyNumberFormat="1" applyFont="1" applyFill="1" applyBorder="1" applyAlignment="1">
      <alignment horizontal="center" wrapText="1"/>
    </xf>
    <xf numFmtId="165" fontId="4" fillId="0" borderId="1" xfId="0" applyNumberFormat="1" applyFont="1" applyBorder="1"/>
    <xf numFmtId="165" fontId="4" fillId="0" borderId="1" xfId="0" applyNumberFormat="1" applyFont="1" applyBorder="1" applyAlignment="1">
      <alignment vertical="center"/>
    </xf>
    <xf numFmtId="165" fontId="4" fillId="0" borderId="1" xfId="189" applyNumberFormat="1" applyFont="1" applyBorder="1"/>
    <xf numFmtId="165" fontId="50" fillId="0" borderId="1" xfId="0" applyNumberFormat="1" applyFont="1" applyBorder="1" applyAlignment="1">
      <alignment vertical="center" wrapText="1"/>
    </xf>
    <xf numFmtId="0" fontId="52" fillId="0" borderId="25" xfId="0" applyFont="1" applyBorder="1" applyAlignment="1">
      <alignment vertical="center" wrapText="1"/>
    </xf>
    <xf numFmtId="0" fontId="91" fillId="0" borderId="48" xfId="189" applyFont="1" applyFill="1" applyBorder="1" applyAlignment="1">
      <alignment horizontal="center" vertical="center" wrapText="1"/>
    </xf>
    <xf numFmtId="4" fontId="91" fillId="0" borderId="47" xfId="0" applyNumberFormat="1" applyFont="1" applyFill="1" applyBorder="1" applyAlignment="1" applyProtection="1">
      <alignment horizontal="center" vertical="center"/>
    </xf>
    <xf numFmtId="4" fontId="91" fillId="0" borderId="47" xfId="189" applyNumberFormat="1" applyFont="1" applyFill="1" applyBorder="1" applyAlignment="1">
      <alignment horizontal="center" vertical="center" wrapText="1"/>
    </xf>
    <xf numFmtId="165" fontId="91" fillId="0" borderId="47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6" fillId="0" borderId="0" xfId="189" applyNumberFormat="1" applyFont="1" applyFill="1"/>
    <xf numFmtId="0" fontId="74" fillId="0" borderId="49" xfId="0" applyFont="1" applyBorder="1" applyAlignment="1">
      <alignment horizontal="center" vertical="top"/>
    </xf>
    <xf numFmtId="0" fontId="74" fillId="0" borderId="54" xfId="0" applyFont="1" applyBorder="1" applyAlignment="1">
      <alignment horizontal="center" vertical="top"/>
    </xf>
    <xf numFmtId="0" fontId="74" fillId="0" borderId="59" xfId="0" applyFont="1" applyBorder="1" applyAlignment="1">
      <alignment horizontal="center" vertical="top"/>
    </xf>
    <xf numFmtId="0" fontId="73" fillId="0" borderId="59" xfId="0" applyFont="1" applyBorder="1" applyAlignment="1">
      <alignment horizontal="center" vertical="top"/>
    </xf>
    <xf numFmtId="0" fontId="4" fillId="0" borderId="61" xfId="272" applyFont="1" applyBorder="1" applyAlignment="1">
      <alignment horizontal="justify" vertical="center" wrapText="1"/>
    </xf>
    <xf numFmtId="165" fontId="4" fillId="0" borderId="58" xfId="0" applyNumberFormat="1" applyFont="1" applyBorder="1" applyAlignment="1">
      <alignment horizontal="right" vertical="center"/>
    </xf>
    <xf numFmtId="165" fontId="4" fillId="0" borderId="58" xfId="189" applyNumberFormat="1" applyFont="1" applyBorder="1" applyAlignment="1">
      <alignment horizontal="right" vertical="center"/>
    </xf>
    <xf numFmtId="0" fontId="4" fillId="0" borderId="61" xfId="272" applyFont="1" applyBorder="1" applyAlignment="1">
      <alignment vertical="center" wrapText="1"/>
    </xf>
    <xf numFmtId="165" fontId="4" fillId="0" borderId="34" xfId="0" applyNumberFormat="1" applyFont="1" applyBorder="1" applyAlignment="1">
      <alignment horizontal="left" vertical="top" wrapText="1"/>
    </xf>
    <xf numFmtId="165" fontId="4" fillId="0" borderId="34" xfId="0" applyNumberFormat="1" applyFont="1" applyBorder="1" applyAlignment="1">
      <alignment horizontal="left" vertical="center" wrapText="1"/>
    </xf>
    <xf numFmtId="0" fontId="50" fillId="0" borderId="34" xfId="0" applyFont="1" applyFill="1" applyBorder="1" applyAlignment="1">
      <alignment vertical="center" wrapText="1"/>
    </xf>
    <xf numFmtId="165" fontId="50" fillId="0" borderId="27" xfId="0" applyNumberFormat="1" applyFont="1" applyBorder="1" applyAlignment="1">
      <alignment vertical="center" wrapText="1"/>
    </xf>
    <xf numFmtId="0" fontId="50" fillId="0" borderId="34" xfId="0" applyFont="1" applyBorder="1" applyAlignment="1">
      <alignment horizontal="left" vertical="center" wrapText="1"/>
    </xf>
    <xf numFmtId="172" fontId="4" fillId="0" borderId="1" xfId="189" applyNumberFormat="1" applyFont="1" applyBorder="1" applyAlignment="1">
      <alignment horizontal="center" wrapText="1"/>
    </xf>
    <xf numFmtId="0" fontId="50" fillId="35" borderId="45" xfId="0" applyFont="1" applyFill="1" applyBorder="1" applyAlignment="1">
      <alignment horizontal="center" vertical="center" wrapText="1"/>
    </xf>
    <xf numFmtId="0" fontId="50" fillId="35" borderId="45" xfId="0" applyFont="1" applyFill="1" applyBorder="1" applyAlignment="1">
      <alignment horizontal="center" wrapText="1"/>
    </xf>
    <xf numFmtId="0" fontId="50" fillId="0" borderId="1" xfId="0" applyFont="1" applyBorder="1" applyAlignment="1">
      <alignment horizontal="right" vertical="center" wrapText="1"/>
    </xf>
    <xf numFmtId="165" fontId="50" fillId="0" borderId="1" xfId="0" applyNumberFormat="1" applyFont="1" applyBorder="1" applyAlignment="1">
      <alignment vertical="center"/>
    </xf>
    <xf numFmtId="165" fontId="60" fillId="0" borderId="1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165" fontId="60" fillId="0" borderId="0" xfId="0" applyNumberFormat="1" applyFont="1" applyAlignment="1">
      <alignment vertical="center"/>
    </xf>
    <xf numFmtId="4" fontId="60" fillId="0" borderId="0" xfId="0" applyNumberFormat="1" applyFont="1" applyAlignment="1">
      <alignment vertical="center"/>
    </xf>
    <xf numFmtId="4" fontId="3" fillId="0" borderId="0" xfId="1" applyNumberFormat="1" applyFont="1" applyFill="1" applyBorder="1" applyAlignment="1">
      <alignment horizontal="center" vertical="center"/>
    </xf>
    <xf numFmtId="0" fontId="55" fillId="35" borderId="0" xfId="272" applyFont="1" applyFill="1"/>
    <xf numFmtId="172" fontId="7" fillId="35" borderId="1" xfId="189" applyNumberFormat="1" applyFont="1" applyFill="1" applyBorder="1" applyAlignment="1">
      <alignment horizontal="center" wrapText="1"/>
    </xf>
    <xf numFmtId="0" fontId="4" fillId="35" borderId="45" xfId="189" applyFont="1" applyFill="1" applyBorder="1" applyAlignment="1">
      <alignment horizontal="center" vertical="center" wrapText="1"/>
    </xf>
    <xf numFmtId="3" fontId="91" fillId="0" borderId="47" xfId="0" applyNumberFormat="1" applyFont="1" applyFill="1" applyBorder="1" applyAlignment="1" applyProtection="1">
      <alignment horizontal="center" vertical="center"/>
    </xf>
    <xf numFmtId="0" fontId="91" fillId="35" borderId="47" xfId="189" applyFont="1" applyFill="1" applyBorder="1" applyAlignment="1">
      <alignment horizontal="center" vertical="center" wrapText="1"/>
    </xf>
    <xf numFmtId="0" fontId="4" fillId="35" borderId="47" xfId="189" applyFont="1" applyFill="1" applyBorder="1" applyAlignment="1">
      <alignment horizontal="center" vertical="center" wrapText="1"/>
    </xf>
    <xf numFmtId="0" fontId="91" fillId="35" borderId="58" xfId="189" applyFont="1" applyFill="1" applyBorder="1" applyAlignment="1">
      <alignment horizontal="center" vertical="center" wrapText="1"/>
    </xf>
    <xf numFmtId="0" fontId="4" fillId="35" borderId="58" xfId="189" applyFont="1" applyFill="1" applyBorder="1" applyAlignment="1">
      <alignment horizontal="center" vertical="center" wrapText="1"/>
    </xf>
    <xf numFmtId="0" fontId="91" fillId="35" borderId="53" xfId="189" applyFont="1" applyFill="1" applyBorder="1" applyAlignment="1">
      <alignment horizontal="center" vertical="center" wrapText="1"/>
    </xf>
    <xf numFmtId="0" fontId="4" fillId="35" borderId="53" xfId="189" applyFont="1" applyFill="1" applyBorder="1" applyAlignment="1">
      <alignment horizontal="center" vertical="center" wrapText="1"/>
    </xf>
    <xf numFmtId="165" fontId="92" fillId="35" borderId="47" xfId="189" applyNumberFormat="1" applyFont="1" applyFill="1" applyBorder="1" applyAlignment="1">
      <alignment horizontal="center" vertical="center" wrapText="1"/>
    </xf>
    <xf numFmtId="3" fontId="92" fillId="35" borderId="47" xfId="189" applyNumberFormat="1" applyFont="1" applyFill="1" applyBorder="1" applyAlignment="1">
      <alignment horizontal="center" vertical="center" wrapText="1"/>
    </xf>
    <xf numFmtId="165" fontId="91" fillId="35" borderId="47" xfId="189" applyNumberFormat="1" applyFont="1" applyFill="1" applyBorder="1" applyAlignment="1">
      <alignment horizontal="center" vertical="center" wrapText="1"/>
    </xf>
    <xf numFmtId="165" fontId="92" fillId="35" borderId="58" xfId="189" applyNumberFormat="1" applyFont="1" applyFill="1" applyBorder="1" applyAlignment="1">
      <alignment horizontal="center" vertical="center" wrapText="1"/>
    </xf>
    <xf numFmtId="165" fontId="91" fillId="35" borderId="58" xfId="189" applyNumberFormat="1" applyFont="1" applyFill="1" applyBorder="1" applyAlignment="1">
      <alignment horizontal="center" vertical="center" wrapText="1"/>
    </xf>
    <xf numFmtId="165" fontId="92" fillId="35" borderId="53" xfId="189" applyNumberFormat="1" applyFont="1" applyFill="1" applyBorder="1" applyAlignment="1">
      <alignment horizontal="center" vertical="center" wrapText="1"/>
    </xf>
    <xf numFmtId="165" fontId="91" fillId="35" borderId="53" xfId="189" applyNumberFormat="1" applyFont="1" applyFill="1" applyBorder="1" applyAlignment="1">
      <alignment horizontal="center" vertical="center" wrapText="1"/>
    </xf>
    <xf numFmtId="0" fontId="91" fillId="0" borderId="47" xfId="0" applyFont="1" applyFill="1" applyBorder="1" applyAlignment="1" applyProtection="1">
      <alignment horizontal="left" vertical="center" wrapText="1"/>
    </xf>
    <xf numFmtId="0" fontId="4" fillId="35" borderId="58" xfId="272" applyFont="1" applyFill="1" applyBorder="1" applyAlignment="1">
      <alignment horizontal="center" vertical="center" wrapText="1"/>
    </xf>
    <xf numFmtId="0" fontId="4" fillId="35" borderId="61" xfId="272" applyFont="1" applyFill="1" applyBorder="1" applyAlignment="1">
      <alignment horizontal="justify" vertical="center" wrapText="1"/>
    </xf>
    <xf numFmtId="49" fontId="7" fillId="35" borderId="60" xfId="272" applyNumberFormat="1" applyFont="1" applyFill="1" applyBorder="1" applyAlignment="1">
      <alignment horizontal="center" vertical="center" wrapText="1"/>
    </xf>
    <xf numFmtId="0" fontId="7" fillId="35" borderId="61" xfId="272" applyFont="1" applyFill="1" applyBorder="1" applyAlignment="1">
      <alignment horizontal="justify" vertical="center" wrapText="1"/>
    </xf>
    <xf numFmtId="165" fontId="7" fillId="35" borderId="58" xfId="0" applyNumberFormat="1" applyFont="1" applyFill="1" applyBorder="1" applyAlignment="1">
      <alignment horizontal="right" vertical="center" wrapText="1"/>
    </xf>
    <xf numFmtId="165" fontId="7" fillId="35" borderId="58" xfId="0" applyNumberFormat="1" applyFont="1" applyFill="1" applyBorder="1" applyAlignment="1">
      <alignment horizontal="right" vertical="center"/>
    </xf>
    <xf numFmtId="49" fontId="4" fillId="35" borderId="60" xfId="272" applyNumberFormat="1" applyFont="1" applyFill="1" applyBorder="1" applyAlignment="1">
      <alignment horizontal="center" vertical="center" wrapText="1"/>
    </xf>
    <xf numFmtId="0" fontId="80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80" fillId="0" borderId="0" xfId="1" applyNumberFormat="1" applyFont="1" applyFill="1" applyBorder="1"/>
    <xf numFmtId="169" fontId="3" fillId="0" borderId="0" xfId="1" applyNumberFormat="1" applyFont="1" applyFill="1"/>
    <xf numFmtId="0" fontId="80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left" wrapText="1"/>
    </xf>
    <xf numFmtId="0" fontId="5" fillId="0" borderId="1" xfId="1" applyNumberFormat="1" applyFont="1" applyFill="1" applyBorder="1" applyAlignment="1">
      <alignment wrapText="1"/>
    </xf>
    <xf numFmtId="0" fontId="5" fillId="0" borderId="1" xfId="3" applyFont="1" applyFill="1" applyBorder="1" applyAlignment="1">
      <alignment wrapText="1"/>
    </xf>
    <xf numFmtId="165" fontId="5" fillId="0" borderId="1" xfId="3" applyNumberFormat="1" applyFont="1" applyFill="1" applyBorder="1" applyAlignment="1">
      <alignment wrapText="1"/>
    </xf>
    <xf numFmtId="0" fontId="5" fillId="0" borderId="1" xfId="2" applyFont="1" applyFill="1" applyBorder="1" applyAlignment="1">
      <alignment wrapText="1"/>
    </xf>
    <xf numFmtId="0" fontId="5" fillId="0" borderId="1" xfId="1" applyFont="1" applyFill="1" applyBorder="1" applyAlignment="1">
      <alignment vertical="center" wrapText="1"/>
    </xf>
    <xf numFmtId="165" fontId="5" fillId="0" borderId="1" xfId="5" applyNumberFormat="1" applyFont="1" applyFill="1" applyBorder="1" applyAlignment="1">
      <alignment wrapText="1"/>
    </xf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3" fillId="25" borderId="0" xfId="1" applyNumberFormat="1" applyFont="1" applyFill="1"/>
    <xf numFmtId="165" fontId="5" fillId="25" borderId="0" xfId="1" applyNumberFormat="1" applyFont="1" applyFill="1"/>
    <xf numFmtId="165" fontId="4" fillId="0" borderId="67" xfId="0" applyNumberFormat="1" applyFont="1" applyBorder="1" applyAlignment="1">
      <alignment vertical="center" wrapText="1"/>
    </xf>
    <xf numFmtId="0" fontId="50" fillId="0" borderId="68" xfId="0" applyFont="1" applyBorder="1" applyAlignment="1">
      <alignment horizontal="center" wrapText="1"/>
    </xf>
    <xf numFmtId="0" fontId="50" fillId="0" borderId="68" xfId="0" applyFont="1" applyBorder="1" applyAlignment="1">
      <alignment horizontal="left" wrapText="1"/>
    </xf>
    <xf numFmtId="165" fontId="50" fillId="0" borderId="68" xfId="0" applyNumberFormat="1" applyFont="1" applyBorder="1" applyAlignment="1">
      <alignment horizontal="center" wrapText="1"/>
    </xf>
    <xf numFmtId="165" fontId="50" fillId="0" borderId="69" xfId="0" applyNumberFormat="1" applyFont="1" applyFill="1" applyBorder="1" applyAlignment="1">
      <alignment horizontal="right" wrapText="1"/>
    </xf>
    <xf numFmtId="0" fontId="50" fillId="0" borderId="68" xfId="0" applyFont="1" applyBorder="1" applyAlignment="1">
      <alignment horizontal="left" vertical="top" wrapText="1"/>
    </xf>
    <xf numFmtId="0" fontId="50" fillId="0" borderId="68" xfId="0" applyFont="1" applyFill="1" applyBorder="1" applyAlignment="1">
      <alignment wrapText="1"/>
    </xf>
    <xf numFmtId="165" fontId="50" fillId="0" borderId="68" xfId="0" applyNumberFormat="1" applyFont="1" applyBorder="1" applyAlignment="1">
      <alignment wrapText="1"/>
    </xf>
    <xf numFmtId="165" fontId="50" fillId="0" borderId="69" xfId="0" applyNumberFormat="1" applyFont="1" applyFill="1" applyBorder="1" applyAlignment="1">
      <alignment wrapText="1"/>
    </xf>
    <xf numFmtId="0" fontId="4" fillId="0" borderId="70" xfId="0" applyFont="1" applyFill="1" applyBorder="1" applyAlignment="1">
      <alignment horizontal="justify" vertical="top" wrapText="1"/>
    </xf>
    <xf numFmtId="165" fontId="4" fillId="0" borderId="68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7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3" xfId="1" applyNumberFormat="1" applyFont="1" applyFill="1" applyBorder="1" applyAlignment="1">
      <alignment horizontal="center"/>
    </xf>
    <xf numFmtId="49" fontId="5" fillId="39" borderId="67" xfId="1" applyNumberFormat="1" applyFont="1" applyFill="1" applyBorder="1" applyAlignment="1">
      <alignment horizontal="center"/>
    </xf>
    <xf numFmtId="49" fontId="5" fillId="39" borderId="62" xfId="1" applyNumberFormat="1" applyFont="1" applyFill="1" applyBorder="1" applyAlignment="1">
      <alignment horizontal="center"/>
    </xf>
    <xf numFmtId="165" fontId="5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62" xfId="1" applyNumberFormat="1" applyFont="1" applyFill="1" applyBorder="1" applyAlignment="1">
      <alignment horizontal="right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73" fillId="0" borderId="65" xfId="0" applyFont="1" applyBorder="1" applyAlignment="1">
      <alignment horizontal="center" vertical="top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" fillId="45" borderId="1" xfId="1" applyFont="1" applyFill="1" applyBorder="1" applyAlignment="1">
      <alignment wrapText="1"/>
    </xf>
    <xf numFmtId="49" fontId="5" fillId="45" borderId="1" xfId="1" applyNumberFormat="1" applyFont="1" applyFill="1" applyBorder="1" applyAlignment="1">
      <alignment horizontal="center" wrapText="1"/>
    </xf>
    <xf numFmtId="165" fontId="5" fillId="45" borderId="1" xfId="1" applyNumberFormat="1" applyFont="1" applyFill="1" applyBorder="1" applyAlignment="1">
      <alignment wrapText="1"/>
    </xf>
    <xf numFmtId="165" fontId="5" fillId="45" borderId="1" xfId="1" applyNumberFormat="1" applyFont="1" applyFill="1" applyBorder="1" applyAlignment="1">
      <alignment horizontal="center" wrapText="1"/>
    </xf>
    <xf numFmtId="0" fontId="5" fillId="45" borderId="1" xfId="2" applyFont="1" applyFill="1" applyBorder="1" applyAlignment="1">
      <alignment wrapText="1"/>
    </xf>
    <xf numFmtId="165" fontId="5" fillId="45" borderId="1" xfId="3" applyNumberFormat="1" applyFont="1" applyFill="1" applyBorder="1" applyAlignment="1">
      <alignment wrapText="1"/>
    </xf>
    <xf numFmtId="0" fontId="5" fillId="45" borderId="1" xfId="3" applyFont="1" applyFill="1" applyBorder="1" applyAlignment="1">
      <alignment wrapText="1"/>
    </xf>
    <xf numFmtId="167" fontId="52" fillId="0" borderId="67" xfId="0" applyNumberFormat="1" applyFont="1" applyBorder="1" applyAlignment="1">
      <alignment horizontal="center" vertical="center" wrapText="1"/>
    </xf>
    <xf numFmtId="165" fontId="81" fillId="0" borderId="67" xfId="0" applyNumberFormat="1" applyFont="1" applyBorder="1" applyAlignment="1">
      <alignment vertical="center" wrapText="1"/>
    </xf>
    <xf numFmtId="165" fontId="7" fillId="0" borderId="67" xfId="0" applyNumberFormat="1" applyFont="1" applyBorder="1" applyAlignment="1">
      <alignment horizontal="right" wrapText="1"/>
    </xf>
    <xf numFmtId="0" fontId="94" fillId="0" borderId="1" xfId="0" applyFont="1" applyFill="1" applyBorder="1" applyAlignment="1">
      <alignment horizontal="center" vertical="center"/>
    </xf>
    <xf numFmtId="49" fontId="94" fillId="0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0" applyFont="1" applyFill="1" applyBorder="1" applyAlignment="1">
      <alignment horizontal="center" vertical="center" wrapText="1"/>
    </xf>
    <xf numFmtId="165" fontId="4" fillId="0" borderId="68" xfId="0" applyNumberFormat="1" applyFont="1" applyBorder="1" applyAlignment="1">
      <alignment horizontal="left" vertical="top" wrapText="1"/>
    </xf>
    <xf numFmtId="173" fontId="50" fillId="0" borderId="34" xfId="0" applyNumberFormat="1" applyFont="1" applyBorder="1" applyAlignment="1">
      <alignment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/>
    <xf numFmtId="0" fontId="46" fillId="0" borderId="0" xfId="0" applyFont="1"/>
    <xf numFmtId="0" fontId="46" fillId="0" borderId="0" xfId="0" applyFont="1"/>
    <xf numFmtId="0" fontId="4" fillId="0" borderId="23" xfId="1" applyFont="1" applyFill="1" applyBorder="1" applyAlignment="1">
      <alignment horizontal="center"/>
    </xf>
    <xf numFmtId="0" fontId="95" fillId="0" borderId="0" xfId="0" applyFont="1"/>
    <xf numFmtId="165" fontId="4" fillId="0" borderId="68" xfId="0" applyNumberFormat="1" applyFont="1" applyBorder="1" applyAlignment="1">
      <alignment horizontal="justify" vertical="top" wrapText="1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5" fillId="0" borderId="1" xfId="189" applyFont="1" applyBorder="1" applyAlignment="1">
      <alignment horizontal="left" wrapText="1"/>
    </xf>
    <xf numFmtId="4" fontId="5" fillId="0" borderId="1" xfId="189" applyNumberFormat="1" applyFont="1" applyBorder="1" applyAlignment="1">
      <alignment horizontal="center" wrapText="1"/>
    </xf>
    <xf numFmtId="4" fontId="5" fillId="30" borderId="1" xfId="189" applyNumberFormat="1" applyFont="1" applyFill="1" applyBorder="1" applyAlignment="1">
      <alignment horizontal="center" wrapText="1"/>
    </xf>
    <xf numFmtId="165" fontId="5" fillId="0" borderId="1" xfId="189" applyNumberFormat="1" applyFont="1" applyFill="1" applyBorder="1" applyAlignment="1">
      <alignment horizontal="center" wrapText="1"/>
    </xf>
    <xf numFmtId="2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165" fontId="42" fillId="0" borderId="1" xfId="189" applyNumberFormat="1" applyFont="1" applyFill="1" applyBorder="1" applyAlignment="1">
      <alignment horizontal="center" wrapText="1"/>
    </xf>
    <xf numFmtId="0" fontId="5" fillId="0" borderId="1" xfId="189" applyFont="1" applyBorder="1" applyAlignment="1">
      <alignment horizontal="right" vertical="center" wrapText="1"/>
    </xf>
    <xf numFmtId="165" fontId="5" fillId="28" borderId="1" xfId="189" applyNumberFormat="1" applyFont="1" applyFill="1" applyBorder="1" applyAlignment="1">
      <alignment wrapText="1"/>
    </xf>
    <xf numFmtId="165" fontId="5" fillId="28" borderId="63" xfId="189" applyNumberFormat="1" applyFont="1" applyFill="1" applyBorder="1" applyAlignment="1">
      <alignment wrapText="1"/>
    </xf>
    <xf numFmtId="165" fontId="5" fillId="28" borderId="67" xfId="189" applyNumberFormat="1" applyFont="1" applyFill="1" applyBorder="1" applyAlignment="1">
      <alignment wrapText="1"/>
    </xf>
    <xf numFmtId="0" fontId="5" fillId="0" borderId="1" xfId="190" applyFont="1" applyFill="1" applyBorder="1" applyAlignment="1">
      <alignment horizontal="center" wrapText="1"/>
    </xf>
    <xf numFmtId="165" fontId="5" fillId="0" borderId="1" xfId="189" applyNumberFormat="1" applyFont="1" applyBorder="1" applyAlignment="1">
      <alignment horizontal="center" wrapText="1"/>
    </xf>
    <xf numFmtId="165" fontId="5" fillId="30" borderId="1" xfId="189" applyNumberFormat="1" applyFont="1" applyFill="1" applyBorder="1" applyAlignment="1">
      <alignment horizontal="center" wrapText="1"/>
    </xf>
    <xf numFmtId="165" fontId="5" fillId="0" borderId="63" xfId="189" applyNumberFormat="1" applyFont="1" applyBorder="1" applyAlignment="1">
      <alignment vertical="center" wrapText="1"/>
    </xf>
    <xf numFmtId="165" fontId="5" fillId="0" borderId="67" xfId="189" applyNumberFormat="1" applyFont="1" applyBorder="1" applyAlignment="1">
      <alignment vertical="center" wrapText="1"/>
    </xf>
    <xf numFmtId="165" fontId="50" fillId="0" borderId="1" xfId="0" applyNumberFormat="1" applyFont="1" applyBorder="1" applyAlignment="1">
      <alignment wrapText="1"/>
    </xf>
    <xf numFmtId="165" fontId="50" fillId="0" borderId="63" xfId="0" applyNumberFormat="1" applyFont="1" applyBorder="1"/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0" borderId="65" xfId="0" applyFont="1" applyBorder="1" applyAlignment="1">
      <alignment horizontal="center" vertical="top"/>
    </xf>
    <xf numFmtId="0" fontId="4" fillId="0" borderId="35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4" fillId="30" borderId="68" xfId="0" applyFont="1" applyFill="1" applyBorder="1" applyAlignment="1">
      <alignment horizontal="justify" vertical="top" wrapText="1"/>
    </xf>
    <xf numFmtId="0" fontId="4" fillId="30" borderId="68" xfId="0" applyFont="1" applyFill="1" applyBorder="1" applyAlignment="1">
      <alignment vertical="top" wrapText="1"/>
    </xf>
    <xf numFmtId="165" fontId="4" fillId="30" borderId="68" xfId="0" applyNumberFormat="1" applyFont="1" applyFill="1" applyBorder="1" applyAlignment="1">
      <alignment horizontal="center" wrapText="1"/>
    </xf>
    <xf numFmtId="165" fontId="4" fillId="30" borderId="68" xfId="0" applyNumberFormat="1" applyFont="1" applyFill="1" applyBorder="1" applyAlignment="1">
      <alignment vertical="center" wrapText="1"/>
    </xf>
    <xf numFmtId="165" fontId="4" fillId="30" borderId="68" xfId="0" applyNumberFormat="1" applyFont="1" applyFill="1" applyBorder="1" applyAlignment="1">
      <alignment horizontal="center" vertical="center" wrapText="1"/>
    </xf>
    <xf numFmtId="165" fontId="4" fillId="30" borderId="69" xfId="0" applyNumberFormat="1" applyFont="1" applyFill="1" applyBorder="1" applyAlignment="1">
      <alignment vertical="center" wrapText="1"/>
    </xf>
    <xf numFmtId="0" fontId="54" fillId="0" borderId="68" xfId="0" applyFont="1" applyBorder="1" applyAlignment="1">
      <alignment vertical="top" wrapText="1"/>
    </xf>
    <xf numFmtId="0" fontId="4" fillId="0" borderId="68" xfId="0" applyFont="1" applyBorder="1" applyAlignment="1">
      <alignment vertical="top" wrapText="1"/>
    </xf>
    <xf numFmtId="165" fontId="54" fillId="0" borderId="68" xfId="0" applyNumberFormat="1" applyFont="1" applyBorder="1" applyAlignment="1">
      <alignment horizontal="center" wrapText="1"/>
    </xf>
    <xf numFmtId="165" fontId="4" fillId="0" borderId="68" xfId="0" applyNumberFormat="1" applyFont="1" applyBorder="1" applyAlignment="1">
      <alignment wrapText="1"/>
    </xf>
    <xf numFmtId="165" fontId="4" fillId="0" borderId="69" xfId="0" applyNumberFormat="1" applyFont="1" applyBorder="1" applyAlignment="1">
      <alignment wrapText="1"/>
    </xf>
    <xf numFmtId="165" fontId="4" fillId="30" borderId="68" xfId="0" applyNumberFormat="1" applyFont="1" applyFill="1" applyBorder="1" applyAlignment="1">
      <alignment wrapText="1"/>
    </xf>
    <xf numFmtId="165" fontId="4" fillId="30" borderId="69" xfId="0" applyNumberFormat="1" applyFont="1" applyFill="1" applyBorder="1" applyAlignment="1">
      <alignment wrapText="1"/>
    </xf>
    <xf numFmtId="0" fontId="4" fillId="0" borderId="68" xfId="0" applyFont="1" applyBorder="1" applyAlignment="1">
      <alignment horizontal="justify" vertical="top" wrapText="1"/>
    </xf>
    <xf numFmtId="0" fontId="4" fillId="0" borderId="68" xfId="0" applyFont="1" applyBorder="1" applyAlignment="1">
      <alignment horizontal="left" vertical="top" wrapText="1"/>
    </xf>
    <xf numFmtId="0" fontId="54" fillId="0" borderId="68" xfId="0" applyFont="1" applyFill="1" applyBorder="1" applyAlignment="1">
      <alignment vertical="top" wrapText="1"/>
    </xf>
    <xf numFmtId="0" fontId="4" fillId="0" borderId="68" xfId="0" applyFont="1" applyFill="1" applyBorder="1" applyAlignment="1">
      <alignment horizontal="justify" vertical="top" wrapText="1"/>
    </xf>
    <xf numFmtId="165" fontId="4" fillId="0" borderId="69" xfId="0" applyNumberFormat="1" applyFont="1" applyFill="1" applyBorder="1" applyAlignment="1">
      <alignment wrapText="1"/>
    </xf>
    <xf numFmtId="0" fontId="55" fillId="0" borderId="68" xfId="0" applyFont="1" applyBorder="1" applyAlignment="1">
      <alignment vertical="top" wrapText="1"/>
    </xf>
    <xf numFmtId="0" fontId="7" fillId="0" borderId="68" xfId="0" applyFont="1" applyBorder="1" applyAlignment="1">
      <alignment horizontal="justify" vertical="top" wrapText="1"/>
    </xf>
    <xf numFmtId="165" fontId="7" fillId="0" borderId="68" xfId="0" applyNumberFormat="1" applyFont="1" applyBorder="1" applyAlignment="1">
      <alignment horizontal="center" wrapText="1"/>
    </xf>
    <xf numFmtId="165" fontId="7" fillId="0" borderId="68" xfId="0" applyNumberFormat="1" applyFont="1" applyBorder="1" applyAlignment="1">
      <alignment wrapText="1"/>
    </xf>
    <xf numFmtId="165" fontId="7" fillId="0" borderId="69" xfId="0" applyNumberFormat="1" applyFont="1" applyBorder="1" applyAlignment="1">
      <alignment wrapText="1"/>
    </xf>
    <xf numFmtId="0" fontId="46" fillId="0" borderId="8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0" borderId="65" xfId="0" applyFont="1" applyBorder="1" applyAlignment="1">
      <alignment horizontal="center" vertical="top"/>
    </xf>
    <xf numFmtId="0" fontId="4" fillId="35" borderId="93" xfId="0" applyFont="1" applyFill="1" applyBorder="1" applyAlignment="1">
      <alignment horizontal="center" vertical="center" wrapText="1"/>
    </xf>
    <xf numFmtId="0" fontId="4" fillId="35" borderId="94" xfId="0" applyFont="1" applyFill="1" applyBorder="1" applyAlignment="1">
      <alignment horizontal="center" vertical="center" wrapText="1"/>
    </xf>
    <xf numFmtId="0" fontId="50" fillId="35" borderId="94" xfId="0" applyFont="1" applyFill="1" applyBorder="1" applyAlignment="1">
      <alignment horizontal="justify" wrapText="1"/>
    </xf>
    <xf numFmtId="0" fontId="50" fillId="35" borderId="94" xfId="0" applyFont="1" applyFill="1" applyBorder="1" applyAlignment="1">
      <alignment horizontal="center" vertical="center" wrapText="1"/>
    </xf>
    <xf numFmtId="0" fontId="50" fillId="35" borderId="68" xfId="0" applyFont="1" applyFill="1" applyBorder="1" applyAlignment="1">
      <alignment horizontal="center" vertical="center" wrapText="1"/>
    </xf>
    <xf numFmtId="0" fontId="50" fillId="35" borderId="62" xfId="0" applyFont="1" applyFill="1" applyBorder="1" applyAlignment="1">
      <alignment horizontal="center" wrapText="1"/>
    </xf>
    <xf numFmtId="0" fontId="50" fillId="0" borderId="68" xfId="0" applyFont="1" applyBorder="1" applyAlignment="1">
      <alignment horizontal="justify" wrapText="1"/>
    </xf>
    <xf numFmtId="0" fontId="96" fillId="0" borderId="0" xfId="0" applyNumberFormat="1" applyFont="1" applyBorder="1" applyAlignment="1" applyProtection="1">
      <alignment horizontal="left" vertical="center" wrapText="1"/>
    </xf>
    <xf numFmtId="167" fontId="50" fillId="0" borderId="95" xfId="0" applyNumberFormat="1" applyFont="1" applyBorder="1" applyAlignment="1">
      <alignment horizontal="right"/>
    </xf>
    <xf numFmtId="0" fontId="50" fillId="35" borderId="68" xfId="0" applyFont="1" applyFill="1" applyBorder="1" applyAlignment="1">
      <alignment wrapText="1"/>
    </xf>
    <xf numFmtId="0" fontId="52" fillId="35" borderId="68" xfId="0" applyFont="1" applyFill="1" applyBorder="1" applyAlignment="1">
      <alignment horizontal="justify" vertical="top" wrapText="1"/>
    </xf>
    <xf numFmtId="165" fontId="50" fillId="35" borderId="68" xfId="0" applyNumberFormat="1" applyFont="1" applyFill="1" applyBorder="1" applyAlignment="1">
      <alignment horizontal="center" vertical="center" wrapText="1"/>
    </xf>
    <xf numFmtId="165" fontId="7" fillId="35" borderId="69" xfId="0" applyNumberFormat="1" applyFont="1" applyFill="1" applyBorder="1" applyAlignment="1">
      <alignment horizontal="right" vertical="center" wrapText="1"/>
    </xf>
    <xf numFmtId="0" fontId="73" fillId="0" borderId="96" xfId="0" applyFont="1" applyBorder="1" applyAlignment="1">
      <alignment horizontal="center" vertical="top"/>
    </xf>
    <xf numFmtId="165" fontId="42" fillId="32" borderId="0" xfId="1" applyNumberFormat="1" applyFont="1" applyFill="1"/>
    <xf numFmtId="169" fontId="90" fillId="32" borderId="0" xfId="1" applyNumberFormat="1" applyFont="1" applyFill="1"/>
    <xf numFmtId="0" fontId="5" fillId="32" borderId="0" xfId="1" applyFont="1" applyFill="1"/>
    <xf numFmtId="0" fontId="5" fillId="0" borderId="1" xfId="3" applyFont="1" applyFill="1" applyBorder="1" applyAlignment="1">
      <alignment horizontal="left" wrapText="1"/>
    </xf>
    <xf numFmtId="167" fontId="7" fillId="0" borderId="67" xfId="0" applyNumberFormat="1" applyFont="1" applyFill="1" applyBorder="1" applyAlignment="1">
      <alignment horizontal="right"/>
    </xf>
    <xf numFmtId="165" fontId="50" fillId="0" borderId="67" xfId="0" applyNumberFormat="1" applyFont="1" applyFill="1" applyBorder="1" applyAlignment="1">
      <alignment wrapText="1"/>
    </xf>
    <xf numFmtId="165" fontId="7" fillId="0" borderId="67" xfId="0" applyNumberFormat="1" applyFont="1" applyBorder="1" applyAlignment="1">
      <alignment horizontal="right"/>
    </xf>
    <xf numFmtId="0" fontId="50" fillId="0" borderId="1" xfId="0" applyFont="1" applyFill="1" applyBorder="1" applyAlignment="1">
      <alignment wrapText="1"/>
    </xf>
    <xf numFmtId="165" fontId="7" fillId="0" borderId="1" xfId="0" applyNumberFormat="1" applyFont="1" applyFill="1" applyBorder="1" applyAlignment="1">
      <alignment vertical="center" wrapText="1"/>
    </xf>
    <xf numFmtId="165" fontId="4" fillId="0" borderId="1" xfId="0" applyNumberFormat="1" applyFont="1" applyFill="1" applyBorder="1" applyAlignment="1">
      <alignment vertical="center" wrapText="1"/>
    </xf>
    <xf numFmtId="165" fontId="4" fillId="0" borderId="11" xfId="0" applyNumberFormat="1" applyFont="1" applyBorder="1" applyAlignment="1">
      <alignment wrapText="1"/>
    </xf>
    <xf numFmtId="0" fontId="97" fillId="0" borderId="0" xfId="0" applyFont="1"/>
    <xf numFmtId="165" fontId="51" fillId="28" borderId="0" xfId="0" applyNumberFormat="1" applyFont="1" applyFill="1" applyBorder="1" applyAlignment="1"/>
    <xf numFmtId="165" fontId="99" fillId="0" borderId="0" xfId="189" applyNumberFormat="1" applyFont="1"/>
    <xf numFmtId="0" fontId="51" fillId="0" borderId="0" xfId="0" applyFont="1" applyAlignment="1">
      <alignment horizontal="center" vertical="center"/>
    </xf>
    <xf numFmtId="0" fontId="51" fillId="28" borderId="0" xfId="0" applyNumberFormat="1" applyFont="1" applyFill="1" applyBorder="1" applyAlignment="1"/>
    <xf numFmtId="4" fontId="99" fillId="0" borderId="0" xfId="189" applyNumberFormat="1" applyFont="1"/>
    <xf numFmtId="165" fontId="98" fillId="32" borderId="0" xfId="1" applyNumberFormat="1" applyFont="1" applyFill="1"/>
    <xf numFmtId="0" fontId="50" fillId="0" borderId="97" xfId="0" applyFont="1" applyBorder="1" applyAlignment="1">
      <alignment horizontal="center" wrapText="1"/>
    </xf>
    <xf numFmtId="0" fontId="50" fillId="0" borderId="97" xfId="0" applyFont="1" applyBorder="1" applyAlignment="1">
      <alignment horizontal="left" vertical="top" wrapText="1"/>
    </xf>
    <xf numFmtId="0" fontId="50" fillId="0" borderId="97" xfId="0" applyFont="1" applyFill="1" applyBorder="1" applyAlignment="1">
      <alignment wrapText="1"/>
    </xf>
    <xf numFmtId="165" fontId="50" fillId="0" borderId="97" xfId="0" applyNumberFormat="1" applyFont="1" applyBorder="1" applyAlignment="1">
      <alignment wrapText="1"/>
    </xf>
    <xf numFmtId="165" fontId="50" fillId="0" borderId="98" xfId="0" applyNumberFormat="1" applyFont="1" applyFill="1" applyBorder="1" applyAlignment="1">
      <alignment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5" fontId="42" fillId="0" borderId="5" xfId="1" applyNumberFormat="1" applyFont="1" applyFill="1" applyBorder="1" applyAlignment="1"/>
    <xf numFmtId="165" fontId="42" fillId="0" borderId="91" xfId="1" applyNumberFormat="1" applyFont="1" applyFill="1" applyBorder="1" applyAlignment="1"/>
    <xf numFmtId="165" fontId="42" fillId="0" borderId="0" xfId="1" applyNumberFormat="1" applyFont="1" applyFill="1" applyAlignment="1">
      <alignment horizontal="right" wrapText="1"/>
    </xf>
    <xf numFmtId="0" fontId="4" fillId="0" borderId="2" xfId="1" applyFont="1" applyFill="1" applyBorder="1" applyAlignment="1">
      <alignment horizontal="center"/>
    </xf>
    <xf numFmtId="0" fontId="42" fillId="34" borderId="9" xfId="1" applyFont="1" applyFill="1" applyBorder="1" applyAlignment="1">
      <alignment horizontal="center" wrapText="1"/>
    </xf>
    <xf numFmtId="0" fontId="5" fillId="45" borderId="9" xfId="1" applyFont="1" applyFill="1" applyBorder="1" applyAlignment="1">
      <alignment horizontal="center" wrapText="1"/>
    </xf>
    <xf numFmtId="0" fontId="5" fillId="45" borderId="9" xfId="2" applyFont="1" applyFill="1" applyBorder="1" applyAlignment="1">
      <alignment horizontal="center" wrapText="1"/>
    </xf>
    <xf numFmtId="0" fontId="5" fillId="0" borderId="9" xfId="1" applyFont="1" applyFill="1" applyBorder="1" applyAlignment="1">
      <alignment horizontal="center" wrapText="1"/>
    </xf>
    <xf numFmtId="0" fontId="5" fillId="0" borderId="9" xfId="3" applyFont="1" applyFill="1" applyBorder="1" applyAlignment="1">
      <alignment horizontal="center" wrapText="1"/>
    </xf>
    <xf numFmtId="0" fontId="5" fillId="45" borderId="9" xfId="3" applyFont="1" applyFill="1" applyBorder="1" applyAlignment="1">
      <alignment horizontal="center" wrapText="1"/>
    </xf>
    <xf numFmtId="0" fontId="5" fillId="0" borderId="9" xfId="2" applyFont="1" applyFill="1" applyBorder="1" applyAlignment="1">
      <alignment horizontal="center" wrapText="1"/>
    </xf>
    <xf numFmtId="0" fontId="46" fillId="0" borderId="8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65" fontId="47" fillId="0" borderId="1" xfId="0" applyNumberFormat="1" applyFont="1" applyFill="1" applyBorder="1" applyAlignment="1">
      <alignment horizontal="center" vertical="center"/>
    </xf>
    <xf numFmtId="165" fontId="47" fillId="0" borderId="0" xfId="0" applyNumberFormat="1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Fill="1" applyAlignment="1">
      <alignment horizontal="left" vertical="center"/>
    </xf>
    <xf numFmtId="165" fontId="87" fillId="0" borderId="1" xfId="0" applyNumberFormat="1" applyFont="1" applyFill="1" applyBorder="1" applyAlignment="1">
      <alignment horizontal="center" vertical="center"/>
    </xf>
    <xf numFmtId="0" fontId="87" fillId="0" borderId="0" xfId="0" applyFont="1" applyFill="1" applyAlignment="1">
      <alignment horizontal="left" vertical="center"/>
    </xf>
    <xf numFmtId="0" fontId="87" fillId="0" borderId="0" xfId="0" applyFont="1" applyFill="1" applyAlignment="1">
      <alignment horizontal="center" vertical="center"/>
    </xf>
    <xf numFmtId="165" fontId="94" fillId="0" borderId="1" xfId="0" applyNumberFormat="1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center" vertical="center"/>
    </xf>
    <xf numFmtId="0" fontId="94" fillId="0" borderId="0" xfId="0" applyFont="1" applyFill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Alignment="1">
      <alignment horizontal="center" vertical="center"/>
    </xf>
    <xf numFmtId="0" fontId="46" fillId="0" borderId="8" xfId="0" applyFont="1" applyFill="1" applyBorder="1" applyAlignment="1">
      <alignment horizontal="left" vertical="center"/>
    </xf>
    <xf numFmtId="0" fontId="46" fillId="0" borderId="8" xfId="0" applyFont="1" applyFill="1" applyBorder="1" applyAlignment="1">
      <alignment horizontal="right" vertical="center"/>
    </xf>
    <xf numFmtId="0" fontId="96" fillId="0" borderId="99" xfId="0" applyNumberFormat="1" applyFont="1" applyBorder="1" applyAlignment="1" applyProtection="1">
      <alignment horizontal="left" vertical="center" wrapText="1"/>
    </xf>
    <xf numFmtId="0" fontId="100" fillId="0" borderId="0" xfId="0" applyFont="1"/>
    <xf numFmtId="0" fontId="100" fillId="0" borderId="0" xfId="0" applyFont="1" applyAlignment="1">
      <alignment vertical="center"/>
    </xf>
    <xf numFmtId="165" fontId="98" fillId="0" borderId="0" xfId="1" applyNumberFormat="1" applyFont="1" applyFill="1"/>
    <xf numFmtId="49" fontId="5" fillId="0" borderId="9" xfId="1" applyNumberFormat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vertical="center" wrapText="1"/>
    </xf>
    <xf numFmtId="49" fontId="5" fillId="45" borderId="11" xfId="1" applyNumberFormat="1" applyFont="1" applyFill="1" applyBorder="1" applyAlignment="1">
      <alignment horizontal="center" wrapText="1"/>
    </xf>
    <xf numFmtId="49" fontId="5" fillId="0" borderId="10" xfId="3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0" fontId="5" fillId="0" borderId="1" xfId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42" fillId="25" borderId="1" xfId="1" applyFont="1" applyFill="1" applyBorder="1" applyAlignment="1">
      <alignment horizontal="center" wrapText="1"/>
    </xf>
    <xf numFmtId="49" fontId="4" fillId="0" borderId="100" xfId="1" applyNumberFormat="1" applyFont="1" applyFill="1" applyBorder="1" applyAlignment="1">
      <alignment horizontal="center"/>
    </xf>
    <xf numFmtId="4" fontId="101" fillId="0" borderId="0" xfId="0" applyNumberFormat="1" applyFont="1" applyAlignment="1">
      <alignment horizontal="center" wrapText="1"/>
    </xf>
    <xf numFmtId="165" fontId="4" fillId="0" borderId="1" xfId="0" applyNumberFormat="1" applyFont="1" applyBorder="1" applyAlignment="1">
      <alignment horizontal="left" vertical="center" wrapText="1"/>
    </xf>
    <xf numFmtId="4" fontId="4" fillId="0" borderId="34" xfId="0" applyNumberFormat="1" applyFont="1" applyFill="1" applyBorder="1" applyAlignment="1">
      <alignment horizontal="right" vertical="center" wrapText="1"/>
    </xf>
    <xf numFmtId="3" fontId="4" fillId="0" borderId="27" xfId="0" applyNumberFormat="1" applyFont="1" applyFill="1" applyBorder="1" applyAlignment="1">
      <alignment wrapText="1"/>
    </xf>
    <xf numFmtId="165" fontId="50" fillId="0" borderId="62" xfId="0" applyNumberFormat="1" applyFont="1" applyFill="1" applyBorder="1"/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73" fillId="0" borderId="54" xfId="0" applyFont="1" applyBorder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" fillId="35" borderId="1" xfId="272" applyFont="1" applyFill="1" applyBorder="1" applyAlignment="1">
      <alignment horizontal="center" vertical="center" wrapText="1"/>
    </xf>
    <xf numFmtId="165" fontId="46" fillId="0" borderId="1" xfId="0" applyNumberFormat="1" applyFont="1" applyFill="1" applyBorder="1" applyAlignment="1">
      <alignment horizontal="center" vertical="center" wrapText="1"/>
    </xf>
    <xf numFmtId="2" fontId="50" fillId="0" borderId="1" xfId="0" applyNumberFormat="1" applyFont="1" applyFill="1" applyBorder="1"/>
    <xf numFmtId="0" fontId="102" fillId="0" borderId="0" xfId="0" applyFont="1"/>
    <xf numFmtId="0" fontId="103" fillId="0" borderId="0" xfId="0" applyFont="1"/>
    <xf numFmtId="0" fontId="104" fillId="0" borderId="0" xfId="0" applyFont="1" applyFill="1"/>
    <xf numFmtId="165" fontId="104" fillId="0" borderId="0" xfId="0" applyNumberFormat="1" applyFont="1" applyFill="1"/>
    <xf numFmtId="0" fontId="105" fillId="0" borderId="0" xfId="0" applyFont="1" applyFill="1"/>
    <xf numFmtId="165" fontId="100" fillId="0" borderId="0" xfId="0" applyNumberFormat="1" applyFont="1"/>
    <xf numFmtId="165" fontId="106" fillId="0" borderId="0" xfId="0" applyNumberFormat="1" applyFont="1"/>
    <xf numFmtId="165" fontId="102" fillId="0" borderId="0" xfId="0" applyNumberFormat="1" applyFont="1"/>
    <xf numFmtId="0" fontId="51" fillId="0" borderId="0" xfId="0" applyFont="1" applyAlignment="1">
      <alignment horizontal="center" vertical="top"/>
    </xf>
    <xf numFmtId="165" fontId="107" fillId="0" borderId="0" xfId="0" applyNumberFormat="1" applyFont="1"/>
    <xf numFmtId="165" fontId="102" fillId="32" borderId="0" xfId="0" applyNumberFormat="1" applyFont="1" applyFill="1"/>
    <xf numFmtId="2" fontId="100" fillId="0" borderId="0" xfId="0" applyNumberFormat="1" applyFont="1"/>
    <xf numFmtId="2" fontId="51" fillId="28" borderId="0" xfId="0" applyNumberFormat="1" applyFont="1" applyFill="1" applyBorder="1" applyAlignment="1"/>
    <xf numFmtId="2" fontId="99" fillId="0" borderId="0" xfId="189" applyNumberFormat="1" applyFont="1"/>
    <xf numFmtId="2" fontId="51" fillId="0" borderId="0" xfId="0" applyNumberFormat="1" applyFont="1"/>
    <xf numFmtId="2" fontId="100" fillId="0" borderId="0" xfId="0" applyNumberFormat="1" applyFont="1" applyAlignment="1">
      <alignment vertical="center"/>
    </xf>
    <xf numFmtId="2" fontId="102" fillId="0" borderId="0" xfId="0" applyNumberFormat="1" applyFont="1"/>
    <xf numFmtId="0" fontId="103" fillId="0" borderId="0" xfId="0" applyFont="1" applyAlignment="1">
      <alignment horizontal="center"/>
    </xf>
    <xf numFmtId="0" fontId="108" fillId="0" borderId="0" xfId="384" applyFont="1"/>
    <xf numFmtId="49" fontId="5" fillId="0" borderId="9" xfId="1" applyNumberFormat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167" fontId="52" fillId="39" borderId="0" xfId="384" applyNumberFormat="1" applyFont="1" applyFill="1" applyBorder="1" applyAlignment="1">
      <alignment horizontal="right"/>
    </xf>
    <xf numFmtId="0" fontId="37" fillId="39" borderId="0" xfId="384" applyFont="1" applyFill="1"/>
    <xf numFmtId="0" fontId="50" fillId="0" borderId="1" xfId="0" applyFont="1" applyFill="1" applyBorder="1" applyAlignment="1">
      <alignment horizontal="left" vertical="center" wrapText="1"/>
    </xf>
    <xf numFmtId="0" fontId="5" fillId="39" borderId="1" xfId="1" applyFont="1" applyFill="1" applyBorder="1" applyAlignment="1">
      <alignment wrapText="1"/>
    </xf>
    <xf numFmtId="0" fontId="5" fillId="39" borderId="9" xfId="1" applyFont="1" applyFill="1" applyBorder="1" applyAlignment="1">
      <alignment horizontal="center" wrapText="1"/>
    </xf>
    <xf numFmtId="49" fontId="5" fillId="39" borderId="1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horizontal="center" wrapText="1"/>
    </xf>
    <xf numFmtId="165" fontId="5" fillId="39" borderId="1" xfId="1" applyNumberFormat="1" applyFont="1" applyFill="1" applyBorder="1" applyAlignment="1">
      <alignment wrapText="1"/>
    </xf>
    <xf numFmtId="165" fontId="5" fillId="39" borderId="1" xfId="1" applyNumberFormat="1" applyFont="1" applyFill="1" applyBorder="1" applyAlignment="1">
      <alignment horizontal="center" wrapText="1"/>
    </xf>
    <xf numFmtId="49" fontId="5" fillId="39" borderId="1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horizontal="center" wrapText="1"/>
    </xf>
    <xf numFmtId="165" fontId="5" fillId="39" borderId="1" xfId="1" applyNumberFormat="1" applyFont="1" applyFill="1" applyBorder="1" applyAlignment="1">
      <alignment wrapText="1"/>
    </xf>
    <xf numFmtId="165" fontId="5" fillId="39" borderId="1" xfId="1" applyNumberFormat="1" applyFont="1" applyFill="1" applyBorder="1" applyAlignment="1">
      <alignment horizontal="center" wrapText="1"/>
    </xf>
    <xf numFmtId="49" fontId="5" fillId="39" borderId="9" xfId="1" applyNumberFormat="1" applyFont="1" applyFill="1" applyBorder="1" applyAlignment="1">
      <alignment horizontal="center" wrapText="1"/>
    </xf>
    <xf numFmtId="49" fontId="5" fillId="39" borderId="10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wrapText="1"/>
    </xf>
    <xf numFmtId="0" fontId="5" fillId="39" borderId="9" xfId="1" applyFont="1" applyFill="1" applyBorder="1" applyAlignment="1">
      <alignment horizontal="center" wrapText="1"/>
    </xf>
    <xf numFmtId="49" fontId="5" fillId="39" borderId="1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horizontal="center" wrapText="1"/>
    </xf>
    <xf numFmtId="165" fontId="5" fillId="39" borderId="1" xfId="1" applyNumberFormat="1" applyFont="1" applyFill="1" applyBorder="1" applyAlignment="1">
      <alignment wrapText="1"/>
    </xf>
    <xf numFmtId="165" fontId="5" fillId="39" borderId="1" xfId="1" applyNumberFormat="1" applyFont="1" applyFill="1" applyBorder="1" applyAlignment="1">
      <alignment horizontal="center" wrapText="1"/>
    </xf>
    <xf numFmtId="0" fontId="43" fillId="39" borderId="103" xfId="0" applyFont="1" applyFill="1" applyBorder="1" applyAlignment="1">
      <alignment wrapText="1"/>
    </xf>
    <xf numFmtId="49" fontId="5" fillId="39" borderId="9" xfId="1" applyNumberFormat="1" applyFont="1" applyFill="1" applyBorder="1" applyAlignment="1">
      <alignment horizontal="center" wrapText="1"/>
    </xf>
    <xf numFmtId="49" fontId="5" fillId="39" borderId="10" xfId="1" applyNumberFormat="1" applyFont="1" applyFill="1" applyBorder="1" applyAlignment="1">
      <alignment horizontal="center" wrapText="1"/>
    </xf>
    <xf numFmtId="165" fontId="110" fillId="0" borderId="0" xfId="0" applyNumberFormat="1" applyFont="1"/>
    <xf numFmtId="0" fontId="109" fillId="0" borderId="0" xfId="0" applyFont="1"/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49" fontId="5" fillId="0" borderId="9" xfId="1" applyNumberFormat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39" borderId="9" xfId="1" applyNumberFormat="1" applyFont="1" applyFill="1" applyBorder="1" applyAlignment="1">
      <alignment horizontal="center" wrapText="1"/>
    </xf>
    <xf numFmtId="49" fontId="5" fillId="39" borderId="10" xfId="1" applyNumberFormat="1" applyFont="1" applyFill="1" applyBorder="1" applyAlignment="1">
      <alignment horizontal="center" wrapText="1"/>
    </xf>
    <xf numFmtId="49" fontId="5" fillId="39" borderId="11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top" wrapText="1"/>
    </xf>
    <xf numFmtId="0" fontId="5" fillId="0" borderId="4" xfId="1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vertical="center" wrapText="1"/>
    </xf>
    <xf numFmtId="0" fontId="5" fillId="0" borderId="4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vertical="center" wrapText="1"/>
    </xf>
    <xf numFmtId="49" fontId="5" fillId="27" borderId="9" xfId="1" applyNumberFormat="1" applyFont="1" applyFill="1" applyBorder="1" applyAlignment="1">
      <alignment horizontal="center" wrapText="1"/>
    </xf>
    <xf numFmtId="49" fontId="5" fillId="27" borderId="10" xfId="1" applyNumberFormat="1" applyFont="1" applyFill="1" applyBorder="1" applyAlignment="1">
      <alignment horizontal="center" wrapText="1"/>
    </xf>
    <xf numFmtId="49" fontId="5" fillId="27" borderId="11" xfId="1" applyNumberFormat="1" applyFont="1" applyFill="1" applyBorder="1" applyAlignment="1">
      <alignment horizontal="center" wrapText="1"/>
    </xf>
    <xf numFmtId="49" fontId="5" fillId="0" borderId="9" xfId="2" applyNumberFormat="1" applyFont="1" applyFill="1" applyBorder="1" applyAlignment="1">
      <alignment horizontal="center" wrapText="1"/>
    </xf>
    <xf numFmtId="49" fontId="5" fillId="0" borderId="10" xfId="2" applyNumberFormat="1" applyFont="1" applyFill="1" applyBorder="1" applyAlignment="1">
      <alignment horizontal="center" wrapText="1"/>
    </xf>
    <xf numFmtId="49" fontId="5" fillId="0" borderId="11" xfId="2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0" fontId="5" fillId="0" borderId="2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49" fontId="5" fillId="0" borderId="1" xfId="2" applyNumberFormat="1" applyFont="1" applyFill="1" applyBorder="1" applyAlignment="1">
      <alignment horizontal="center" wrapText="1"/>
    </xf>
    <xf numFmtId="49" fontId="5" fillId="38" borderId="9" xfId="1" applyNumberFormat="1" applyFont="1" applyFill="1" applyBorder="1" applyAlignment="1">
      <alignment horizontal="center" wrapText="1"/>
    </xf>
    <xf numFmtId="49" fontId="5" fillId="38" borderId="10" xfId="1" applyNumberFormat="1" applyFont="1" applyFill="1" applyBorder="1" applyAlignment="1">
      <alignment horizontal="center" wrapText="1"/>
    </xf>
    <xf numFmtId="49" fontId="5" fillId="38" borderId="11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top" wrapText="1"/>
    </xf>
    <xf numFmtId="0" fontId="5" fillId="0" borderId="2" xfId="4" applyFont="1" applyFill="1" applyBorder="1" applyAlignment="1">
      <alignment horizontal="left" vertical="center" wrapText="1"/>
    </xf>
    <xf numFmtId="0" fontId="5" fillId="0" borderId="4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5" fillId="0" borderId="2" xfId="4" applyFont="1" applyFill="1" applyBorder="1" applyAlignment="1">
      <alignment horizontal="center" wrapText="1"/>
    </xf>
    <xf numFmtId="0" fontId="5" fillId="0" borderId="4" xfId="4" applyFont="1" applyFill="1" applyBorder="1" applyAlignment="1">
      <alignment horizontal="center" wrapText="1"/>
    </xf>
    <xf numFmtId="0" fontId="5" fillId="0" borderId="6" xfId="4" applyFont="1" applyFill="1" applyBorder="1" applyAlignment="1">
      <alignment horizontal="center" wrapText="1"/>
    </xf>
    <xf numFmtId="49" fontId="42" fillId="25" borderId="9" xfId="1" applyNumberFormat="1" applyFont="1" applyFill="1" applyBorder="1" applyAlignment="1">
      <alignment horizontal="center" wrapText="1"/>
    </xf>
    <xf numFmtId="49" fontId="42" fillId="25" borderId="10" xfId="1" applyNumberFormat="1" applyFont="1" applyFill="1" applyBorder="1" applyAlignment="1">
      <alignment horizontal="center" wrapText="1"/>
    </xf>
    <xf numFmtId="49" fontId="42" fillId="25" borderId="11" xfId="1" applyNumberFormat="1" applyFont="1" applyFill="1" applyBorder="1" applyAlignment="1">
      <alignment horizontal="center" wrapText="1"/>
    </xf>
    <xf numFmtId="49" fontId="5" fillId="45" borderId="9" xfId="1" applyNumberFormat="1" applyFont="1" applyFill="1" applyBorder="1" applyAlignment="1">
      <alignment horizontal="center" wrapText="1"/>
    </xf>
    <xf numFmtId="49" fontId="5" fillId="45" borderId="10" xfId="1" applyNumberFormat="1" applyFont="1" applyFill="1" applyBorder="1" applyAlignment="1">
      <alignment horizontal="center" wrapText="1"/>
    </xf>
    <xf numFmtId="49" fontId="5" fillId="45" borderId="11" xfId="1" applyNumberFormat="1" applyFont="1" applyFill="1" applyBorder="1" applyAlignment="1">
      <alignment horizontal="center" wrapText="1"/>
    </xf>
    <xf numFmtId="49" fontId="5" fillId="0" borderId="9" xfId="3" applyNumberFormat="1" applyFont="1" applyFill="1" applyBorder="1" applyAlignment="1">
      <alignment horizontal="center" wrapText="1"/>
    </xf>
    <xf numFmtId="49" fontId="5" fillId="0" borderId="10" xfId="3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4" fontId="5" fillId="0" borderId="10" xfId="1" applyNumberFormat="1" applyFont="1" applyFill="1" applyBorder="1" applyAlignment="1">
      <alignment horizontal="center" wrapText="1"/>
    </xf>
    <xf numFmtId="165" fontId="7" fillId="0" borderId="43" xfId="1" applyNumberFormat="1" applyFont="1" applyFill="1" applyBorder="1" applyAlignment="1">
      <alignment horizontal="left" vertic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Border="1" applyAlignment="1">
      <alignment horizontal="left" wrapText="1"/>
    </xf>
    <xf numFmtId="0" fontId="4" fillId="0" borderId="8" xfId="1" applyFont="1" applyFill="1" applyBorder="1" applyAlignment="1">
      <alignment horizontal="left" wrapText="1"/>
    </xf>
    <xf numFmtId="49" fontId="7" fillId="0" borderId="8" xfId="1" applyNumberFormat="1" applyFont="1" applyFill="1" applyBorder="1" applyAlignment="1">
      <alignment horizontal="center"/>
    </xf>
    <xf numFmtId="49" fontId="3" fillId="0" borderId="8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49" fontId="5" fillId="0" borderId="101" xfId="1" applyNumberFormat="1" applyFont="1" applyFill="1" applyBorder="1" applyAlignment="1">
      <alignment horizontal="center" wrapText="1"/>
    </xf>
    <xf numFmtId="49" fontId="5" fillId="0" borderId="3" xfId="1" applyNumberFormat="1" applyFont="1" applyFill="1" applyBorder="1" applyAlignment="1">
      <alignment horizontal="center" wrapText="1"/>
    </xf>
    <xf numFmtId="49" fontId="5" fillId="0" borderId="5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7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 wrapText="1"/>
    </xf>
    <xf numFmtId="0" fontId="7" fillId="0" borderId="0" xfId="1" applyFont="1" applyFill="1" applyAlignment="1">
      <alignment horizontal="center"/>
    </xf>
    <xf numFmtId="0" fontId="4" fillId="0" borderId="0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left"/>
    </xf>
    <xf numFmtId="49" fontId="5" fillId="37" borderId="101" xfId="1" applyNumberFormat="1" applyFont="1" applyFill="1" applyBorder="1" applyAlignment="1">
      <alignment horizontal="center" wrapText="1"/>
    </xf>
    <xf numFmtId="49" fontId="5" fillId="37" borderId="3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0" fontId="5" fillId="26" borderId="2" xfId="1" applyFont="1" applyFill="1" applyBorder="1" applyAlignment="1">
      <alignment horizontal="left" wrapText="1"/>
    </xf>
    <xf numFmtId="0" fontId="5" fillId="26" borderId="4" xfId="1" applyFont="1" applyFill="1" applyBorder="1" applyAlignment="1">
      <alignment horizontal="left" wrapText="1"/>
    </xf>
    <xf numFmtId="0" fontId="5" fillId="26" borderId="6" xfId="1" applyFont="1" applyFill="1" applyBorder="1" applyAlignment="1">
      <alignment horizontal="left" wrapText="1"/>
    </xf>
    <xf numFmtId="49" fontId="5" fillId="26" borderId="2" xfId="1" applyNumberFormat="1" applyFont="1" applyFill="1" applyBorder="1" applyAlignment="1">
      <alignment horizontal="center" wrapText="1"/>
    </xf>
    <xf numFmtId="49" fontId="5" fillId="26" borderId="4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101" xfId="1" applyNumberFormat="1" applyFont="1" applyFill="1" applyBorder="1" applyAlignment="1">
      <alignment horizontal="center" wrapText="1"/>
    </xf>
    <xf numFmtId="49" fontId="5" fillId="26" borderId="3" xfId="1" applyNumberFormat="1" applyFont="1" applyFill="1" applyBorder="1" applyAlignment="1">
      <alignment horizontal="center" wrapText="1"/>
    </xf>
    <xf numFmtId="49" fontId="5" fillId="26" borderId="102" xfId="1" applyNumberFormat="1" applyFont="1" applyFill="1" applyBorder="1" applyAlignment="1">
      <alignment horizontal="center" wrapText="1"/>
    </xf>
    <xf numFmtId="49" fontId="5" fillId="26" borderId="5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91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12" xfId="1" applyNumberFormat="1" applyFont="1" applyFill="1" applyBorder="1" applyAlignment="1">
      <alignment horizontal="center" wrapText="1"/>
    </xf>
    <xf numFmtId="0" fontId="5" fillId="37" borderId="2" xfId="1" applyFont="1" applyFill="1" applyBorder="1" applyAlignment="1">
      <alignment horizontal="left" wrapText="1"/>
    </xf>
    <xf numFmtId="0" fontId="5" fillId="37" borderId="6" xfId="1" applyFont="1" applyFill="1" applyBorder="1" applyAlignment="1">
      <alignment horizontal="left" wrapText="1"/>
    </xf>
    <xf numFmtId="49" fontId="5" fillId="37" borderId="2" xfId="1" applyNumberFormat="1" applyFont="1" applyFill="1" applyBorder="1" applyAlignment="1">
      <alignment horizontal="center" wrapText="1"/>
    </xf>
    <xf numFmtId="49" fontId="5" fillId="37" borderId="6" xfId="1" applyNumberFormat="1" applyFont="1" applyFill="1" applyBorder="1" applyAlignment="1">
      <alignment horizontal="center" wrapText="1"/>
    </xf>
    <xf numFmtId="49" fontId="5" fillId="37" borderId="102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165" fontId="42" fillId="0" borderId="5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49" fontId="42" fillId="34" borderId="9" xfId="1" applyNumberFormat="1" applyFont="1" applyFill="1" applyBorder="1" applyAlignment="1">
      <alignment horizontal="center" wrapText="1"/>
    </xf>
    <xf numFmtId="49" fontId="42" fillId="34" borderId="10" xfId="1" applyNumberFormat="1" applyFont="1" applyFill="1" applyBorder="1" applyAlignment="1">
      <alignment horizontal="center" wrapText="1"/>
    </xf>
    <xf numFmtId="49" fontId="42" fillId="34" borderId="11" xfId="1" applyNumberFormat="1" applyFont="1" applyFill="1" applyBorder="1" applyAlignment="1">
      <alignment horizontal="center" wrapText="1"/>
    </xf>
    <xf numFmtId="4" fontId="42" fillId="34" borderId="10" xfId="1" applyNumberFormat="1" applyFont="1" applyFill="1" applyBorder="1" applyAlignment="1">
      <alignment horizontal="center" wrapText="1"/>
    </xf>
    <xf numFmtId="4" fontId="5" fillId="45" borderId="10" xfId="1" applyNumberFormat="1" applyFont="1" applyFill="1" applyBorder="1" applyAlignment="1">
      <alignment horizontal="center" wrapText="1"/>
    </xf>
    <xf numFmtId="0" fontId="47" fillId="0" borderId="8" xfId="0" applyFont="1" applyFill="1" applyBorder="1" applyAlignment="1">
      <alignment horizontal="center" vertical="center"/>
    </xf>
    <xf numFmtId="0" fontId="46" fillId="0" borderId="64" xfId="0" applyFont="1" applyFill="1" applyBorder="1" applyAlignment="1">
      <alignment horizontal="center" vertical="center" wrapText="1"/>
    </xf>
    <xf numFmtId="0" fontId="46" fillId="0" borderId="6" xfId="0" applyFont="1" applyFill="1" applyBorder="1" applyAlignment="1">
      <alignment horizontal="center" vertical="center" wrapText="1"/>
    </xf>
    <xf numFmtId="0" fontId="46" fillId="0" borderId="64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/>
    </xf>
    <xf numFmtId="0" fontId="46" fillId="0" borderId="63" xfId="0" applyFont="1" applyFill="1" applyBorder="1" applyAlignment="1">
      <alignment horizontal="center" vertical="center"/>
    </xf>
    <xf numFmtId="0" fontId="46" fillId="0" borderId="67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 vertical="center"/>
    </xf>
    <xf numFmtId="0" fontId="73" fillId="0" borderId="65" xfId="0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left" vertical="center" wrapText="1"/>
    </xf>
    <xf numFmtId="0" fontId="46" fillId="0" borderId="8" xfId="0" applyFont="1" applyFill="1" applyBorder="1" applyAlignment="1">
      <alignment horizontal="left" vertical="center"/>
    </xf>
    <xf numFmtId="0" fontId="46" fillId="0" borderId="8" xfId="0" applyFont="1" applyFill="1" applyBorder="1" applyAlignment="1">
      <alignment horizontal="center" vertical="center"/>
    </xf>
    <xf numFmtId="0" fontId="73" fillId="0" borderId="3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4" fillId="0" borderId="3" xfId="0" applyFont="1" applyBorder="1" applyAlignment="1">
      <alignment horizontal="center" vertical="top"/>
    </xf>
    <xf numFmtId="0" fontId="46" fillId="32" borderId="8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75" fillId="0" borderId="8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9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9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4" fillId="28" borderId="39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26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27" xfId="189" applyFont="1" applyFill="1" applyBorder="1" applyAlignment="1">
      <alignment horizontal="center" vertical="center" wrapText="1"/>
    </xf>
    <xf numFmtId="0" fontId="4" fillId="35" borderId="28" xfId="189" applyFont="1" applyFill="1" applyBorder="1" applyAlignment="1">
      <alignment horizontal="center" vertical="center" wrapText="1"/>
    </xf>
    <xf numFmtId="0" fontId="4" fillId="35" borderId="29" xfId="189" applyFont="1" applyFill="1" applyBorder="1" applyAlignment="1">
      <alignment horizontal="center" vertical="center" wrapText="1"/>
    </xf>
    <xf numFmtId="0" fontId="4" fillId="35" borderId="30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27" xfId="0" applyFont="1" applyFill="1" applyBorder="1" applyAlignment="1">
      <alignment horizontal="left" vertical="top" wrapText="1"/>
    </xf>
    <xf numFmtId="0" fontId="52" fillId="35" borderId="28" xfId="0" applyFont="1" applyFill="1" applyBorder="1" applyAlignment="1">
      <alignment horizontal="left" vertical="top" wrapText="1"/>
    </xf>
    <xf numFmtId="0" fontId="52" fillId="35" borderId="29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52" fillId="36" borderId="9" xfId="0" applyFont="1" applyFill="1" applyBorder="1" applyAlignment="1">
      <alignment horizont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5" borderId="1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2" fillId="36" borderId="27" xfId="0" applyFont="1" applyFill="1" applyBorder="1" applyAlignment="1">
      <alignment horizontal="center" wrapText="1"/>
    </xf>
    <xf numFmtId="0" fontId="52" fillId="36" borderId="28" xfId="0" applyFont="1" applyFill="1" applyBorder="1" applyAlignment="1">
      <alignment horizontal="center" wrapText="1"/>
    </xf>
    <xf numFmtId="0" fontId="52" fillId="36" borderId="41" xfId="0" applyFont="1" applyFill="1" applyBorder="1" applyAlignment="1">
      <alignment horizontal="center" wrapText="1"/>
    </xf>
    <xf numFmtId="0" fontId="7" fillId="36" borderId="42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7" fillId="36" borderId="27" xfId="0" applyFont="1" applyFill="1" applyBorder="1" applyAlignment="1">
      <alignment horizontal="center" vertical="center" wrapText="1"/>
    </xf>
    <xf numFmtId="0" fontId="7" fillId="36" borderId="28" xfId="0" applyFont="1" applyFill="1" applyBorder="1" applyAlignment="1">
      <alignment horizontal="center" vertical="center" wrapText="1"/>
    </xf>
    <xf numFmtId="0" fontId="7" fillId="36" borderId="41" xfId="0" applyFont="1" applyFill="1" applyBorder="1" applyAlignment="1">
      <alignment horizontal="center" vertical="center" wrapText="1"/>
    </xf>
    <xf numFmtId="0" fontId="52" fillId="0" borderId="0" xfId="383" applyFont="1" applyAlignment="1">
      <alignment horizontal="center" wrapText="1"/>
    </xf>
    <xf numFmtId="0" fontId="26" fillId="0" borderId="0" xfId="0" applyFont="1" applyBorder="1" applyAlignment="1">
      <alignment horizontal="left" wrapText="1"/>
    </xf>
    <xf numFmtId="0" fontId="5" fillId="0" borderId="64" xfId="189" applyFont="1" applyBorder="1" applyAlignment="1">
      <alignment horizontal="center" vertical="center" wrapText="1"/>
    </xf>
    <xf numFmtId="0" fontId="5" fillId="0" borderId="4" xfId="189" applyFont="1" applyBorder="1" applyAlignment="1">
      <alignment horizontal="center" vertical="center" wrapText="1"/>
    </xf>
    <xf numFmtId="0" fontId="5" fillId="0" borderId="6" xfId="189" applyFont="1" applyBorder="1" applyAlignment="1">
      <alignment horizontal="center" vertical="center" wrapText="1"/>
    </xf>
    <xf numFmtId="165" fontId="5" fillId="0" borderId="64" xfId="189" applyNumberFormat="1" applyFont="1" applyBorder="1" applyAlignment="1">
      <alignment horizontal="center" vertical="center" wrapText="1"/>
    </xf>
    <xf numFmtId="165" fontId="5" fillId="0" borderId="4" xfId="189" applyNumberFormat="1" applyFont="1" applyBorder="1" applyAlignment="1">
      <alignment horizontal="center" vertical="center" wrapText="1"/>
    </xf>
    <xf numFmtId="165" fontId="5" fillId="0" borderId="6" xfId="189" applyNumberFormat="1" applyFont="1" applyBorder="1" applyAlignment="1">
      <alignment horizontal="center" vertical="center" wrapText="1"/>
    </xf>
    <xf numFmtId="165" fontId="5" fillId="0" borderId="62" xfId="189" applyNumberFormat="1" applyFont="1" applyBorder="1" applyAlignment="1">
      <alignment horizontal="center" wrapText="1"/>
    </xf>
    <xf numFmtId="165" fontId="5" fillId="0" borderId="63" xfId="189" applyNumberFormat="1" applyFont="1" applyBorder="1" applyAlignment="1">
      <alignment horizontal="center" wrapText="1"/>
    </xf>
    <xf numFmtId="165" fontId="5" fillId="0" borderId="67" xfId="189" applyNumberFormat="1" applyFont="1" applyBorder="1" applyAlignment="1">
      <alignment horizontal="center" wrapText="1"/>
    </xf>
    <xf numFmtId="165" fontId="5" fillId="0" borderId="62" xfId="189" applyNumberFormat="1" applyFont="1" applyFill="1" applyBorder="1" applyAlignment="1">
      <alignment horizontal="center" wrapText="1"/>
    </xf>
    <xf numFmtId="165" fontId="5" fillId="0" borderId="63" xfId="189" applyNumberFormat="1" applyFont="1" applyFill="1" applyBorder="1" applyAlignment="1">
      <alignment horizontal="center" wrapText="1"/>
    </xf>
    <xf numFmtId="165" fontId="5" fillId="0" borderId="67" xfId="189" applyNumberFormat="1" applyFont="1" applyFill="1" applyBorder="1" applyAlignment="1">
      <alignment horizontal="center" wrapText="1"/>
    </xf>
    <xf numFmtId="165" fontId="4" fillId="0" borderId="9" xfId="189" applyNumberFormat="1" applyFont="1" applyBorder="1" applyAlignment="1">
      <alignment horizont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0" fontId="4" fillId="0" borderId="2" xfId="189" applyFont="1" applyBorder="1" applyAlignment="1">
      <alignment horizontal="center" vertical="center" wrapText="1"/>
    </xf>
    <xf numFmtId="0" fontId="4" fillId="0" borderId="4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165" fontId="5" fillId="0" borderId="66" xfId="189" applyNumberFormat="1" applyFont="1" applyBorder="1" applyAlignment="1">
      <alignment horizontal="center" vertical="center" wrapText="1"/>
    </xf>
    <xf numFmtId="165" fontId="5" fillId="0" borderId="7" xfId="189" applyNumberFormat="1" applyFont="1" applyBorder="1" applyAlignment="1">
      <alignment horizontal="center" vertical="center" wrapText="1"/>
    </xf>
    <xf numFmtId="165" fontId="5" fillId="0" borderId="5" xfId="189" applyNumberFormat="1" applyFont="1" applyBorder="1" applyAlignment="1">
      <alignment horizontal="center" vertical="center" wrapText="1"/>
    </xf>
    <xf numFmtId="0" fontId="7" fillId="36" borderId="1" xfId="0" applyFont="1" applyFill="1" applyBorder="1" applyAlignment="1">
      <alignment horizontal="center"/>
    </xf>
    <xf numFmtId="0" fontId="4" fillId="35" borderId="9" xfId="0" applyFont="1" applyFill="1" applyBorder="1" applyAlignment="1">
      <alignment horizontal="center"/>
    </xf>
    <xf numFmtId="0" fontId="4" fillId="35" borderId="11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7" fillId="36" borderId="28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0" fontId="47" fillId="36" borderId="1" xfId="0" applyFont="1" applyFill="1" applyBorder="1" applyAlignment="1">
      <alignment horizontal="center"/>
    </xf>
    <xf numFmtId="0" fontId="7" fillId="39" borderId="27" xfId="0" applyFont="1" applyFill="1" applyBorder="1" applyAlignment="1">
      <alignment horizontal="center" vertical="center" wrapText="1"/>
    </xf>
    <xf numFmtId="0" fontId="7" fillId="39" borderId="28" xfId="0" applyFont="1" applyFill="1" applyBorder="1" applyAlignment="1">
      <alignment horizontal="center" vertical="center" wrapText="1"/>
    </xf>
    <xf numFmtId="0" fontId="7" fillId="39" borderId="41" xfId="0" applyFont="1" applyFill="1" applyBorder="1" applyAlignment="1">
      <alignment horizontal="center" vertical="center" wrapText="1"/>
    </xf>
    <xf numFmtId="165" fontId="92" fillId="35" borderId="47" xfId="189" applyNumberFormat="1" applyFont="1" applyFill="1" applyBorder="1" applyAlignment="1">
      <alignment horizontal="justify" vertical="center" wrapText="1"/>
    </xf>
    <xf numFmtId="0" fontId="4" fillId="28" borderId="46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1" fillId="35" borderId="45" xfId="189" applyFont="1" applyFill="1" applyBorder="1" applyAlignment="1">
      <alignment horizontal="center" vertical="center" wrapText="1"/>
    </xf>
    <xf numFmtId="0" fontId="91" fillId="35" borderId="31" xfId="189" applyFont="1" applyFill="1" applyBorder="1" applyAlignment="1">
      <alignment horizontal="center" vertical="center" wrapText="1"/>
    </xf>
    <xf numFmtId="0" fontId="91" fillId="35" borderId="33" xfId="189" applyFont="1" applyFill="1" applyBorder="1" applyAlignment="1">
      <alignment horizontal="center" vertical="center" wrapText="1"/>
    </xf>
    <xf numFmtId="0" fontId="91" fillId="35" borderId="30" xfId="189" applyFont="1" applyFill="1" applyBorder="1" applyAlignment="1">
      <alignment horizontal="center" vertical="center" wrapText="1"/>
    </xf>
    <xf numFmtId="0" fontId="91" fillId="35" borderId="32" xfId="189" applyFont="1" applyFill="1" applyBorder="1" applyAlignment="1">
      <alignment horizontal="center" vertical="center" wrapText="1"/>
    </xf>
    <xf numFmtId="165" fontId="92" fillId="35" borderId="53" xfId="189" applyNumberFormat="1" applyFont="1" applyFill="1" applyBorder="1" applyAlignment="1">
      <alignment horizontal="justify" vertical="center" wrapText="1"/>
    </xf>
    <xf numFmtId="0" fontId="4" fillId="28" borderId="50" xfId="0" applyNumberFormat="1" applyFont="1" applyFill="1" applyBorder="1" applyAlignment="1">
      <alignment horizontal="left"/>
    </xf>
    <xf numFmtId="0" fontId="91" fillId="35" borderId="51" xfId="189" applyFont="1" applyFill="1" applyBorder="1" applyAlignment="1">
      <alignment horizontal="center" vertical="center" wrapText="1"/>
    </xf>
    <xf numFmtId="0" fontId="91" fillId="35" borderId="52" xfId="189" applyFont="1" applyFill="1" applyBorder="1" applyAlignment="1">
      <alignment horizontal="center" vertical="center" wrapText="1"/>
    </xf>
    <xf numFmtId="165" fontId="92" fillId="35" borderId="58" xfId="189" applyNumberFormat="1" applyFont="1" applyFill="1" applyBorder="1" applyAlignment="1">
      <alignment horizontal="justify" vertical="center" wrapText="1"/>
    </xf>
    <xf numFmtId="0" fontId="4" fillId="28" borderId="55" xfId="0" applyNumberFormat="1" applyFont="1" applyFill="1" applyBorder="1" applyAlignment="1">
      <alignment horizontal="left"/>
    </xf>
    <xf numFmtId="0" fontId="91" fillId="35" borderId="56" xfId="189" applyFont="1" applyFill="1" applyBorder="1" applyAlignment="1">
      <alignment horizontal="center" vertical="center" wrapText="1"/>
    </xf>
    <xf numFmtId="0" fontId="91" fillId="35" borderId="57" xfId="189" applyFont="1" applyFill="1" applyBorder="1" applyAlignment="1">
      <alignment horizontal="center" vertical="center" wrapText="1"/>
    </xf>
    <xf numFmtId="0" fontId="4" fillId="35" borderId="58" xfId="272" applyFont="1" applyFill="1" applyBorder="1" applyAlignment="1">
      <alignment horizontal="center" vertical="center" wrapText="1"/>
    </xf>
    <xf numFmtId="0" fontId="4" fillId="35" borderId="58" xfId="272" applyFont="1" applyFill="1" applyBorder="1" applyAlignment="1">
      <alignment horizontal="center"/>
    </xf>
    <xf numFmtId="0" fontId="4" fillId="35" borderId="45" xfId="0" applyFont="1" applyFill="1" applyBorder="1" applyAlignment="1">
      <alignment horizontal="center" vertical="center" wrapText="1"/>
    </xf>
    <xf numFmtId="0" fontId="4" fillId="35" borderId="64" xfId="0" applyFont="1" applyFill="1" applyBorder="1" applyAlignment="1">
      <alignment horizontal="center" vertical="center" wrapText="1"/>
    </xf>
    <xf numFmtId="0" fontId="4" fillId="35" borderId="92" xfId="0" applyFont="1" applyFill="1" applyBorder="1" applyAlignment="1">
      <alignment horizontal="center" vertical="center" wrapText="1"/>
    </xf>
    <xf numFmtId="0" fontId="4" fillId="35" borderId="70" xfId="0" applyFont="1" applyFill="1" applyBorder="1" applyAlignment="1">
      <alignment horizontal="center" vertical="center" wrapText="1"/>
    </xf>
    <xf numFmtId="0" fontId="4" fillId="35" borderId="6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3" fillId="0" borderId="65" xfId="0" applyFont="1" applyBorder="1" applyAlignment="1">
      <alignment horizontal="center" vertical="top"/>
    </xf>
    <xf numFmtId="0" fontId="4" fillId="35" borderId="45" xfId="189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/>
    </xf>
    <xf numFmtId="0" fontId="7" fillId="0" borderId="67" xfId="0" applyFont="1" applyFill="1" applyBorder="1" applyAlignment="1">
      <alignment horizontal="center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7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66" xfId="1" applyNumberFormat="1" applyFont="1" applyFill="1" applyBorder="1" applyAlignment="1">
      <alignment horizontal="center" wrapText="1"/>
    </xf>
    <xf numFmtId="49" fontId="5" fillId="39" borderId="65" xfId="1" applyNumberFormat="1" applyFont="1" applyFill="1" applyBorder="1" applyAlignment="1">
      <alignment horizontal="center" wrapText="1"/>
    </xf>
    <xf numFmtId="49" fontId="5" fillId="39" borderId="5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7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</cellXfs>
  <cellStyles count="20851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0 10" xfId="2756"/>
    <cellStyle name="Calculation 10 10 2" xfId="2444"/>
    <cellStyle name="Calculation 10 10 3" xfId="11730"/>
    <cellStyle name="Calculation 10 10 4" xfId="16391"/>
    <cellStyle name="Calculation 10 11" xfId="2757"/>
    <cellStyle name="Calculation 10 11 2" xfId="2443"/>
    <cellStyle name="Calculation 10 11 3" xfId="11731"/>
    <cellStyle name="Calculation 10 11 4" xfId="16392"/>
    <cellStyle name="Calculation 10 12" xfId="2758"/>
    <cellStyle name="Calculation 10 12 2" xfId="2442"/>
    <cellStyle name="Calculation 10 12 3" xfId="11732"/>
    <cellStyle name="Calculation 10 12 4" xfId="16393"/>
    <cellStyle name="Calculation 10 13" xfId="2759"/>
    <cellStyle name="Calculation 10 13 2" xfId="2441"/>
    <cellStyle name="Calculation 10 13 3" xfId="11733"/>
    <cellStyle name="Calculation 10 13 4" xfId="16394"/>
    <cellStyle name="Calculation 10 14" xfId="2760"/>
    <cellStyle name="Calculation 10 14 2" xfId="2440"/>
    <cellStyle name="Calculation 10 14 3" xfId="11734"/>
    <cellStyle name="Calculation 10 14 4" xfId="16395"/>
    <cellStyle name="Calculation 10 15" xfId="2761"/>
    <cellStyle name="Calculation 10 15 2" xfId="2439"/>
    <cellStyle name="Calculation 10 15 3" xfId="11735"/>
    <cellStyle name="Calculation 10 15 4" xfId="16396"/>
    <cellStyle name="Calculation 10 16" xfId="2762"/>
    <cellStyle name="Calculation 10 16 2" xfId="2438"/>
    <cellStyle name="Calculation 10 16 3" xfId="11736"/>
    <cellStyle name="Calculation 10 16 4" xfId="16397"/>
    <cellStyle name="Calculation 10 17" xfId="2763"/>
    <cellStyle name="Calculation 10 17 2" xfId="2437"/>
    <cellStyle name="Calculation 10 17 3" xfId="11737"/>
    <cellStyle name="Calculation 10 17 4" xfId="16398"/>
    <cellStyle name="Calculation 10 18" xfId="2764"/>
    <cellStyle name="Calculation 10 18 2" xfId="2436"/>
    <cellStyle name="Calculation 10 18 3" xfId="11738"/>
    <cellStyle name="Calculation 10 18 4" xfId="16399"/>
    <cellStyle name="Calculation 10 19" xfId="4819"/>
    <cellStyle name="Calculation 10 2" xfId="843"/>
    <cellStyle name="Calculation 10 2 2" xfId="1209"/>
    <cellStyle name="Calculation 10 2 3" xfId="1649"/>
    <cellStyle name="Calculation 10 2 4" xfId="2089"/>
    <cellStyle name="Calculation 10 2 5" xfId="2765"/>
    <cellStyle name="Calculation 10 2 6" xfId="2435"/>
    <cellStyle name="Calculation 10 2 7" xfId="11739"/>
    <cellStyle name="Calculation 10 2 8" xfId="16400"/>
    <cellStyle name="Calculation 10 20" xfId="11530"/>
    <cellStyle name="Calculation 10 21" xfId="16191"/>
    <cellStyle name="Calculation 10 3" xfId="1105"/>
    <cellStyle name="Calculation 10 3 2" xfId="2766"/>
    <cellStyle name="Calculation 10 3 3" xfId="2434"/>
    <cellStyle name="Calculation 10 3 4" xfId="11740"/>
    <cellStyle name="Calculation 10 3 5" xfId="16401"/>
    <cellStyle name="Calculation 10 4" xfId="1448"/>
    <cellStyle name="Calculation 10 4 2" xfId="2767"/>
    <cellStyle name="Calculation 10 4 3" xfId="2433"/>
    <cellStyle name="Calculation 10 4 4" xfId="11741"/>
    <cellStyle name="Calculation 10 4 5" xfId="16402"/>
    <cellStyle name="Calculation 10 5" xfId="1888"/>
    <cellStyle name="Calculation 10 5 2" xfId="2768"/>
    <cellStyle name="Calculation 10 5 3" xfId="2432"/>
    <cellStyle name="Calculation 10 5 4" xfId="11742"/>
    <cellStyle name="Calculation 10 5 5" xfId="16403"/>
    <cellStyle name="Calculation 10 6" xfId="2556"/>
    <cellStyle name="Calculation 10 6 2" xfId="2431"/>
    <cellStyle name="Calculation 10 6 3" xfId="11743"/>
    <cellStyle name="Calculation 10 6 4" xfId="16404"/>
    <cellStyle name="Calculation 10 7" xfId="2770"/>
    <cellStyle name="Calculation 10 7 2" xfId="2430"/>
    <cellStyle name="Calculation 10 7 3" xfId="11744"/>
    <cellStyle name="Calculation 10 7 4" xfId="16405"/>
    <cellStyle name="Calculation 10 8" xfId="2771"/>
    <cellStyle name="Calculation 10 8 2" xfId="2429"/>
    <cellStyle name="Calculation 10 8 3" xfId="11745"/>
    <cellStyle name="Calculation 10 8 4" xfId="16406"/>
    <cellStyle name="Calculation 10 9" xfId="2772"/>
    <cellStyle name="Calculation 10 9 2" xfId="2428"/>
    <cellStyle name="Calculation 10 9 3" xfId="11746"/>
    <cellStyle name="Calculation 10 9 4" xfId="16407"/>
    <cellStyle name="Calculation 11" xfId="450"/>
    <cellStyle name="Calculation 11 10" xfId="2773"/>
    <cellStyle name="Calculation 11 10 2" xfId="2427"/>
    <cellStyle name="Calculation 11 10 3" xfId="11747"/>
    <cellStyle name="Calculation 11 10 4" xfId="16408"/>
    <cellStyle name="Calculation 11 11" xfId="2774"/>
    <cellStyle name="Calculation 11 11 2" xfId="2426"/>
    <cellStyle name="Calculation 11 11 3" xfId="11748"/>
    <cellStyle name="Calculation 11 11 4" xfId="16409"/>
    <cellStyle name="Calculation 11 12" xfId="2775"/>
    <cellStyle name="Calculation 11 12 2" xfId="2425"/>
    <cellStyle name="Calculation 11 12 3" xfId="11749"/>
    <cellStyle name="Calculation 11 12 4" xfId="16410"/>
    <cellStyle name="Calculation 11 13" xfId="2776"/>
    <cellStyle name="Calculation 11 13 2" xfId="2424"/>
    <cellStyle name="Calculation 11 13 3" xfId="11750"/>
    <cellStyle name="Calculation 11 13 4" xfId="16411"/>
    <cellStyle name="Calculation 11 14" xfId="2777"/>
    <cellStyle name="Calculation 11 14 2" xfId="2423"/>
    <cellStyle name="Calculation 11 14 3" xfId="11751"/>
    <cellStyle name="Calculation 11 14 4" xfId="16412"/>
    <cellStyle name="Calculation 11 15" xfId="2778"/>
    <cellStyle name="Calculation 11 15 2" xfId="2422"/>
    <cellStyle name="Calculation 11 15 3" xfId="11752"/>
    <cellStyle name="Calculation 11 15 4" xfId="16413"/>
    <cellStyle name="Calculation 11 16" xfId="2779"/>
    <cellStyle name="Calculation 11 16 2" xfId="2421"/>
    <cellStyle name="Calculation 11 16 3" xfId="11753"/>
    <cellStyle name="Calculation 11 16 4" xfId="16414"/>
    <cellStyle name="Calculation 11 17" xfId="2780"/>
    <cellStyle name="Calculation 11 17 2" xfId="2420"/>
    <cellStyle name="Calculation 11 17 3" xfId="11754"/>
    <cellStyle name="Calculation 11 17 4" xfId="16415"/>
    <cellStyle name="Calculation 11 18" xfId="2781"/>
    <cellStyle name="Calculation 11 18 2" xfId="2419"/>
    <cellStyle name="Calculation 11 18 3" xfId="11755"/>
    <cellStyle name="Calculation 11 18 4" xfId="16416"/>
    <cellStyle name="Calculation 11 19" xfId="4802"/>
    <cellStyle name="Calculation 11 2" xfId="844"/>
    <cellStyle name="Calculation 11 2 2" xfId="1210"/>
    <cellStyle name="Calculation 11 2 3" xfId="1650"/>
    <cellStyle name="Calculation 11 2 4" xfId="2090"/>
    <cellStyle name="Calculation 11 2 5" xfId="2782"/>
    <cellStyle name="Calculation 11 2 6" xfId="2418"/>
    <cellStyle name="Calculation 11 2 7" xfId="11756"/>
    <cellStyle name="Calculation 11 2 8" xfId="16417"/>
    <cellStyle name="Calculation 11 20" xfId="11531"/>
    <cellStyle name="Calculation 11 21" xfId="16192"/>
    <cellStyle name="Calculation 11 3" xfId="1104"/>
    <cellStyle name="Calculation 11 3 2" xfId="2783"/>
    <cellStyle name="Calculation 11 3 3" xfId="2417"/>
    <cellStyle name="Calculation 11 3 4" xfId="11757"/>
    <cellStyle name="Calculation 11 3 5" xfId="16418"/>
    <cellStyle name="Calculation 11 4" xfId="1449"/>
    <cellStyle name="Calculation 11 4 2" xfId="2784"/>
    <cellStyle name="Calculation 11 4 3" xfId="2416"/>
    <cellStyle name="Calculation 11 4 4" xfId="11758"/>
    <cellStyle name="Calculation 11 4 5" xfId="16419"/>
    <cellStyle name="Calculation 11 5" xfId="1889"/>
    <cellStyle name="Calculation 11 5 2" xfId="2785"/>
    <cellStyle name="Calculation 11 5 3" xfId="2415"/>
    <cellStyle name="Calculation 11 5 4" xfId="11759"/>
    <cellStyle name="Calculation 11 5 5" xfId="16420"/>
    <cellStyle name="Calculation 11 6" xfId="2557"/>
    <cellStyle name="Calculation 11 6 2" xfId="2414"/>
    <cellStyle name="Calculation 11 6 3" xfId="11760"/>
    <cellStyle name="Calculation 11 6 4" xfId="16421"/>
    <cellStyle name="Calculation 11 7" xfId="2787"/>
    <cellStyle name="Calculation 11 7 2" xfId="2413"/>
    <cellStyle name="Calculation 11 7 3" xfId="11761"/>
    <cellStyle name="Calculation 11 7 4" xfId="16422"/>
    <cellStyle name="Calculation 11 8" xfId="2788"/>
    <cellStyle name="Calculation 11 8 2" xfId="2412"/>
    <cellStyle name="Calculation 11 8 3" xfId="11762"/>
    <cellStyle name="Calculation 11 8 4" xfId="16423"/>
    <cellStyle name="Calculation 11 9" xfId="2789"/>
    <cellStyle name="Calculation 11 9 2" xfId="2411"/>
    <cellStyle name="Calculation 11 9 3" xfId="11763"/>
    <cellStyle name="Calculation 11 9 4" xfId="16424"/>
    <cellStyle name="Calculation 12" xfId="451"/>
    <cellStyle name="Calculation 12 10" xfId="2790"/>
    <cellStyle name="Calculation 12 10 2" xfId="2410"/>
    <cellStyle name="Calculation 12 10 3" xfId="11764"/>
    <cellStyle name="Calculation 12 10 4" xfId="16425"/>
    <cellStyle name="Calculation 12 11" xfId="2791"/>
    <cellStyle name="Calculation 12 11 2" xfId="2409"/>
    <cellStyle name="Calculation 12 11 3" xfId="11765"/>
    <cellStyle name="Calculation 12 11 4" xfId="16426"/>
    <cellStyle name="Calculation 12 12" xfId="2792"/>
    <cellStyle name="Calculation 12 12 2" xfId="7103"/>
    <cellStyle name="Calculation 12 12 3" xfId="11766"/>
    <cellStyle name="Calculation 12 12 4" xfId="16427"/>
    <cellStyle name="Calculation 12 13" xfId="2793"/>
    <cellStyle name="Calculation 12 13 2" xfId="7104"/>
    <cellStyle name="Calculation 12 13 3" xfId="11767"/>
    <cellStyle name="Calculation 12 13 4" xfId="16428"/>
    <cellStyle name="Calculation 12 14" xfId="2794"/>
    <cellStyle name="Calculation 12 14 2" xfId="7105"/>
    <cellStyle name="Calculation 12 14 3" xfId="11768"/>
    <cellStyle name="Calculation 12 14 4" xfId="16429"/>
    <cellStyle name="Calculation 12 15" xfId="2795"/>
    <cellStyle name="Calculation 12 15 2" xfId="7106"/>
    <cellStyle name="Calculation 12 15 3" xfId="11769"/>
    <cellStyle name="Calculation 12 15 4" xfId="16430"/>
    <cellStyle name="Calculation 12 16" xfId="2796"/>
    <cellStyle name="Calculation 12 16 2" xfId="7107"/>
    <cellStyle name="Calculation 12 16 3" xfId="11770"/>
    <cellStyle name="Calculation 12 16 4" xfId="16431"/>
    <cellStyle name="Calculation 12 17" xfId="2797"/>
    <cellStyle name="Calculation 12 17 2" xfId="7108"/>
    <cellStyle name="Calculation 12 17 3" xfId="11771"/>
    <cellStyle name="Calculation 12 17 4" xfId="16432"/>
    <cellStyle name="Calculation 12 18" xfId="2798"/>
    <cellStyle name="Calculation 12 18 2" xfId="7109"/>
    <cellStyle name="Calculation 12 18 3" xfId="11772"/>
    <cellStyle name="Calculation 12 18 4" xfId="16433"/>
    <cellStyle name="Calculation 12 19" xfId="4785"/>
    <cellStyle name="Calculation 12 2" xfId="845"/>
    <cellStyle name="Calculation 12 2 2" xfId="1211"/>
    <cellStyle name="Calculation 12 2 3" xfId="1651"/>
    <cellStyle name="Calculation 12 2 4" xfId="2091"/>
    <cellStyle name="Calculation 12 2 5" xfId="2799"/>
    <cellStyle name="Calculation 12 2 6" xfId="7110"/>
    <cellStyle name="Calculation 12 2 7" xfId="11773"/>
    <cellStyle name="Calculation 12 2 8" xfId="16434"/>
    <cellStyle name="Calculation 12 20" xfId="11532"/>
    <cellStyle name="Calculation 12 21" xfId="16193"/>
    <cellStyle name="Calculation 12 3" xfId="1103"/>
    <cellStyle name="Calculation 12 3 2" xfId="2800"/>
    <cellStyle name="Calculation 12 3 3" xfId="7111"/>
    <cellStyle name="Calculation 12 3 4" xfId="11774"/>
    <cellStyle name="Calculation 12 3 5" xfId="16435"/>
    <cellStyle name="Calculation 12 4" xfId="1450"/>
    <cellStyle name="Calculation 12 4 2" xfId="2801"/>
    <cellStyle name="Calculation 12 4 3" xfId="7112"/>
    <cellStyle name="Calculation 12 4 4" xfId="11775"/>
    <cellStyle name="Calculation 12 4 5" xfId="16436"/>
    <cellStyle name="Calculation 12 5" xfId="1890"/>
    <cellStyle name="Calculation 12 5 2" xfId="2802"/>
    <cellStyle name="Calculation 12 5 3" xfId="7113"/>
    <cellStyle name="Calculation 12 5 4" xfId="11776"/>
    <cellStyle name="Calculation 12 5 5" xfId="16437"/>
    <cellStyle name="Calculation 12 6" xfId="2558"/>
    <cellStyle name="Calculation 12 6 2" xfId="7114"/>
    <cellStyle name="Calculation 12 6 3" xfId="11777"/>
    <cellStyle name="Calculation 12 6 4" xfId="16438"/>
    <cellStyle name="Calculation 12 7" xfId="2804"/>
    <cellStyle name="Calculation 12 7 2" xfId="7115"/>
    <cellStyle name="Calculation 12 7 3" xfId="11778"/>
    <cellStyle name="Calculation 12 7 4" xfId="16439"/>
    <cellStyle name="Calculation 12 8" xfId="2805"/>
    <cellStyle name="Calculation 12 8 2" xfId="7116"/>
    <cellStyle name="Calculation 12 8 3" xfId="11779"/>
    <cellStyle name="Calculation 12 8 4" xfId="16440"/>
    <cellStyle name="Calculation 12 9" xfId="2806"/>
    <cellStyle name="Calculation 12 9 2" xfId="7117"/>
    <cellStyle name="Calculation 12 9 3" xfId="11780"/>
    <cellStyle name="Calculation 12 9 4" xfId="16441"/>
    <cellStyle name="Calculation 13" xfId="710"/>
    <cellStyle name="Calculation 13 10" xfId="2808"/>
    <cellStyle name="Calculation 13 10 2" xfId="7119"/>
    <cellStyle name="Calculation 13 10 3" xfId="11782"/>
    <cellStyle name="Calculation 13 10 4" xfId="16443"/>
    <cellStyle name="Calculation 13 11" xfId="2809"/>
    <cellStyle name="Calculation 13 11 2" xfId="7120"/>
    <cellStyle name="Calculation 13 11 3" xfId="11783"/>
    <cellStyle name="Calculation 13 11 4" xfId="16444"/>
    <cellStyle name="Calculation 13 12" xfId="2810"/>
    <cellStyle name="Calculation 13 12 2" xfId="7121"/>
    <cellStyle name="Calculation 13 12 3" xfId="11784"/>
    <cellStyle name="Calculation 13 12 4" xfId="16445"/>
    <cellStyle name="Calculation 13 13" xfId="2811"/>
    <cellStyle name="Calculation 13 13 2" xfId="7122"/>
    <cellStyle name="Calculation 13 13 3" xfId="11785"/>
    <cellStyle name="Calculation 13 13 4" xfId="16446"/>
    <cellStyle name="Calculation 13 14" xfId="7118"/>
    <cellStyle name="Calculation 13 15" xfId="11781"/>
    <cellStyle name="Calculation 13 16" xfId="16442"/>
    <cellStyle name="Calculation 13 2" xfId="831"/>
    <cellStyle name="Calculation 13 2 2" xfId="2812"/>
    <cellStyle name="Calculation 13 2 3" xfId="7123"/>
    <cellStyle name="Calculation 13 2 4" xfId="11786"/>
    <cellStyle name="Calculation 13 2 5" xfId="16447"/>
    <cellStyle name="Calculation 13 3" xfId="725"/>
    <cellStyle name="Calculation 13 3 2" xfId="2813"/>
    <cellStyle name="Calculation 13 3 3" xfId="7124"/>
    <cellStyle name="Calculation 13 3 4" xfId="11787"/>
    <cellStyle name="Calculation 13 3 5" xfId="16448"/>
    <cellStyle name="Calculation 13 4" xfId="1436"/>
    <cellStyle name="Calculation 13 4 2" xfId="2814"/>
    <cellStyle name="Calculation 13 4 3" xfId="7125"/>
    <cellStyle name="Calculation 13 4 4" xfId="11788"/>
    <cellStyle name="Calculation 13 4 5" xfId="16449"/>
    <cellStyle name="Calculation 13 5" xfId="1876"/>
    <cellStyle name="Calculation 13 5 2" xfId="2815"/>
    <cellStyle name="Calculation 13 5 3" xfId="7126"/>
    <cellStyle name="Calculation 13 5 4" xfId="11789"/>
    <cellStyle name="Calculation 13 5 5" xfId="16450"/>
    <cellStyle name="Calculation 13 6" xfId="2807"/>
    <cellStyle name="Calculation 13 6 2" xfId="7127"/>
    <cellStyle name="Calculation 13 6 3" xfId="11790"/>
    <cellStyle name="Calculation 13 6 4" xfId="16451"/>
    <cellStyle name="Calculation 13 7" xfId="2817"/>
    <cellStyle name="Calculation 13 7 2" xfId="7128"/>
    <cellStyle name="Calculation 13 7 3" xfId="11791"/>
    <cellStyle name="Calculation 13 7 4" xfId="16452"/>
    <cellStyle name="Calculation 13 8" xfId="2818"/>
    <cellStyle name="Calculation 13 8 2" xfId="7129"/>
    <cellStyle name="Calculation 13 8 3" xfId="11792"/>
    <cellStyle name="Calculation 13 8 4" xfId="16453"/>
    <cellStyle name="Calculation 13 9" xfId="2819"/>
    <cellStyle name="Calculation 13 9 2" xfId="7130"/>
    <cellStyle name="Calculation 13 9 3" xfId="11793"/>
    <cellStyle name="Calculation 13 9 4" xfId="16454"/>
    <cellStyle name="Calculation 14" xfId="785"/>
    <cellStyle name="Calculation 14 10" xfId="2821"/>
    <cellStyle name="Calculation 14 10 2" xfId="7132"/>
    <cellStyle name="Calculation 14 10 3" xfId="11795"/>
    <cellStyle name="Calculation 14 10 4" xfId="16456"/>
    <cellStyle name="Calculation 14 11" xfId="2822"/>
    <cellStyle name="Calculation 14 11 2" xfId="7133"/>
    <cellStyle name="Calculation 14 11 3" xfId="11796"/>
    <cellStyle name="Calculation 14 11 4" xfId="16457"/>
    <cellStyle name="Calculation 14 12" xfId="2823"/>
    <cellStyle name="Calculation 14 12 2" xfId="7134"/>
    <cellStyle name="Calculation 14 12 3" xfId="11797"/>
    <cellStyle name="Calculation 14 12 4" xfId="16458"/>
    <cellStyle name="Calculation 14 13" xfId="2824"/>
    <cellStyle name="Calculation 14 13 2" xfId="7135"/>
    <cellStyle name="Calculation 14 13 3" xfId="11798"/>
    <cellStyle name="Calculation 14 13 4" xfId="16459"/>
    <cellStyle name="Calculation 14 14" xfId="7131"/>
    <cellStyle name="Calculation 14 15" xfId="11794"/>
    <cellStyle name="Calculation 14 16" xfId="16455"/>
    <cellStyle name="Calculation 14 2" xfId="2820"/>
    <cellStyle name="Calculation 14 2 2" xfId="7136"/>
    <cellStyle name="Calculation 14 2 3" xfId="11799"/>
    <cellStyle name="Calculation 14 2 4" xfId="16460"/>
    <cellStyle name="Calculation 14 3" xfId="2826"/>
    <cellStyle name="Calculation 14 3 2" xfId="7137"/>
    <cellStyle name="Calculation 14 3 3" xfId="11800"/>
    <cellStyle name="Calculation 14 3 4" xfId="16461"/>
    <cellStyle name="Calculation 14 4" xfId="2827"/>
    <cellStyle name="Calculation 14 4 2" xfId="7138"/>
    <cellStyle name="Calculation 14 4 3" xfId="11801"/>
    <cellStyle name="Calculation 14 4 4" xfId="16462"/>
    <cellStyle name="Calculation 14 5" xfId="2828"/>
    <cellStyle name="Calculation 14 5 2" xfId="7139"/>
    <cellStyle name="Calculation 14 5 3" xfId="11802"/>
    <cellStyle name="Calculation 14 5 4" xfId="16463"/>
    <cellStyle name="Calculation 14 6" xfId="2829"/>
    <cellStyle name="Calculation 14 6 2" xfId="7140"/>
    <cellStyle name="Calculation 14 6 3" xfId="11803"/>
    <cellStyle name="Calculation 14 6 4" xfId="16464"/>
    <cellStyle name="Calculation 14 7" xfId="2830"/>
    <cellStyle name="Calculation 14 7 2" xfId="7141"/>
    <cellStyle name="Calculation 14 7 3" xfId="11804"/>
    <cellStyle name="Calculation 14 7 4" xfId="16465"/>
    <cellStyle name="Calculation 14 8" xfId="2831"/>
    <cellStyle name="Calculation 14 8 2" xfId="7142"/>
    <cellStyle name="Calculation 14 8 3" xfId="11805"/>
    <cellStyle name="Calculation 14 8 4" xfId="16466"/>
    <cellStyle name="Calculation 14 9" xfId="2832"/>
    <cellStyle name="Calculation 14 9 2" xfId="7143"/>
    <cellStyle name="Calculation 14 9 3" xfId="11806"/>
    <cellStyle name="Calculation 14 9 4" xfId="16467"/>
    <cellStyle name="Calculation 15" xfId="764"/>
    <cellStyle name="Calculation 15 10" xfId="2834"/>
    <cellStyle name="Calculation 15 10 2" xfId="7145"/>
    <cellStyle name="Calculation 15 10 3" xfId="11808"/>
    <cellStyle name="Calculation 15 10 4" xfId="16469"/>
    <cellStyle name="Calculation 15 11" xfId="2835"/>
    <cellStyle name="Calculation 15 11 2" xfId="7146"/>
    <cellStyle name="Calculation 15 11 3" xfId="11809"/>
    <cellStyle name="Calculation 15 11 4" xfId="16470"/>
    <cellStyle name="Calculation 15 12" xfId="2836"/>
    <cellStyle name="Calculation 15 12 2" xfId="7147"/>
    <cellStyle name="Calculation 15 12 3" xfId="11810"/>
    <cellStyle name="Calculation 15 12 4" xfId="16471"/>
    <cellStyle name="Calculation 15 13" xfId="2837"/>
    <cellStyle name="Calculation 15 13 2" xfId="7148"/>
    <cellStyle name="Calculation 15 13 3" xfId="11811"/>
    <cellStyle name="Calculation 15 13 4" xfId="16472"/>
    <cellStyle name="Calculation 15 14" xfId="7144"/>
    <cellStyle name="Calculation 15 15" xfId="11807"/>
    <cellStyle name="Calculation 15 16" xfId="16468"/>
    <cellStyle name="Calculation 15 2" xfId="2833"/>
    <cellStyle name="Calculation 15 2 2" xfId="7149"/>
    <cellStyle name="Calculation 15 2 3" xfId="11812"/>
    <cellStyle name="Calculation 15 2 4" xfId="16473"/>
    <cellStyle name="Calculation 15 3" xfId="2839"/>
    <cellStyle name="Calculation 15 3 2" xfId="7150"/>
    <cellStyle name="Calculation 15 3 3" xfId="11813"/>
    <cellStyle name="Calculation 15 3 4" xfId="16474"/>
    <cellStyle name="Calculation 15 4" xfId="2840"/>
    <cellStyle name="Calculation 15 4 2" xfId="7151"/>
    <cellStyle name="Calculation 15 4 3" xfId="11814"/>
    <cellStyle name="Calculation 15 4 4" xfId="16475"/>
    <cellStyle name="Calculation 15 5" xfId="2841"/>
    <cellStyle name="Calculation 15 5 2" xfId="7152"/>
    <cellStyle name="Calculation 15 5 3" xfId="11815"/>
    <cellStyle name="Calculation 15 5 4" xfId="16476"/>
    <cellStyle name="Calculation 15 6" xfId="2842"/>
    <cellStyle name="Calculation 15 6 2" xfId="7153"/>
    <cellStyle name="Calculation 15 6 3" xfId="11816"/>
    <cellStyle name="Calculation 15 6 4" xfId="16477"/>
    <cellStyle name="Calculation 15 7" xfId="2843"/>
    <cellStyle name="Calculation 15 7 2" xfId="7154"/>
    <cellStyle name="Calculation 15 7 3" xfId="11817"/>
    <cellStyle name="Calculation 15 7 4" xfId="16478"/>
    <cellStyle name="Calculation 15 8" xfId="2844"/>
    <cellStyle name="Calculation 15 8 2" xfId="7155"/>
    <cellStyle name="Calculation 15 8 3" xfId="11818"/>
    <cellStyle name="Calculation 15 8 4" xfId="16479"/>
    <cellStyle name="Calculation 15 9" xfId="2845"/>
    <cellStyle name="Calculation 15 9 2" xfId="7156"/>
    <cellStyle name="Calculation 15 9 3" xfId="11819"/>
    <cellStyle name="Calculation 15 9 4" xfId="16480"/>
    <cellStyle name="Calculation 16" xfId="802"/>
    <cellStyle name="Calculation 16 2" xfId="2846"/>
    <cellStyle name="Calculation 16 3" xfId="7157"/>
    <cellStyle name="Calculation 16 4" xfId="11820"/>
    <cellStyle name="Calculation 16 5" xfId="16481"/>
    <cellStyle name="Calculation 17" xfId="2289"/>
    <cellStyle name="Calculation 17 2" xfId="2847"/>
    <cellStyle name="Calculation 17 3" xfId="7158"/>
    <cellStyle name="Calculation 17 4" xfId="11821"/>
    <cellStyle name="Calculation 17 5" xfId="16482"/>
    <cellStyle name="Calculation 18" xfId="2290"/>
    <cellStyle name="Calculation 18 2" xfId="2848"/>
    <cellStyle name="Calculation 18 3" xfId="7159"/>
    <cellStyle name="Calculation 18 4" xfId="11822"/>
    <cellStyle name="Calculation 18 5" xfId="16483"/>
    <cellStyle name="Calculation 19" xfId="2291"/>
    <cellStyle name="Calculation 19 2" xfId="2849"/>
    <cellStyle name="Calculation 19 3" xfId="7160"/>
    <cellStyle name="Calculation 19 4" xfId="11823"/>
    <cellStyle name="Calculation 19 5" xfId="16484"/>
    <cellStyle name="Calculation 2" xfId="387"/>
    <cellStyle name="Calculation 2 10" xfId="452"/>
    <cellStyle name="Calculation 2 10 10" xfId="2850"/>
    <cellStyle name="Calculation 2 10 10 2" xfId="7161"/>
    <cellStyle name="Calculation 2 10 10 3" xfId="11824"/>
    <cellStyle name="Calculation 2 10 10 4" xfId="16485"/>
    <cellStyle name="Calculation 2 10 11" xfId="2851"/>
    <cellStyle name="Calculation 2 10 11 2" xfId="7162"/>
    <cellStyle name="Calculation 2 10 11 3" xfId="11825"/>
    <cellStyle name="Calculation 2 10 11 4" xfId="16486"/>
    <cellStyle name="Calculation 2 10 12" xfId="2852"/>
    <cellStyle name="Calculation 2 10 12 2" xfId="7163"/>
    <cellStyle name="Calculation 2 10 12 3" xfId="11826"/>
    <cellStyle name="Calculation 2 10 12 4" xfId="16487"/>
    <cellStyle name="Calculation 2 10 13" xfId="2853"/>
    <cellStyle name="Calculation 2 10 13 2" xfId="7164"/>
    <cellStyle name="Calculation 2 10 13 3" xfId="11827"/>
    <cellStyle name="Calculation 2 10 13 4" xfId="16488"/>
    <cellStyle name="Calculation 2 10 14" xfId="2854"/>
    <cellStyle name="Calculation 2 10 14 2" xfId="7165"/>
    <cellStyle name="Calculation 2 10 14 3" xfId="11828"/>
    <cellStyle name="Calculation 2 10 14 4" xfId="16489"/>
    <cellStyle name="Calculation 2 10 15" xfId="2855"/>
    <cellStyle name="Calculation 2 10 15 2" xfId="7166"/>
    <cellStyle name="Calculation 2 10 15 3" xfId="11829"/>
    <cellStyle name="Calculation 2 10 15 4" xfId="16490"/>
    <cellStyle name="Calculation 2 10 16" xfId="2856"/>
    <cellStyle name="Calculation 2 10 16 2" xfId="7167"/>
    <cellStyle name="Calculation 2 10 16 3" xfId="11830"/>
    <cellStyle name="Calculation 2 10 16 4" xfId="16491"/>
    <cellStyle name="Calculation 2 10 17" xfId="2857"/>
    <cellStyle name="Calculation 2 10 17 2" xfId="7168"/>
    <cellStyle name="Calculation 2 10 17 3" xfId="11831"/>
    <cellStyle name="Calculation 2 10 17 4" xfId="16492"/>
    <cellStyle name="Calculation 2 10 18" xfId="2858"/>
    <cellStyle name="Calculation 2 10 18 2" xfId="7169"/>
    <cellStyle name="Calculation 2 10 18 3" xfId="11832"/>
    <cellStyle name="Calculation 2 10 18 4" xfId="16493"/>
    <cellStyle name="Calculation 2 10 19" xfId="4768"/>
    <cellStyle name="Calculation 2 10 2" xfId="846"/>
    <cellStyle name="Calculation 2 10 2 2" xfId="1212"/>
    <cellStyle name="Calculation 2 10 2 3" xfId="1652"/>
    <cellStyle name="Calculation 2 10 2 4" xfId="2092"/>
    <cellStyle name="Calculation 2 10 2 5" xfId="2859"/>
    <cellStyle name="Calculation 2 10 2 6" xfId="7170"/>
    <cellStyle name="Calculation 2 10 2 7" xfId="11833"/>
    <cellStyle name="Calculation 2 10 2 8" xfId="16494"/>
    <cellStyle name="Calculation 2 10 20" xfId="11533"/>
    <cellStyle name="Calculation 2 10 21" xfId="16194"/>
    <cellStyle name="Calculation 2 10 3" xfId="1102"/>
    <cellStyle name="Calculation 2 10 3 2" xfId="2860"/>
    <cellStyle name="Calculation 2 10 3 3" xfId="7171"/>
    <cellStyle name="Calculation 2 10 3 4" xfId="11834"/>
    <cellStyle name="Calculation 2 10 3 5" xfId="16495"/>
    <cellStyle name="Calculation 2 10 4" xfId="1451"/>
    <cellStyle name="Calculation 2 10 4 2" xfId="2861"/>
    <cellStyle name="Calculation 2 10 4 3" xfId="7172"/>
    <cellStyle name="Calculation 2 10 4 4" xfId="11835"/>
    <cellStyle name="Calculation 2 10 4 5" xfId="16496"/>
    <cellStyle name="Calculation 2 10 5" xfId="1891"/>
    <cellStyle name="Calculation 2 10 5 2" xfId="2862"/>
    <cellStyle name="Calculation 2 10 5 3" xfId="7173"/>
    <cellStyle name="Calculation 2 10 5 4" xfId="11836"/>
    <cellStyle name="Calculation 2 10 5 5" xfId="16497"/>
    <cellStyle name="Calculation 2 10 6" xfId="2559"/>
    <cellStyle name="Calculation 2 10 6 2" xfId="7174"/>
    <cellStyle name="Calculation 2 10 6 3" xfId="11837"/>
    <cellStyle name="Calculation 2 10 6 4" xfId="16498"/>
    <cellStyle name="Calculation 2 10 7" xfId="2864"/>
    <cellStyle name="Calculation 2 10 7 2" xfId="7175"/>
    <cellStyle name="Calculation 2 10 7 3" xfId="11838"/>
    <cellStyle name="Calculation 2 10 7 4" xfId="16499"/>
    <cellStyle name="Calculation 2 10 8" xfId="2865"/>
    <cellStyle name="Calculation 2 10 8 2" xfId="7176"/>
    <cellStyle name="Calculation 2 10 8 3" xfId="11839"/>
    <cellStyle name="Calculation 2 10 8 4" xfId="16500"/>
    <cellStyle name="Calculation 2 10 9" xfId="2866"/>
    <cellStyle name="Calculation 2 10 9 2" xfId="7177"/>
    <cellStyle name="Calculation 2 10 9 3" xfId="11840"/>
    <cellStyle name="Calculation 2 10 9 4" xfId="16501"/>
    <cellStyle name="Calculation 2 11" xfId="453"/>
    <cellStyle name="Calculation 2 11 10" xfId="2867"/>
    <cellStyle name="Calculation 2 11 10 2" xfId="7178"/>
    <cellStyle name="Calculation 2 11 10 3" xfId="11841"/>
    <cellStyle name="Calculation 2 11 10 4" xfId="16502"/>
    <cellStyle name="Calculation 2 11 11" xfId="2868"/>
    <cellStyle name="Calculation 2 11 11 2" xfId="7179"/>
    <cellStyle name="Calculation 2 11 11 3" xfId="11842"/>
    <cellStyle name="Calculation 2 11 11 4" xfId="16503"/>
    <cellStyle name="Calculation 2 11 12" xfId="2869"/>
    <cellStyle name="Calculation 2 11 12 2" xfId="7180"/>
    <cellStyle name="Calculation 2 11 12 3" xfId="11843"/>
    <cellStyle name="Calculation 2 11 12 4" xfId="16504"/>
    <cellStyle name="Calculation 2 11 13" xfId="2870"/>
    <cellStyle name="Calculation 2 11 13 2" xfId="7181"/>
    <cellStyle name="Calculation 2 11 13 3" xfId="11844"/>
    <cellStyle name="Calculation 2 11 13 4" xfId="16505"/>
    <cellStyle name="Calculation 2 11 14" xfId="2871"/>
    <cellStyle name="Calculation 2 11 14 2" xfId="7182"/>
    <cellStyle name="Calculation 2 11 14 3" xfId="11845"/>
    <cellStyle name="Calculation 2 11 14 4" xfId="16506"/>
    <cellStyle name="Calculation 2 11 15" xfId="2872"/>
    <cellStyle name="Calculation 2 11 15 2" xfId="7183"/>
    <cellStyle name="Calculation 2 11 15 3" xfId="11846"/>
    <cellStyle name="Calculation 2 11 15 4" xfId="16507"/>
    <cellStyle name="Calculation 2 11 16" xfId="2873"/>
    <cellStyle name="Calculation 2 11 16 2" xfId="7184"/>
    <cellStyle name="Calculation 2 11 16 3" xfId="11847"/>
    <cellStyle name="Calculation 2 11 16 4" xfId="16508"/>
    <cellStyle name="Calculation 2 11 17" xfId="2874"/>
    <cellStyle name="Calculation 2 11 17 2" xfId="7185"/>
    <cellStyle name="Calculation 2 11 17 3" xfId="11848"/>
    <cellStyle name="Calculation 2 11 17 4" xfId="16509"/>
    <cellStyle name="Calculation 2 11 18" xfId="2875"/>
    <cellStyle name="Calculation 2 11 18 2" xfId="7186"/>
    <cellStyle name="Calculation 2 11 18 3" xfId="11849"/>
    <cellStyle name="Calculation 2 11 18 4" xfId="16510"/>
    <cellStyle name="Calculation 2 11 19" xfId="4751"/>
    <cellStyle name="Calculation 2 11 2" xfId="847"/>
    <cellStyle name="Calculation 2 11 2 2" xfId="1213"/>
    <cellStyle name="Calculation 2 11 2 3" xfId="1653"/>
    <cellStyle name="Calculation 2 11 2 4" xfId="2093"/>
    <cellStyle name="Calculation 2 11 2 5" xfId="2876"/>
    <cellStyle name="Calculation 2 11 2 6" xfId="7187"/>
    <cellStyle name="Calculation 2 11 2 7" xfId="11850"/>
    <cellStyle name="Calculation 2 11 2 8" xfId="16511"/>
    <cellStyle name="Calculation 2 11 20" xfId="11534"/>
    <cellStyle name="Calculation 2 11 21" xfId="16195"/>
    <cellStyle name="Calculation 2 11 3" xfId="1101"/>
    <cellStyle name="Calculation 2 11 3 2" xfId="2877"/>
    <cellStyle name="Calculation 2 11 3 3" xfId="7188"/>
    <cellStyle name="Calculation 2 11 3 4" xfId="11851"/>
    <cellStyle name="Calculation 2 11 3 5" xfId="16512"/>
    <cellStyle name="Calculation 2 11 4" xfId="1452"/>
    <cellStyle name="Calculation 2 11 4 2" xfId="2878"/>
    <cellStyle name="Calculation 2 11 4 3" xfId="7189"/>
    <cellStyle name="Calculation 2 11 4 4" xfId="11852"/>
    <cellStyle name="Calculation 2 11 4 5" xfId="16513"/>
    <cellStyle name="Calculation 2 11 5" xfId="1892"/>
    <cellStyle name="Calculation 2 11 5 2" xfId="2879"/>
    <cellStyle name="Calculation 2 11 5 3" xfId="7190"/>
    <cellStyle name="Calculation 2 11 5 4" xfId="11853"/>
    <cellStyle name="Calculation 2 11 5 5" xfId="16514"/>
    <cellStyle name="Calculation 2 11 6" xfId="2560"/>
    <cellStyle name="Calculation 2 11 6 2" xfId="7191"/>
    <cellStyle name="Calculation 2 11 6 3" xfId="11854"/>
    <cellStyle name="Calculation 2 11 6 4" xfId="16515"/>
    <cellStyle name="Calculation 2 11 7" xfId="2881"/>
    <cellStyle name="Calculation 2 11 7 2" xfId="7192"/>
    <cellStyle name="Calculation 2 11 7 3" xfId="11855"/>
    <cellStyle name="Calculation 2 11 7 4" xfId="16516"/>
    <cellStyle name="Calculation 2 11 8" xfId="2882"/>
    <cellStyle name="Calculation 2 11 8 2" xfId="7193"/>
    <cellStyle name="Calculation 2 11 8 3" xfId="11856"/>
    <cellStyle name="Calculation 2 11 8 4" xfId="16517"/>
    <cellStyle name="Calculation 2 11 9" xfId="2883"/>
    <cellStyle name="Calculation 2 11 9 2" xfId="7194"/>
    <cellStyle name="Calculation 2 11 9 3" xfId="11857"/>
    <cellStyle name="Calculation 2 11 9 4" xfId="16518"/>
    <cellStyle name="Calculation 2 12" xfId="789"/>
    <cellStyle name="Calculation 2 12 10" xfId="2885"/>
    <cellStyle name="Calculation 2 12 10 2" xfId="7196"/>
    <cellStyle name="Calculation 2 12 10 3" xfId="11859"/>
    <cellStyle name="Calculation 2 12 10 4" xfId="16520"/>
    <cellStyle name="Calculation 2 12 11" xfId="2886"/>
    <cellStyle name="Calculation 2 12 11 2" xfId="7197"/>
    <cellStyle name="Calculation 2 12 11 3" xfId="11860"/>
    <cellStyle name="Calculation 2 12 11 4" xfId="16521"/>
    <cellStyle name="Calculation 2 12 12" xfId="2887"/>
    <cellStyle name="Calculation 2 12 12 2" xfId="7198"/>
    <cellStyle name="Calculation 2 12 12 3" xfId="11861"/>
    <cellStyle name="Calculation 2 12 12 4" xfId="16522"/>
    <cellStyle name="Calculation 2 12 13" xfId="2888"/>
    <cellStyle name="Calculation 2 12 13 2" xfId="7199"/>
    <cellStyle name="Calculation 2 12 13 3" xfId="11862"/>
    <cellStyle name="Calculation 2 12 13 4" xfId="16523"/>
    <cellStyle name="Calculation 2 12 14" xfId="7195"/>
    <cellStyle name="Calculation 2 12 15" xfId="11858"/>
    <cellStyle name="Calculation 2 12 16" xfId="16519"/>
    <cellStyle name="Calculation 2 12 2" xfId="812"/>
    <cellStyle name="Calculation 2 12 2 2" xfId="2889"/>
    <cellStyle name="Calculation 2 12 2 3" xfId="7200"/>
    <cellStyle name="Calculation 2 12 2 4" xfId="11863"/>
    <cellStyle name="Calculation 2 12 2 5" xfId="16524"/>
    <cellStyle name="Calculation 2 12 3" xfId="744"/>
    <cellStyle name="Calculation 2 12 3 2" xfId="2890"/>
    <cellStyle name="Calculation 2 12 3 3" xfId="7201"/>
    <cellStyle name="Calculation 2 12 3 4" xfId="11864"/>
    <cellStyle name="Calculation 2 12 3 5" xfId="16525"/>
    <cellStyle name="Calculation 2 12 4" xfId="1417"/>
    <cellStyle name="Calculation 2 12 4 2" xfId="2891"/>
    <cellStyle name="Calculation 2 12 4 3" xfId="7202"/>
    <cellStyle name="Calculation 2 12 4 4" xfId="11865"/>
    <cellStyle name="Calculation 2 12 4 5" xfId="16526"/>
    <cellStyle name="Calculation 2 12 5" xfId="1857"/>
    <cellStyle name="Calculation 2 12 5 2" xfId="2892"/>
    <cellStyle name="Calculation 2 12 5 3" xfId="7203"/>
    <cellStyle name="Calculation 2 12 5 4" xfId="11866"/>
    <cellStyle name="Calculation 2 12 5 5" xfId="16527"/>
    <cellStyle name="Calculation 2 12 6" xfId="2884"/>
    <cellStyle name="Calculation 2 12 6 2" xfId="7204"/>
    <cellStyle name="Calculation 2 12 6 3" xfId="11867"/>
    <cellStyle name="Calculation 2 12 6 4" xfId="16528"/>
    <cellStyle name="Calculation 2 12 7" xfId="2894"/>
    <cellStyle name="Calculation 2 12 7 2" xfId="7205"/>
    <cellStyle name="Calculation 2 12 7 3" xfId="11868"/>
    <cellStyle name="Calculation 2 12 7 4" xfId="16529"/>
    <cellStyle name="Calculation 2 12 8" xfId="2895"/>
    <cellStyle name="Calculation 2 12 8 2" xfId="7206"/>
    <cellStyle name="Calculation 2 12 8 3" xfId="11869"/>
    <cellStyle name="Calculation 2 12 8 4" xfId="16530"/>
    <cellStyle name="Calculation 2 12 9" xfId="2896"/>
    <cellStyle name="Calculation 2 12 9 2" xfId="7207"/>
    <cellStyle name="Calculation 2 12 9 3" xfId="11870"/>
    <cellStyle name="Calculation 2 12 9 4" xfId="16531"/>
    <cellStyle name="Calculation 2 13" xfId="1130"/>
    <cellStyle name="Calculation 2 13 10" xfId="2898"/>
    <cellStyle name="Calculation 2 13 10 2" xfId="7209"/>
    <cellStyle name="Calculation 2 13 10 3" xfId="11872"/>
    <cellStyle name="Calculation 2 13 10 4" xfId="16533"/>
    <cellStyle name="Calculation 2 13 11" xfId="2899"/>
    <cellStyle name="Calculation 2 13 11 2" xfId="7210"/>
    <cellStyle name="Calculation 2 13 11 3" xfId="11873"/>
    <cellStyle name="Calculation 2 13 11 4" xfId="16534"/>
    <cellStyle name="Calculation 2 13 12" xfId="2900"/>
    <cellStyle name="Calculation 2 13 12 2" xfId="7211"/>
    <cellStyle name="Calculation 2 13 12 3" xfId="11874"/>
    <cellStyle name="Calculation 2 13 12 4" xfId="16535"/>
    <cellStyle name="Calculation 2 13 13" xfId="2901"/>
    <cellStyle name="Calculation 2 13 13 2" xfId="7212"/>
    <cellStyle name="Calculation 2 13 13 3" xfId="11875"/>
    <cellStyle name="Calculation 2 13 13 4" xfId="16536"/>
    <cellStyle name="Calculation 2 13 14" xfId="7208"/>
    <cellStyle name="Calculation 2 13 15" xfId="11871"/>
    <cellStyle name="Calculation 2 13 16" xfId="16532"/>
    <cellStyle name="Calculation 2 13 2" xfId="2897"/>
    <cellStyle name="Calculation 2 13 2 2" xfId="7213"/>
    <cellStyle name="Calculation 2 13 2 3" xfId="11876"/>
    <cellStyle name="Calculation 2 13 2 4" xfId="16537"/>
    <cellStyle name="Calculation 2 13 3" xfId="2903"/>
    <cellStyle name="Calculation 2 13 3 2" xfId="7214"/>
    <cellStyle name="Calculation 2 13 3 3" xfId="11877"/>
    <cellStyle name="Calculation 2 13 3 4" xfId="16538"/>
    <cellStyle name="Calculation 2 13 4" xfId="2904"/>
    <cellStyle name="Calculation 2 13 4 2" xfId="7215"/>
    <cellStyle name="Calculation 2 13 4 3" xfId="11878"/>
    <cellStyle name="Calculation 2 13 4 4" xfId="16539"/>
    <cellStyle name="Calculation 2 13 5" xfId="2905"/>
    <cellStyle name="Calculation 2 13 5 2" xfId="7216"/>
    <cellStyle name="Calculation 2 13 5 3" xfId="11879"/>
    <cellStyle name="Calculation 2 13 5 4" xfId="16540"/>
    <cellStyle name="Calculation 2 13 6" xfId="2906"/>
    <cellStyle name="Calculation 2 13 6 2" xfId="7217"/>
    <cellStyle name="Calculation 2 13 6 3" xfId="11880"/>
    <cellStyle name="Calculation 2 13 6 4" xfId="16541"/>
    <cellStyle name="Calculation 2 13 7" xfId="2907"/>
    <cellStyle name="Calculation 2 13 7 2" xfId="7218"/>
    <cellStyle name="Calculation 2 13 7 3" xfId="11881"/>
    <cellStyle name="Calculation 2 13 7 4" xfId="16542"/>
    <cellStyle name="Calculation 2 13 8" xfId="2908"/>
    <cellStyle name="Calculation 2 13 8 2" xfId="7219"/>
    <cellStyle name="Calculation 2 13 8 3" xfId="11882"/>
    <cellStyle name="Calculation 2 13 8 4" xfId="16543"/>
    <cellStyle name="Calculation 2 13 9" xfId="2909"/>
    <cellStyle name="Calculation 2 13 9 2" xfId="7220"/>
    <cellStyle name="Calculation 2 13 9 3" xfId="11883"/>
    <cellStyle name="Calculation 2 13 9 4" xfId="16544"/>
    <cellStyle name="Calculation 2 14" xfId="786"/>
    <cellStyle name="Calculation 2 14 10" xfId="2911"/>
    <cellStyle name="Calculation 2 14 10 2" xfId="7222"/>
    <cellStyle name="Calculation 2 14 10 3" xfId="11885"/>
    <cellStyle name="Calculation 2 14 10 4" xfId="16546"/>
    <cellStyle name="Calculation 2 14 11" xfId="2912"/>
    <cellStyle name="Calculation 2 14 11 2" xfId="7223"/>
    <cellStyle name="Calculation 2 14 11 3" xfId="11886"/>
    <cellStyle name="Calculation 2 14 11 4" xfId="16547"/>
    <cellStyle name="Calculation 2 14 12" xfId="2913"/>
    <cellStyle name="Calculation 2 14 12 2" xfId="7224"/>
    <cellStyle name="Calculation 2 14 12 3" xfId="11887"/>
    <cellStyle name="Calculation 2 14 12 4" xfId="16548"/>
    <cellStyle name="Calculation 2 14 13" xfId="2914"/>
    <cellStyle name="Calculation 2 14 13 2" xfId="7225"/>
    <cellStyle name="Calculation 2 14 13 3" xfId="11888"/>
    <cellStyle name="Calculation 2 14 13 4" xfId="16549"/>
    <cellStyle name="Calculation 2 14 14" xfId="7221"/>
    <cellStyle name="Calculation 2 14 15" xfId="11884"/>
    <cellStyle name="Calculation 2 14 16" xfId="16545"/>
    <cellStyle name="Calculation 2 14 2" xfId="2910"/>
    <cellStyle name="Calculation 2 14 2 2" xfId="7226"/>
    <cellStyle name="Calculation 2 14 2 3" xfId="11889"/>
    <cellStyle name="Calculation 2 14 2 4" xfId="16550"/>
    <cellStyle name="Calculation 2 14 3" xfId="2916"/>
    <cellStyle name="Calculation 2 14 3 2" xfId="7227"/>
    <cellStyle name="Calculation 2 14 3 3" xfId="11890"/>
    <cellStyle name="Calculation 2 14 3 4" xfId="16551"/>
    <cellStyle name="Calculation 2 14 4" xfId="2917"/>
    <cellStyle name="Calculation 2 14 4 2" xfId="7228"/>
    <cellStyle name="Calculation 2 14 4 3" xfId="11891"/>
    <cellStyle name="Calculation 2 14 4 4" xfId="16552"/>
    <cellStyle name="Calculation 2 14 5" xfId="2918"/>
    <cellStyle name="Calculation 2 14 5 2" xfId="7229"/>
    <cellStyle name="Calculation 2 14 5 3" xfId="11892"/>
    <cellStyle name="Calculation 2 14 5 4" xfId="16553"/>
    <cellStyle name="Calculation 2 14 6" xfId="2919"/>
    <cellStyle name="Calculation 2 14 6 2" xfId="7230"/>
    <cellStyle name="Calculation 2 14 6 3" xfId="11893"/>
    <cellStyle name="Calculation 2 14 6 4" xfId="16554"/>
    <cellStyle name="Calculation 2 14 7" xfId="2920"/>
    <cellStyle name="Calculation 2 14 7 2" xfId="7231"/>
    <cellStyle name="Calculation 2 14 7 3" xfId="11894"/>
    <cellStyle name="Calculation 2 14 7 4" xfId="16555"/>
    <cellStyle name="Calculation 2 14 8" xfId="2921"/>
    <cellStyle name="Calculation 2 14 8 2" xfId="7232"/>
    <cellStyle name="Calculation 2 14 8 3" xfId="11895"/>
    <cellStyle name="Calculation 2 14 8 4" xfId="16556"/>
    <cellStyle name="Calculation 2 14 9" xfId="2922"/>
    <cellStyle name="Calculation 2 14 9 2" xfId="7233"/>
    <cellStyle name="Calculation 2 14 9 3" xfId="11896"/>
    <cellStyle name="Calculation 2 14 9 4" xfId="16557"/>
    <cellStyle name="Calculation 2 15" xfId="763"/>
    <cellStyle name="Calculation 2 15 2" xfId="2923"/>
    <cellStyle name="Calculation 2 15 3" xfId="7234"/>
    <cellStyle name="Calculation 2 15 4" xfId="11897"/>
    <cellStyle name="Calculation 2 15 5" xfId="16558"/>
    <cellStyle name="Calculation 2 16" xfId="2292"/>
    <cellStyle name="Calculation 2 16 2" xfId="2924"/>
    <cellStyle name="Calculation 2 16 3" xfId="7235"/>
    <cellStyle name="Calculation 2 16 4" xfId="11898"/>
    <cellStyle name="Calculation 2 16 5" xfId="16559"/>
    <cellStyle name="Calculation 2 17" xfId="2293"/>
    <cellStyle name="Calculation 2 17 2" xfId="2925"/>
    <cellStyle name="Calculation 2 17 3" xfId="7236"/>
    <cellStyle name="Calculation 2 17 4" xfId="11899"/>
    <cellStyle name="Calculation 2 17 5" xfId="16560"/>
    <cellStyle name="Calculation 2 18" xfId="2294"/>
    <cellStyle name="Calculation 2 18 2" xfId="2926"/>
    <cellStyle name="Calculation 2 18 3" xfId="7237"/>
    <cellStyle name="Calculation 2 18 4" xfId="11900"/>
    <cellStyle name="Calculation 2 18 5" xfId="16561"/>
    <cellStyle name="Calculation 2 19" xfId="2295"/>
    <cellStyle name="Calculation 2 19 2" xfId="2927"/>
    <cellStyle name="Calculation 2 19 3" xfId="7238"/>
    <cellStyle name="Calculation 2 19 4" xfId="11901"/>
    <cellStyle name="Calculation 2 19 5" xfId="16562"/>
    <cellStyle name="Calculation 2 2" xfId="454"/>
    <cellStyle name="Calculation 2 2 10" xfId="2928"/>
    <cellStyle name="Calculation 2 2 10 2" xfId="7239"/>
    <cellStyle name="Calculation 2 2 10 3" xfId="11902"/>
    <cellStyle name="Calculation 2 2 10 4" xfId="16563"/>
    <cellStyle name="Calculation 2 2 11" xfId="2929"/>
    <cellStyle name="Calculation 2 2 11 2" xfId="7240"/>
    <cellStyle name="Calculation 2 2 11 3" xfId="11903"/>
    <cellStyle name="Calculation 2 2 11 4" xfId="16564"/>
    <cellStyle name="Calculation 2 2 12" xfId="2930"/>
    <cellStyle name="Calculation 2 2 12 2" xfId="7241"/>
    <cellStyle name="Calculation 2 2 12 3" xfId="11904"/>
    <cellStyle name="Calculation 2 2 12 4" xfId="16565"/>
    <cellStyle name="Calculation 2 2 13" xfId="2931"/>
    <cellStyle name="Calculation 2 2 13 2" xfId="7242"/>
    <cellStyle name="Calculation 2 2 13 3" xfId="11905"/>
    <cellStyle name="Calculation 2 2 13 4" xfId="16566"/>
    <cellStyle name="Calculation 2 2 14" xfId="2932"/>
    <cellStyle name="Calculation 2 2 14 2" xfId="7243"/>
    <cellStyle name="Calculation 2 2 14 3" xfId="11906"/>
    <cellStyle name="Calculation 2 2 14 4" xfId="16567"/>
    <cellStyle name="Calculation 2 2 15" xfId="2933"/>
    <cellStyle name="Calculation 2 2 15 2" xfId="7244"/>
    <cellStyle name="Calculation 2 2 15 3" xfId="11907"/>
    <cellStyle name="Calculation 2 2 15 4" xfId="16568"/>
    <cellStyle name="Calculation 2 2 16" xfId="2934"/>
    <cellStyle name="Calculation 2 2 16 2" xfId="7245"/>
    <cellStyle name="Calculation 2 2 16 3" xfId="11908"/>
    <cellStyle name="Calculation 2 2 16 4" xfId="16569"/>
    <cellStyle name="Calculation 2 2 17" xfId="2935"/>
    <cellStyle name="Calculation 2 2 17 2" xfId="7246"/>
    <cellStyle name="Calculation 2 2 17 3" xfId="11909"/>
    <cellStyle name="Calculation 2 2 17 4" xfId="16570"/>
    <cellStyle name="Calculation 2 2 18" xfId="2936"/>
    <cellStyle name="Calculation 2 2 18 2" xfId="7247"/>
    <cellStyle name="Calculation 2 2 18 3" xfId="11910"/>
    <cellStyle name="Calculation 2 2 18 4" xfId="16571"/>
    <cellStyle name="Calculation 2 2 19" xfId="4726"/>
    <cellStyle name="Calculation 2 2 2" xfId="833"/>
    <cellStyle name="Calculation 2 2 2 2" xfId="908"/>
    <cellStyle name="Calculation 2 2 2 3" xfId="1453"/>
    <cellStyle name="Calculation 2 2 2 4" xfId="1893"/>
    <cellStyle name="Calculation 2 2 2 5" xfId="2937"/>
    <cellStyle name="Calculation 2 2 2 6" xfId="7248"/>
    <cellStyle name="Calculation 2 2 2 7" xfId="11911"/>
    <cellStyle name="Calculation 2 2 2 8" xfId="16572"/>
    <cellStyle name="Calculation 2 2 20" xfId="11535"/>
    <cellStyle name="Calculation 2 2 21" xfId="16196"/>
    <cellStyle name="Calculation 2 2 3" xfId="1040"/>
    <cellStyle name="Calculation 2 2 3 2" xfId="1214"/>
    <cellStyle name="Calculation 2 2 3 3" xfId="1654"/>
    <cellStyle name="Calculation 2 2 3 4" xfId="2094"/>
    <cellStyle name="Calculation 2 2 3 5" xfId="2938"/>
    <cellStyle name="Calculation 2 2 3 6" xfId="7249"/>
    <cellStyle name="Calculation 2 2 3 7" xfId="11912"/>
    <cellStyle name="Calculation 2 2 3 8" xfId="16573"/>
    <cellStyle name="Calculation 2 2 4" xfId="723"/>
    <cellStyle name="Calculation 2 2 4 2" xfId="2939"/>
    <cellStyle name="Calculation 2 2 4 3" xfId="7250"/>
    <cellStyle name="Calculation 2 2 4 4" xfId="11913"/>
    <cellStyle name="Calculation 2 2 4 5" xfId="16574"/>
    <cellStyle name="Calculation 2 2 5" xfId="1438"/>
    <cellStyle name="Calculation 2 2 5 2" xfId="2940"/>
    <cellStyle name="Calculation 2 2 5 3" xfId="7251"/>
    <cellStyle name="Calculation 2 2 5 4" xfId="11914"/>
    <cellStyle name="Calculation 2 2 5 5" xfId="16575"/>
    <cellStyle name="Calculation 2 2 6" xfId="1878"/>
    <cellStyle name="Calculation 2 2 6 2" xfId="2941"/>
    <cellStyle name="Calculation 2 2 6 3" xfId="7252"/>
    <cellStyle name="Calculation 2 2 6 4" xfId="11915"/>
    <cellStyle name="Calculation 2 2 6 5" xfId="16576"/>
    <cellStyle name="Calculation 2 2 7" xfId="2561"/>
    <cellStyle name="Calculation 2 2 7 2" xfId="7253"/>
    <cellStyle name="Calculation 2 2 7 3" xfId="11916"/>
    <cellStyle name="Calculation 2 2 7 4" xfId="16577"/>
    <cellStyle name="Calculation 2 2 8" xfId="2943"/>
    <cellStyle name="Calculation 2 2 8 2" xfId="7254"/>
    <cellStyle name="Calculation 2 2 8 3" xfId="11917"/>
    <cellStyle name="Calculation 2 2 8 4" xfId="16578"/>
    <cellStyle name="Calculation 2 2 9" xfId="2944"/>
    <cellStyle name="Calculation 2 2 9 2" xfId="7255"/>
    <cellStyle name="Calculation 2 2 9 3" xfId="11918"/>
    <cellStyle name="Calculation 2 2 9 4" xfId="16579"/>
    <cellStyle name="Calculation 2 20" xfId="2296"/>
    <cellStyle name="Calculation 2 20 2" xfId="2945"/>
    <cellStyle name="Calculation 2 20 3" xfId="7256"/>
    <cellStyle name="Calculation 2 20 4" xfId="11919"/>
    <cellStyle name="Calculation 2 20 5" xfId="16580"/>
    <cellStyle name="Calculation 2 21" xfId="2297"/>
    <cellStyle name="Calculation 2 21 2" xfId="2946"/>
    <cellStyle name="Calculation 2 21 3" xfId="7257"/>
    <cellStyle name="Calculation 2 21 4" xfId="11920"/>
    <cellStyle name="Calculation 2 21 5" xfId="16581"/>
    <cellStyle name="Calculation 2 22" xfId="2947"/>
    <cellStyle name="Calculation 2 22 2" xfId="7258"/>
    <cellStyle name="Calculation 2 22 3" xfId="11921"/>
    <cellStyle name="Calculation 2 22 4" xfId="16582"/>
    <cellStyle name="Calculation 2 23" xfId="2948"/>
    <cellStyle name="Calculation 2 23 2" xfId="7259"/>
    <cellStyle name="Calculation 2 23 3" xfId="11922"/>
    <cellStyle name="Calculation 2 23 4" xfId="16583"/>
    <cellStyle name="Calculation 2 24" xfId="2949"/>
    <cellStyle name="Calculation 2 24 2" xfId="7260"/>
    <cellStyle name="Calculation 2 24 3" xfId="11923"/>
    <cellStyle name="Calculation 2 24 4" xfId="16584"/>
    <cellStyle name="Calculation 2 25" xfId="2950"/>
    <cellStyle name="Calculation 2 25 2" xfId="7261"/>
    <cellStyle name="Calculation 2 25 3" xfId="11924"/>
    <cellStyle name="Calculation 2 25 4" xfId="16585"/>
    <cellStyle name="Calculation 2 26" xfId="2951"/>
    <cellStyle name="Calculation 2 26 2" xfId="7262"/>
    <cellStyle name="Calculation 2 26 3" xfId="11925"/>
    <cellStyle name="Calculation 2 26 4" xfId="16586"/>
    <cellStyle name="Calculation 2 27" xfId="2952"/>
    <cellStyle name="Calculation 2 27 2" xfId="7263"/>
    <cellStyle name="Calculation 2 27 3" xfId="11926"/>
    <cellStyle name="Calculation 2 27 4" xfId="16587"/>
    <cellStyle name="Calculation 2 28" xfId="2953"/>
    <cellStyle name="Calculation 2 28 2" xfId="7264"/>
    <cellStyle name="Calculation 2 28 3" xfId="11927"/>
    <cellStyle name="Calculation 2 28 4" xfId="16588"/>
    <cellStyle name="Calculation 2 29" xfId="5654"/>
    <cellStyle name="Calculation 2 3" xfId="455"/>
    <cellStyle name="Calculation 2 3 10" xfId="2954"/>
    <cellStyle name="Calculation 2 3 10 2" xfId="7265"/>
    <cellStyle name="Calculation 2 3 10 3" xfId="11928"/>
    <cellStyle name="Calculation 2 3 10 4" xfId="16589"/>
    <cellStyle name="Calculation 2 3 11" xfId="2955"/>
    <cellStyle name="Calculation 2 3 11 2" xfId="7266"/>
    <cellStyle name="Calculation 2 3 11 3" xfId="11929"/>
    <cellStyle name="Calculation 2 3 11 4" xfId="16590"/>
    <cellStyle name="Calculation 2 3 12" xfId="2956"/>
    <cellStyle name="Calculation 2 3 12 2" xfId="7267"/>
    <cellStyle name="Calculation 2 3 12 3" xfId="11930"/>
    <cellStyle name="Calculation 2 3 12 4" xfId="16591"/>
    <cellStyle name="Calculation 2 3 13" xfId="2957"/>
    <cellStyle name="Calculation 2 3 13 2" xfId="7268"/>
    <cellStyle name="Calculation 2 3 13 3" xfId="11931"/>
    <cellStyle name="Calculation 2 3 13 4" xfId="16592"/>
    <cellStyle name="Calculation 2 3 14" xfId="2958"/>
    <cellStyle name="Calculation 2 3 14 2" xfId="7269"/>
    <cellStyle name="Calculation 2 3 14 3" xfId="11932"/>
    <cellStyle name="Calculation 2 3 14 4" xfId="16593"/>
    <cellStyle name="Calculation 2 3 15" xfId="2959"/>
    <cellStyle name="Calculation 2 3 15 2" xfId="7270"/>
    <cellStyle name="Calculation 2 3 15 3" xfId="11933"/>
    <cellStyle name="Calculation 2 3 15 4" xfId="16594"/>
    <cellStyle name="Calculation 2 3 16" xfId="2960"/>
    <cellStyle name="Calculation 2 3 16 2" xfId="7271"/>
    <cellStyle name="Calculation 2 3 16 3" xfId="11934"/>
    <cellStyle name="Calculation 2 3 16 4" xfId="16595"/>
    <cellStyle name="Calculation 2 3 17" xfId="2961"/>
    <cellStyle name="Calculation 2 3 17 2" xfId="7272"/>
    <cellStyle name="Calculation 2 3 17 3" xfId="11935"/>
    <cellStyle name="Calculation 2 3 17 4" xfId="16596"/>
    <cellStyle name="Calculation 2 3 18" xfId="2962"/>
    <cellStyle name="Calculation 2 3 18 2" xfId="7273"/>
    <cellStyle name="Calculation 2 3 18 3" xfId="11936"/>
    <cellStyle name="Calculation 2 3 18 4" xfId="16597"/>
    <cellStyle name="Calculation 2 3 19" xfId="4699"/>
    <cellStyle name="Calculation 2 3 2" xfId="849"/>
    <cellStyle name="Calculation 2 3 2 2" xfId="1215"/>
    <cellStyle name="Calculation 2 3 2 3" xfId="1655"/>
    <cellStyle name="Calculation 2 3 2 4" xfId="2095"/>
    <cellStyle name="Calculation 2 3 2 5" xfId="2963"/>
    <cellStyle name="Calculation 2 3 2 6" xfId="7274"/>
    <cellStyle name="Calculation 2 3 2 7" xfId="11937"/>
    <cellStyle name="Calculation 2 3 2 8" xfId="16598"/>
    <cellStyle name="Calculation 2 3 20" xfId="11536"/>
    <cellStyle name="Calculation 2 3 21" xfId="16197"/>
    <cellStyle name="Calculation 2 3 3" xfId="1099"/>
    <cellStyle name="Calculation 2 3 3 2" xfId="2964"/>
    <cellStyle name="Calculation 2 3 3 3" xfId="7275"/>
    <cellStyle name="Calculation 2 3 3 4" xfId="11938"/>
    <cellStyle name="Calculation 2 3 3 5" xfId="16599"/>
    <cellStyle name="Calculation 2 3 4" xfId="1454"/>
    <cellStyle name="Calculation 2 3 4 2" xfId="2965"/>
    <cellStyle name="Calculation 2 3 4 3" xfId="7276"/>
    <cellStyle name="Calculation 2 3 4 4" xfId="11939"/>
    <cellStyle name="Calculation 2 3 4 5" xfId="16600"/>
    <cellStyle name="Calculation 2 3 5" xfId="1894"/>
    <cellStyle name="Calculation 2 3 5 2" xfId="2966"/>
    <cellStyle name="Calculation 2 3 5 3" xfId="7277"/>
    <cellStyle name="Calculation 2 3 5 4" xfId="11940"/>
    <cellStyle name="Calculation 2 3 5 5" xfId="16601"/>
    <cellStyle name="Calculation 2 3 6" xfId="2562"/>
    <cellStyle name="Calculation 2 3 6 2" xfId="7278"/>
    <cellStyle name="Calculation 2 3 6 3" xfId="11941"/>
    <cellStyle name="Calculation 2 3 6 4" xfId="16602"/>
    <cellStyle name="Calculation 2 3 7" xfId="2968"/>
    <cellStyle name="Calculation 2 3 7 2" xfId="7279"/>
    <cellStyle name="Calculation 2 3 7 3" xfId="11942"/>
    <cellStyle name="Calculation 2 3 7 4" xfId="16603"/>
    <cellStyle name="Calculation 2 3 8" xfId="2969"/>
    <cellStyle name="Calculation 2 3 8 2" xfId="7280"/>
    <cellStyle name="Calculation 2 3 8 3" xfId="11943"/>
    <cellStyle name="Calculation 2 3 8 4" xfId="16604"/>
    <cellStyle name="Calculation 2 3 9" xfId="2970"/>
    <cellStyle name="Calculation 2 3 9 2" xfId="7281"/>
    <cellStyle name="Calculation 2 3 9 3" xfId="11944"/>
    <cellStyle name="Calculation 2 3 9 4" xfId="16605"/>
    <cellStyle name="Calculation 2 30" xfId="2540"/>
    <cellStyle name="Calculation 2 31" xfId="6206"/>
    <cellStyle name="Calculation 2 4" xfId="456"/>
    <cellStyle name="Calculation 2 4 10" xfId="2971"/>
    <cellStyle name="Calculation 2 4 10 2" xfId="7282"/>
    <cellStyle name="Calculation 2 4 10 3" xfId="11945"/>
    <cellStyle name="Calculation 2 4 10 4" xfId="16606"/>
    <cellStyle name="Calculation 2 4 11" xfId="2972"/>
    <cellStyle name="Calculation 2 4 11 2" xfId="7283"/>
    <cellStyle name="Calculation 2 4 11 3" xfId="11946"/>
    <cellStyle name="Calculation 2 4 11 4" xfId="16607"/>
    <cellStyle name="Calculation 2 4 12" xfId="2973"/>
    <cellStyle name="Calculation 2 4 12 2" xfId="7284"/>
    <cellStyle name="Calculation 2 4 12 3" xfId="11947"/>
    <cellStyle name="Calculation 2 4 12 4" xfId="16608"/>
    <cellStyle name="Calculation 2 4 13" xfId="2974"/>
    <cellStyle name="Calculation 2 4 13 2" xfId="7285"/>
    <cellStyle name="Calculation 2 4 13 3" xfId="11948"/>
    <cellStyle name="Calculation 2 4 13 4" xfId="16609"/>
    <cellStyle name="Calculation 2 4 14" xfId="2975"/>
    <cellStyle name="Calculation 2 4 14 2" xfId="7286"/>
    <cellStyle name="Calculation 2 4 14 3" xfId="11949"/>
    <cellStyle name="Calculation 2 4 14 4" xfId="16610"/>
    <cellStyle name="Calculation 2 4 15" xfId="2976"/>
    <cellStyle name="Calculation 2 4 15 2" xfId="7287"/>
    <cellStyle name="Calculation 2 4 15 3" xfId="11950"/>
    <cellStyle name="Calculation 2 4 15 4" xfId="16611"/>
    <cellStyle name="Calculation 2 4 16" xfId="2977"/>
    <cellStyle name="Calculation 2 4 16 2" xfId="7288"/>
    <cellStyle name="Calculation 2 4 16 3" xfId="11951"/>
    <cellStyle name="Calculation 2 4 16 4" xfId="16612"/>
    <cellStyle name="Calculation 2 4 17" xfId="2978"/>
    <cellStyle name="Calculation 2 4 17 2" xfId="7289"/>
    <cellStyle name="Calculation 2 4 17 3" xfId="11952"/>
    <cellStyle name="Calculation 2 4 17 4" xfId="16613"/>
    <cellStyle name="Calculation 2 4 18" xfId="2979"/>
    <cellStyle name="Calculation 2 4 18 2" xfId="7290"/>
    <cellStyle name="Calculation 2 4 18 3" xfId="11953"/>
    <cellStyle name="Calculation 2 4 18 4" xfId="16614"/>
    <cellStyle name="Calculation 2 4 19" xfId="4686"/>
    <cellStyle name="Calculation 2 4 2" xfId="850"/>
    <cellStyle name="Calculation 2 4 2 2" xfId="1216"/>
    <cellStyle name="Calculation 2 4 2 3" xfId="1656"/>
    <cellStyle name="Calculation 2 4 2 4" xfId="2096"/>
    <cellStyle name="Calculation 2 4 2 5" xfId="2980"/>
    <cellStyle name="Calculation 2 4 2 6" xfId="7291"/>
    <cellStyle name="Calculation 2 4 2 7" xfId="11954"/>
    <cellStyle name="Calculation 2 4 2 8" xfId="16615"/>
    <cellStyle name="Calculation 2 4 20" xfId="11537"/>
    <cellStyle name="Calculation 2 4 21" xfId="16198"/>
    <cellStyle name="Calculation 2 4 3" xfId="1098"/>
    <cellStyle name="Calculation 2 4 3 2" xfId="2981"/>
    <cellStyle name="Calculation 2 4 3 3" xfId="7292"/>
    <cellStyle name="Calculation 2 4 3 4" xfId="11955"/>
    <cellStyle name="Calculation 2 4 3 5" xfId="16616"/>
    <cellStyle name="Calculation 2 4 4" xfId="1455"/>
    <cellStyle name="Calculation 2 4 4 2" xfId="2982"/>
    <cellStyle name="Calculation 2 4 4 3" xfId="7293"/>
    <cellStyle name="Calculation 2 4 4 4" xfId="11956"/>
    <cellStyle name="Calculation 2 4 4 5" xfId="16617"/>
    <cellStyle name="Calculation 2 4 5" xfId="1895"/>
    <cellStyle name="Calculation 2 4 5 2" xfId="2983"/>
    <cellStyle name="Calculation 2 4 5 3" xfId="7294"/>
    <cellStyle name="Calculation 2 4 5 4" xfId="11957"/>
    <cellStyle name="Calculation 2 4 5 5" xfId="16618"/>
    <cellStyle name="Calculation 2 4 6" xfId="2563"/>
    <cellStyle name="Calculation 2 4 6 2" xfId="7295"/>
    <cellStyle name="Calculation 2 4 6 3" xfId="11958"/>
    <cellStyle name="Calculation 2 4 6 4" xfId="16619"/>
    <cellStyle name="Calculation 2 4 7" xfId="2985"/>
    <cellStyle name="Calculation 2 4 7 2" xfId="7296"/>
    <cellStyle name="Calculation 2 4 7 3" xfId="11959"/>
    <cellStyle name="Calculation 2 4 7 4" xfId="16620"/>
    <cellStyle name="Calculation 2 4 8" xfId="2986"/>
    <cellStyle name="Calculation 2 4 8 2" xfId="7297"/>
    <cellStyle name="Calculation 2 4 8 3" xfId="11960"/>
    <cellStyle name="Calculation 2 4 8 4" xfId="16621"/>
    <cellStyle name="Calculation 2 4 9" xfId="2987"/>
    <cellStyle name="Calculation 2 4 9 2" xfId="7298"/>
    <cellStyle name="Calculation 2 4 9 3" xfId="11961"/>
    <cellStyle name="Calculation 2 4 9 4" xfId="16622"/>
    <cellStyle name="Calculation 2 5" xfId="457"/>
    <cellStyle name="Calculation 2 5 10" xfId="2988"/>
    <cellStyle name="Calculation 2 5 10 2" xfId="7299"/>
    <cellStyle name="Calculation 2 5 10 3" xfId="11962"/>
    <cellStyle name="Calculation 2 5 10 4" xfId="16623"/>
    <cellStyle name="Calculation 2 5 11" xfId="2989"/>
    <cellStyle name="Calculation 2 5 11 2" xfId="7300"/>
    <cellStyle name="Calculation 2 5 11 3" xfId="11963"/>
    <cellStyle name="Calculation 2 5 11 4" xfId="16624"/>
    <cellStyle name="Calculation 2 5 12" xfId="2990"/>
    <cellStyle name="Calculation 2 5 12 2" xfId="7301"/>
    <cellStyle name="Calculation 2 5 12 3" xfId="11964"/>
    <cellStyle name="Calculation 2 5 12 4" xfId="16625"/>
    <cellStyle name="Calculation 2 5 13" xfId="2991"/>
    <cellStyle name="Calculation 2 5 13 2" xfId="7302"/>
    <cellStyle name="Calculation 2 5 13 3" xfId="11965"/>
    <cellStyle name="Calculation 2 5 13 4" xfId="16626"/>
    <cellStyle name="Calculation 2 5 14" xfId="2992"/>
    <cellStyle name="Calculation 2 5 14 2" xfId="7303"/>
    <cellStyle name="Calculation 2 5 14 3" xfId="11966"/>
    <cellStyle name="Calculation 2 5 14 4" xfId="16627"/>
    <cellStyle name="Calculation 2 5 15" xfId="2993"/>
    <cellStyle name="Calculation 2 5 15 2" xfId="7304"/>
    <cellStyle name="Calculation 2 5 15 3" xfId="11967"/>
    <cellStyle name="Calculation 2 5 15 4" xfId="16628"/>
    <cellStyle name="Calculation 2 5 16" xfId="2994"/>
    <cellStyle name="Calculation 2 5 16 2" xfId="7305"/>
    <cellStyle name="Calculation 2 5 16 3" xfId="11968"/>
    <cellStyle name="Calculation 2 5 16 4" xfId="16629"/>
    <cellStyle name="Calculation 2 5 17" xfId="2995"/>
    <cellStyle name="Calculation 2 5 17 2" xfId="7306"/>
    <cellStyle name="Calculation 2 5 17 3" xfId="11969"/>
    <cellStyle name="Calculation 2 5 17 4" xfId="16630"/>
    <cellStyle name="Calculation 2 5 18" xfId="2996"/>
    <cellStyle name="Calculation 2 5 18 2" xfId="7307"/>
    <cellStyle name="Calculation 2 5 18 3" xfId="11970"/>
    <cellStyle name="Calculation 2 5 18 4" xfId="16631"/>
    <cellStyle name="Calculation 2 5 19" xfId="4677"/>
    <cellStyle name="Calculation 2 5 2" xfId="851"/>
    <cellStyle name="Calculation 2 5 2 2" xfId="1217"/>
    <cellStyle name="Calculation 2 5 2 3" xfId="1657"/>
    <cellStyle name="Calculation 2 5 2 4" xfId="2097"/>
    <cellStyle name="Calculation 2 5 2 5" xfId="2997"/>
    <cellStyle name="Calculation 2 5 2 6" xfId="7308"/>
    <cellStyle name="Calculation 2 5 2 7" xfId="11971"/>
    <cellStyle name="Calculation 2 5 2 8" xfId="16632"/>
    <cellStyle name="Calculation 2 5 20" xfId="11538"/>
    <cellStyle name="Calculation 2 5 21" xfId="16199"/>
    <cellStyle name="Calculation 2 5 3" xfId="1097"/>
    <cellStyle name="Calculation 2 5 3 2" xfId="2998"/>
    <cellStyle name="Calculation 2 5 3 3" xfId="7309"/>
    <cellStyle name="Calculation 2 5 3 4" xfId="11972"/>
    <cellStyle name="Calculation 2 5 3 5" xfId="16633"/>
    <cellStyle name="Calculation 2 5 4" xfId="1456"/>
    <cellStyle name="Calculation 2 5 4 2" xfId="2999"/>
    <cellStyle name="Calculation 2 5 4 3" xfId="7310"/>
    <cellStyle name="Calculation 2 5 4 4" xfId="11973"/>
    <cellStyle name="Calculation 2 5 4 5" xfId="16634"/>
    <cellStyle name="Calculation 2 5 5" xfId="1896"/>
    <cellStyle name="Calculation 2 5 5 2" xfId="3000"/>
    <cellStyle name="Calculation 2 5 5 3" xfId="7311"/>
    <cellStyle name="Calculation 2 5 5 4" xfId="11974"/>
    <cellStyle name="Calculation 2 5 5 5" xfId="16635"/>
    <cellStyle name="Calculation 2 5 6" xfId="2564"/>
    <cellStyle name="Calculation 2 5 6 2" xfId="7312"/>
    <cellStyle name="Calculation 2 5 6 3" xfId="11975"/>
    <cellStyle name="Calculation 2 5 6 4" xfId="16636"/>
    <cellStyle name="Calculation 2 5 7" xfId="3002"/>
    <cellStyle name="Calculation 2 5 7 2" xfId="7313"/>
    <cellStyle name="Calculation 2 5 7 3" xfId="11976"/>
    <cellStyle name="Calculation 2 5 7 4" xfId="16637"/>
    <cellStyle name="Calculation 2 5 8" xfId="3003"/>
    <cellStyle name="Calculation 2 5 8 2" xfId="7314"/>
    <cellStyle name="Calculation 2 5 8 3" xfId="11977"/>
    <cellStyle name="Calculation 2 5 8 4" xfId="16638"/>
    <cellStyle name="Calculation 2 5 9" xfId="3004"/>
    <cellStyle name="Calculation 2 5 9 2" xfId="7315"/>
    <cellStyle name="Calculation 2 5 9 3" xfId="11978"/>
    <cellStyle name="Calculation 2 5 9 4" xfId="16639"/>
    <cellStyle name="Calculation 2 6" xfId="458"/>
    <cellStyle name="Calculation 2 6 10" xfId="3005"/>
    <cellStyle name="Calculation 2 6 10 2" xfId="7316"/>
    <cellStyle name="Calculation 2 6 10 3" xfId="11979"/>
    <cellStyle name="Calculation 2 6 10 4" xfId="16640"/>
    <cellStyle name="Calculation 2 6 11" xfId="3006"/>
    <cellStyle name="Calculation 2 6 11 2" xfId="7317"/>
    <cellStyle name="Calculation 2 6 11 3" xfId="11980"/>
    <cellStyle name="Calculation 2 6 11 4" xfId="16641"/>
    <cellStyle name="Calculation 2 6 12" xfId="3007"/>
    <cellStyle name="Calculation 2 6 12 2" xfId="7318"/>
    <cellStyle name="Calculation 2 6 12 3" xfId="11981"/>
    <cellStyle name="Calculation 2 6 12 4" xfId="16642"/>
    <cellStyle name="Calculation 2 6 13" xfId="3008"/>
    <cellStyle name="Calculation 2 6 13 2" xfId="7319"/>
    <cellStyle name="Calculation 2 6 13 3" xfId="11982"/>
    <cellStyle name="Calculation 2 6 13 4" xfId="16643"/>
    <cellStyle name="Calculation 2 6 14" xfId="3009"/>
    <cellStyle name="Calculation 2 6 14 2" xfId="7320"/>
    <cellStyle name="Calculation 2 6 14 3" xfId="11983"/>
    <cellStyle name="Calculation 2 6 14 4" xfId="16644"/>
    <cellStyle name="Calculation 2 6 15" xfId="3010"/>
    <cellStyle name="Calculation 2 6 15 2" xfId="7321"/>
    <cellStyle name="Calculation 2 6 15 3" xfId="11984"/>
    <cellStyle name="Calculation 2 6 15 4" xfId="16645"/>
    <cellStyle name="Calculation 2 6 16" xfId="3011"/>
    <cellStyle name="Calculation 2 6 16 2" xfId="7322"/>
    <cellStyle name="Calculation 2 6 16 3" xfId="11985"/>
    <cellStyle name="Calculation 2 6 16 4" xfId="16646"/>
    <cellStyle name="Calculation 2 6 17" xfId="3012"/>
    <cellStyle name="Calculation 2 6 17 2" xfId="7323"/>
    <cellStyle name="Calculation 2 6 17 3" xfId="11986"/>
    <cellStyle name="Calculation 2 6 17 4" xfId="16647"/>
    <cellStyle name="Calculation 2 6 18" xfId="3013"/>
    <cellStyle name="Calculation 2 6 18 2" xfId="7324"/>
    <cellStyle name="Calculation 2 6 18 3" xfId="11987"/>
    <cellStyle name="Calculation 2 6 18 4" xfId="16648"/>
    <cellStyle name="Calculation 2 6 19" xfId="4664"/>
    <cellStyle name="Calculation 2 6 2" xfId="852"/>
    <cellStyle name="Calculation 2 6 2 2" xfId="1218"/>
    <cellStyle name="Calculation 2 6 2 3" xfId="1658"/>
    <cellStyle name="Calculation 2 6 2 4" xfId="2098"/>
    <cellStyle name="Calculation 2 6 2 5" xfId="3014"/>
    <cellStyle name="Calculation 2 6 2 6" xfId="7325"/>
    <cellStyle name="Calculation 2 6 2 7" xfId="11988"/>
    <cellStyle name="Calculation 2 6 2 8" xfId="16649"/>
    <cellStyle name="Calculation 2 6 20" xfId="11539"/>
    <cellStyle name="Calculation 2 6 21" xfId="16200"/>
    <cellStyle name="Calculation 2 6 3" xfId="1096"/>
    <cellStyle name="Calculation 2 6 3 2" xfId="3015"/>
    <cellStyle name="Calculation 2 6 3 3" xfId="7326"/>
    <cellStyle name="Calculation 2 6 3 4" xfId="11989"/>
    <cellStyle name="Calculation 2 6 3 5" xfId="16650"/>
    <cellStyle name="Calculation 2 6 4" xfId="1457"/>
    <cellStyle name="Calculation 2 6 4 2" xfId="3016"/>
    <cellStyle name="Calculation 2 6 4 3" xfId="7327"/>
    <cellStyle name="Calculation 2 6 4 4" xfId="11990"/>
    <cellStyle name="Calculation 2 6 4 5" xfId="16651"/>
    <cellStyle name="Calculation 2 6 5" xfId="1897"/>
    <cellStyle name="Calculation 2 6 5 2" xfId="3017"/>
    <cellStyle name="Calculation 2 6 5 3" xfId="7328"/>
    <cellStyle name="Calculation 2 6 5 4" xfId="11991"/>
    <cellStyle name="Calculation 2 6 5 5" xfId="16652"/>
    <cellStyle name="Calculation 2 6 6" xfId="2565"/>
    <cellStyle name="Calculation 2 6 6 2" xfId="7329"/>
    <cellStyle name="Calculation 2 6 6 3" xfId="11992"/>
    <cellStyle name="Calculation 2 6 6 4" xfId="16653"/>
    <cellStyle name="Calculation 2 6 7" xfId="3019"/>
    <cellStyle name="Calculation 2 6 7 2" xfId="7330"/>
    <cellStyle name="Calculation 2 6 7 3" xfId="11993"/>
    <cellStyle name="Calculation 2 6 7 4" xfId="16654"/>
    <cellStyle name="Calculation 2 6 8" xfId="3020"/>
    <cellStyle name="Calculation 2 6 8 2" xfId="7331"/>
    <cellStyle name="Calculation 2 6 8 3" xfId="11994"/>
    <cellStyle name="Calculation 2 6 8 4" xfId="16655"/>
    <cellStyle name="Calculation 2 6 9" xfId="3021"/>
    <cellStyle name="Calculation 2 6 9 2" xfId="7332"/>
    <cellStyle name="Calculation 2 6 9 3" xfId="11995"/>
    <cellStyle name="Calculation 2 6 9 4" xfId="16656"/>
    <cellStyle name="Calculation 2 7" xfId="459"/>
    <cellStyle name="Calculation 2 7 10" xfId="3022"/>
    <cellStyle name="Calculation 2 7 10 2" xfId="7333"/>
    <cellStyle name="Calculation 2 7 10 3" xfId="11996"/>
    <cellStyle name="Calculation 2 7 10 4" xfId="16657"/>
    <cellStyle name="Calculation 2 7 11" xfId="3023"/>
    <cellStyle name="Calculation 2 7 11 2" xfId="7334"/>
    <cellStyle name="Calculation 2 7 11 3" xfId="11997"/>
    <cellStyle name="Calculation 2 7 11 4" xfId="16658"/>
    <cellStyle name="Calculation 2 7 12" xfId="3024"/>
    <cellStyle name="Calculation 2 7 12 2" xfId="7335"/>
    <cellStyle name="Calculation 2 7 12 3" xfId="11998"/>
    <cellStyle name="Calculation 2 7 12 4" xfId="16659"/>
    <cellStyle name="Calculation 2 7 13" xfId="3025"/>
    <cellStyle name="Calculation 2 7 13 2" xfId="7336"/>
    <cellStyle name="Calculation 2 7 13 3" xfId="11999"/>
    <cellStyle name="Calculation 2 7 13 4" xfId="16660"/>
    <cellStyle name="Calculation 2 7 14" xfId="3026"/>
    <cellStyle name="Calculation 2 7 14 2" xfId="7337"/>
    <cellStyle name="Calculation 2 7 14 3" xfId="12000"/>
    <cellStyle name="Calculation 2 7 14 4" xfId="16661"/>
    <cellStyle name="Calculation 2 7 15" xfId="3027"/>
    <cellStyle name="Calculation 2 7 15 2" xfId="7338"/>
    <cellStyle name="Calculation 2 7 15 3" xfId="12001"/>
    <cellStyle name="Calculation 2 7 15 4" xfId="16662"/>
    <cellStyle name="Calculation 2 7 16" xfId="3028"/>
    <cellStyle name="Calculation 2 7 16 2" xfId="7339"/>
    <cellStyle name="Calculation 2 7 16 3" xfId="12002"/>
    <cellStyle name="Calculation 2 7 16 4" xfId="16663"/>
    <cellStyle name="Calculation 2 7 17" xfId="3029"/>
    <cellStyle name="Calculation 2 7 17 2" xfId="7340"/>
    <cellStyle name="Calculation 2 7 17 3" xfId="12003"/>
    <cellStyle name="Calculation 2 7 17 4" xfId="16664"/>
    <cellStyle name="Calculation 2 7 18" xfId="3030"/>
    <cellStyle name="Calculation 2 7 18 2" xfId="7341"/>
    <cellStyle name="Calculation 2 7 18 3" xfId="12004"/>
    <cellStyle name="Calculation 2 7 18 4" xfId="16665"/>
    <cellStyle name="Calculation 2 7 19" xfId="4647"/>
    <cellStyle name="Calculation 2 7 2" xfId="853"/>
    <cellStyle name="Calculation 2 7 2 2" xfId="1219"/>
    <cellStyle name="Calculation 2 7 2 3" xfId="1659"/>
    <cellStyle name="Calculation 2 7 2 4" xfId="2099"/>
    <cellStyle name="Calculation 2 7 2 5" xfId="3031"/>
    <cellStyle name="Calculation 2 7 2 6" xfId="7342"/>
    <cellStyle name="Calculation 2 7 2 7" xfId="12005"/>
    <cellStyle name="Calculation 2 7 2 8" xfId="16666"/>
    <cellStyle name="Calculation 2 7 20" xfId="11540"/>
    <cellStyle name="Calculation 2 7 21" xfId="16201"/>
    <cellStyle name="Calculation 2 7 3" xfId="1095"/>
    <cellStyle name="Calculation 2 7 3 2" xfId="3032"/>
    <cellStyle name="Calculation 2 7 3 3" xfId="7343"/>
    <cellStyle name="Calculation 2 7 3 4" xfId="12006"/>
    <cellStyle name="Calculation 2 7 3 5" xfId="16667"/>
    <cellStyle name="Calculation 2 7 4" xfId="1458"/>
    <cellStyle name="Calculation 2 7 4 2" xfId="3033"/>
    <cellStyle name="Calculation 2 7 4 3" xfId="7344"/>
    <cellStyle name="Calculation 2 7 4 4" xfId="12007"/>
    <cellStyle name="Calculation 2 7 4 5" xfId="16668"/>
    <cellStyle name="Calculation 2 7 5" xfId="1898"/>
    <cellStyle name="Calculation 2 7 5 2" xfId="3034"/>
    <cellStyle name="Calculation 2 7 5 3" xfId="7345"/>
    <cellStyle name="Calculation 2 7 5 4" xfId="12008"/>
    <cellStyle name="Calculation 2 7 5 5" xfId="16669"/>
    <cellStyle name="Calculation 2 7 6" xfId="2566"/>
    <cellStyle name="Calculation 2 7 6 2" xfId="7346"/>
    <cellStyle name="Calculation 2 7 6 3" xfId="12009"/>
    <cellStyle name="Calculation 2 7 6 4" xfId="16670"/>
    <cellStyle name="Calculation 2 7 7" xfId="3036"/>
    <cellStyle name="Calculation 2 7 7 2" xfId="7347"/>
    <cellStyle name="Calculation 2 7 7 3" xfId="12010"/>
    <cellStyle name="Calculation 2 7 7 4" xfId="16671"/>
    <cellStyle name="Calculation 2 7 8" xfId="3037"/>
    <cellStyle name="Calculation 2 7 8 2" xfId="7348"/>
    <cellStyle name="Calculation 2 7 8 3" xfId="12011"/>
    <cellStyle name="Calculation 2 7 8 4" xfId="16672"/>
    <cellStyle name="Calculation 2 7 9" xfId="3038"/>
    <cellStyle name="Calculation 2 7 9 2" xfId="7349"/>
    <cellStyle name="Calculation 2 7 9 3" xfId="12012"/>
    <cellStyle name="Calculation 2 7 9 4" xfId="16673"/>
    <cellStyle name="Calculation 2 8" xfId="460"/>
    <cellStyle name="Calculation 2 8 10" xfId="3039"/>
    <cellStyle name="Calculation 2 8 10 2" xfId="7350"/>
    <cellStyle name="Calculation 2 8 10 3" xfId="12013"/>
    <cellStyle name="Calculation 2 8 10 4" xfId="16674"/>
    <cellStyle name="Calculation 2 8 11" xfId="3040"/>
    <cellStyle name="Calculation 2 8 11 2" xfId="7351"/>
    <cellStyle name="Calculation 2 8 11 3" xfId="12014"/>
    <cellStyle name="Calculation 2 8 11 4" xfId="16675"/>
    <cellStyle name="Calculation 2 8 12" xfId="3041"/>
    <cellStyle name="Calculation 2 8 12 2" xfId="7352"/>
    <cellStyle name="Calculation 2 8 12 3" xfId="12015"/>
    <cellStyle name="Calculation 2 8 12 4" xfId="16676"/>
    <cellStyle name="Calculation 2 8 13" xfId="3042"/>
    <cellStyle name="Calculation 2 8 13 2" xfId="7353"/>
    <cellStyle name="Calculation 2 8 13 3" xfId="12016"/>
    <cellStyle name="Calculation 2 8 13 4" xfId="16677"/>
    <cellStyle name="Calculation 2 8 14" xfId="3043"/>
    <cellStyle name="Calculation 2 8 14 2" xfId="7354"/>
    <cellStyle name="Calculation 2 8 14 3" xfId="12017"/>
    <cellStyle name="Calculation 2 8 14 4" xfId="16678"/>
    <cellStyle name="Calculation 2 8 15" xfId="3044"/>
    <cellStyle name="Calculation 2 8 15 2" xfId="7355"/>
    <cellStyle name="Calculation 2 8 15 3" xfId="12018"/>
    <cellStyle name="Calculation 2 8 15 4" xfId="16679"/>
    <cellStyle name="Calculation 2 8 16" xfId="3045"/>
    <cellStyle name="Calculation 2 8 16 2" xfId="7356"/>
    <cellStyle name="Calculation 2 8 16 3" xfId="12019"/>
    <cellStyle name="Calculation 2 8 16 4" xfId="16680"/>
    <cellStyle name="Calculation 2 8 17" xfId="3046"/>
    <cellStyle name="Calculation 2 8 17 2" xfId="7357"/>
    <cellStyle name="Calculation 2 8 17 3" xfId="12020"/>
    <cellStyle name="Calculation 2 8 17 4" xfId="16681"/>
    <cellStyle name="Calculation 2 8 18" xfId="3047"/>
    <cellStyle name="Calculation 2 8 18 2" xfId="7358"/>
    <cellStyle name="Calculation 2 8 18 3" xfId="12021"/>
    <cellStyle name="Calculation 2 8 18 4" xfId="16682"/>
    <cellStyle name="Calculation 2 8 19" xfId="2549"/>
    <cellStyle name="Calculation 2 8 2" xfId="854"/>
    <cellStyle name="Calculation 2 8 2 2" xfId="1220"/>
    <cellStyle name="Calculation 2 8 2 3" xfId="1660"/>
    <cellStyle name="Calculation 2 8 2 4" xfId="2100"/>
    <cellStyle name="Calculation 2 8 2 5" xfId="3048"/>
    <cellStyle name="Calculation 2 8 2 6" xfId="7359"/>
    <cellStyle name="Calculation 2 8 2 7" xfId="12022"/>
    <cellStyle name="Calculation 2 8 2 8" xfId="16683"/>
    <cellStyle name="Calculation 2 8 20" xfId="11541"/>
    <cellStyle name="Calculation 2 8 21" xfId="16202"/>
    <cellStyle name="Calculation 2 8 3" xfId="1094"/>
    <cellStyle name="Calculation 2 8 3 2" xfId="3049"/>
    <cellStyle name="Calculation 2 8 3 3" xfId="7360"/>
    <cellStyle name="Calculation 2 8 3 4" xfId="12023"/>
    <cellStyle name="Calculation 2 8 3 5" xfId="16684"/>
    <cellStyle name="Calculation 2 8 4" xfId="1459"/>
    <cellStyle name="Calculation 2 8 4 2" xfId="3050"/>
    <cellStyle name="Calculation 2 8 4 3" xfId="7361"/>
    <cellStyle name="Calculation 2 8 4 4" xfId="12024"/>
    <cellStyle name="Calculation 2 8 4 5" xfId="16685"/>
    <cellStyle name="Calculation 2 8 5" xfId="1899"/>
    <cellStyle name="Calculation 2 8 5 2" xfId="3051"/>
    <cellStyle name="Calculation 2 8 5 3" xfId="7362"/>
    <cellStyle name="Calculation 2 8 5 4" xfId="12025"/>
    <cellStyle name="Calculation 2 8 5 5" xfId="16686"/>
    <cellStyle name="Calculation 2 8 6" xfId="2567"/>
    <cellStyle name="Calculation 2 8 6 2" xfId="7363"/>
    <cellStyle name="Calculation 2 8 6 3" xfId="12026"/>
    <cellStyle name="Calculation 2 8 6 4" xfId="16687"/>
    <cellStyle name="Calculation 2 8 7" xfId="3053"/>
    <cellStyle name="Calculation 2 8 7 2" xfId="7364"/>
    <cellStyle name="Calculation 2 8 7 3" xfId="12027"/>
    <cellStyle name="Calculation 2 8 7 4" xfId="16688"/>
    <cellStyle name="Calculation 2 8 8" xfId="3054"/>
    <cellStyle name="Calculation 2 8 8 2" xfId="7365"/>
    <cellStyle name="Calculation 2 8 8 3" xfId="12028"/>
    <cellStyle name="Calculation 2 8 8 4" xfId="16689"/>
    <cellStyle name="Calculation 2 8 9" xfId="3055"/>
    <cellStyle name="Calculation 2 8 9 2" xfId="7366"/>
    <cellStyle name="Calculation 2 8 9 3" xfId="12029"/>
    <cellStyle name="Calculation 2 8 9 4" xfId="16690"/>
    <cellStyle name="Calculation 2 9" xfId="461"/>
    <cellStyle name="Calculation 2 9 10" xfId="3056"/>
    <cellStyle name="Calculation 2 9 10 2" xfId="7367"/>
    <cellStyle name="Calculation 2 9 10 3" xfId="12030"/>
    <cellStyle name="Calculation 2 9 10 4" xfId="16691"/>
    <cellStyle name="Calculation 2 9 11" xfId="3057"/>
    <cellStyle name="Calculation 2 9 11 2" xfId="7368"/>
    <cellStyle name="Calculation 2 9 11 3" xfId="12031"/>
    <cellStyle name="Calculation 2 9 11 4" xfId="16692"/>
    <cellStyle name="Calculation 2 9 12" xfId="3058"/>
    <cellStyle name="Calculation 2 9 12 2" xfId="7369"/>
    <cellStyle name="Calculation 2 9 12 3" xfId="12032"/>
    <cellStyle name="Calculation 2 9 12 4" xfId="16693"/>
    <cellStyle name="Calculation 2 9 13" xfId="3059"/>
    <cellStyle name="Calculation 2 9 13 2" xfId="7370"/>
    <cellStyle name="Calculation 2 9 13 3" xfId="12033"/>
    <cellStyle name="Calculation 2 9 13 4" xfId="16694"/>
    <cellStyle name="Calculation 2 9 14" xfId="3060"/>
    <cellStyle name="Calculation 2 9 14 2" xfId="7371"/>
    <cellStyle name="Calculation 2 9 14 3" xfId="12034"/>
    <cellStyle name="Calculation 2 9 14 4" xfId="16695"/>
    <cellStyle name="Calculation 2 9 15" xfId="3061"/>
    <cellStyle name="Calculation 2 9 15 2" xfId="7372"/>
    <cellStyle name="Calculation 2 9 15 3" xfId="12035"/>
    <cellStyle name="Calculation 2 9 15 4" xfId="16696"/>
    <cellStyle name="Calculation 2 9 16" xfId="3062"/>
    <cellStyle name="Calculation 2 9 16 2" xfId="7373"/>
    <cellStyle name="Calculation 2 9 16 3" xfId="12036"/>
    <cellStyle name="Calculation 2 9 16 4" xfId="16697"/>
    <cellStyle name="Calculation 2 9 17" xfId="3063"/>
    <cellStyle name="Calculation 2 9 17 2" xfId="7374"/>
    <cellStyle name="Calculation 2 9 17 3" xfId="12037"/>
    <cellStyle name="Calculation 2 9 17 4" xfId="16698"/>
    <cellStyle name="Calculation 2 9 18" xfId="3064"/>
    <cellStyle name="Calculation 2 9 18 2" xfId="7375"/>
    <cellStyle name="Calculation 2 9 18 3" xfId="12038"/>
    <cellStyle name="Calculation 2 9 18 4" xfId="16699"/>
    <cellStyle name="Calculation 2 9 19" xfId="4622"/>
    <cellStyle name="Calculation 2 9 2" xfId="855"/>
    <cellStyle name="Calculation 2 9 2 2" xfId="1221"/>
    <cellStyle name="Calculation 2 9 2 3" xfId="1661"/>
    <cellStyle name="Calculation 2 9 2 4" xfId="2101"/>
    <cellStyle name="Calculation 2 9 2 5" xfId="3065"/>
    <cellStyle name="Calculation 2 9 2 6" xfId="7376"/>
    <cellStyle name="Calculation 2 9 2 7" xfId="12039"/>
    <cellStyle name="Calculation 2 9 2 8" xfId="16700"/>
    <cellStyle name="Calculation 2 9 20" xfId="11542"/>
    <cellStyle name="Calculation 2 9 21" xfId="16203"/>
    <cellStyle name="Calculation 2 9 3" xfId="1093"/>
    <cellStyle name="Calculation 2 9 3 2" xfId="3066"/>
    <cellStyle name="Calculation 2 9 3 3" xfId="7377"/>
    <cellStyle name="Calculation 2 9 3 4" xfId="12040"/>
    <cellStyle name="Calculation 2 9 3 5" xfId="16701"/>
    <cellStyle name="Calculation 2 9 4" xfId="1460"/>
    <cellStyle name="Calculation 2 9 4 2" xfId="3067"/>
    <cellStyle name="Calculation 2 9 4 3" xfId="7378"/>
    <cellStyle name="Calculation 2 9 4 4" xfId="12041"/>
    <cellStyle name="Calculation 2 9 4 5" xfId="16702"/>
    <cellStyle name="Calculation 2 9 5" xfId="1900"/>
    <cellStyle name="Calculation 2 9 5 2" xfId="3068"/>
    <cellStyle name="Calculation 2 9 5 3" xfId="7379"/>
    <cellStyle name="Calculation 2 9 5 4" xfId="12042"/>
    <cellStyle name="Calculation 2 9 5 5" xfId="16703"/>
    <cellStyle name="Calculation 2 9 6" xfId="2568"/>
    <cellStyle name="Calculation 2 9 6 2" xfId="7380"/>
    <cellStyle name="Calculation 2 9 6 3" xfId="12043"/>
    <cellStyle name="Calculation 2 9 6 4" xfId="16704"/>
    <cellStyle name="Calculation 2 9 7" xfId="3070"/>
    <cellStyle name="Calculation 2 9 7 2" xfId="7381"/>
    <cellStyle name="Calculation 2 9 7 3" xfId="12044"/>
    <cellStyle name="Calculation 2 9 7 4" xfId="16705"/>
    <cellStyle name="Calculation 2 9 8" xfId="3071"/>
    <cellStyle name="Calculation 2 9 8 2" xfId="7382"/>
    <cellStyle name="Calculation 2 9 8 3" xfId="12045"/>
    <cellStyle name="Calculation 2 9 8 4" xfId="16706"/>
    <cellStyle name="Calculation 2 9 9" xfId="3072"/>
    <cellStyle name="Calculation 2 9 9 2" xfId="7383"/>
    <cellStyle name="Calculation 2 9 9 3" xfId="12046"/>
    <cellStyle name="Calculation 2 9 9 4" xfId="16707"/>
    <cellStyle name="Calculation 20" xfId="2298"/>
    <cellStyle name="Calculation 20 2" xfId="3073"/>
    <cellStyle name="Calculation 20 3" xfId="7384"/>
    <cellStyle name="Calculation 20 4" xfId="12047"/>
    <cellStyle name="Calculation 20 5" xfId="16708"/>
    <cellStyle name="Calculation 21" xfId="2299"/>
    <cellStyle name="Calculation 21 2" xfId="3074"/>
    <cellStyle name="Calculation 21 3" xfId="7385"/>
    <cellStyle name="Calculation 21 4" xfId="12048"/>
    <cellStyle name="Calculation 21 5" xfId="16709"/>
    <cellStyle name="Calculation 22" xfId="2300"/>
    <cellStyle name="Calculation 22 2" xfId="3075"/>
    <cellStyle name="Calculation 22 3" xfId="7386"/>
    <cellStyle name="Calculation 22 4" xfId="12049"/>
    <cellStyle name="Calculation 22 5" xfId="16710"/>
    <cellStyle name="Calculation 23" xfId="3076"/>
    <cellStyle name="Calculation 23 2" xfId="7387"/>
    <cellStyle name="Calculation 23 3" xfId="12050"/>
    <cellStyle name="Calculation 23 4" xfId="16711"/>
    <cellStyle name="Calculation 24" xfId="3077"/>
    <cellStyle name="Calculation 24 2" xfId="7388"/>
    <cellStyle name="Calculation 24 3" xfId="12051"/>
    <cellStyle name="Calculation 24 4" xfId="16712"/>
    <cellStyle name="Calculation 25" xfId="3078"/>
    <cellStyle name="Calculation 25 2" xfId="7389"/>
    <cellStyle name="Calculation 25 3" xfId="12052"/>
    <cellStyle name="Calculation 25 4" xfId="16713"/>
    <cellStyle name="Calculation 26" xfId="3079"/>
    <cellStyle name="Calculation 26 2" xfId="7390"/>
    <cellStyle name="Calculation 26 3" xfId="12053"/>
    <cellStyle name="Calculation 26 4" xfId="16714"/>
    <cellStyle name="Calculation 27" xfId="3080"/>
    <cellStyle name="Calculation 27 2" xfId="7391"/>
    <cellStyle name="Calculation 27 3" xfId="12054"/>
    <cellStyle name="Calculation 27 4" xfId="16715"/>
    <cellStyle name="Calculation 28" xfId="3081"/>
    <cellStyle name="Calculation 28 2" xfId="7392"/>
    <cellStyle name="Calculation 28 3" xfId="12055"/>
    <cellStyle name="Calculation 28 4" xfId="16716"/>
    <cellStyle name="Calculation 29" xfId="3082"/>
    <cellStyle name="Calculation 29 2" xfId="7393"/>
    <cellStyle name="Calculation 29 3" xfId="12056"/>
    <cellStyle name="Calculation 29 4" xfId="16717"/>
    <cellStyle name="Calculation 3" xfId="462"/>
    <cellStyle name="Calculation 3 10" xfId="3083"/>
    <cellStyle name="Calculation 3 10 2" xfId="7394"/>
    <cellStyle name="Calculation 3 10 3" xfId="12057"/>
    <cellStyle name="Calculation 3 10 4" xfId="16718"/>
    <cellStyle name="Calculation 3 11" xfId="3084"/>
    <cellStyle name="Calculation 3 11 2" xfId="7395"/>
    <cellStyle name="Calculation 3 11 3" xfId="12058"/>
    <cellStyle name="Calculation 3 11 4" xfId="16719"/>
    <cellStyle name="Calculation 3 12" xfId="3085"/>
    <cellStyle name="Calculation 3 12 2" xfId="7396"/>
    <cellStyle name="Calculation 3 12 3" xfId="12059"/>
    <cellStyle name="Calculation 3 12 4" xfId="16720"/>
    <cellStyle name="Calculation 3 13" xfId="3086"/>
    <cellStyle name="Calculation 3 13 2" xfId="7397"/>
    <cellStyle name="Calculation 3 13 3" xfId="12060"/>
    <cellStyle name="Calculation 3 13 4" xfId="16721"/>
    <cellStyle name="Calculation 3 14" xfId="3087"/>
    <cellStyle name="Calculation 3 14 2" xfId="7398"/>
    <cellStyle name="Calculation 3 14 3" xfId="12061"/>
    <cellStyle name="Calculation 3 14 4" xfId="16722"/>
    <cellStyle name="Calculation 3 15" xfId="3088"/>
    <cellStyle name="Calculation 3 15 2" xfId="7399"/>
    <cellStyle name="Calculation 3 15 3" xfId="12062"/>
    <cellStyle name="Calculation 3 15 4" xfId="16723"/>
    <cellStyle name="Calculation 3 16" xfId="3089"/>
    <cellStyle name="Calculation 3 16 2" xfId="7400"/>
    <cellStyle name="Calculation 3 16 3" xfId="12063"/>
    <cellStyle name="Calculation 3 16 4" xfId="16724"/>
    <cellStyle name="Calculation 3 17" xfId="3090"/>
    <cellStyle name="Calculation 3 17 2" xfId="7401"/>
    <cellStyle name="Calculation 3 17 3" xfId="12064"/>
    <cellStyle name="Calculation 3 17 4" xfId="16725"/>
    <cellStyle name="Calculation 3 18" xfId="3091"/>
    <cellStyle name="Calculation 3 18 2" xfId="7402"/>
    <cellStyle name="Calculation 3 18 3" xfId="12065"/>
    <cellStyle name="Calculation 3 18 4" xfId="16726"/>
    <cellStyle name="Calculation 3 19" xfId="4609"/>
    <cellStyle name="Calculation 3 2" xfId="813"/>
    <cellStyle name="Calculation 3 2 2" xfId="1092"/>
    <cellStyle name="Calculation 3 2 3" xfId="1461"/>
    <cellStyle name="Calculation 3 2 4" xfId="1901"/>
    <cellStyle name="Calculation 3 2 5" xfId="3092"/>
    <cellStyle name="Calculation 3 2 6" xfId="7403"/>
    <cellStyle name="Calculation 3 2 7" xfId="12066"/>
    <cellStyle name="Calculation 3 2 8" xfId="16727"/>
    <cellStyle name="Calculation 3 20" xfId="11543"/>
    <cellStyle name="Calculation 3 21" xfId="16204"/>
    <cellStyle name="Calculation 3 3" xfId="1048"/>
    <cellStyle name="Calculation 3 3 2" xfId="1222"/>
    <cellStyle name="Calculation 3 3 3" xfId="1662"/>
    <cellStyle name="Calculation 3 3 4" xfId="2102"/>
    <cellStyle name="Calculation 3 3 5" xfId="3093"/>
    <cellStyle name="Calculation 3 3 6" xfId="7404"/>
    <cellStyle name="Calculation 3 3 7" xfId="12067"/>
    <cellStyle name="Calculation 3 3 8" xfId="16728"/>
    <cellStyle name="Calculation 3 4" xfId="743"/>
    <cellStyle name="Calculation 3 4 2" xfId="3094"/>
    <cellStyle name="Calculation 3 4 3" xfId="7405"/>
    <cellStyle name="Calculation 3 4 4" xfId="12068"/>
    <cellStyle name="Calculation 3 4 5" xfId="16729"/>
    <cellStyle name="Calculation 3 5" xfId="1418"/>
    <cellStyle name="Calculation 3 5 2" xfId="3095"/>
    <cellStyle name="Calculation 3 5 3" xfId="7406"/>
    <cellStyle name="Calculation 3 5 4" xfId="12069"/>
    <cellStyle name="Calculation 3 5 5" xfId="16730"/>
    <cellStyle name="Calculation 3 6" xfId="1858"/>
    <cellStyle name="Calculation 3 6 2" xfId="3096"/>
    <cellStyle name="Calculation 3 6 3" xfId="7407"/>
    <cellStyle name="Calculation 3 6 4" xfId="12070"/>
    <cellStyle name="Calculation 3 6 5" xfId="16731"/>
    <cellStyle name="Calculation 3 7" xfId="2569"/>
    <cellStyle name="Calculation 3 7 2" xfId="7408"/>
    <cellStyle name="Calculation 3 7 3" xfId="12071"/>
    <cellStyle name="Calculation 3 7 4" xfId="16732"/>
    <cellStyle name="Calculation 3 8" xfId="3098"/>
    <cellStyle name="Calculation 3 8 2" xfId="7409"/>
    <cellStyle name="Calculation 3 8 3" xfId="12072"/>
    <cellStyle name="Calculation 3 8 4" xfId="16733"/>
    <cellStyle name="Calculation 3 9" xfId="3099"/>
    <cellStyle name="Calculation 3 9 2" xfId="7410"/>
    <cellStyle name="Calculation 3 9 3" xfId="12073"/>
    <cellStyle name="Calculation 3 9 4" xfId="16734"/>
    <cellStyle name="Calculation 30" xfId="2539"/>
    <cellStyle name="Calculation 31" xfId="2520"/>
    <cellStyle name="Calculation 32" xfId="2534"/>
    <cellStyle name="Calculation 4" xfId="463"/>
    <cellStyle name="Calculation 4 10" xfId="3100"/>
    <cellStyle name="Calculation 4 10 2" xfId="7411"/>
    <cellStyle name="Calculation 4 10 3" xfId="12074"/>
    <cellStyle name="Calculation 4 10 4" xfId="16735"/>
    <cellStyle name="Calculation 4 11" xfId="3101"/>
    <cellStyle name="Calculation 4 11 2" xfId="7412"/>
    <cellStyle name="Calculation 4 11 3" xfId="12075"/>
    <cellStyle name="Calculation 4 11 4" xfId="16736"/>
    <cellStyle name="Calculation 4 12" xfId="3102"/>
    <cellStyle name="Calculation 4 12 2" xfId="7413"/>
    <cellStyle name="Calculation 4 12 3" xfId="12076"/>
    <cellStyle name="Calculation 4 12 4" xfId="16737"/>
    <cellStyle name="Calculation 4 13" xfId="3103"/>
    <cellStyle name="Calculation 4 13 2" xfId="7414"/>
    <cellStyle name="Calculation 4 13 3" xfId="12077"/>
    <cellStyle name="Calculation 4 13 4" xfId="16738"/>
    <cellStyle name="Calculation 4 14" xfId="3104"/>
    <cellStyle name="Calculation 4 14 2" xfId="7415"/>
    <cellStyle name="Calculation 4 14 3" xfId="12078"/>
    <cellStyle name="Calculation 4 14 4" xfId="16739"/>
    <cellStyle name="Calculation 4 15" xfId="3105"/>
    <cellStyle name="Calculation 4 15 2" xfId="7416"/>
    <cellStyle name="Calculation 4 15 3" xfId="12079"/>
    <cellStyle name="Calculation 4 15 4" xfId="16740"/>
    <cellStyle name="Calculation 4 16" xfId="3106"/>
    <cellStyle name="Calculation 4 16 2" xfId="7417"/>
    <cellStyle name="Calculation 4 16 3" xfId="12080"/>
    <cellStyle name="Calculation 4 16 4" xfId="16741"/>
    <cellStyle name="Calculation 4 17" xfId="3107"/>
    <cellStyle name="Calculation 4 17 2" xfId="7418"/>
    <cellStyle name="Calculation 4 17 3" xfId="12081"/>
    <cellStyle name="Calculation 4 17 4" xfId="16742"/>
    <cellStyle name="Calculation 4 18" xfId="3108"/>
    <cellStyle name="Calculation 4 18 2" xfId="7419"/>
    <cellStyle name="Calculation 4 18 3" xfId="12082"/>
    <cellStyle name="Calculation 4 18 4" xfId="16743"/>
    <cellStyle name="Calculation 4 19" xfId="4600"/>
    <cellStyle name="Calculation 4 2" xfId="857"/>
    <cellStyle name="Calculation 4 2 2" xfId="1223"/>
    <cellStyle name="Calculation 4 2 3" xfId="1663"/>
    <cellStyle name="Calculation 4 2 4" xfId="2103"/>
    <cellStyle name="Calculation 4 2 5" xfId="3109"/>
    <cellStyle name="Calculation 4 2 6" xfId="7420"/>
    <cellStyle name="Calculation 4 2 7" xfId="12083"/>
    <cellStyle name="Calculation 4 2 8" xfId="16744"/>
    <cellStyle name="Calculation 4 20" xfId="11544"/>
    <cellStyle name="Calculation 4 21" xfId="16205"/>
    <cellStyle name="Calculation 4 3" xfId="1091"/>
    <cellStyle name="Calculation 4 3 2" xfId="3110"/>
    <cellStyle name="Calculation 4 3 3" xfId="7421"/>
    <cellStyle name="Calculation 4 3 4" xfId="12084"/>
    <cellStyle name="Calculation 4 3 5" xfId="16745"/>
    <cellStyle name="Calculation 4 4" xfId="1462"/>
    <cellStyle name="Calculation 4 4 2" xfId="3111"/>
    <cellStyle name="Calculation 4 4 3" xfId="7422"/>
    <cellStyle name="Calculation 4 4 4" xfId="12085"/>
    <cellStyle name="Calculation 4 4 5" xfId="16746"/>
    <cellStyle name="Calculation 4 5" xfId="1902"/>
    <cellStyle name="Calculation 4 5 2" xfId="3112"/>
    <cellStyle name="Calculation 4 5 3" xfId="7423"/>
    <cellStyle name="Calculation 4 5 4" xfId="12086"/>
    <cellStyle name="Calculation 4 5 5" xfId="16747"/>
    <cellStyle name="Calculation 4 6" xfId="2570"/>
    <cellStyle name="Calculation 4 6 2" xfId="7424"/>
    <cellStyle name="Calculation 4 6 3" xfId="12087"/>
    <cellStyle name="Calculation 4 6 4" xfId="16748"/>
    <cellStyle name="Calculation 4 7" xfId="3114"/>
    <cellStyle name="Calculation 4 7 2" xfId="7425"/>
    <cellStyle name="Calculation 4 7 3" xfId="12088"/>
    <cellStyle name="Calculation 4 7 4" xfId="16749"/>
    <cellStyle name="Calculation 4 8" xfId="3115"/>
    <cellStyle name="Calculation 4 8 2" xfId="7426"/>
    <cellStyle name="Calculation 4 8 3" xfId="12089"/>
    <cellStyle name="Calculation 4 8 4" xfId="16750"/>
    <cellStyle name="Calculation 4 9" xfId="3116"/>
    <cellStyle name="Calculation 4 9 2" xfId="7427"/>
    <cellStyle name="Calculation 4 9 3" xfId="12090"/>
    <cellStyle name="Calculation 4 9 4" xfId="16751"/>
    <cellStyle name="Calculation 5" xfId="464"/>
    <cellStyle name="Calculation 5 10" xfId="3117"/>
    <cellStyle name="Calculation 5 10 2" xfId="7428"/>
    <cellStyle name="Calculation 5 10 3" xfId="12091"/>
    <cellStyle name="Calculation 5 10 4" xfId="16752"/>
    <cellStyle name="Calculation 5 11" xfId="3118"/>
    <cellStyle name="Calculation 5 11 2" xfId="7429"/>
    <cellStyle name="Calculation 5 11 3" xfId="12092"/>
    <cellStyle name="Calculation 5 11 4" xfId="16753"/>
    <cellStyle name="Calculation 5 12" xfId="3119"/>
    <cellStyle name="Calculation 5 12 2" xfId="7430"/>
    <cellStyle name="Calculation 5 12 3" xfId="12093"/>
    <cellStyle name="Calculation 5 12 4" xfId="16754"/>
    <cellStyle name="Calculation 5 13" xfId="3120"/>
    <cellStyle name="Calculation 5 13 2" xfId="7431"/>
    <cellStyle name="Calculation 5 13 3" xfId="12094"/>
    <cellStyle name="Calculation 5 13 4" xfId="16755"/>
    <cellStyle name="Calculation 5 14" xfId="3121"/>
    <cellStyle name="Calculation 5 14 2" xfId="7432"/>
    <cellStyle name="Calculation 5 14 3" xfId="12095"/>
    <cellStyle name="Calculation 5 14 4" xfId="16756"/>
    <cellStyle name="Calculation 5 15" xfId="3122"/>
    <cellStyle name="Calculation 5 15 2" xfId="7433"/>
    <cellStyle name="Calculation 5 15 3" xfId="12096"/>
    <cellStyle name="Calculation 5 15 4" xfId="16757"/>
    <cellStyle name="Calculation 5 16" xfId="3123"/>
    <cellStyle name="Calculation 5 16 2" xfId="7434"/>
    <cellStyle name="Calculation 5 16 3" xfId="12097"/>
    <cellStyle name="Calculation 5 16 4" xfId="16758"/>
    <cellStyle name="Calculation 5 17" xfId="3124"/>
    <cellStyle name="Calculation 5 17 2" xfId="7435"/>
    <cellStyle name="Calculation 5 17 3" xfId="12098"/>
    <cellStyle name="Calculation 5 17 4" xfId="16759"/>
    <cellStyle name="Calculation 5 18" xfId="3125"/>
    <cellStyle name="Calculation 5 18 2" xfId="7436"/>
    <cellStyle name="Calculation 5 18 3" xfId="12099"/>
    <cellStyle name="Calculation 5 18 4" xfId="16760"/>
    <cellStyle name="Calculation 5 19" xfId="4587"/>
    <cellStyle name="Calculation 5 2" xfId="858"/>
    <cellStyle name="Calculation 5 2 2" xfId="1224"/>
    <cellStyle name="Calculation 5 2 3" xfId="1664"/>
    <cellStyle name="Calculation 5 2 4" xfId="2104"/>
    <cellStyle name="Calculation 5 2 5" xfId="3126"/>
    <cellStyle name="Calculation 5 2 6" xfId="7437"/>
    <cellStyle name="Calculation 5 2 7" xfId="12100"/>
    <cellStyle name="Calculation 5 2 8" xfId="16761"/>
    <cellStyle name="Calculation 5 20" xfId="11545"/>
    <cellStyle name="Calculation 5 21" xfId="16206"/>
    <cellStyle name="Calculation 5 3" xfId="1090"/>
    <cellStyle name="Calculation 5 3 2" xfId="3127"/>
    <cellStyle name="Calculation 5 3 3" xfId="7438"/>
    <cellStyle name="Calculation 5 3 4" xfId="12101"/>
    <cellStyle name="Calculation 5 3 5" xfId="16762"/>
    <cellStyle name="Calculation 5 4" xfId="1463"/>
    <cellStyle name="Calculation 5 4 2" xfId="3128"/>
    <cellStyle name="Calculation 5 4 3" xfId="7439"/>
    <cellStyle name="Calculation 5 4 4" xfId="12102"/>
    <cellStyle name="Calculation 5 4 5" xfId="16763"/>
    <cellStyle name="Calculation 5 5" xfId="1903"/>
    <cellStyle name="Calculation 5 5 2" xfId="3129"/>
    <cellStyle name="Calculation 5 5 3" xfId="7440"/>
    <cellStyle name="Calculation 5 5 4" xfId="12103"/>
    <cellStyle name="Calculation 5 5 5" xfId="16764"/>
    <cellStyle name="Calculation 5 6" xfId="2571"/>
    <cellStyle name="Calculation 5 6 2" xfId="7441"/>
    <cellStyle name="Calculation 5 6 3" xfId="12104"/>
    <cellStyle name="Calculation 5 6 4" xfId="16765"/>
    <cellStyle name="Calculation 5 7" xfId="3131"/>
    <cellStyle name="Calculation 5 7 2" xfId="7442"/>
    <cellStyle name="Calculation 5 7 3" xfId="12105"/>
    <cellStyle name="Calculation 5 7 4" xfId="16766"/>
    <cellStyle name="Calculation 5 8" xfId="3132"/>
    <cellStyle name="Calculation 5 8 2" xfId="7443"/>
    <cellStyle name="Calculation 5 8 3" xfId="12106"/>
    <cellStyle name="Calculation 5 8 4" xfId="16767"/>
    <cellStyle name="Calculation 5 9" xfId="3133"/>
    <cellStyle name="Calculation 5 9 2" xfId="7444"/>
    <cellStyle name="Calculation 5 9 3" xfId="12107"/>
    <cellStyle name="Calculation 5 9 4" xfId="16768"/>
    <cellStyle name="Calculation 6" xfId="465"/>
    <cellStyle name="Calculation 6 10" xfId="3134"/>
    <cellStyle name="Calculation 6 10 2" xfId="7445"/>
    <cellStyle name="Calculation 6 10 3" xfId="12108"/>
    <cellStyle name="Calculation 6 10 4" xfId="16769"/>
    <cellStyle name="Calculation 6 11" xfId="3135"/>
    <cellStyle name="Calculation 6 11 2" xfId="7446"/>
    <cellStyle name="Calculation 6 11 3" xfId="12109"/>
    <cellStyle name="Calculation 6 11 4" xfId="16770"/>
    <cellStyle name="Calculation 6 12" xfId="3136"/>
    <cellStyle name="Calculation 6 12 2" xfId="7447"/>
    <cellStyle name="Calculation 6 12 3" xfId="12110"/>
    <cellStyle name="Calculation 6 12 4" xfId="16771"/>
    <cellStyle name="Calculation 6 13" xfId="3137"/>
    <cellStyle name="Calculation 6 13 2" xfId="7448"/>
    <cellStyle name="Calculation 6 13 3" xfId="12111"/>
    <cellStyle name="Calculation 6 13 4" xfId="16772"/>
    <cellStyle name="Calculation 6 14" xfId="3138"/>
    <cellStyle name="Calculation 6 14 2" xfId="7449"/>
    <cellStyle name="Calculation 6 14 3" xfId="12112"/>
    <cellStyle name="Calculation 6 14 4" xfId="16773"/>
    <cellStyle name="Calculation 6 15" xfId="3139"/>
    <cellStyle name="Calculation 6 15 2" xfId="7450"/>
    <cellStyle name="Calculation 6 15 3" xfId="12113"/>
    <cellStyle name="Calculation 6 15 4" xfId="16774"/>
    <cellStyle name="Calculation 6 16" xfId="3140"/>
    <cellStyle name="Calculation 6 16 2" xfId="7451"/>
    <cellStyle name="Calculation 6 16 3" xfId="12114"/>
    <cellStyle name="Calculation 6 16 4" xfId="16775"/>
    <cellStyle name="Calculation 6 17" xfId="3141"/>
    <cellStyle name="Calculation 6 17 2" xfId="7452"/>
    <cellStyle name="Calculation 6 17 3" xfId="12115"/>
    <cellStyle name="Calculation 6 17 4" xfId="16776"/>
    <cellStyle name="Calculation 6 18" xfId="3142"/>
    <cellStyle name="Calculation 6 18 2" xfId="7453"/>
    <cellStyle name="Calculation 6 18 3" xfId="12116"/>
    <cellStyle name="Calculation 6 18 4" xfId="16777"/>
    <cellStyle name="Calculation 6 19" xfId="4570"/>
    <cellStyle name="Calculation 6 2" xfId="859"/>
    <cellStyle name="Calculation 6 2 2" xfId="1225"/>
    <cellStyle name="Calculation 6 2 3" xfId="1665"/>
    <cellStyle name="Calculation 6 2 4" xfId="2105"/>
    <cellStyle name="Calculation 6 2 5" xfId="3143"/>
    <cellStyle name="Calculation 6 2 6" xfId="7454"/>
    <cellStyle name="Calculation 6 2 7" xfId="12117"/>
    <cellStyle name="Calculation 6 2 8" xfId="16778"/>
    <cellStyle name="Calculation 6 20" xfId="11546"/>
    <cellStyle name="Calculation 6 21" xfId="16207"/>
    <cellStyle name="Calculation 6 3" xfId="1089"/>
    <cellStyle name="Calculation 6 3 2" xfId="3144"/>
    <cellStyle name="Calculation 6 3 3" xfId="7455"/>
    <cellStyle name="Calculation 6 3 4" xfId="12118"/>
    <cellStyle name="Calculation 6 3 5" xfId="16779"/>
    <cellStyle name="Calculation 6 4" xfId="1464"/>
    <cellStyle name="Calculation 6 4 2" xfId="3145"/>
    <cellStyle name="Calculation 6 4 3" xfId="7456"/>
    <cellStyle name="Calculation 6 4 4" xfId="12119"/>
    <cellStyle name="Calculation 6 4 5" xfId="16780"/>
    <cellStyle name="Calculation 6 5" xfId="1904"/>
    <cellStyle name="Calculation 6 5 2" xfId="3146"/>
    <cellStyle name="Calculation 6 5 3" xfId="7457"/>
    <cellStyle name="Calculation 6 5 4" xfId="12120"/>
    <cellStyle name="Calculation 6 5 5" xfId="16781"/>
    <cellStyle name="Calculation 6 6" xfId="2572"/>
    <cellStyle name="Calculation 6 6 2" xfId="7458"/>
    <cellStyle name="Calculation 6 6 3" xfId="12121"/>
    <cellStyle name="Calculation 6 6 4" xfId="16782"/>
    <cellStyle name="Calculation 6 7" xfId="3148"/>
    <cellStyle name="Calculation 6 7 2" xfId="7459"/>
    <cellStyle name="Calculation 6 7 3" xfId="12122"/>
    <cellStyle name="Calculation 6 7 4" xfId="16783"/>
    <cellStyle name="Calculation 6 8" xfId="3149"/>
    <cellStyle name="Calculation 6 8 2" xfId="7460"/>
    <cellStyle name="Calculation 6 8 3" xfId="12123"/>
    <cellStyle name="Calculation 6 8 4" xfId="16784"/>
    <cellStyle name="Calculation 6 9" xfId="3150"/>
    <cellStyle name="Calculation 6 9 2" xfId="7461"/>
    <cellStyle name="Calculation 6 9 3" xfId="12124"/>
    <cellStyle name="Calculation 6 9 4" xfId="16785"/>
    <cellStyle name="Calculation 7" xfId="466"/>
    <cellStyle name="Calculation 7 10" xfId="3151"/>
    <cellStyle name="Calculation 7 10 2" xfId="7462"/>
    <cellStyle name="Calculation 7 10 3" xfId="12125"/>
    <cellStyle name="Calculation 7 10 4" xfId="16786"/>
    <cellStyle name="Calculation 7 11" xfId="3152"/>
    <cellStyle name="Calculation 7 11 2" xfId="7463"/>
    <cellStyle name="Calculation 7 11 3" xfId="12126"/>
    <cellStyle name="Calculation 7 11 4" xfId="16787"/>
    <cellStyle name="Calculation 7 12" xfId="3153"/>
    <cellStyle name="Calculation 7 12 2" xfId="7464"/>
    <cellStyle name="Calculation 7 12 3" xfId="12127"/>
    <cellStyle name="Calculation 7 12 4" xfId="16788"/>
    <cellStyle name="Calculation 7 13" xfId="3154"/>
    <cellStyle name="Calculation 7 13 2" xfId="7465"/>
    <cellStyle name="Calculation 7 13 3" xfId="12128"/>
    <cellStyle name="Calculation 7 13 4" xfId="16789"/>
    <cellStyle name="Calculation 7 14" xfId="3155"/>
    <cellStyle name="Calculation 7 14 2" xfId="7466"/>
    <cellStyle name="Calculation 7 14 3" xfId="12129"/>
    <cellStyle name="Calculation 7 14 4" xfId="16790"/>
    <cellStyle name="Calculation 7 15" xfId="3156"/>
    <cellStyle name="Calculation 7 15 2" xfId="7467"/>
    <cellStyle name="Calculation 7 15 3" xfId="12130"/>
    <cellStyle name="Calculation 7 15 4" xfId="16791"/>
    <cellStyle name="Calculation 7 16" xfId="3157"/>
    <cellStyle name="Calculation 7 16 2" xfId="7468"/>
    <cellStyle name="Calculation 7 16 3" xfId="12131"/>
    <cellStyle name="Calculation 7 16 4" xfId="16792"/>
    <cellStyle name="Calculation 7 17" xfId="3158"/>
    <cellStyle name="Calculation 7 17 2" xfId="7469"/>
    <cellStyle name="Calculation 7 17 3" xfId="12132"/>
    <cellStyle name="Calculation 7 17 4" xfId="16793"/>
    <cellStyle name="Calculation 7 18" xfId="3159"/>
    <cellStyle name="Calculation 7 18 2" xfId="7470"/>
    <cellStyle name="Calculation 7 18 3" xfId="12133"/>
    <cellStyle name="Calculation 7 18 4" xfId="16794"/>
    <cellStyle name="Calculation 7 19" xfId="4553"/>
    <cellStyle name="Calculation 7 2" xfId="860"/>
    <cellStyle name="Calculation 7 2 2" xfId="1226"/>
    <cellStyle name="Calculation 7 2 3" xfId="1666"/>
    <cellStyle name="Calculation 7 2 4" xfId="2106"/>
    <cellStyle name="Calculation 7 2 5" xfId="3160"/>
    <cellStyle name="Calculation 7 2 6" xfId="7471"/>
    <cellStyle name="Calculation 7 2 7" xfId="12134"/>
    <cellStyle name="Calculation 7 2 8" xfId="16795"/>
    <cellStyle name="Calculation 7 20" xfId="11547"/>
    <cellStyle name="Calculation 7 21" xfId="16208"/>
    <cellStyle name="Calculation 7 3" xfId="896"/>
    <cellStyle name="Calculation 7 3 2" xfId="3161"/>
    <cellStyle name="Calculation 7 3 3" xfId="7472"/>
    <cellStyle name="Calculation 7 3 4" xfId="12135"/>
    <cellStyle name="Calculation 7 3 5" xfId="16796"/>
    <cellStyle name="Calculation 7 4" xfId="1465"/>
    <cellStyle name="Calculation 7 4 2" xfId="3162"/>
    <cellStyle name="Calculation 7 4 3" xfId="7473"/>
    <cellStyle name="Calculation 7 4 4" xfId="12136"/>
    <cellStyle name="Calculation 7 4 5" xfId="16797"/>
    <cellStyle name="Calculation 7 5" xfId="1905"/>
    <cellStyle name="Calculation 7 5 2" xfId="3163"/>
    <cellStyle name="Calculation 7 5 3" xfId="7474"/>
    <cellStyle name="Calculation 7 5 4" xfId="12137"/>
    <cellStyle name="Calculation 7 5 5" xfId="16798"/>
    <cellStyle name="Calculation 7 6" xfId="2573"/>
    <cellStyle name="Calculation 7 6 2" xfId="7475"/>
    <cellStyle name="Calculation 7 6 3" xfId="12138"/>
    <cellStyle name="Calculation 7 6 4" xfId="16799"/>
    <cellStyle name="Calculation 7 7" xfId="3165"/>
    <cellStyle name="Calculation 7 7 2" xfId="7476"/>
    <cellStyle name="Calculation 7 7 3" xfId="12139"/>
    <cellStyle name="Calculation 7 7 4" xfId="16800"/>
    <cellStyle name="Calculation 7 8" xfId="3166"/>
    <cellStyle name="Calculation 7 8 2" xfId="7477"/>
    <cellStyle name="Calculation 7 8 3" xfId="12140"/>
    <cellStyle name="Calculation 7 8 4" xfId="16801"/>
    <cellStyle name="Calculation 7 9" xfId="3167"/>
    <cellStyle name="Calculation 7 9 2" xfId="7478"/>
    <cellStyle name="Calculation 7 9 3" xfId="12141"/>
    <cellStyle name="Calculation 7 9 4" xfId="16802"/>
    <cellStyle name="Calculation 8" xfId="467"/>
    <cellStyle name="Calculation 8 10" xfId="3168"/>
    <cellStyle name="Calculation 8 10 2" xfId="7479"/>
    <cellStyle name="Calculation 8 10 3" xfId="12142"/>
    <cellStyle name="Calculation 8 10 4" xfId="16803"/>
    <cellStyle name="Calculation 8 11" xfId="3169"/>
    <cellStyle name="Calculation 8 11 2" xfId="7480"/>
    <cellStyle name="Calculation 8 11 3" xfId="12143"/>
    <cellStyle name="Calculation 8 11 4" xfId="16804"/>
    <cellStyle name="Calculation 8 12" xfId="3170"/>
    <cellStyle name="Calculation 8 12 2" xfId="7481"/>
    <cellStyle name="Calculation 8 12 3" xfId="12144"/>
    <cellStyle name="Calculation 8 12 4" xfId="16805"/>
    <cellStyle name="Calculation 8 13" xfId="3171"/>
    <cellStyle name="Calculation 8 13 2" xfId="7482"/>
    <cellStyle name="Calculation 8 13 3" xfId="12145"/>
    <cellStyle name="Calculation 8 13 4" xfId="16806"/>
    <cellStyle name="Calculation 8 14" xfId="3172"/>
    <cellStyle name="Calculation 8 14 2" xfId="7483"/>
    <cellStyle name="Calculation 8 14 3" xfId="12146"/>
    <cellStyle name="Calculation 8 14 4" xfId="16807"/>
    <cellStyle name="Calculation 8 15" xfId="3173"/>
    <cellStyle name="Calculation 8 15 2" xfId="7484"/>
    <cellStyle name="Calculation 8 15 3" xfId="12147"/>
    <cellStyle name="Calculation 8 15 4" xfId="16808"/>
    <cellStyle name="Calculation 8 16" xfId="3174"/>
    <cellStyle name="Calculation 8 16 2" xfId="7485"/>
    <cellStyle name="Calculation 8 16 3" xfId="12148"/>
    <cellStyle name="Calculation 8 16 4" xfId="16809"/>
    <cellStyle name="Calculation 8 17" xfId="3175"/>
    <cellStyle name="Calculation 8 17 2" xfId="7486"/>
    <cellStyle name="Calculation 8 17 3" xfId="12149"/>
    <cellStyle name="Calculation 8 17 4" xfId="16810"/>
    <cellStyle name="Calculation 8 18" xfId="3176"/>
    <cellStyle name="Calculation 8 18 2" xfId="7487"/>
    <cellStyle name="Calculation 8 18 3" xfId="12150"/>
    <cellStyle name="Calculation 8 18 4" xfId="16811"/>
    <cellStyle name="Calculation 8 19" xfId="2518"/>
    <cellStyle name="Calculation 8 2" xfId="861"/>
    <cellStyle name="Calculation 8 2 2" xfId="1227"/>
    <cellStyle name="Calculation 8 2 3" xfId="1667"/>
    <cellStyle name="Calculation 8 2 4" xfId="2107"/>
    <cellStyle name="Calculation 8 2 5" xfId="3177"/>
    <cellStyle name="Calculation 8 2 6" xfId="7488"/>
    <cellStyle name="Calculation 8 2 7" xfId="12151"/>
    <cellStyle name="Calculation 8 2 8" xfId="16812"/>
    <cellStyle name="Calculation 8 20" xfId="11548"/>
    <cellStyle name="Calculation 8 21" xfId="16209"/>
    <cellStyle name="Calculation 8 3" xfId="1087"/>
    <cellStyle name="Calculation 8 3 2" xfId="3178"/>
    <cellStyle name="Calculation 8 3 3" xfId="7489"/>
    <cellStyle name="Calculation 8 3 4" xfId="12152"/>
    <cellStyle name="Calculation 8 3 5" xfId="16813"/>
    <cellStyle name="Calculation 8 4" xfId="1466"/>
    <cellStyle name="Calculation 8 4 2" xfId="3179"/>
    <cellStyle name="Calculation 8 4 3" xfId="7490"/>
    <cellStyle name="Calculation 8 4 4" xfId="12153"/>
    <cellStyle name="Calculation 8 4 5" xfId="16814"/>
    <cellStyle name="Calculation 8 5" xfId="1906"/>
    <cellStyle name="Calculation 8 5 2" xfId="3180"/>
    <cellStyle name="Calculation 8 5 3" xfId="7491"/>
    <cellStyle name="Calculation 8 5 4" xfId="12154"/>
    <cellStyle name="Calculation 8 5 5" xfId="16815"/>
    <cellStyle name="Calculation 8 6" xfId="2574"/>
    <cellStyle name="Calculation 8 6 2" xfId="7492"/>
    <cellStyle name="Calculation 8 6 3" xfId="12155"/>
    <cellStyle name="Calculation 8 6 4" xfId="16816"/>
    <cellStyle name="Calculation 8 7" xfId="3182"/>
    <cellStyle name="Calculation 8 7 2" xfId="7493"/>
    <cellStyle name="Calculation 8 7 3" xfId="12156"/>
    <cellStyle name="Calculation 8 7 4" xfId="16817"/>
    <cellStyle name="Calculation 8 8" xfId="3183"/>
    <cellStyle name="Calculation 8 8 2" xfId="7494"/>
    <cellStyle name="Calculation 8 8 3" xfId="12157"/>
    <cellStyle name="Calculation 8 8 4" xfId="16818"/>
    <cellStyle name="Calculation 8 9" xfId="3184"/>
    <cellStyle name="Calculation 8 9 2" xfId="7495"/>
    <cellStyle name="Calculation 8 9 3" xfId="12158"/>
    <cellStyle name="Calculation 8 9 4" xfId="16819"/>
    <cellStyle name="Calculation 9" xfId="468"/>
    <cellStyle name="Calculation 9 10" xfId="3185"/>
    <cellStyle name="Calculation 9 10 2" xfId="7496"/>
    <cellStyle name="Calculation 9 10 3" xfId="12159"/>
    <cellStyle name="Calculation 9 10 4" xfId="16820"/>
    <cellStyle name="Calculation 9 11" xfId="3186"/>
    <cellStyle name="Calculation 9 11 2" xfId="7497"/>
    <cellStyle name="Calculation 9 11 3" xfId="12160"/>
    <cellStyle name="Calculation 9 11 4" xfId="16821"/>
    <cellStyle name="Calculation 9 12" xfId="3187"/>
    <cellStyle name="Calculation 9 12 2" xfId="7498"/>
    <cellStyle name="Calculation 9 12 3" xfId="12161"/>
    <cellStyle name="Calculation 9 12 4" xfId="16822"/>
    <cellStyle name="Calculation 9 13" xfId="3188"/>
    <cellStyle name="Calculation 9 13 2" xfId="7499"/>
    <cellStyle name="Calculation 9 13 3" xfId="12162"/>
    <cellStyle name="Calculation 9 13 4" xfId="16823"/>
    <cellStyle name="Calculation 9 14" xfId="3189"/>
    <cellStyle name="Calculation 9 14 2" xfId="7500"/>
    <cellStyle name="Calculation 9 14 3" xfId="12163"/>
    <cellStyle name="Calculation 9 14 4" xfId="16824"/>
    <cellStyle name="Calculation 9 15" xfId="3190"/>
    <cellStyle name="Calculation 9 15 2" xfId="7501"/>
    <cellStyle name="Calculation 9 15 3" xfId="12164"/>
    <cellStyle name="Calculation 9 15 4" xfId="16825"/>
    <cellStyle name="Calculation 9 16" xfId="3191"/>
    <cellStyle name="Calculation 9 16 2" xfId="7502"/>
    <cellStyle name="Calculation 9 16 3" xfId="12165"/>
    <cellStyle name="Calculation 9 16 4" xfId="16826"/>
    <cellStyle name="Calculation 9 17" xfId="3192"/>
    <cellStyle name="Calculation 9 17 2" xfId="7503"/>
    <cellStyle name="Calculation 9 17 3" xfId="12166"/>
    <cellStyle name="Calculation 9 17 4" xfId="16827"/>
    <cellStyle name="Calculation 9 18" xfId="3193"/>
    <cellStyle name="Calculation 9 18 2" xfId="7504"/>
    <cellStyle name="Calculation 9 18 3" xfId="12167"/>
    <cellStyle name="Calculation 9 18 4" xfId="16828"/>
    <cellStyle name="Calculation 9 19" xfId="2517"/>
    <cellStyle name="Calculation 9 2" xfId="862"/>
    <cellStyle name="Calculation 9 2 2" xfId="1228"/>
    <cellStyle name="Calculation 9 2 3" xfId="1668"/>
    <cellStyle name="Calculation 9 2 4" xfId="2108"/>
    <cellStyle name="Calculation 9 2 5" xfId="3194"/>
    <cellStyle name="Calculation 9 2 6" xfId="7505"/>
    <cellStyle name="Calculation 9 2 7" xfId="12168"/>
    <cellStyle name="Calculation 9 2 8" xfId="16829"/>
    <cellStyle name="Calculation 9 20" xfId="11549"/>
    <cellStyle name="Calculation 9 21" xfId="16210"/>
    <cellStyle name="Calculation 9 3" xfId="1086"/>
    <cellStyle name="Calculation 9 3 2" xfId="3195"/>
    <cellStyle name="Calculation 9 3 3" xfId="7506"/>
    <cellStyle name="Calculation 9 3 4" xfId="12169"/>
    <cellStyle name="Calculation 9 3 5" xfId="16830"/>
    <cellStyle name="Calculation 9 4" xfId="1467"/>
    <cellStyle name="Calculation 9 4 2" xfId="3196"/>
    <cellStyle name="Calculation 9 4 3" xfId="7507"/>
    <cellStyle name="Calculation 9 4 4" xfId="12170"/>
    <cellStyle name="Calculation 9 4 5" xfId="16831"/>
    <cellStyle name="Calculation 9 5" xfId="1907"/>
    <cellStyle name="Calculation 9 5 2" xfId="3197"/>
    <cellStyle name="Calculation 9 5 3" xfId="7508"/>
    <cellStyle name="Calculation 9 5 4" xfId="12171"/>
    <cellStyle name="Calculation 9 5 5" xfId="16832"/>
    <cellStyle name="Calculation 9 6" xfId="2575"/>
    <cellStyle name="Calculation 9 6 2" xfId="7509"/>
    <cellStyle name="Calculation 9 6 3" xfId="12172"/>
    <cellStyle name="Calculation 9 6 4" xfId="16833"/>
    <cellStyle name="Calculation 9 7" xfId="3199"/>
    <cellStyle name="Calculation 9 7 2" xfId="7510"/>
    <cellStyle name="Calculation 9 7 3" xfId="12173"/>
    <cellStyle name="Calculation 9 7 4" xfId="16834"/>
    <cellStyle name="Calculation 9 8" xfId="3200"/>
    <cellStyle name="Calculation 9 8 2" xfId="7511"/>
    <cellStyle name="Calculation 9 8 3" xfId="12174"/>
    <cellStyle name="Calculation 9 8 4" xfId="16835"/>
    <cellStyle name="Calculation 9 9" xfId="3201"/>
    <cellStyle name="Calculation 9 9 2" xfId="7512"/>
    <cellStyle name="Calculation 9 9 3" xfId="12175"/>
    <cellStyle name="Calculation 9 9 4" xfId="16836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469"/>
    <cellStyle name="Input 10 10" xfId="3202"/>
    <cellStyle name="Input 10 10 2" xfId="7513"/>
    <cellStyle name="Input 10 10 3" xfId="12176"/>
    <cellStyle name="Input 10 10 4" xfId="16837"/>
    <cellStyle name="Input 10 11" xfId="3203"/>
    <cellStyle name="Input 10 11 2" xfId="7514"/>
    <cellStyle name="Input 10 11 3" xfId="12177"/>
    <cellStyle name="Input 10 11 4" xfId="16838"/>
    <cellStyle name="Input 10 12" xfId="3204"/>
    <cellStyle name="Input 10 12 2" xfId="7515"/>
    <cellStyle name="Input 10 12 3" xfId="12178"/>
    <cellStyle name="Input 10 12 4" xfId="16839"/>
    <cellStyle name="Input 10 13" xfId="3205"/>
    <cellStyle name="Input 10 13 2" xfId="7516"/>
    <cellStyle name="Input 10 13 3" xfId="12179"/>
    <cellStyle name="Input 10 13 4" xfId="16840"/>
    <cellStyle name="Input 10 14" xfId="3206"/>
    <cellStyle name="Input 10 14 2" xfId="7517"/>
    <cellStyle name="Input 10 14 3" xfId="12180"/>
    <cellStyle name="Input 10 14 4" xfId="16841"/>
    <cellStyle name="Input 10 15" xfId="3207"/>
    <cellStyle name="Input 10 15 2" xfId="7518"/>
    <cellStyle name="Input 10 15 3" xfId="12181"/>
    <cellStyle name="Input 10 15 4" xfId="16842"/>
    <cellStyle name="Input 10 16" xfId="3208"/>
    <cellStyle name="Input 10 16 2" xfId="7519"/>
    <cellStyle name="Input 10 16 3" xfId="12182"/>
    <cellStyle name="Input 10 16 4" xfId="16843"/>
    <cellStyle name="Input 10 17" xfId="3209"/>
    <cellStyle name="Input 10 17 2" xfId="7520"/>
    <cellStyle name="Input 10 17 3" xfId="12183"/>
    <cellStyle name="Input 10 17 4" xfId="16844"/>
    <cellStyle name="Input 10 18" xfId="3210"/>
    <cellStyle name="Input 10 18 2" xfId="7521"/>
    <cellStyle name="Input 10 18 3" xfId="12184"/>
    <cellStyle name="Input 10 18 4" xfId="16845"/>
    <cellStyle name="Input 10 19" xfId="2516"/>
    <cellStyle name="Input 10 2" xfId="863"/>
    <cellStyle name="Input 10 2 2" xfId="1229"/>
    <cellStyle name="Input 10 2 3" xfId="1669"/>
    <cellStyle name="Input 10 2 4" xfId="2109"/>
    <cellStyle name="Input 10 2 5" xfId="3211"/>
    <cellStyle name="Input 10 2 6" xfId="7522"/>
    <cellStyle name="Input 10 2 7" xfId="12185"/>
    <cellStyle name="Input 10 2 8" xfId="16846"/>
    <cellStyle name="Input 10 20" xfId="11550"/>
    <cellStyle name="Input 10 21" xfId="16211"/>
    <cellStyle name="Input 10 3" xfId="1085"/>
    <cellStyle name="Input 10 3 2" xfId="3212"/>
    <cellStyle name="Input 10 3 3" xfId="7523"/>
    <cellStyle name="Input 10 3 4" xfId="12186"/>
    <cellStyle name="Input 10 3 5" xfId="16847"/>
    <cellStyle name="Input 10 4" xfId="1468"/>
    <cellStyle name="Input 10 4 2" xfId="3213"/>
    <cellStyle name="Input 10 4 3" xfId="7524"/>
    <cellStyle name="Input 10 4 4" xfId="12187"/>
    <cellStyle name="Input 10 4 5" xfId="16848"/>
    <cellStyle name="Input 10 5" xfId="1908"/>
    <cellStyle name="Input 10 5 2" xfId="3214"/>
    <cellStyle name="Input 10 5 3" xfId="7525"/>
    <cellStyle name="Input 10 5 4" xfId="12188"/>
    <cellStyle name="Input 10 5 5" xfId="16849"/>
    <cellStyle name="Input 10 6" xfId="2576"/>
    <cellStyle name="Input 10 6 2" xfId="7526"/>
    <cellStyle name="Input 10 6 3" xfId="12189"/>
    <cellStyle name="Input 10 6 4" xfId="16850"/>
    <cellStyle name="Input 10 7" xfId="3216"/>
    <cellStyle name="Input 10 7 2" xfId="7527"/>
    <cellStyle name="Input 10 7 3" xfId="12190"/>
    <cellStyle name="Input 10 7 4" xfId="16851"/>
    <cellStyle name="Input 10 8" xfId="3217"/>
    <cellStyle name="Input 10 8 2" xfId="7528"/>
    <cellStyle name="Input 10 8 3" xfId="12191"/>
    <cellStyle name="Input 10 8 4" xfId="16852"/>
    <cellStyle name="Input 10 9" xfId="3218"/>
    <cellStyle name="Input 10 9 2" xfId="7529"/>
    <cellStyle name="Input 10 9 3" xfId="12192"/>
    <cellStyle name="Input 10 9 4" xfId="16853"/>
    <cellStyle name="Input 11" xfId="470"/>
    <cellStyle name="Input 11 10" xfId="3219"/>
    <cellStyle name="Input 11 10 2" xfId="7530"/>
    <cellStyle name="Input 11 10 3" xfId="12193"/>
    <cellStyle name="Input 11 10 4" xfId="16854"/>
    <cellStyle name="Input 11 11" xfId="3220"/>
    <cellStyle name="Input 11 11 2" xfId="7531"/>
    <cellStyle name="Input 11 11 3" xfId="12194"/>
    <cellStyle name="Input 11 11 4" xfId="16855"/>
    <cellStyle name="Input 11 12" xfId="3221"/>
    <cellStyle name="Input 11 12 2" xfId="7532"/>
    <cellStyle name="Input 11 12 3" xfId="12195"/>
    <cellStyle name="Input 11 12 4" xfId="16856"/>
    <cellStyle name="Input 11 13" xfId="3222"/>
    <cellStyle name="Input 11 13 2" xfId="7533"/>
    <cellStyle name="Input 11 13 3" xfId="12196"/>
    <cellStyle name="Input 11 13 4" xfId="16857"/>
    <cellStyle name="Input 11 14" xfId="3223"/>
    <cellStyle name="Input 11 14 2" xfId="7534"/>
    <cellStyle name="Input 11 14 3" xfId="12197"/>
    <cellStyle name="Input 11 14 4" xfId="16858"/>
    <cellStyle name="Input 11 15" xfId="3224"/>
    <cellStyle name="Input 11 15 2" xfId="7535"/>
    <cellStyle name="Input 11 15 3" xfId="12198"/>
    <cellStyle name="Input 11 15 4" xfId="16859"/>
    <cellStyle name="Input 11 16" xfId="3225"/>
    <cellStyle name="Input 11 16 2" xfId="7536"/>
    <cellStyle name="Input 11 16 3" xfId="12199"/>
    <cellStyle name="Input 11 16 4" xfId="16860"/>
    <cellStyle name="Input 11 17" xfId="3226"/>
    <cellStyle name="Input 11 17 2" xfId="7537"/>
    <cellStyle name="Input 11 17 3" xfId="12200"/>
    <cellStyle name="Input 11 17 4" xfId="16861"/>
    <cellStyle name="Input 11 18" xfId="3227"/>
    <cellStyle name="Input 11 18 2" xfId="7538"/>
    <cellStyle name="Input 11 18 3" xfId="12201"/>
    <cellStyle name="Input 11 18 4" xfId="16862"/>
    <cellStyle name="Input 11 19" xfId="2515"/>
    <cellStyle name="Input 11 2" xfId="864"/>
    <cellStyle name="Input 11 2 2" xfId="1230"/>
    <cellStyle name="Input 11 2 3" xfId="1670"/>
    <cellStyle name="Input 11 2 4" xfId="2110"/>
    <cellStyle name="Input 11 2 5" xfId="3228"/>
    <cellStyle name="Input 11 2 6" xfId="7539"/>
    <cellStyle name="Input 11 2 7" xfId="12202"/>
    <cellStyle name="Input 11 2 8" xfId="16863"/>
    <cellStyle name="Input 11 20" xfId="11551"/>
    <cellStyle name="Input 11 21" xfId="16212"/>
    <cellStyle name="Input 11 3" xfId="1084"/>
    <cellStyle name="Input 11 3 2" xfId="3229"/>
    <cellStyle name="Input 11 3 3" xfId="7540"/>
    <cellStyle name="Input 11 3 4" xfId="12203"/>
    <cellStyle name="Input 11 3 5" xfId="16864"/>
    <cellStyle name="Input 11 4" xfId="1469"/>
    <cellStyle name="Input 11 4 2" xfId="3230"/>
    <cellStyle name="Input 11 4 3" xfId="7541"/>
    <cellStyle name="Input 11 4 4" xfId="12204"/>
    <cellStyle name="Input 11 4 5" xfId="16865"/>
    <cellStyle name="Input 11 5" xfId="1909"/>
    <cellStyle name="Input 11 5 2" xfId="3231"/>
    <cellStyle name="Input 11 5 3" xfId="7542"/>
    <cellStyle name="Input 11 5 4" xfId="12205"/>
    <cellStyle name="Input 11 5 5" xfId="16866"/>
    <cellStyle name="Input 11 6" xfId="2577"/>
    <cellStyle name="Input 11 6 2" xfId="7543"/>
    <cellStyle name="Input 11 6 3" xfId="12206"/>
    <cellStyle name="Input 11 6 4" xfId="16867"/>
    <cellStyle name="Input 11 7" xfId="3233"/>
    <cellStyle name="Input 11 7 2" xfId="7544"/>
    <cellStyle name="Input 11 7 3" xfId="12207"/>
    <cellStyle name="Input 11 7 4" xfId="16868"/>
    <cellStyle name="Input 11 8" xfId="3234"/>
    <cellStyle name="Input 11 8 2" xfId="7545"/>
    <cellStyle name="Input 11 8 3" xfId="12208"/>
    <cellStyle name="Input 11 8 4" xfId="16869"/>
    <cellStyle name="Input 11 9" xfId="3235"/>
    <cellStyle name="Input 11 9 2" xfId="7546"/>
    <cellStyle name="Input 11 9 3" xfId="12209"/>
    <cellStyle name="Input 11 9 4" xfId="16870"/>
    <cellStyle name="Input 12" xfId="471"/>
    <cellStyle name="Input 12 10" xfId="3236"/>
    <cellStyle name="Input 12 10 2" xfId="7547"/>
    <cellStyle name="Input 12 10 3" xfId="12210"/>
    <cellStyle name="Input 12 10 4" xfId="16871"/>
    <cellStyle name="Input 12 11" xfId="3237"/>
    <cellStyle name="Input 12 11 2" xfId="7548"/>
    <cellStyle name="Input 12 11 3" xfId="12211"/>
    <cellStyle name="Input 12 11 4" xfId="16872"/>
    <cellStyle name="Input 12 12" xfId="3238"/>
    <cellStyle name="Input 12 12 2" xfId="7549"/>
    <cellStyle name="Input 12 12 3" xfId="12212"/>
    <cellStyle name="Input 12 12 4" xfId="16873"/>
    <cellStyle name="Input 12 13" xfId="3239"/>
    <cellStyle name="Input 12 13 2" xfId="7550"/>
    <cellStyle name="Input 12 13 3" xfId="12213"/>
    <cellStyle name="Input 12 13 4" xfId="16874"/>
    <cellStyle name="Input 12 14" xfId="3240"/>
    <cellStyle name="Input 12 14 2" xfId="7551"/>
    <cellStyle name="Input 12 14 3" xfId="12214"/>
    <cellStyle name="Input 12 14 4" xfId="16875"/>
    <cellStyle name="Input 12 15" xfId="3241"/>
    <cellStyle name="Input 12 15 2" xfId="7552"/>
    <cellStyle name="Input 12 15 3" xfId="12215"/>
    <cellStyle name="Input 12 15 4" xfId="16876"/>
    <cellStyle name="Input 12 16" xfId="3242"/>
    <cellStyle name="Input 12 16 2" xfId="7553"/>
    <cellStyle name="Input 12 16 3" xfId="12216"/>
    <cellStyle name="Input 12 16 4" xfId="16877"/>
    <cellStyle name="Input 12 17" xfId="3243"/>
    <cellStyle name="Input 12 17 2" xfId="7554"/>
    <cellStyle name="Input 12 17 3" xfId="12217"/>
    <cellStyle name="Input 12 17 4" xfId="16878"/>
    <cellStyle name="Input 12 18" xfId="3244"/>
    <cellStyle name="Input 12 18 2" xfId="7555"/>
    <cellStyle name="Input 12 18 3" xfId="12218"/>
    <cellStyle name="Input 12 18 4" xfId="16879"/>
    <cellStyle name="Input 12 19" xfId="2514"/>
    <cellStyle name="Input 12 2" xfId="865"/>
    <cellStyle name="Input 12 2 2" xfId="1231"/>
    <cellStyle name="Input 12 2 3" xfId="1671"/>
    <cellStyle name="Input 12 2 4" xfId="2111"/>
    <cellStyle name="Input 12 2 5" xfId="3245"/>
    <cellStyle name="Input 12 2 6" xfId="7556"/>
    <cellStyle name="Input 12 2 7" xfId="12219"/>
    <cellStyle name="Input 12 2 8" xfId="16880"/>
    <cellStyle name="Input 12 20" xfId="11552"/>
    <cellStyle name="Input 12 21" xfId="16213"/>
    <cellStyle name="Input 12 3" xfId="1083"/>
    <cellStyle name="Input 12 3 2" xfId="3246"/>
    <cellStyle name="Input 12 3 3" xfId="7557"/>
    <cellStyle name="Input 12 3 4" xfId="12220"/>
    <cellStyle name="Input 12 3 5" xfId="16881"/>
    <cellStyle name="Input 12 4" xfId="1470"/>
    <cellStyle name="Input 12 4 2" xfId="3247"/>
    <cellStyle name="Input 12 4 3" xfId="7558"/>
    <cellStyle name="Input 12 4 4" xfId="12221"/>
    <cellStyle name="Input 12 4 5" xfId="16882"/>
    <cellStyle name="Input 12 5" xfId="1910"/>
    <cellStyle name="Input 12 5 2" xfId="3248"/>
    <cellStyle name="Input 12 5 3" xfId="7559"/>
    <cellStyle name="Input 12 5 4" xfId="12222"/>
    <cellStyle name="Input 12 5 5" xfId="16883"/>
    <cellStyle name="Input 12 6" xfId="2578"/>
    <cellStyle name="Input 12 6 2" xfId="7560"/>
    <cellStyle name="Input 12 6 3" xfId="12223"/>
    <cellStyle name="Input 12 6 4" xfId="16884"/>
    <cellStyle name="Input 12 7" xfId="3250"/>
    <cellStyle name="Input 12 7 2" xfId="7561"/>
    <cellStyle name="Input 12 7 3" xfId="12224"/>
    <cellStyle name="Input 12 7 4" xfId="16885"/>
    <cellStyle name="Input 12 8" xfId="3251"/>
    <cellStyle name="Input 12 8 2" xfId="7562"/>
    <cellStyle name="Input 12 8 3" xfId="12225"/>
    <cellStyle name="Input 12 8 4" xfId="16886"/>
    <cellStyle name="Input 12 9" xfId="3252"/>
    <cellStyle name="Input 12 9 2" xfId="7563"/>
    <cellStyle name="Input 12 9 3" xfId="12226"/>
    <cellStyle name="Input 12 9 4" xfId="16887"/>
    <cellStyle name="Input 13" xfId="718"/>
    <cellStyle name="Input 13 10" xfId="3254"/>
    <cellStyle name="Input 13 10 2" xfId="7565"/>
    <cellStyle name="Input 13 10 3" xfId="12228"/>
    <cellStyle name="Input 13 10 4" xfId="16889"/>
    <cellStyle name="Input 13 11" xfId="3255"/>
    <cellStyle name="Input 13 11 2" xfId="7566"/>
    <cellStyle name="Input 13 11 3" xfId="12229"/>
    <cellStyle name="Input 13 11 4" xfId="16890"/>
    <cellStyle name="Input 13 12" xfId="3256"/>
    <cellStyle name="Input 13 12 2" xfId="7567"/>
    <cellStyle name="Input 13 12 3" xfId="12230"/>
    <cellStyle name="Input 13 12 4" xfId="16891"/>
    <cellStyle name="Input 13 13" xfId="3257"/>
    <cellStyle name="Input 13 13 2" xfId="7568"/>
    <cellStyle name="Input 13 13 3" xfId="12231"/>
    <cellStyle name="Input 13 13 4" xfId="16892"/>
    <cellStyle name="Input 13 14" xfId="7564"/>
    <cellStyle name="Input 13 15" xfId="12227"/>
    <cellStyle name="Input 13 16" xfId="16888"/>
    <cellStyle name="Input 13 2" xfId="830"/>
    <cellStyle name="Input 13 2 2" xfId="3258"/>
    <cellStyle name="Input 13 2 3" xfId="7569"/>
    <cellStyle name="Input 13 2 4" xfId="12232"/>
    <cellStyle name="Input 13 2 5" xfId="16893"/>
    <cellStyle name="Input 13 3" xfId="726"/>
    <cellStyle name="Input 13 3 2" xfId="3259"/>
    <cellStyle name="Input 13 3 3" xfId="7570"/>
    <cellStyle name="Input 13 3 4" xfId="12233"/>
    <cellStyle name="Input 13 3 5" xfId="16894"/>
    <cellStyle name="Input 13 4" xfId="1435"/>
    <cellStyle name="Input 13 4 2" xfId="3260"/>
    <cellStyle name="Input 13 4 3" xfId="7571"/>
    <cellStyle name="Input 13 4 4" xfId="12234"/>
    <cellStyle name="Input 13 4 5" xfId="16895"/>
    <cellStyle name="Input 13 5" xfId="1875"/>
    <cellStyle name="Input 13 5 2" xfId="3261"/>
    <cellStyle name="Input 13 5 3" xfId="7572"/>
    <cellStyle name="Input 13 5 4" xfId="12235"/>
    <cellStyle name="Input 13 5 5" xfId="16896"/>
    <cellStyle name="Input 13 6" xfId="3253"/>
    <cellStyle name="Input 13 6 2" xfId="7573"/>
    <cellStyle name="Input 13 6 3" xfId="12236"/>
    <cellStyle name="Input 13 6 4" xfId="16897"/>
    <cellStyle name="Input 13 7" xfId="3263"/>
    <cellStyle name="Input 13 7 2" xfId="7574"/>
    <cellStyle name="Input 13 7 3" xfId="12237"/>
    <cellStyle name="Input 13 7 4" xfId="16898"/>
    <cellStyle name="Input 13 8" xfId="3264"/>
    <cellStyle name="Input 13 8 2" xfId="7575"/>
    <cellStyle name="Input 13 8 3" xfId="12238"/>
    <cellStyle name="Input 13 8 4" xfId="16899"/>
    <cellStyle name="Input 13 9" xfId="3265"/>
    <cellStyle name="Input 13 9 2" xfId="7576"/>
    <cellStyle name="Input 13 9 3" xfId="12239"/>
    <cellStyle name="Input 13 9 4" xfId="16900"/>
    <cellStyle name="Input 14" xfId="783"/>
    <cellStyle name="Input 14 10" xfId="3267"/>
    <cellStyle name="Input 14 10 2" xfId="7578"/>
    <cellStyle name="Input 14 10 3" xfId="12241"/>
    <cellStyle name="Input 14 10 4" xfId="16902"/>
    <cellStyle name="Input 14 11" xfId="3268"/>
    <cellStyle name="Input 14 11 2" xfId="7579"/>
    <cellStyle name="Input 14 11 3" xfId="12242"/>
    <cellStyle name="Input 14 11 4" xfId="16903"/>
    <cellStyle name="Input 14 12" xfId="3269"/>
    <cellStyle name="Input 14 12 2" xfId="7580"/>
    <cellStyle name="Input 14 12 3" xfId="12243"/>
    <cellStyle name="Input 14 12 4" xfId="16904"/>
    <cellStyle name="Input 14 13" xfId="3270"/>
    <cellStyle name="Input 14 13 2" xfId="7581"/>
    <cellStyle name="Input 14 13 3" xfId="12244"/>
    <cellStyle name="Input 14 13 4" xfId="16905"/>
    <cellStyle name="Input 14 14" xfId="7577"/>
    <cellStyle name="Input 14 15" xfId="12240"/>
    <cellStyle name="Input 14 16" xfId="16901"/>
    <cellStyle name="Input 14 2" xfId="3266"/>
    <cellStyle name="Input 14 2 2" xfId="7582"/>
    <cellStyle name="Input 14 2 3" xfId="12245"/>
    <cellStyle name="Input 14 2 4" xfId="16906"/>
    <cellStyle name="Input 14 3" xfId="3272"/>
    <cellStyle name="Input 14 3 2" xfId="7583"/>
    <cellStyle name="Input 14 3 3" xfId="12246"/>
    <cellStyle name="Input 14 3 4" xfId="16907"/>
    <cellStyle name="Input 14 4" xfId="3273"/>
    <cellStyle name="Input 14 4 2" xfId="7584"/>
    <cellStyle name="Input 14 4 3" xfId="12247"/>
    <cellStyle name="Input 14 4 4" xfId="16908"/>
    <cellStyle name="Input 14 5" xfId="3274"/>
    <cellStyle name="Input 14 5 2" xfId="7585"/>
    <cellStyle name="Input 14 5 3" xfId="12248"/>
    <cellStyle name="Input 14 5 4" xfId="16909"/>
    <cellStyle name="Input 14 6" xfId="3275"/>
    <cellStyle name="Input 14 6 2" xfId="7586"/>
    <cellStyle name="Input 14 6 3" xfId="12249"/>
    <cellStyle name="Input 14 6 4" xfId="16910"/>
    <cellStyle name="Input 14 7" xfId="3276"/>
    <cellStyle name="Input 14 7 2" xfId="7587"/>
    <cellStyle name="Input 14 7 3" xfId="12250"/>
    <cellStyle name="Input 14 7 4" xfId="16911"/>
    <cellStyle name="Input 14 8" xfId="3277"/>
    <cellStyle name="Input 14 8 2" xfId="7588"/>
    <cellStyle name="Input 14 8 3" xfId="12251"/>
    <cellStyle name="Input 14 8 4" xfId="16912"/>
    <cellStyle name="Input 14 9" xfId="3278"/>
    <cellStyle name="Input 14 9 2" xfId="7589"/>
    <cellStyle name="Input 14 9 3" xfId="12252"/>
    <cellStyle name="Input 14 9 4" xfId="16913"/>
    <cellStyle name="Input 15" xfId="766"/>
    <cellStyle name="Input 15 10" xfId="3280"/>
    <cellStyle name="Input 15 10 2" xfId="7591"/>
    <cellStyle name="Input 15 10 3" xfId="12254"/>
    <cellStyle name="Input 15 10 4" xfId="16915"/>
    <cellStyle name="Input 15 11" xfId="3281"/>
    <cellStyle name="Input 15 11 2" xfId="7592"/>
    <cellStyle name="Input 15 11 3" xfId="12255"/>
    <cellStyle name="Input 15 11 4" xfId="16916"/>
    <cellStyle name="Input 15 12" xfId="3282"/>
    <cellStyle name="Input 15 12 2" xfId="7593"/>
    <cellStyle name="Input 15 12 3" xfId="12256"/>
    <cellStyle name="Input 15 12 4" xfId="16917"/>
    <cellStyle name="Input 15 13" xfId="3283"/>
    <cellStyle name="Input 15 13 2" xfId="7594"/>
    <cellStyle name="Input 15 13 3" xfId="12257"/>
    <cellStyle name="Input 15 13 4" xfId="16918"/>
    <cellStyle name="Input 15 14" xfId="7590"/>
    <cellStyle name="Input 15 15" xfId="12253"/>
    <cellStyle name="Input 15 16" xfId="16914"/>
    <cellStyle name="Input 15 2" xfId="3279"/>
    <cellStyle name="Input 15 2 2" xfId="7595"/>
    <cellStyle name="Input 15 2 3" xfId="12258"/>
    <cellStyle name="Input 15 2 4" xfId="16919"/>
    <cellStyle name="Input 15 3" xfId="3285"/>
    <cellStyle name="Input 15 3 2" xfId="7596"/>
    <cellStyle name="Input 15 3 3" xfId="12259"/>
    <cellStyle name="Input 15 3 4" xfId="16920"/>
    <cellStyle name="Input 15 4" xfId="3286"/>
    <cellStyle name="Input 15 4 2" xfId="7597"/>
    <cellStyle name="Input 15 4 3" xfId="12260"/>
    <cellStyle name="Input 15 4 4" xfId="16921"/>
    <cellStyle name="Input 15 5" xfId="3287"/>
    <cellStyle name="Input 15 5 2" xfId="7598"/>
    <cellStyle name="Input 15 5 3" xfId="12261"/>
    <cellStyle name="Input 15 5 4" xfId="16922"/>
    <cellStyle name="Input 15 6" xfId="3288"/>
    <cellStyle name="Input 15 6 2" xfId="7599"/>
    <cellStyle name="Input 15 6 3" xfId="12262"/>
    <cellStyle name="Input 15 6 4" xfId="16923"/>
    <cellStyle name="Input 15 7" xfId="3289"/>
    <cellStyle name="Input 15 7 2" xfId="7600"/>
    <cellStyle name="Input 15 7 3" xfId="12263"/>
    <cellStyle name="Input 15 7 4" xfId="16924"/>
    <cellStyle name="Input 15 8" xfId="3290"/>
    <cellStyle name="Input 15 8 2" xfId="7601"/>
    <cellStyle name="Input 15 8 3" xfId="12264"/>
    <cellStyle name="Input 15 8 4" xfId="16925"/>
    <cellStyle name="Input 15 9" xfId="3291"/>
    <cellStyle name="Input 15 9 2" xfId="7602"/>
    <cellStyle name="Input 15 9 3" xfId="12265"/>
    <cellStyle name="Input 15 9 4" xfId="16926"/>
    <cellStyle name="Input 16" xfId="780"/>
    <cellStyle name="Input 16 2" xfId="3292"/>
    <cellStyle name="Input 16 3" xfId="7603"/>
    <cellStyle name="Input 16 4" xfId="12266"/>
    <cellStyle name="Input 16 5" xfId="16927"/>
    <cellStyle name="Input 17" xfId="2301"/>
    <cellStyle name="Input 17 2" xfId="3293"/>
    <cellStyle name="Input 17 3" xfId="7604"/>
    <cellStyle name="Input 17 4" xfId="12267"/>
    <cellStyle name="Input 17 5" xfId="16928"/>
    <cellStyle name="Input 18" xfId="2302"/>
    <cellStyle name="Input 18 2" xfId="3294"/>
    <cellStyle name="Input 18 3" xfId="7605"/>
    <cellStyle name="Input 18 4" xfId="12268"/>
    <cellStyle name="Input 18 5" xfId="16929"/>
    <cellStyle name="Input 19" xfId="2303"/>
    <cellStyle name="Input 19 2" xfId="3295"/>
    <cellStyle name="Input 19 3" xfId="7606"/>
    <cellStyle name="Input 19 4" xfId="12269"/>
    <cellStyle name="Input 19 5" xfId="16930"/>
    <cellStyle name="Input 2" xfId="388"/>
    <cellStyle name="Input 2 10" xfId="472"/>
    <cellStyle name="Input 2 10 10" xfId="3296"/>
    <cellStyle name="Input 2 10 10 2" xfId="7607"/>
    <cellStyle name="Input 2 10 10 3" xfId="12270"/>
    <cellStyle name="Input 2 10 10 4" xfId="16931"/>
    <cellStyle name="Input 2 10 11" xfId="3297"/>
    <cellStyle name="Input 2 10 11 2" xfId="7608"/>
    <cellStyle name="Input 2 10 11 3" xfId="12271"/>
    <cellStyle name="Input 2 10 11 4" xfId="16932"/>
    <cellStyle name="Input 2 10 12" xfId="3298"/>
    <cellStyle name="Input 2 10 12 2" xfId="7609"/>
    <cellStyle name="Input 2 10 12 3" xfId="12272"/>
    <cellStyle name="Input 2 10 12 4" xfId="16933"/>
    <cellStyle name="Input 2 10 13" xfId="3299"/>
    <cellStyle name="Input 2 10 13 2" xfId="7610"/>
    <cellStyle name="Input 2 10 13 3" xfId="12273"/>
    <cellStyle name="Input 2 10 13 4" xfId="16934"/>
    <cellStyle name="Input 2 10 14" xfId="3300"/>
    <cellStyle name="Input 2 10 14 2" xfId="7611"/>
    <cellStyle name="Input 2 10 14 3" xfId="12274"/>
    <cellStyle name="Input 2 10 14 4" xfId="16935"/>
    <cellStyle name="Input 2 10 15" xfId="3301"/>
    <cellStyle name="Input 2 10 15 2" xfId="7612"/>
    <cellStyle name="Input 2 10 15 3" xfId="12275"/>
    <cellStyle name="Input 2 10 15 4" xfId="16936"/>
    <cellStyle name="Input 2 10 16" xfId="3302"/>
    <cellStyle name="Input 2 10 16 2" xfId="7613"/>
    <cellStyle name="Input 2 10 16 3" xfId="12276"/>
    <cellStyle name="Input 2 10 16 4" xfId="16937"/>
    <cellStyle name="Input 2 10 17" xfId="3303"/>
    <cellStyle name="Input 2 10 17 2" xfId="7614"/>
    <cellStyle name="Input 2 10 17 3" xfId="12277"/>
    <cellStyle name="Input 2 10 17 4" xfId="16938"/>
    <cellStyle name="Input 2 10 18" xfId="3304"/>
    <cellStyle name="Input 2 10 18 2" xfId="7615"/>
    <cellStyle name="Input 2 10 18 3" xfId="12278"/>
    <cellStyle name="Input 2 10 18 4" xfId="16939"/>
    <cellStyle name="Input 2 10 19" xfId="2513"/>
    <cellStyle name="Input 2 10 2" xfId="866"/>
    <cellStyle name="Input 2 10 2 2" xfId="1232"/>
    <cellStyle name="Input 2 10 2 3" xfId="1672"/>
    <cellStyle name="Input 2 10 2 4" xfId="2112"/>
    <cellStyle name="Input 2 10 2 5" xfId="3305"/>
    <cellStyle name="Input 2 10 2 6" xfId="7616"/>
    <cellStyle name="Input 2 10 2 7" xfId="12279"/>
    <cellStyle name="Input 2 10 2 8" xfId="16940"/>
    <cellStyle name="Input 2 10 20" xfId="11553"/>
    <cellStyle name="Input 2 10 21" xfId="16214"/>
    <cellStyle name="Input 2 10 3" xfId="1082"/>
    <cellStyle name="Input 2 10 3 2" xfId="3306"/>
    <cellStyle name="Input 2 10 3 3" xfId="7617"/>
    <cellStyle name="Input 2 10 3 4" xfId="12280"/>
    <cellStyle name="Input 2 10 3 5" xfId="16941"/>
    <cellStyle name="Input 2 10 4" xfId="1471"/>
    <cellStyle name="Input 2 10 4 2" xfId="3307"/>
    <cellStyle name="Input 2 10 4 3" xfId="7618"/>
    <cellStyle name="Input 2 10 4 4" xfId="12281"/>
    <cellStyle name="Input 2 10 4 5" xfId="16942"/>
    <cellStyle name="Input 2 10 5" xfId="1911"/>
    <cellStyle name="Input 2 10 5 2" xfId="3308"/>
    <cellStyle name="Input 2 10 5 3" xfId="7619"/>
    <cellStyle name="Input 2 10 5 4" xfId="12282"/>
    <cellStyle name="Input 2 10 5 5" xfId="16943"/>
    <cellStyle name="Input 2 10 6" xfId="2579"/>
    <cellStyle name="Input 2 10 6 2" xfId="7620"/>
    <cellStyle name="Input 2 10 6 3" xfId="12283"/>
    <cellStyle name="Input 2 10 6 4" xfId="16944"/>
    <cellStyle name="Input 2 10 7" xfId="3310"/>
    <cellStyle name="Input 2 10 7 2" xfId="7621"/>
    <cellStyle name="Input 2 10 7 3" xfId="12284"/>
    <cellStyle name="Input 2 10 7 4" xfId="16945"/>
    <cellStyle name="Input 2 10 8" xfId="3311"/>
    <cellStyle name="Input 2 10 8 2" xfId="7622"/>
    <cellStyle name="Input 2 10 8 3" xfId="12285"/>
    <cellStyle name="Input 2 10 8 4" xfId="16946"/>
    <cellStyle name="Input 2 10 9" xfId="3312"/>
    <cellStyle name="Input 2 10 9 2" xfId="7623"/>
    <cellStyle name="Input 2 10 9 3" xfId="12286"/>
    <cellStyle name="Input 2 10 9 4" xfId="16947"/>
    <cellStyle name="Input 2 11" xfId="473"/>
    <cellStyle name="Input 2 11 10" xfId="3313"/>
    <cellStyle name="Input 2 11 10 2" xfId="7624"/>
    <cellStyle name="Input 2 11 10 3" xfId="12287"/>
    <cellStyle name="Input 2 11 10 4" xfId="16948"/>
    <cellStyle name="Input 2 11 11" xfId="3314"/>
    <cellStyle name="Input 2 11 11 2" xfId="7625"/>
    <cellStyle name="Input 2 11 11 3" xfId="12288"/>
    <cellStyle name="Input 2 11 11 4" xfId="16949"/>
    <cellStyle name="Input 2 11 12" xfId="3315"/>
    <cellStyle name="Input 2 11 12 2" xfId="7626"/>
    <cellStyle name="Input 2 11 12 3" xfId="12289"/>
    <cellStyle name="Input 2 11 12 4" xfId="16950"/>
    <cellStyle name="Input 2 11 13" xfId="3316"/>
    <cellStyle name="Input 2 11 13 2" xfId="7627"/>
    <cellStyle name="Input 2 11 13 3" xfId="12290"/>
    <cellStyle name="Input 2 11 13 4" xfId="16951"/>
    <cellStyle name="Input 2 11 14" xfId="3317"/>
    <cellStyle name="Input 2 11 14 2" xfId="7628"/>
    <cellStyle name="Input 2 11 14 3" xfId="12291"/>
    <cellStyle name="Input 2 11 14 4" xfId="16952"/>
    <cellStyle name="Input 2 11 15" xfId="3318"/>
    <cellStyle name="Input 2 11 15 2" xfId="7629"/>
    <cellStyle name="Input 2 11 15 3" xfId="12292"/>
    <cellStyle name="Input 2 11 15 4" xfId="16953"/>
    <cellStyle name="Input 2 11 16" xfId="3319"/>
    <cellStyle name="Input 2 11 16 2" xfId="7630"/>
    <cellStyle name="Input 2 11 16 3" xfId="12293"/>
    <cellStyle name="Input 2 11 16 4" xfId="16954"/>
    <cellStyle name="Input 2 11 17" xfId="3320"/>
    <cellStyle name="Input 2 11 17 2" xfId="7631"/>
    <cellStyle name="Input 2 11 17 3" xfId="12294"/>
    <cellStyle name="Input 2 11 17 4" xfId="16955"/>
    <cellStyle name="Input 2 11 18" xfId="3321"/>
    <cellStyle name="Input 2 11 18 2" xfId="7632"/>
    <cellStyle name="Input 2 11 18 3" xfId="12295"/>
    <cellStyle name="Input 2 11 18 4" xfId="16956"/>
    <cellStyle name="Input 2 11 19" xfId="2512"/>
    <cellStyle name="Input 2 11 2" xfId="867"/>
    <cellStyle name="Input 2 11 2 2" xfId="1233"/>
    <cellStyle name="Input 2 11 2 3" xfId="1673"/>
    <cellStyle name="Input 2 11 2 4" xfId="2113"/>
    <cellStyle name="Input 2 11 2 5" xfId="3322"/>
    <cellStyle name="Input 2 11 2 6" xfId="7633"/>
    <cellStyle name="Input 2 11 2 7" xfId="12296"/>
    <cellStyle name="Input 2 11 2 8" xfId="16957"/>
    <cellStyle name="Input 2 11 20" xfId="11554"/>
    <cellStyle name="Input 2 11 21" xfId="16215"/>
    <cellStyle name="Input 2 11 3" xfId="1081"/>
    <cellStyle name="Input 2 11 3 2" xfId="3323"/>
    <cellStyle name="Input 2 11 3 3" xfId="7634"/>
    <cellStyle name="Input 2 11 3 4" xfId="12297"/>
    <cellStyle name="Input 2 11 3 5" xfId="16958"/>
    <cellStyle name="Input 2 11 4" xfId="1472"/>
    <cellStyle name="Input 2 11 4 2" xfId="3324"/>
    <cellStyle name="Input 2 11 4 3" xfId="7635"/>
    <cellStyle name="Input 2 11 4 4" xfId="12298"/>
    <cellStyle name="Input 2 11 4 5" xfId="16959"/>
    <cellStyle name="Input 2 11 5" xfId="1912"/>
    <cellStyle name="Input 2 11 5 2" xfId="3325"/>
    <cellStyle name="Input 2 11 5 3" xfId="7636"/>
    <cellStyle name="Input 2 11 5 4" xfId="12299"/>
    <cellStyle name="Input 2 11 5 5" xfId="16960"/>
    <cellStyle name="Input 2 11 6" xfId="2580"/>
    <cellStyle name="Input 2 11 6 2" xfId="7637"/>
    <cellStyle name="Input 2 11 6 3" xfId="12300"/>
    <cellStyle name="Input 2 11 6 4" xfId="16961"/>
    <cellStyle name="Input 2 11 7" xfId="3327"/>
    <cellStyle name="Input 2 11 7 2" xfId="7638"/>
    <cellStyle name="Input 2 11 7 3" xfId="12301"/>
    <cellStyle name="Input 2 11 7 4" xfId="16962"/>
    <cellStyle name="Input 2 11 8" xfId="3328"/>
    <cellStyle name="Input 2 11 8 2" xfId="7639"/>
    <cellStyle name="Input 2 11 8 3" xfId="12302"/>
    <cellStyle name="Input 2 11 8 4" xfId="16963"/>
    <cellStyle name="Input 2 11 9" xfId="3329"/>
    <cellStyle name="Input 2 11 9 2" xfId="7640"/>
    <cellStyle name="Input 2 11 9 3" xfId="12303"/>
    <cellStyle name="Input 2 11 9 4" xfId="16964"/>
    <cellStyle name="Input 2 12" xfId="790"/>
    <cellStyle name="Input 2 12 10" xfId="3331"/>
    <cellStyle name="Input 2 12 10 2" xfId="7642"/>
    <cellStyle name="Input 2 12 10 3" xfId="12305"/>
    <cellStyle name="Input 2 12 10 4" xfId="16966"/>
    <cellStyle name="Input 2 12 11" xfId="3332"/>
    <cellStyle name="Input 2 12 11 2" xfId="7643"/>
    <cellStyle name="Input 2 12 11 3" xfId="12306"/>
    <cellStyle name="Input 2 12 11 4" xfId="16967"/>
    <cellStyle name="Input 2 12 12" xfId="3333"/>
    <cellStyle name="Input 2 12 12 2" xfId="7644"/>
    <cellStyle name="Input 2 12 12 3" xfId="12307"/>
    <cellStyle name="Input 2 12 12 4" xfId="16968"/>
    <cellStyle name="Input 2 12 13" xfId="3334"/>
    <cellStyle name="Input 2 12 13 2" xfId="7645"/>
    <cellStyle name="Input 2 12 13 3" xfId="12308"/>
    <cellStyle name="Input 2 12 13 4" xfId="16969"/>
    <cellStyle name="Input 2 12 14" xfId="7641"/>
    <cellStyle name="Input 2 12 15" xfId="12304"/>
    <cellStyle name="Input 2 12 16" xfId="16965"/>
    <cellStyle name="Input 2 12 2" xfId="811"/>
    <cellStyle name="Input 2 12 2 2" xfId="3335"/>
    <cellStyle name="Input 2 12 2 3" xfId="7646"/>
    <cellStyle name="Input 2 12 2 4" xfId="12309"/>
    <cellStyle name="Input 2 12 2 5" xfId="16970"/>
    <cellStyle name="Input 2 12 3" xfId="745"/>
    <cellStyle name="Input 2 12 3 2" xfId="3336"/>
    <cellStyle name="Input 2 12 3 3" xfId="7647"/>
    <cellStyle name="Input 2 12 3 4" xfId="12310"/>
    <cellStyle name="Input 2 12 3 5" xfId="16971"/>
    <cellStyle name="Input 2 12 4" xfId="1416"/>
    <cellStyle name="Input 2 12 4 2" xfId="3337"/>
    <cellStyle name="Input 2 12 4 3" xfId="7648"/>
    <cellStyle name="Input 2 12 4 4" xfId="12311"/>
    <cellStyle name="Input 2 12 4 5" xfId="16972"/>
    <cellStyle name="Input 2 12 5" xfId="1856"/>
    <cellStyle name="Input 2 12 5 2" xfId="3338"/>
    <cellStyle name="Input 2 12 5 3" xfId="7649"/>
    <cellStyle name="Input 2 12 5 4" xfId="12312"/>
    <cellStyle name="Input 2 12 5 5" xfId="16973"/>
    <cellStyle name="Input 2 12 6" xfId="3330"/>
    <cellStyle name="Input 2 12 6 2" xfId="7650"/>
    <cellStyle name="Input 2 12 6 3" xfId="12313"/>
    <cellStyle name="Input 2 12 6 4" xfId="16974"/>
    <cellStyle name="Input 2 12 7" xfId="3340"/>
    <cellStyle name="Input 2 12 7 2" xfId="7651"/>
    <cellStyle name="Input 2 12 7 3" xfId="12314"/>
    <cellStyle name="Input 2 12 7 4" xfId="16975"/>
    <cellStyle name="Input 2 12 8" xfId="3341"/>
    <cellStyle name="Input 2 12 8 2" xfId="7652"/>
    <cellStyle name="Input 2 12 8 3" xfId="12315"/>
    <cellStyle name="Input 2 12 8 4" xfId="16976"/>
    <cellStyle name="Input 2 12 9" xfId="3342"/>
    <cellStyle name="Input 2 12 9 2" xfId="7653"/>
    <cellStyle name="Input 2 12 9 3" xfId="12316"/>
    <cellStyle name="Input 2 12 9 4" xfId="16977"/>
    <cellStyle name="Input 2 13" xfId="1129"/>
    <cellStyle name="Input 2 13 10" xfId="3344"/>
    <cellStyle name="Input 2 13 10 2" xfId="7655"/>
    <cellStyle name="Input 2 13 10 3" xfId="12318"/>
    <cellStyle name="Input 2 13 10 4" xfId="16979"/>
    <cellStyle name="Input 2 13 11" xfId="3345"/>
    <cellStyle name="Input 2 13 11 2" xfId="7656"/>
    <cellStyle name="Input 2 13 11 3" xfId="12319"/>
    <cellStyle name="Input 2 13 11 4" xfId="16980"/>
    <cellStyle name="Input 2 13 12" xfId="3346"/>
    <cellStyle name="Input 2 13 12 2" xfId="7657"/>
    <cellStyle name="Input 2 13 12 3" xfId="12320"/>
    <cellStyle name="Input 2 13 12 4" xfId="16981"/>
    <cellStyle name="Input 2 13 13" xfId="3347"/>
    <cellStyle name="Input 2 13 13 2" xfId="7658"/>
    <cellStyle name="Input 2 13 13 3" xfId="12321"/>
    <cellStyle name="Input 2 13 13 4" xfId="16982"/>
    <cellStyle name="Input 2 13 14" xfId="7654"/>
    <cellStyle name="Input 2 13 15" xfId="12317"/>
    <cellStyle name="Input 2 13 16" xfId="16978"/>
    <cellStyle name="Input 2 13 2" xfId="3343"/>
    <cellStyle name="Input 2 13 2 2" xfId="7659"/>
    <cellStyle name="Input 2 13 2 3" xfId="12322"/>
    <cellStyle name="Input 2 13 2 4" xfId="16983"/>
    <cellStyle name="Input 2 13 3" xfId="3349"/>
    <cellStyle name="Input 2 13 3 2" xfId="7660"/>
    <cellStyle name="Input 2 13 3 3" xfId="12323"/>
    <cellStyle name="Input 2 13 3 4" xfId="16984"/>
    <cellStyle name="Input 2 13 4" xfId="3350"/>
    <cellStyle name="Input 2 13 4 2" xfId="7661"/>
    <cellStyle name="Input 2 13 4 3" xfId="12324"/>
    <cellStyle name="Input 2 13 4 4" xfId="16985"/>
    <cellStyle name="Input 2 13 5" xfId="3351"/>
    <cellStyle name="Input 2 13 5 2" xfId="7662"/>
    <cellStyle name="Input 2 13 5 3" xfId="12325"/>
    <cellStyle name="Input 2 13 5 4" xfId="16986"/>
    <cellStyle name="Input 2 13 6" xfId="3352"/>
    <cellStyle name="Input 2 13 6 2" xfId="7663"/>
    <cellStyle name="Input 2 13 6 3" xfId="12326"/>
    <cellStyle name="Input 2 13 6 4" xfId="16987"/>
    <cellStyle name="Input 2 13 7" xfId="3353"/>
    <cellStyle name="Input 2 13 7 2" xfId="7664"/>
    <cellStyle name="Input 2 13 7 3" xfId="12327"/>
    <cellStyle name="Input 2 13 7 4" xfId="16988"/>
    <cellStyle name="Input 2 13 8" xfId="3354"/>
    <cellStyle name="Input 2 13 8 2" xfId="7665"/>
    <cellStyle name="Input 2 13 8 3" xfId="12328"/>
    <cellStyle name="Input 2 13 8 4" xfId="16989"/>
    <cellStyle name="Input 2 13 9" xfId="3355"/>
    <cellStyle name="Input 2 13 9 2" xfId="7666"/>
    <cellStyle name="Input 2 13 9 3" xfId="12329"/>
    <cellStyle name="Input 2 13 9 4" xfId="16990"/>
    <cellStyle name="Input 2 14" xfId="787"/>
    <cellStyle name="Input 2 14 10" xfId="3357"/>
    <cellStyle name="Input 2 14 10 2" xfId="7668"/>
    <cellStyle name="Input 2 14 10 3" xfId="12331"/>
    <cellStyle name="Input 2 14 10 4" xfId="16992"/>
    <cellStyle name="Input 2 14 11" xfId="3358"/>
    <cellStyle name="Input 2 14 11 2" xfId="7669"/>
    <cellStyle name="Input 2 14 11 3" xfId="12332"/>
    <cellStyle name="Input 2 14 11 4" xfId="16993"/>
    <cellStyle name="Input 2 14 12" xfId="3359"/>
    <cellStyle name="Input 2 14 12 2" xfId="7670"/>
    <cellStyle name="Input 2 14 12 3" xfId="12333"/>
    <cellStyle name="Input 2 14 12 4" xfId="16994"/>
    <cellStyle name="Input 2 14 13" xfId="3360"/>
    <cellStyle name="Input 2 14 13 2" xfId="7671"/>
    <cellStyle name="Input 2 14 13 3" xfId="12334"/>
    <cellStyle name="Input 2 14 13 4" xfId="16995"/>
    <cellStyle name="Input 2 14 14" xfId="7667"/>
    <cellStyle name="Input 2 14 15" xfId="12330"/>
    <cellStyle name="Input 2 14 16" xfId="16991"/>
    <cellStyle name="Input 2 14 2" xfId="3356"/>
    <cellStyle name="Input 2 14 2 2" xfId="7672"/>
    <cellStyle name="Input 2 14 2 3" xfId="12335"/>
    <cellStyle name="Input 2 14 2 4" xfId="16996"/>
    <cellStyle name="Input 2 14 3" xfId="3362"/>
    <cellStyle name="Input 2 14 3 2" xfId="7673"/>
    <cellStyle name="Input 2 14 3 3" xfId="12336"/>
    <cellStyle name="Input 2 14 3 4" xfId="16997"/>
    <cellStyle name="Input 2 14 4" xfId="3363"/>
    <cellStyle name="Input 2 14 4 2" xfId="7674"/>
    <cellStyle name="Input 2 14 4 3" xfId="12337"/>
    <cellStyle name="Input 2 14 4 4" xfId="16998"/>
    <cellStyle name="Input 2 14 5" xfId="3364"/>
    <cellStyle name="Input 2 14 5 2" xfId="7675"/>
    <cellStyle name="Input 2 14 5 3" xfId="12338"/>
    <cellStyle name="Input 2 14 5 4" xfId="16999"/>
    <cellStyle name="Input 2 14 6" xfId="3365"/>
    <cellStyle name="Input 2 14 6 2" xfId="7676"/>
    <cellStyle name="Input 2 14 6 3" xfId="12339"/>
    <cellStyle name="Input 2 14 6 4" xfId="17000"/>
    <cellStyle name="Input 2 14 7" xfId="3366"/>
    <cellStyle name="Input 2 14 7 2" xfId="7677"/>
    <cellStyle name="Input 2 14 7 3" xfId="12340"/>
    <cellStyle name="Input 2 14 7 4" xfId="17001"/>
    <cellStyle name="Input 2 14 8" xfId="3367"/>
    <cellStyle name="Input 2 14 8 2" xfId="7678"/>
    <cellStyle name="Input 2 14 8 3" xfId="12341"/>
    <cellStyle name="Input 2 14 8 4" xfId="17002"/>
    <cellStyle name="Input 2 14 9" xfId="3368"/>
    <cellStyle name="Input 2 14 9 2" xfId="7679"/>
    <cellStyle name="Input 2 14 9 3" xfId="12342"/>
    <cellStyle name="Input 2 14 9 4" xfId="17003"/>
    <cellStyle name="Input 2 15" xfId="762"/>
    <cellStyle name="Input 2 15 2" xfId="3369"/>
    <cellStyle name="Input 2 15 3" xfId="7680"/>
    <cellStyle name="Input 2 15 4" xfId="12343"/>
    <cellStyle name="Input 2 15 5" xfId="17004"/>
    <cellStyle name="Input 2 16" xfId="2304"/>
    <cellStyle name="Input 2 16 2" xfId="3370"/>
    <cellStyle name="Input 2 16 3" xfId="7681"/>
    <cellStyle name="Input 2 16 4" xfId="12344"/>
    <cellStyle name="Input 2 16 5" xfId="17005"/>
    <cellStyle name="Input 2 17" xfId="2305"/>
    <cellStyle name="Input 2 17 2" xfId="3371"/>
    <cellStyle name="Input 2 17 3" xfId="7682"/>
    <cellStyle name="Input 2 17 4" xfId="12345"/>
    <cellStyle name="Input 2 17 5" xfId="17006"/>
    <cellStyle name="Input 2 18" xfId="2306"/>
    <cellStyle name="Input 2 18 2" xfId="3372"/>
    <cellStyle name="Input 2 18 3" xfId="7683"/>
    <cellStyle name="Input 2 18 4" xfId="12346"/>
    <cellStyle name="Input 2 18 5" xfId="17007"/>
    <cellStyle name="Input 2 19" xfId="2307"/>
    <cellStyle name="Input 2 19 2" xfId="3373"/>
    <cellStyle name="Input 2 19 3" xfId="7684"/>
    <cellStyle name="Input 2 19 4" xfId="12347"/>
    <cellStyle name="Input 2 19 5" xfId="17008"/>
    <cellStyle name="Input 2 2" xfId="474"/>
    <cellStyle name="Input 2 2 10" xfId="3374"/>
    <cellStyle name="Input 2 2 10 2" xfId="7685"/>
    <cellStyle name="Input 2 2 10 3" xfId="12348"/>
    <cellStyle name="Input 2 2 10 4" xfId="17009"/>
    <cellStyle name="Input 2 2 11" xfId="3375"/>
    <cellStyle name="Input 2 2 11 2" xfId="7686"/>
    <cellStyle name="Input 2 2 11 3" xfId="12349"/>
    <cellStyle name="Input 2 2 11 4" xfId="17010"/>
    <cellStyle name="Input 2 2 12" xfId="3376"/>
    <cellStyle name="Input 2 2 12 2" xfId="7687"/>
    <cellStyle name="Input 2 2 12 3" xfId="12350"/>
    <cellStyle name="Input 2 2 12 4" xfId="17011"/>
    <cellStyle name="Input 2 2 13" xfId="3377"/>
    <cellStyle name="Input 2 2 13 2" xfId="7688"/>
    <cellStyle name="Input 2 2 13 3" xfId="12351"/>
    <cellStyle name="Input 2 2 13 4" xfId="17012"/>
    <cellStyle name="Input 2 2 14" xfId="3378"/>
    <cellStyle name="Input 2 2 14 2" xfId="7689"/>
    <cellStyle name="Input 2 2 14 3" xfId="12352"/>
    <cellStyle name="Input 2 2 14 4" xfId="17013"/>
    <cellStyle name="Input 2 2 15" xfId="3379"/>
    <cellStyle name="Input 2 2 15 2" xfId="7690"/>
    <cellStyle name="Input 2 2 15 3" xfId="12353"/>
    <cellStyle name="Input 2 2 15 4" xfId="17014"/>
    <cellStyle name="Input 2 2 16" xfId="3380"/>
    <cellStyle name="Input 2 2 16 2" xfId="7691"/>
    <cellStyle name="Input 2 2 16 3" xfId="12354"/>
    <cellStyle name="Input 2 2 16 4" xfId="17015"/>
    <cellStyle name="Input 2 2 17" xfId="3381"/>
    <cellStyle name="Input 2 2 17 2" xfId="7692"/>
    <cellStyle name="Input 2 2 17 3" xfId="12355"/>
    <cellStyle name="Input 2 2 17 4" xfId="17016"/>
    <cellStyle name="Input 2 2 18" xfId="3382"/>
    <cellStyle name="Input 2 2 18 2" xfId="7693"/>
    <cellStyle name="Input 2 2 18 3" xfId="12356"/>
    <cellStyle name="Input 2 2 18 4" xfId="17017"/>
    <cellStyle name="Input 2 2 19" xfId="2511"/>
    <cellStyle name="Input 2 2 2" xfId="834"/>
    <cellStyle name="Input 2 2 2 2" xfId="888"/>
    <cellStyle name="Input 2 2 2 3" xfId="1473"/>
    <cellStyle name="Input 2 2 2 4" xfId="1913"/>
    <cellStyle name="Input 2 2 2 5" xfId="3383"/>
    <cellStyle name="Input 2 2 2 6" xfId="7694"/>
    <cellStyle name="Input 2 2 2 7" xfId="12357"/>
    <cellStyle name="Input 2 2 2 8" xfId="17018"/>
    <cellStyle name="Input 2 2 20" xfId="11555"/>
    <cellStyle name="Input 2 2 21" xfId="16216"/>
    <cellStyle name="Input 2 2 3" xfId="1060"/>
    <cellStyle name="Input 2 2 3 2" xfId="1234"/>
    <cellStyle name="Input 2 2 3 3" xfId="1674"/>
    <cellStyle name="Input 2 2 3 4" xfId="2114"/>
    <cellStyle name="Input 2 2 3 5" xfId="3384"/>
    <cellStyle name="Input 2 2 3 6" xfId="7695"/>
    <cellStyle name="Input 2 2 3 7" xfId="12358"/>
    <cellStyle name="Input 2 2 3 8" xfId="17019"/>
    <cellStyle name="Input 2 2 4" xfId="1114"/>
    <cellStyle name="Input 2 2 4 2" xfId="3385"/>
    <cellStyle name="Input 2 2 4 3" xfId="7696"/>
    <cellStyle name="Input 2 2 4 4" xfId="12359"/>
    <cellStyle name="Input 2 2 4 5" xfId="17020"/>
    <cellStyle name="Input 2 2 5" xfId="1439"/>
    <cellStyle name="Input 2 2 5 2" xfId="3386"/>
    <cellStyle name="Input 2 2 5 3" xfId="7697"/>
    <cellStyle name="Input 2 2 5 4" xfId="12360"/>
    <cellStyle name="Input 2 2 5 5" xfId="17021"/>
    <cellStyle name="Input 2 2 6" xfId="1879"/>
    <cellStyle name="Input 2 2 6 2" xfId="3387"/>
    <cellStyle name="Input 2 2 6 3" xfId="7698"/>
    <cellStyle name="Input 2 2 6 4" xfId="12361"/>
    <cellStyle name="Input 2 2 6 5" xfId="17022"/>
    <cellStyle name="Input 2 2 7" xfId="2581"/>
    <cellStyle name="Input 2 2 7 2" xfId="7699"/>
    <cellStyle name="Input 2 2 7 3" xfId="12362"/>
    <cellStyle name="Input 2 2 7 4" xfId="17023"/>
    <cellStyle name="Input 2 2 8" xfId="3389"/>
    <cellStyle name="Input 2 2 8 2" xfId="7700"/>
    <cellStyle name="Input 2 2 8 3" xfId="12363"/>
    <cellStyle name="Input 2 2 8 4" xfId="17024"/>
    <cellStyle name="Input 2 2 9" xfId="3390"/>
    <cellStyle name="Input 2 2 9 2" xfId="7701"/>
    <cellStyle name="Input 2 2 9 3" xfId="12364"/>
    <cellStyle name="Input 2 2 9 4" xfId="17025"/>
    <cellStyle name="Input 2 20" xfId="2308"/>
    <cellStyle name="Input 2 20 2" xfId="3391"/>
    <cellStyle name="Input 2 20 3" xfId="7702"/>
    <cellStyle name="Input 2 20 4" xfId="12365"/>
    <cellStyle name="Input 2 20 5" xfId="17026"/>
    <cellStyle name="Input 2 21" xfId="2309"/>
    <cellStyle name="Input 2 21 2" xfId="3392"/>
    <cellStyle name="Input 2 21 3" xfId="7703"/>
    <cellStyle name="Input 2 21 4" xfId="12366"/>
    <cellStyle name="Input 2 21 5" xfId="17027"/>
    <cellStyle name="Input 2 22" xfId="3393"/>
    <cellStyle name="Input 2 22 2" xfId="7704"/>
    <cellStyle name="Input 2 22 3" xfId="12367"/>
    <cellStyle name="Input 2 22 4" xfId="17028"/>
    <cellStyle name="Input 2 23" xfId="3394"/>
    <cellStyle name="Input 2 23 2" xfId="7705"/>
    <cellStyle name="Input 2 23 3" xfId="12368"/>
    <cellStyle name="Input 2 23 4" xfId="17029"/>
    <cellStyle name="Input 2 24" xfId="3395"/>
    <cellStyle name="Input 2 24 2" xfId="7706"/>
    <cellStyle name="Input 2 24 3" xfId="12369"/>
    <cellStyle name="Input 2 24 4" xfId="17030"/>
    <cellStyle name="Input 2 25" xfId="3396"/>
    <cellStyle name="Input 2 25 2" xfId="7707"/>
    <cellStyle name="Input 2 25 3" xfId="12370"/>
    <cellStyle name="Input 2 25 4" xfId="17031"/>
    <cellStyle name="Input 2 26" xfId="3397"/>
    <cellStyle name="Input 2 26 2" xfId="7708"/>
    <cellStyle name="Input 2 26 3" xfId="12371"/>
    <cellStyle name="Input 2 26 4" xfId="17032"/>
    <cellStyle name="Input 2 27" xfId="3398"/>
    <cellStyle name="Input 2 27 2" xfId="7709"/>
    <cellStyle name="Input 2 27 3" xfId="12372"/>
    <cellStyle name="Input 2 27 4" xfId="17033"/>
    <cellStyle name="Input 2 28" xfId="3399"/>
    <cellStyle name="Input 2 28 2" xfId="7710"/>
    <cellStyle name="Input 2 28 3" xfId="12373"/>
    <cellStyle name="Input 2 28 4" xfId="17034"/>
    <cellStyle name="Input 2 29" xfId="5637"/>
    <cellStyle name="Input 2 3" xfId="475"/>
    <cellStyle name="Input 2 3 10" xfId="3400"/>
    <cellStyle name="Input 2 3 10 2" xfId="7711"/>
    <cellStyle name="Input 2 3 10 3" xfId="12374"/>
    <cellStyle name="Input 2 3 10 4" xfId="17035"/>
    <cellStyle name="Input 2 3 11" xfId="3401"/>
    <cellStyle name="Input 2 3 11 2" xfId="7712"/>
    <cellStyle name="Input 2 3 11 3" xfId="12375"/>
    <cellStyle name="Input 2 3 11 4" xfId="17036"/>
    <cellStyle name="Input 2 3 12" xfId="3402"/>
    <cellStyle name="Input 2 3 12 2" xfId="7713"/>
    <cellStyle name="Input 2 3 12 3" xfId="12376"/>
    <cellStyle name="Input 2 3 12 4" xfId="17037"/>
    <cellStyle name="Input 2 3 13" xfId="3403"/>
    <cellStyle name="Input 2 3 13 2" xfId="7714"/>
    <cellStyle name="Input 2 3 13 3" xfId="12377"/>
    <cellStyle name="Input 2 3 13 4" xfId="17038"/>
    <cellStyle name="Input 2 3 14" xfId="3404"/>
    <cellStyle name="Input 2 3 14 2" xfId="7715"/>
    <cellStyle name="Input 2 3 14 3" xfId="12378"/>
    <cellStyle name="Input 2 3 14 4" xfId="17039"/>
    <cellStyle name="Input 2 3 15" xfId="3405"/>
    <cellStyle name="Input 2 3 15 2" xfId="7716"/>
    <cellStyle name="Input 2 3 15 3" xfId="12379"/>
    <cellStyle name="Input 2 3 15 4" xfId="17040"/>
    <cellStyle name="Input 2 3 16" xfId="3406"/>
    <cellStyle name="Input 2 3 16 2" xfId="7717"/>
    <cellStyle name="Input 2 3 16 3" xfId="12380"/>
    <cellStyle name="Input 2 3 16 4" xfId="17041"/>
    <cellStyle name="Input 2 3 17" xfId="3407"/>
    <cellStyle name="Input 2 3 17 2" xfId="7718"/>
    <cellStyle name="Input 2 3 17 3" xfId="12381"/>
    <cellStyle name="Input 2 3 17 4" xfId="17042"/>
    <cellStyle name="Input 2 3 18" xfId="3408"/>
    <cellStyle name="Input 2 3 18 2" xfId="7719"/>
    <cellStyle name="Input 2 3 18 3" xfId="12382"/>
    <cellStyle name="Input 2 3 18 4" xfId="17043"/>
    <cellStyle name="Input 2 3 19" xfId="2510"/>
    <cellStyle name="Input 2 3 2" xfId="869"/>
    <cellStyle name="Input 2 3 2 2" xfId="1235"/>
    <cellStyle name="Input 2 3 2 3" xfId="1675"/>
    <cellStyle name="Input 2 3 2 4" xfId="2115"/>
    <cellStyle name="Input 2 3 2 5" xfId="3409"/>
    <cellStyle name="Input 2 3 2 6" xfId="7720"/>
    <cellStyle name="Input 2 3 2 7" xfId="12383"/>
    <cellStyle name="Input 2 3 2 8" xfId="17044"/>
    <cellStyle name="Input 2 3 20" xfId="11556"/>
    <cellStyle name="Input 2 3 21" xfId="16217"/>
    <cellStyle name="Input 2 3 3" xfId="1079"/>
    <cellStyle name="Input 2 3 3 2" xfId="3410"/>
    <cellStyle name="Input 2 3 3 3" xfId="7721"/>
    <cellStyle name="Input 2 3 3 4" xfId="12384"/>
    <cellStyle name="Input 2 3 3 5" xfId="17045"/>
    <cellStyle name="Input 2 3 4" xfId="1474"/>
    <cellStyle name="Input 2 3 4 2" xfId="3411"/>
    <cellStyle name="Input 2 3 4 3" xfId="7722"/>
    <cellStyle name="Input 2 3 4 4" xfId="12385"/>
    <cellStyle name="Input 2 3 4 5" xfId="17046"/>
    <cellStyle name="Input 2 3 5" xfId="1914"/>
    <cellStyle name="Input 2 3 5 2" xfId="3412"/>
    <cellStyle name="Input 2 3 5 3" xfId="7723"/>
    <cellStyle name="Input 2 3 5 4" xfId="12386"/>
    <cellStyle name="Input 2 3 5 5" xfId="17047"/>
    <cellStyle name="Input 2 3 6" xfId="2582"/>
    <cellStyle name="Input 2 3 6 2" xfId="7724"/>
    <cellStyle name="Input 2 3 6 3" xfId="12387"/>
    <cellStyle name="Input 2 3 6 4" xfId="17048"/>
    <cellStyle name="Input 2 3 7" xfId="3414"/>
    <cellStyle name="Input 2 3 7 2" xfId="7725"/>
    <cellStyle name="Input 2 3 7 3" xfId="12388"/>
    <cellStyle name="Input 2 3 7 4" xfId="17049"/>
    <cellStyle name="Input 2 3 8" xfId="3415"/>
    <cellStyle name="Input 2 3 8 2" xfId="7726"/>
    <cellStyle name="Input 2 3 8 3" xfId="12389"/>
    <cellStyle name="Input 2 3 8 4" xfId="17050"/>
    <cellStyle name="Input 2 3 9" xfId="3416"/>
    <cellStyle name="Input 2 3 9 2" xfId="7727"/>
    <cellStyle name="Input 2 3 9 3" xfId="12390"/>
    <cellStyle name="Input 2 3 9 4" xfId="17051"/>
    <cellStyle name="Input 2 30" xfId="2541"/>
    <cellStyle name="Input 2 31" xfId="6189"/>
    <cellStyle name="Input 2 4" xfId="476"/>
    <cellStyle name="Input 2 4 10" xfId="3417"/>
    <cellStyle name="Input 2 4 10 2" xfId="7728"/>
    <cellStyle name="Input 2 4 10 3" xfId="12391"/>
    <cellStyle name="Input 2 4 10 4" xfId="17052"/>
    <cellStyle name="Input 2 4 11" xfId="3418"/>
    <cellStyle name="Input 2 4 11 2" xfId="7729"/>
    <cellStyle name="Input 2 4 11 3" xfId="12392"/>
    <cellStyle name="Input 2 4 11 4" xfId="17053"/>
    <cellStyle name="Input 2 4 12" xfId="3419"/>
    <cellStyle name="Input 2 4 12 2" xfId="7730"/>
    <cellStyle name="Input 2 4 12 3" xfId="12393"/>
    <cellStyle name="Input 2 4 12 4" xfId="17054"/>
    <cellStyle name="Input 2 4 13" xfId="3420"/>
    <cellStyle name="Input 2 4 13 2" xfId="7731"/>
    <cellStyle name="Input 2 4 13 3" xfId="12394"/>
    <cellStyle name="Input 2 4 13 4" xfId="17055"/>
    <cellStyle name="Input 2 4 14" xfId="3421"/>
    <cellStyle name="Input 2 4 14 2" xfId="7732"/>
    <cellStyle name="Input 2 4 14 3" xfId="12395"/>
    <cellStyle name="Input 2 4 14 4" xfId="17056"/>
    <cellStyle name="Input 2 4 15" xfId="3422"/>
    <cellStyle name="Input 2 4 15 2" xfId="7733"/>
    <cellStyle name="Input 2 4 15 3" xfId="12396"/>
    <cellStyle name="Input 2 4 15 4" xfId="17057"/>
    <cellStyle name="Input 2 4 16" xfId="3423"/>
    <cellStyle name="Input 2 4 16 2" xfId="7734"/>
    <cellStyle name="Input 2 4 16 3" xfId="12397"/>
    <cellStyle name="Input 2 4 16 4" xfId="17058"/>
    <cellStyle name="Input 2 4 17" xfId="3424"/>
    <cellStyle name="Input 2 4 17 2" xfId="7735"/>
    <cellStyle name="Input 2 4 17 3" xfId="12398"/>
    <cellStyle name="Input 2 4 17 4" xfId="17059"/>
    <cellStyle name="Input 2 4 18" xfId="3425"/>
    <cellStyle name="Input 2 4 18 2" xfId="7736"/>
    <cellStyle name="Input 2 4 18 3" xfId="12399"/>
    <cellStyle name="Input 2 4 18 4" xfId="17060"/>
    <cellStyle name="Input 2 4 19" xfId="2509"/>
    <cellStyle name="Input 2 4 2" xfId="870"/>
    <cellStyle name="Input 2 4 2 2" xfId="1236"/>
    <cellStyle name="Input 2 4 2 3" xfId="1676"/>
    <cellStyle name="Input 2 4 2 4" xfId="2116"/>
    <cellStyle name="Input 2 4 2 5" xfId="3426"/>
    <cellStyle name="Input 2 4 2 6" xfId="7737"/>
    <cellStyle name="Input 2 4 2 7" xfId="12400"/>
    <cellStyle name="Input 2 4 2 8" xfId="17061"/>
    <cellStyle name="Input 2 4 20" xfId="11557"/>
    <cellStyle name="Input 2 4 21" xfId="16218"/>
    <cellStyle name="Input 2 4 3" xfId="1078"/>
    <cellStyle name="Input 2 4 3 2" xfId="3427"/>
    <cellStyle name="Input 2 4 3 3" xfId="7738"/>
    <cellStyle name="Input 2 4 3 4" xfId="12401"/>
    <cellStyle name="Input 2 4 3 5" xfId="17062"/>
    <cellStyle name="Input 2 4 4" xfId="1475"/>
    <cellStyle name="Input 2 4 4 2" xfId="3428"/>
    <cellStyle name="Input 2 4 4 3" xfId="7739"/>
    <cellStyle name="Input 2 4 4 4" xfId="12402"/>
    <cellStyle name="Input 2 4 4 5" xfId="17063"/>
    <cellStyle name="Input 2 4 5" xfId="1915"/>
    <cellStyle name="Input 2 4 5 2" xfId="3429"/>
    <cellStyle name="Input 2 4 5 3" xfId="7740"/>
    <cellStyle name="Input 2 4 5 4" xfId="12403"/>
    <cellStyle name="Input 2 4 5 5" xfId="17064"/>
    <cellStyle name="Input 2 4 6" xfId="2583"/>
    <cellStyle name="Input 2 4 6 2" xfId="7741"/>
    <cellStyle name="Input 2 4 6 3" xfId="12404"/>
    <cellStyle name="Input 2 4 6 4" xfId="17065"/>
    <cellStyle name="Input 2 4 7" xfId="3431"/>
    <cellStyle name="Input 2 4 7 2" xfId="7742"/>
    <cellStyle name="Input 2 4 7 3" xfId="12405"/>
    <cellStyle name="Input 2 4 7 4" xfId="17066"/>
    <cellStyle name="Input 2 4 8" xfId="3432"/>
    <cellStyle name="Input 2 4 8 2" xfId="7743"/>
    <cellStyle name="Input 2 4 8 3" xfId="12406"/>
    <cellStyle name="Input 2 4 8 4" xfId="17067"/>
    <cellStyle name="Input 2 4 9" xfId="3433"/>
    <cellStyle name="Input 2 4 9 2" xfId="7744"/>
    <cellStyle name="Input 2 4 9 3" xfId="12407"/>
    <cellStyle name="Input 2 4 9 4" xfId="17068"/>
    <cellStyle name="Input 2 5" xfId="477"/>
    <cellStyle name="Input 2 5 10" xfId="3434"/>
    <cellStyle name="Input 2 5 10 2" xfId="7745"/>
    <cellStyle name="Input 2 5 10 3" xfId="12408"/>
    <cellStyle name="Input 2 5 10 4" xfId="17069"/>
    <cellStyle name="Input 2 5 11" xfId="3435"/>
    <cellStyle name="Input 2 5 11 2" xfId="7746"/>
    <cellStyle name="Input 2 5 11 3" xfId="12409"/>
    <cellStyle name="Input 2 5 11 4" xfId="17070"/>
    <cellStyle name="Input 2 5 12" xfId="3436"/>
    <cellStyle name="Input 2 5 12 2" xfId="7747"/>
    <cellStyle name="Input 2 5 12 3" xfId="12410"/>
    <cellStyle name="Input 2 5 12 4" xfId="17071"/>
    <cellStyle name="Input 2 5 13" xfId="3437"/>
    <cellStyle name="Input 2 5 13 2" xfId="7748"/>
    <cellStyle name="Input 2 5 13 3" xfId="12411"/>
    <cellStyle name="Input 2 5 13 4" xfId="17072"/>
    <cellStyle name="Input 2 5 14" xfId="3438"/>
    <cellStyle name="Input 2 5 14 2" xfId="7749"/>
    <cellStyle name="Input 2 5 14 3" xfId="12412"/>
    <cellStyle name="Input 2 5 14 4" xfId="17073"/>
    <cellStyle name="Input 2 5 15" xfId="3439"/>
    <cellStyle name="Input 2 5 15 2" xfId="7750"/>
    <cellStyle name="Input 2 5 15 3" xfId="12413"/>
    <cellStyle name="Input 2 5 15 4" xfId="17074"/>
    <cellStyle name="Input 2 5 16" xfId="3440"/>
    <cellStyle name="Input 2 5 16 2" xfId="7751"/>
    <cellStyle name="Input 2 5 16 3" xfId="12414"/>
    <cellStyle name="Input 2 5 16 4" xfId="17075"/>
    <cellStyle name="Input 2 5 17" xfId="3441"/>
    <cellStyle name="Input 2 5 17 2" xfId="7752"/>
    <cellStyle name="Input 2 5 17 3" xfId="12415"/>
    <cellStyle name="Input 2 5 17 4" xfId="17076"/>
    <cellStyle name="Input 2 5 18" xfId="3442"/>
    <cellStyle name="Input 2 5 18 2" xfId="7753"/>
    <cellStyle name="Input 2 5 18 3" xfId="12416"/>
    <cellStyle name="Input 2 5 18 4" xfId="17077"/>
    <cellStyle name="Input 2 5 19" xfId="2508"/>
    <cellStyle name="Input 2 5 2" xfId="871"/>
    <cellStyle name="Input 2 5 2 2" xfId="1237"/>
    <cellStyle name="Input 2 5 2 3" xfId="1677"/>
    <cellStyle name="Input 2 5 2 4" xfId="2117"/>
    <cellStyle name="Input 2 5 2 5" xfId="3443"/>
    <cellStyle name="Input 2 5 2 6" xfId="7754"/>
    <cellStyle name="Input 2 5 2 7" xfId="12417"/>
    <cellStyle name="Input 2 5 2 8" xfId="17078"/>
    <cellStyle name="Input 2 5 20" xfId="11558"/>
    <cellStyle name="Input 2 5 21" xfId="16219"/>
    <cellStyle name="Input 2 5 3" xfId="1077"/>
    <cellStyle name="Input 2 5 3 2" xfId="3444"/>
    <cellStyle name="Input 2 5 3 3" xfId="7755"/>
    <cellStyle name="Input 2 5 3 4" xfId="12418"/>
    <cellStyle name="Input 2 5 3 5" xfId="17079"/>
    <cellStyle name="Input 2 5 4" xfId="1476"/>
    <cellStyle name="Input 2 5 4 2" xfId="3445"/>
    <cellStyle name="Input 2 5 4 3" xfId="7756"/>
    <cellStyle name="Input 2 5 4 4" xfId="12419"/>
    <cellStyle name="Input 2 5 4 5" xfId="17080"/>
    <cellStyle name="Input 2 5 5" xfId="1916"/>
    <cellStyle name="Input 2 5 5 2" xfId="3446"/>
    <cellStyle name="Input 2 5 5 3" xfId="7757"/>
    <cellStyle name="Input 2 5 5 4" xfId="12420"/>
    <cellStyle name="Input 2 5 5 5" xfId="17081"/>
    <cellStyle name="Input 2 5 6" xfId="2584"/>
    <cellStyle name="Input 2 5 6 2" xfId="7758"/>
    <cellStyle name="Input 2 5 6 3" xfId="12421"/>
    <cellStyle name="Input 2 5 6 4" xfId="17082"/>
    <cellStyle name="Input 2 5 7" xfId="3448"/>
    <cellStyle name="Input 2 5 7 2" xfId="7759"/>
    <cellStyle name="Input 2 5 7 3" xfId="12422"/>
    <cellStyle name="Input 2 5 7 4" xfId="17083"/>
    <cellStyle name="Input 2 5 8" xfId="3449"/>
    <cellStyle name="Input 2 5 8 2" xfId="7760"/>
    <cellStyle name="Input 2 5 8 3" xfId="12423"/>
    <cellStyle name="Input 2 5 8 4" xfId="17084"/>
    <cellStyle name="Input 2 5 9" xfId="3450"/>
    <cellStyle name="Input 2 5 9 2" xfId="7761"/>
    <cellStyle name="Input 2 5 9 3" xfId="12424"/>
    <cellStyle name="Input 2 5 9 4" xfId="17085"/>
    <cellStyle name="Input 2 6" xfId="478"/>
    <cellStyle name="Input 2 6 10" xfId="3451"/>
    <cellStyle name="Input 2 6 10 2" xfId="7762"/>
    <cellStyle name="Input 2 6 10 3" xfId="12425"/>
    <cellStyle name="Input 2 6 10 4" xfId="17086"/>
    <cellStyle name="Input 2 6 11" xfId="3452"/>
    <cellStyle name="Input 2 6 11 2" xfId="7763"/>
    <cellStyle name="Input 2 6 11 3" xfId="12426"/>
    <cellStyle name="Input 2 6 11 4" xfId="17087"/>
    <cellStyle name="Input 2 6 12" xfId="3453"/>
    <cellStyle name="Input 2 6 12 2" xfId="7764"/>
    <cellStyle name="Input 2 6 12 3" xfId="12427"/>
    <cellStyle name="Input 2 6 12 4" xfId="17088"/>
    <cellStyle name="Input 2 6 13" xfId="3454"/>
    <cellStyle name="Input 2 6 13 2" xfId="7765"/>
    <cellStyle name="Input 2 6 13 3" xfId="12428"/>
    <cellStyle name="Input 2 6 13 4" xfId="17089"/>
    <cellStyle name="Input 2 6 14" xfId="3455"/>
    <cellStyle name="Input 2 6 14 2" xfId="7766"/>
    <cellStyle name="Input 2 6 14 3" xfId="12429"/>
    <cellStyle name="Input 2 6 14 4" xfId="17090"/>
    <cellStyle name="Input 2 6 15" xfId="3456"/>
    <cellStyle name="Input 2 6 15 2" xfId="7767"/>
    <cellStyle name="Input 2 6 15 3" xfId="12430"/>
    <cellStyle name="Input 2 6 15 4" xfId="17091"/>
    <cellStyle name="Input 2 6 16" xfId="3457"/>
    <cellStyle name="Input 2 6 16 2" xfId="7768"/>
    <cellStyle name="Input 2 6 16 3" xfId="12431"/>
    <cellStyle name="Input 2 6 16 4" xfId="17092"/>
    <cellStyle name="Input 2 6 17" xfId="3458"/>
    <cellStyle name="Input 2 6 17 2" xfId="7769"/>
    <cellStyle name="Input 2 6 17 3" xfId="12432"/>
    <cellStyle name="Input 2 6 17 4" xfId="17093"/>
    <cellStyle name="Input 2 6 18" xfId="3459"/>
    <cellStyle name="Input 2 6 18 2" xfId="7770"/>
    <cellStyle name="Input 2 6 18 3" xfId="12433"/>
    <cellStyle name="Input 2 6 18 4" xfId="17094"/>
    <cellStyle name="Input 2 6 19" xfId="2507"/>
    <cellStyle name="Input 2 6 2" xfId="872"/>
    <cellStyle name="Input 2 6 2 2" xfId="1238"/>
    <cellStyle name="Input 2 6 2 3" xfId="1678"/>
    <cellStyle name="Input 2 6 2 4" xfId="2118"/>
    <cellStyle name="Input 2 6 2 5" xfId="3460"/>
    <cellStyle name="Input 2 6 2 6" xfId="7771"/>
    <cellStyle name="Input 2 6 2 7" xfId="12434"/>
    <cellStyle name="Input 2 6 2 8" xfId="17095"/>
    <cellStyle name="Input 2 6 20" xfId="11559"/>
    <cellStyle name="Input 2 6 21" xfId="16220"/>
    <cellStyle name="Input 2 6 3" xfId="1076"/>
    <cellStyle name="Input 2 6 3 2" xfId="3461"/>
    <cellStyle name="Input 2 6 3 3" xfId="7772"/>
    <cellStyle name="Input 2 6 3 4" xfId="12435"/>
    <cellStyle name="Input 2 6 3 5" xfId="17096"/>
    <cellStyle name="Input 2 6 4" xfId="1477"/>
    <cellStyle name="Input 2 6 4 2" xfId="3462"/>
    <cellStyle name="Input 2 6 4 3" xfId="7773"/>
    <cellStyle name="Input 2 6 4 4" xfId="12436"/>
    <cellStyle name="Input 2 6 4 5" xfId="17097"/>
    <cellStyle name="Input 2 6 5" xfId="1917"/>
    <cellStyle name="Input 2 6 5 2" xfId="3463"/>
    <cellStyle name="Input 2 6 5 3" xfId="7774"/>
    <cellStyle name="Input 2 6 5 4" xfId="12437"/>
    <cellStyle name="Input 2 6 5 5" xfId="17098"/>
    <cellStyle name="Input 2 6 6" xfId="2585"/>
    <cellStyle name="Input 2 6 6 2" xfId="7775"/>
    <cellStyle name="Input 2 6 6 3" xfId="12438"/>
    <cellStyle name="Input 2 6 6 4" xfId="17099"/>
    <cellStyle name="Input 2 6 7" xfId="3465"/>
    <cellStyle name="Input 2 6 7 2" xfId="7776"/>
    <cellStyle name="Input 2 6 7 3" xfId="12439"/>
    <cellStyle name="Input 2 6 7 4" xfId="17100"/>
    <cellStyle name="Input 2 6 8" xfId="3466"/>
    <cellStyle name="Input 2 6 8 2" xfId="7777"/>
    <cellStyle name="Input 2 6 8 3" xfId="12440"/>
    <cellStyle name="Input 2 6 8 4" xfId="17101"/>
    <cellStyle name="Input 2 6 9" xfId="3467"/>
    <cellStyle name="Input 2 6 9 2" xfId="7778"/>
    <cellStyle name="Input 2 6 9 3" xfId="12441"/>
    <cellStyle name="Input 2 6 9 4" xfId="17102"/>
    <cellStyle name="Input 2 7" xfId="479"/>
    <cellStyle name="Input 2 7 10" xfId="3468"/>
    <cellStyle name="Input 2 7 10 2" xfId="7779"/>
    <cellStyle name="Input 2 7 10 3" xfId="12442"/>
    <cellStyle name="Input 2 7 10 4" xfId="17103"/>
    <cellStyle name="Input 2 7 11" xfId="3469"/>
    <cellStyle name="Input 2 7 11 2" xfId="7780"/>
    <cellStyle name="Input 2 7 11 3" xfId="12443"/>
    <cellStyle name="Input 2 7 11 4" xfId="17104"/>
    <cellStyle name="Input 2 7 12" xfId="3470"/>
    <cellStyle name="Input 2 7 12 2" xfId="7781"/>
    <cellStyle name="Input 2 7 12 3" xfId="12444"/>
    <cellStyle name="Input 2 7 12 4" xfId="17105"/>
    <cellStyle name="Input 2 7 13" xfId="3471"/>
    <cellStyle name="Input 2 7 13 2" xfId="7782"/>
    <cellStyle name="Input 2 7 13 3" xfId="12445"/>
    <cellStyle name="Input 2 7 13 4" xfId="17106"/>
    <cellStyle name="Input 2 7 14" xfId="3472"/>
    <cellStyle name="Input 2 7 14 2" xfId="7783"/>
    <cellStyle name="Input 2 7 14 3" xfId="12446"/>
    <cellStyle name="Input 2 7 14 4" xfId="17107"/>
    <cellStyle name="Input 2 7 15" xfId="3473"/>
    <cellStyle name="Input 2 7 15 2" xfId="7784"/>
    <cellStyle name="Input 2 7 15 3" xfId="12447"/>
    <cellStyle name="Input 2 7 15 4" xfId="17108"/>
    <cellStyle name="Input 2 7 16" xfId="3474"/>
    <cellStyle name="Input 2 7 16 2" xfId="7785"/>
    <cellStyle name="Input 2 7 16 3" xfId="12448"/>
    <cellStyle name="Input 2 7 16 4" xfId="17109"/>
    <cellStyle name="Input 2 7 17" xfId="3475"/>
    <cellStyle name="Input 2 7 17 2" xfId="7786"/>
    <cellStyle name="Input 2 7 17 3" xfId="12449"/>
    <cellStyle name="Input 2 7 17 4" xfId="17110"/>
    <cellStyle name="Input 2 7 18" xfId="3476"/>
    <cellStyle name="Input 2 7 18 2" xfId="7787"/>
    <cellStyle name="Input 2 7 18 3" xfId="12450"/>
    <cellStyle name="Input 2 7 18 4" xfId="17111"/>
    <cellStyle name="Input 2 7 19" xfId="2506"/>
    <cellStyle name="Input 2 7 2" xfId="873"/>
    <cellStyle name="Input 2 7 2 2" xfId="1239"/>
    <cellStyle name="Input 2 7 2 3" xfId="1679"/>
    <cellStyle name="Input 2 7 2 4" xfId="2119"/>
    <cellStyle name="Input 2 7 2 5" xfId="3477"/>
    <cellStyle name="Input 2 7 2 6" xfId="7788"/>
    <cellStyle name="Input 2 7 2 7" xfId="12451"/>
    <cellStyle name="Input 2 7 2 8" xfId="17112"/>
    <cellStyle name="Input 2 7 20" xfId="11560"/>
    <cellStyle name="Input 2 7 21" xfId="16221"/>
    <cellStyle name="Input 2 7 3" xfId="1075"/>
    <cellStyle name="Input 2 7 3 2" xfId="3478"/>
    <cellStyle name="Input 2 7 3 3" xfId="7789"/>
    <cellStyle name="Input 2 7 3 4" xfId="12452"/>
    <cellStyle name="Input 2 7 3 5" xfId="17113"/>
    <cellStyle name="Input 2 7 4" xfId="1478"/>
    <cellStyle name="Input 2 7 4 2" xfId="3479"/>
    <cellStyle name="Input 2 7 4 3" xfId="7790"/>
    <cellStyle name="Input 2 7 4 4" xfId="12453"/>
    <cellStyle name="Input 2 7 4 5" xfId="17114"/>
    <cellStyle name="Input 2 7 5" xfId="1918"/>
    <cellStyle name="Input 2 7 5 2" xfId="3480"/>
    <cellStyle name="Input 2 7 5 3" xfId="7791"/>
    <cellStyle name="Input 2 7 5 4" xfId="12454"/>
    <cellStyle name="Input 2 7 5 5" xfId="17115"/>
    <cellStyle name="Input 2 7 6" xfId="2586"/>
    <cellStyle name="Input 2 7 6 2" xfId="7792"/>
    <cellStyle name="Input 2 7 6 3" xfId="12455"/>
    <cellStyle name="Input 2 7 6 4" xfId="17116"/>
    <cellStyle name="Input 2 7 7" xfId="3482"/>
    <cellStyle name="Input 2 7 7 2" xfId="7793"/>
    <cellStyle name="Input 2 7 7 3" xfId="12456"/>
    <cellStyle name="Input 2 7 7 4" xfId="17117"/>
    <cellStyle name="Input 2 7 8" xfId="3483"/>
    <cellStyle name="Input 2 7 8 2" xfId="7794"/>
    <cellStyle name="Input 2 7 8 3" xfId="12457"/>
    <cellStyle name="Input 2 7 8 4" xfId="17118"/>
    <cellStyle name="Input 2 7 9" xfId="3484"/>
    <cellStyle name="Input 2 7 9 2" xfId="7795"/>
    <cellStyle name="Input 2 7 9 3" xfId="12458"/>
    <cellStyle name="Input 2 7 9 4" xfId="17119"/>
    <cellStyle name="Input 2 8" xfId="480"/>
    <cellStyle name="Input 2 8 10" xfId="3485"/>
    <cellStyle name="Input 2 8 10 2" xfId="7796"/>
    <cellStyle name="Input 2 8 10 3" xfId="12459"/>
    <cellStyle name="Input 2 8 10 4" xfId="17120"/>
    <cellStyle name="Input 2 8 11" xfId="3486"/>
    <cellStyle name="Input 2 8 11 2" xfId="7797"/>
    <cellStyle name="Input 2 8 11 3" xfId="12460"/>
    <cellStyle name="Input 2 8 11 4" xfId="17121"/>
    <cellStyle name="Input 2 8 12" xfId="3487"/>
    <cellStyle name="Input 2 8 12 2" xfId="7798"/>
    <cellStyle name="Input 2 8 12 3" xfId="12461"/>
    <cellStyle name="Input 2 8 12 4" xfId="17122"/>
    <cellStyle name="Input 2 8 13" xfId="3488"/>
    <cellStyle name="Input 2 8 13 2" xfId="7799"/>
    <cellStyle name="Input 2 8 13 3" xfId="12462"/>
    <cellStyle name="Input 2 8 13 4" xfId="17123"/>
    <cellStyle name="Input 2 8 14" xfId="3489"/>
    <cellStyle name="Input 2 8 14 2" xfId="7800"/>
    <cellStyle name="Input 2 8 14 3" xfId="12463"/>
    <cellStyle name="Input 2 8 14 4" xfId="17124"/>
    <cellStyle name="Input 2 8 15" xfId="3490"/>
    <cellStyle name="Input 2 8 15 2" xfId="7801"/>
    <cellStyle name="Input 2 8 15 3" xfId="12464"/>
    <cellStyle name="Input 2 8 15 4" xfId="17125"/>
    <cellStyle name="Input 2 8 16" xfId="3491"/>
    <cellStyle name="Input 2 8 16 2" xfId="7802"/>
    <cellStyle name="Input 2 8 16 3" xfId="12465"/>
    <cellStyle name="Input 2 8 16 4" xfId="17126"/>
    <cellStyle name="Input 2 8 17" xfId="3492"/>
    <cellStyle name="Input 2 8 17 2" xfId="7803"/>
    <cellStyle name="Input 2 8 17 3" xfId="12466"/>
    <cellStyle name="Input 2 8 17 4" xfId="17127"/>
    <cellStyle name="Input 2 8 18" xfId="3493"/>
    <cellStyle name="Input 2 8 18 2" xfId="7804"/>
    <cellStyle name="Input 2 8 18 3" xfId="12467"/>
    <cellStyle name="Input 2 8 18 4" xfId="17128"/>
    <cellStyle name="Input 2 8 19" xfId="2505"/>
    <cellStyle name="Input 2 8 2" xfId="874"/>
    <cellStyle name="Input 2 8 2 2" xfId="1240"/>
    <cellStyle name="Input 2 8 2 3" xfId="1680"/>
    <cellStyle name="Input 2 8 2 4" xfId="2120"/>
    <cellStyle name="Input 2 8 2 5" xfId="3494"/>
    <cellStyle name="Input 2 8 2 6" xfId="7805"/>
    <cellStyle name="Input 2 8 2 7" xfId="12468"/>
    <cellStyle name="Input 2 8 2 8" xfId="17129"/>
    <cellStyle name="Input 2 8 20" xfId="11561"/>
    <cellStyle name="Input 2 8 21" xfId="16222"/>
    <cellStyle name="Input 2 8 3" xfId="720"/>
    <cellStyle name="Input 2 8 3 2" xfId="3495"/>
    <cellStyle name="Input 2 8 3 3" xfId="7806"/>
    <cellStyle name="Input 2 8 3 4" xfId="12469"/>
    <cellStyle name="Input 2 8 3 5" xfId="17130"/>
    <cellStyle name="Input 2 8 4" xfId="1479"/>
    <cellStyle name="Input 2 8 4 2" xfId="3496"/>
    <cellStyle name="Input 2 8 4 3" xfId="7807"/>
    <cellStyle name="Input 2 8 4 4" xfId="12470"/>
    <cellStyle name="Input 2 8 4 5" xfId="17131"/>
    <cellStyle name="Input 2 8 5" xfId="1919"/>
    <cellStyle name="Input 2 8 5 2" xfId="3497"/>
    <cellStyle name="Input 2 8 5 3" xfId="7808"/>
    <cellStyle name="Input 2 8 5 4" xfId="12471"/>
    <cellStyle name="Input 2 8 5 5" xfId="17132"/>
    <cellStyle name="Input 2 8 6" xfId="2587"/>
    <cellStyle name="Input 2 8 6 2" xfId="7809"/>
    <cellStyle name="Input 2 8 6 3" xfId="12472"/>
    <cellStyle name="Input 2 8 6 4" xfId="17133"/>
    <cellStyle name="Input 2 8 7" xfId="3499"/>
    <cellStyle name="Input 2 8 7 2" xfId="7810"/>
    <cellStyle name="Input 2 8 7 3" xfId="12473"/>
    <cellStyle name="Input 2 8 7 4" xfId="17134"/>
    <cellStyle name="Input 2 8 8" xfId="3500"/>
    <cellStyle name="Input 2 8 8 2" xfId="7811"/>
    <cellStyle name="Input 2 8 8 3" xfId="12474"/>
    <cellStyle name="Input 2 8 8 4" xfId="17135"/>
    <cellStyle name="Input 2 8 9" xfId="3501"/>
    <cellStyle name="Input 2 8 9 2" xfId="7812"/>
    <cellStyle name="Input 2 8 9 3" xfId="12475"/>
    <cellStyle name="Input 2 8 9 4" xfId="17136"/>
    <cellStyle name="Input 2 9" xfId="481"/>
    <cellStyle name="Input 2 9 10" xfId="3502"/>
    <cellStyle name="Input 2 9 10 2" xfId="7813"/>
    <cellStyle name="Input 2 9 10 3" xfId="12476"/>
    <cellStyle name="Input 2 9 10 4" xfId="17137"/>
    <cellStyle name="Input 2 9 11" xfId="3503"/>
    <cellStyle name="Input 2 9 11 2" xfId="7814"/>
    <cellStyle name="Input 2 9 11 3" xfId="12477"/>
    <cellStyle name="Input 2 9 11 4" xfId="17138"/>
    <cellStyle name="Input 2 9 12" xfId="3504"/>
    <cellStyle name="Input 2 9 12 2" xfId="7815"/>
    <cellStyle name="Input 2 9 12 3" xfId="12478"/>
    <cellStyle name="Input 2 9 12 4" xfId="17139"/>
    <cellStyle name="Input 2 9 13" xfId="3505"/>
    <cellStyle name="Input 2 9 13 2" xfId="7816"/>
    <cellStyle name="Input 2 9 13 3" xfId="12479"/>
    <cellStyle name="Input 2 9 13 4" xfId="17140"/>
    <cellStyle name="Input 2 9 14" xfId="3506"/>
    <cellStyle name="Input 2 9 14 2" xfId="7817"/>
    <cellStyle name="Input 2 9 14 3" xfId="12480"/>
    <cellStyle name="Input 2 9 14 4" xfId="17141"/>
    <cellStyle name="Input 2 9 15" xfId="3507"/>
    <cellStyle name="Input 2 9 15 2" xfId="7818"/>
    <cellStyle name="Input 2 9 15 3" xfId="12481"/>
    <cellStyle name="Input 2 9 15 4" xfId="17142"/>
    <cellStyle name="Input 2 9 16" xfId="3508"/>
    <cellStyle name="Input 2 9 16 2" xfId="7819"/>
    <cellStyle name="Input 2 9 16 3" xfId="12482"/>
    <cellStyle name="Input 2 9 16 4" xfId="17143"/>
    <cellStyle name="Input 2 9 17" xfId="3509"/>
    <cellStyle name="Input 2 9 17 2" xfId="7820"/>
    <cellStyle name="Input 2 9 17 3" xfId="12483"/>
    <cellStyle name="Input 2 9 17 4" xfId="17144"/>
    <cellStyle name="Input 2 9 18" xfId="3510"/>
    <cellStyle name="Input 2 9 18 2" xfId="7821"/>
    <cellStyle name="Input 2 9 18 3" xfId="12484"/>
    <cellStyle name="Input 2 9 18 4" xfId="17145"/>
    <cellStyle name="Input 2 9 19" xfId="2504"/>
    <cellStyle name="Input 2 9 2" xfId="875"/>
    <cellStyle name="Input 2 9 2 2" xfId="1241"/>
    <cellStyle name="Input 2 9 2 3" xfId="1681"/>
    <cellStyle name="Input 2 9 2 4" xfId="2121"/>
    <cellStyle name="Input 2 9 2 5" xfId="3511"/>
    <cellStyle name="Input 2 9 2 6" xfId="7822"/>
    <cellStyle name="Input 2 9 2 7" xfId="12485"/>
    <cellStyle name="Input 2 9 2 8" xfId="17146"/>
    <cellStyle name="Input 2 9 20" xfId="11562"/>
    <cellStyle name="Input 2 9 21" xfId="16223"/>
    <cellStyle name="Input 2 9 3" xfId="719"/>
    <cellStyle name="Input 2 9 3 2" xfId="3512"/>
    <cellStyle name="Input 2 9 3 3" xfId="7823"/>
    <cellStyle name="Input 2 9 3 4" xfId="12486"/>
    <cellStyle name="Input 2 9 3 5" xfId="17147"/>
    <cellStyle name="Input 2 9 4" xfId="1480"/>
    <cellStyle name="Input 2 9 4 2" xfId="3513"/>
    <cellStyle name="Input 2 9 4 3" xfId="7824"/>
    <cellStyle name="Input 2 9 4 4" xfId="12487"/>
    <cellStyle name="Input 2 9 4 5" xfId="17148"/>
    <cellStyle name="Input 2 9 5" xfId="1920"/>
    <cellStyle name="Input 2 9 5 2" xfId="3514"/>
    <cellStyle name="Input 2 9 5 3" xfId="7825"/>
    <cellStyle name="Input 2 9 5 4" xfId="12488"/>
    <cellStyle name="Input 2 9 5 5" xfId="17149"/>
    <cellStyle name="Input 2 9 6" xfId="2588"/>
    <cellStyle name="Input 2 9 6 2" xfId="7826"/>
    <cellStyle name="Input 2 9 6 3" xfId="12489"/>
    <cellStyle name="Input 2 9 6 4" xfId="17150"/>
    <cellStyle name="Input 2 9 7" xfId="3516"/>
    <cellStyle name="Input 2 9 7 2" xfId="7827"/>
    <cellStyle name="Input 2 9 7 3" xfId="12490"/>
    <cellStyle name="Input 2 9 7 4" xfId="17151"/>
    <cellStyle name="Input 2 9 8" xfId="3517"/>
    <cellStyle name="Input 2 9 8 2" xfId="7828"/>
    <cellStyle name="Input 2 9 8 3" xfId="12491"/>
    <cellStyle name="Input 2 9 8 4" xfId="17152"/>
    <cellStyle name="Input 2 9 9" xfId="3518"/>
    <cellStyle name="Input 2 9 9 2" xfId="7829"/>
    <cellStyle name="Input 2 9 9 3" xfId="12492"/>
    <cellStyle name="Input 2 9 9 4" xfId="17153"/>
    <cellStyle name="Input 20" xfId="2310"/>
    <cellStyle name="Input 20 2" xfId="3519"/>
    <cellStyle name="Input 20 3" xfId="7830"/>
    <cellStyle name="Input 20 4" xfId="12493"/>
    <cellStyle name="Input 20 5" xfId="17154"/>
    <cellStyle name="Input 21" xfId="2311"/>
    <cellStyle name="Input 21 2" xfId="3520"/>
    <cellStyle name="Input 21 3" xfId="7831"/>
    <cellStyle name="Input 21 4" xfId="12494"/>
    <cellStyle name="Input 21 5" xfId="17155"/>
    <cellStyle name="Input 22" xfId="2312"/>
    <cellStyle name="Input 22 2" xfId="3521"/>
    <cellStyle name="Input 22 3" xfId="7832"/>
    <cellStyle name="Input 22 4" xfId="12495"/>
    <cellStyle name="Input 22 5" xfId="17156"/>
    <cellStyle name="Input 23" xfId="3522"/>
    <cellStyle name="Input 23 2" xfId="7833"/>
    <cellStyle name="Input 23 3" xfId="12496"/>
    <cellStyle name="Input 23 4" xfId="17157"/>
    <cellStyle name="Input 24" xfId="3523"/>
    <cellStyle name="Input 24 2" xfId="7834"/>
    <cellStyle name="Input 24 3" xfId="12497"/>
    <cellStyle name="Input 24 4" xfId="17158"/>
    <cellStyle name="Input 25" xfId="3524"/>
    <cellStyle name="Input 25 2" xfId="7835"/>
    <cellStyle name="Input 25 3" xfId="12498"/>
    <cellStyle name="Input 25 4" xfId="17159"/>
    <cellStyle name="Input 26" xfId="3525"/>
    <cellStyle name="Input 26 2" xfId="7836"/>
    <cellStyle name="Input 26 3" xfId="12499"/>
    <cellStyle name="Input 26 4" xfId="17160"/>
    <cellStyle name="Input 27" xfId="3526"/>
    <cellStyle name="Input 27 2" xfId="7837"/>
    <cellStyle name="Input 27 3" xfId="12500"/>
    <cellStyle name="Input 27 4" xfId="17161"/>
    <cellStyle name="Input 28" xfId="3527"/>
    <cellStyle name="Input 28 2" xfId="7838"/>
    <cellStyle name="Input 28 3" xfId="12501"/>
    <cellStyle name="Input 28 4" xfId="17162"/>
    <cellStyle name="Input 29" xfId="3528"/>
    <cellStyle name="Input 29 2" xfId="7839"/>
    <cellStyle name="Input 29 3" xfId="12502"/>
    <cellStyle name="Input 29 4" xfId="17163"/>
    <cellStyle name="Input 3" xfId="482"/>
    <cellStyle name="Input 3 10" xfId="3529"/>
    <cellStyle name="Input 3 10 2" xfId="7840"/>
    <cellStyle name="Input 3 10 3" xfId="12503"/>
    <cellStyle name="Input 3 10 4" xfId="17164"/>
    <cellStyle name="Input 3 11" xfId="3530"/>
    <cellStyle name="Input 3 11 2" xfId="7841"/>
    <cellStyle name="Input 3 11 3" xfId="12504"/>
    <cellStyle name="Input 3 11 4" xfId="17165"/>
    <cellStyle name="Input 3 12" xfId="3531"/>
    <cellStyle name="Input 3 12 2" xfId="7842"/>
    <cellStyle name="Input 3 12 3" xfId="12505"/>
    <cellStyle name="Input 3 12 4" xfId="17166"/>
    <cellStyle name="Input 3 13" xfId="3532"/>
    <cellStyle name="Input 3 13 2" xfId="7843"/>
    <cellStyle name="Input 3 13 3" xfId="12506"/>
    <cellStyle name="Input 3 13 4" xfId="17167"/>
    <cellStyle name="Input 3 14" xfId="3533"/>
    <cellStyle name="Input 3 14 2" xfId="7844"/>
    <cellStyle name="Input 3 14 3" xfId="12507"/>
    <cellStyle name="Input 3 14 4" xfId="17168"/>
    <cellStyle name="Input 3 15" xfId="3534"/>
    <cellStyle name="Input 3 15 2" xfId="7845"/>
    <cellStyle name="Input 3 15 3" xfId="12508"/>
    <cellStyle name="Input 3 15 4" xfId="17169"/>
    <cellStyle name="Input 3 16" xfId="3535"/>
    <cellStyle name="Input 3 16 2" xfId="7846"/>
    <cellStyle name="Input 3 16 3" xfId="12509"/>
    <cellStyle name="Input 3 16 4" xfId="17170"/>
    <cellStyle name="Input 3 17" xfId="3536"/>
    <cellStyle name="Input 3 17 2" xfId="7847"/>
    <cellStyle name="Input 3 17 3" xfId="12510"/>
    <cellStyle name="Input 3 17 4" xfId="17171"/>
    <cellStyle name="Input 3 18" xfId="3537"/>
    <cellStyle name="Input 3 18 2" xfId="7848"/>
    <cellStyle name="Input 3 18 3" xfId="12511"/>
    <cellStyle name="Input 3 18 4" xfId="17172"/>
    <cellStyle name="Input 3 19" xfId="2503"/>
    <cellStyle name="Input 3 2" xfId="815"/>
    <cellStyle name="Input 3 2 2" xfId="1074"/>
    <cellStyle name="Input 3 2 3" xfId="1481"/>
    <cellStyle name="Input 3 2 4" xfId="1921"/>
    <cellStyle name="Input 3 2 5" xfId="3538"/>
    <cellStyle name="Input 3 2 6" xfId="7849"/>
    <cellStyle name="Input 3 2 7" xfId="12512"/>
    <cellStyle name="Input 3 2 8" xfId="17173"/>
    <cellStyle name="Input 3 20" xfId="11563"/>
    <cellStyle name="Input 3 21" xfId="16224"/>
    <cellStyle name="Input 3 3" xfId="1068"/>
    <cellStyle name="Input 3 3 2" xfId="1242"/>
    <cellStyle name="Input 3 3 3" xfId="1682"/>
    <cellStyle name="Input 3 3 4" xfId="2122"/>
    <cellStyle name="Input 3 3 5" xfId="3539"/>
    <cellStyle name="Input 3 3 6" xfId="7850"/>
    <cellStyle name="Input 3 3 7" xfId="12513"/>
    <cellStyle name="Input 3 3 8" xfId="17174"/>
    <cellStyle name="Input 3 4" xfId="741"/>
    <cellStyle name="Input 3 4 2" xfId="3540"/>
    <cellStyle name="Input 3 4 3" xfId="7851"/>
    <cellStyle name="Input 3 4 4" xfId="12514"/>
    <cellStyle name="Input 3 4 5" xfId="17175"/>
    <cellStyle name="Input 3 5" xfId="1420"/>
    <cellStyle name="Input 3 5 2" xfId="3541"/>
    <cellStyle name="Input 3 5 3" xfId="7852"/>
    <cellStyle name="Input 3 5 4" xfId="12515"/>
    <cellStyle name="Input 3 5 5" xfId="17176"/>
    <cellStyle name="Input 3 6" xfId="1860"/>
    <cellStyle name="Input 3 6 2" xfId="3542"/>
    <cellStyle name="Input 3 6 3" xfId="7853"/>
    <cellStyle name="Input 3 6 4" xfId="12516"/>
    <cellStyle name="Input 3 6 5" xfId="17177"/>
    <cellStyle name="Input 3 7" xfId="2589"/>
    <cellStyle name="Input 3 7 2" xfId="7854"/>
    <cellStyle name="Input 3 7 3" xfId="12517"/>
    <cellStyle name="Input 3 7 4" xfId="17178"/>
    <cellStyle name="Input 3 8" xfId="3544"/>
    <cellStyle name="Input 3 8 2" xfId="7855"/>
    <cellStyle name="Input 3 8 3" xfId="12518"/>
    <cellStyle name="Input 3 8 4" xfId="17179"/>
    <cellStyle name="Input 3 9" xfId="3545"/>
    <cellStyle name="Input 3 9 2" xfId="7856"/>
    <cellStyle name="Input 3 9 3" xfId="12519"/>
    <cellStyle name="Input 3 9 4" xfId="17180"/>
    <cellStyle name="Input 30" xfId="2537"/>
    <cellStyle name="Input 31" xfId="2522"/>
    <cellStyle name="Input 32" xfId="2533"/>
    <cellStyle name="Input 4" xfId="483"/>
    <cellStyle name="Input 4 10" xfId="3546"/>
    <cellStyle name="Input 4 10 2" xfId="7857"/>
    <cellStyle name="Input 4 10 3" xfId="12520"/>
    <cellStyle name="Input 4 10 4" xfId="17181"/>
    <cellStyle name="Input 4 11" xfId="3547"/>
    <cellStyle name="Input 4 11 2" xfId="7858"/>
    <cellStyle name="Input 4 11 3" xfId="12521"/>
    <cellStyle name="Input 4 11 4" xfId="17182"/>
    <cellStyle name="Input 4 12" xfId="3548"/>
    <cellStyle name="Input 4 12 2" xfId="7859"/>
    <cellStyle name="Input 4 12 3" xfId="12522"/>
    <cellStyle name="Input 4 12 4" xfId="17183"/>
    <cellStyle name="Input 4 13" xfId="3549"/>
    <cellStyle name="Input 4 13 2" xfId="7860"/>
    <cellStyle name="Input 4 13 3" xfId="12523"/>
    <cellStyle name="Input 4 13 4" xfId="17184"/>
    <cellStyle name="Input 4 14" xfId="3550"/>
    <cellStyle name="Input 4 14 2" xfId="7861"/>
    <cellStyle name="Input 4 14 3" xfId="12524"/>
    <cellStyle name="Input 4 14 4" xfId="17185"/>
    <cellStyle name="Input 4 15" xfId="3551"/>
    <cellStyle name="Input 4 15 2" xfId="7862"/>
    <cellStyle name="Input 4 15 3" xfId="12525"/>
    <cellStyle name="Input 4 15 4" xfId="17186"/>
    <cellStyle name="Input 4 16" xfId="3552"/>
    <cellStyle name="Input 4 16 2" xfId="7863"/>
    <cellStyle name="Input 4 16 3" xfId="12526"/>
    <cellStyle name="Input 4 16 4" xfId="17187"/>
    <cellStyle name="Input 4 17" xfId="3553"/>
    <cellStyle name="Input 4 17 2" xfId="7864"/>
    <cellStyle name="Input 4 17 3" xfId="12527"/>
    <cellStyle name="Input 4 17 4" xfId="17188"/>
    <cellStyle name="Input 4 18" xfId="3554"/>
    <cellStyle name="Input 4 18 2" xfId="7865"/>
    <cellStyle name="Input 4 18 3" xfId="12528"/>
    <cellStyle name="Input 4 18 4" xfId="17189"/>
    <cellStyle name="Input 4 19" xfId="2502"/>
    <cellStyle name="Input 4 2" xfId="877"/>
    <cellStyle name="Input 4 2 2" xfId="1243"/>
    <cellStyle name="Input 4 2 3" xfId="1683"/>
    <cellStyle name="Input 4 2 4" xfId="2123"/>
    <cellStyle name="Input 4 2 5" xfId="3555"/>
    <cellStyle name="Input 4 2 6" xfId="7866"/>
    <cellStyle name="Input 4 2 7" xfId="12529"/>
    <cellStyle name="Input 4 2 8" xfId="17190"/>
    <cellStyle name="Input 4 20" xfId="11564"/>
    <cellStyle name="Input 4 21" xfId="16225"/>
    <cellStyle name="Input 4 3" xfId="1073"/>
    <cellStyle name="Input 4 3 2" xfId="3556"/>
    <cellStyle name="Input 4 3 3" xfId="7867"/>
    <cellStyle name="Input 4 3 4" xfId="12530"/>
    <cellStyle name="Input 4 3 5" xfId="17191"/>
    <cellStyle name="Input 4 4" xfId="1482"/>
    <cellStyle name="Input 4 4 2" xfId="3557"/>
    <cellStyle name="Input 4 4 3" xfId="7868"/>
    <cellStyle name="Input 4 4 4" xfId="12531"/>
    <cellStyle name="Input 4 4 5" xfId="17192"/>
    <cellStyle name="Input 4 5" xfId="1922"/>
    <cellStyle name="Input 4 5 2" xfId="3558"/>
    <cellStyle name="Input 4 5 3" xfId="7869"/>
    <cellStyle name="Input 4 5 4" xfId="12532"/>
    <cellStyle name="Input 4 5 5" xfId="17193"/>
    <cellStyle name="Input 4 6" xfId="2590"/>
    <cellStyle name="Input 4 6 2" xfId="7870"/>
    <cellStyle name="Input 4 6 3" xfId="12533"/>
    <cellStyle name="Input 4 6 4" xfId="17194"/>
    <cellStyle name="Input 4 7" xfId="3560"/>
    <cellStyle name="Input 4 7 2" xfId="7871"/>
    <cellStyle name="Input 4 7 3" xfId="12534"/>
    <cellStyle name="Input 4 7 4" xfId="17195"/>
    <cellStyle name="Input 4 8" xfId="3561"/>
    <cellStyle name="Input 4 8 2" xfId="7872"/>
    <cellStyle name="Input 4 8 3" xfId="12535"/>
    <cellStyle name="Input 4 8 4" xfId="17196"/>
    <cellStyle name="Input 4 9" xfId="3562"/>
    <cellStyle name="Input 4 9 2" xfId="7873"/>
    <cellStyle name="Input 4 9 3" xfId="12536"/>
    <cellStyle name="Input 4 9 4" xfId="17197"/>
    <cellStyle name="Input 5" xfId="484"/>
    <cellStyle name="Input 5 10" xfId="3563"/>
    <cellStyle name="Input 5 10 2" xfId="7874"/>
    <cellStyle name="Input 5 10 3" xfId="12537"/>
    <cellStyle name="Input 5 10 4" xfId="17198"/>
    <cellStyle name="Input 5 11" xfId="3564"/>
    <cellStyle name="Input 5 11 2" xfId="7875"/>
    <cellStyle name="Input 5 11 3" xfId="12538"/>
    <cellStyle name="Input 5 11 4" xfId="17199"/>
    <cellStyle name="Input 5 12" xfId="3565"/>
    <cellStyle name="Input 5 12 2" xfId="7876"/>
    <cellStyle name="Input 5 12 3" xfId="12539"/>
    <cellStyle name="Input 5 12 4" xfId="17200"/>
    <cellStyle name="Input 5 13" xfId="3566"/>
    <cellStyle name="Input 5 13 2" xfId="7877"/>
    <cellStyle name="Input 5 13 3" xfId="12540"/>
    <cellStyle name="Input 5 13 4" xfId="17201"/>
    <cellStyle name="Input 5 14" xfId="3567"/>
    <cellStyle name="Input 5 14 2" xfId="7878"/>
    <cellStyle name="Input 5 14 3" xfId="12541"/>
    <cellStyle name="Input 5 14 4" xfId="17202"/>
    <cellStyle name="Input 5 15" xfId="3568"/>
    <cellStyle name="Input 5 15 2" xfId="7879"/>
    <cellStyle name="Input 5 15 3" xfId="12542"/>
    <cellStyle name="Input 5 15 4" xfId="17203"/>
    <cellStyle name="Input 5 16" xfId="3569"/>
    <cellStyle name="Input 5 16 2" xfId="7880"/>
    <cellStyle name="Input 5 16 3" xfId="12543"/>
    <cellStyle name="Input 5 16 4" xfId="17204"/>
    <cellStyle name="Input 5 17" xfId="3570"/>
    <cellStyle name="Input 5 17 2" xfId="7881"/>
    <cellStyle name="Input 5 17 3" xfId="12544"/>
    <cellStyle name="Input 5 17 4" xfId="17205"/>
    <cellStyle name="Input 5 18" xfId="3571"/>
    <cellStyle name="Input 5 18 2" xfId="7882"/>
    <cellStyle name="Input 5 18 3" xfId="12545"/>
    <cellStyle name="Input 5 18 4" xfId="17206"/>
    <cellStyle name="Input 5 19" xfId="2501"/>
    <cellStyle name="Input 5 2" xfId="878"/>
    <cellStyle name="Input 5 2 2" xfId="1244"/>
    <cellStyle name="Input 5 2 3" xfId="1684"/>
    <cellStyle name="Input 5 2 4" xfId="2124"/>
    <cellStyle name="Input 5 2 5" xfId="3572"/>
    <cellStyle name="Input 5 2 6" xfId="7883"/>
    <cellStyle name="Input 5 2 7" xfId="12546"/>
    <cellStyle name="Input 5 2 8" xfId="17207"/>
    <cellStyle name="Input 5 20" xfId="11565"/>
    <cellStyle name="Input 5 21" xfId="16226"/>
    <cellStyle name="Input 5 3" xfId="1072"/>
    <cellStyle name="Input 5 3 2" xfId="3573"/>
    <cellStyle name="Input 5 3 3" xfId="7884"/>
    <cellStyle name="Input 5 3 4" xfId="12547"/>
    <cellStyle name="Input 5 3 5" xfId="17208"/>
    <cellStyle name="Input 5 4" xfId="1483"/>
    <cellStyle name="Input 5 4 2" xfId="3574"/>
    <cellStyle name="Input 5 4 3" xfId="7885"/>
    <cellStyle name="Input 5 4 4" xfId="12548"/>
    <cellStyle name="Input 5 4 5" xfId="17209"/>
    <cellStyle name="Input 5 5" xfId="1923"/>
    <cellStyle name="Input 5 5 2" xfId="3575"/>
    <cellStyle name="Input 5 5 3" xfId="7886"/>
    <cellStyle name="Input 5 5 4" xfId="12549"/>
    <cellStyle name="Input 5 5 5" xfId="17210"/>
    <cellStyle name="Input 5 6" xfId="2591"/>
    <cellStyle name="Input 5 6 2" xfId="7887"/>
    <cellStyle name="Input 5 6 3" xfId="12550"/>
    <cellStyle name="Input 5 6 4" xfId="17211"/>
    <cellStyle name="Input 5 7" xfId="3577"/>
    <cellStyle name="Input 5 7 2" xfId="7888"/>
    <cellStyle name="Input 5 7 3" xfId="12551"/>
    <cellStyle name="Input 5 7 4" xfId="17212"/>
    <cellStyle name="Input 5 8" xfId="3578"/>
    <cellStyle name="Input 5 8 2" xfId="7889"/>
    <cellStyle name="Input 5 8 3" xfId="12552"/>
    <cellStyle name="Input 5 8 4" xfId="17213"/>
    <cellStyle name="Input 5 9" xfId="3579"/>
    <cellStyle name="Input 5 9 2" xfId="7890"/>
    <cellStyle name="Input 5 9 3" xfId="12553"/>
    <cellStyle name="Input 5 9 4" xfId="17214"/>
    <cellStyle name="Input 6" xfId="485"/>
    <cellStyle name="Input 6 10" xfId="3580"/>
    <cellStyle name="Input 6 10 2" xfId="7891"/>
    <cellStyle name="Input 6 10 3" xfId="12554"/>
    <cellStyle name="Input 6 10 4" xfId="17215"/>
    <cellStyle name="Input 6 11" xfId="3581"/>
    <cellStyle name="Input 6 11 2" xfId="7892"/>
    <cellStyle name="Input 6 11 3" xfId="12555"/>
    <cellStyle name="Input 6 11 4" xfId="17216"/>
    <cellStyle name="Input 6 12" xfId="3582"/>
    <cellStyle name="Input 6 12 2" xfId="7893"/>
    <cellStyle name="Input 6 12 3" xfId="12556"/>
    <cellStyle name="Input 6 12 4" xfId="17217"/>
    <cellStyle name="Input 6 13" xfId="3583"/>
    <cellStyle name="Input 6 13 2" xfId="7894"/>
    <cellStyle name="Input 6 13 3" xfId="12557"/>
    <cellStyle name="Input 6 13 4" xfId="17218"/>
    <cellStyle name="Input 6 14" xfId="3584"/>
    <cellStyle name="Input 6 14 2" xfId="7895"/>
    <cellStyle name="Input 6 14 3" xfId="12558"/>
    <cellStyle name="Input 6 14 4" xfId="17219"/>
    <cellStyle name="Input 6 15" xfId="3585"/>
    <cellStyle name="Input 6 15 2" xfId="7896"/>
    <cellStyle name="Input 6 15 3" xfId="12559"/>
    <cellStyle name="Input 6 15 4" xfId="17220"/>
    <cellStyle name="Input 6 16" xfId="3586"/>
    <cellStyle name="Input 6 16 2" xfId="7897"/>
    <cellStyle name="Input 6 16 3" xfId="12560"/>
    <cellStyle name="Input 6 16 4" xfId="17221"/>
    <cellStyle name="Input 6 17" xfId="3587"/>
    <cellStyle name="Input 6 17 2" xfId="7898"/>
    <cellStyle name="Input 6 17 3" xfId="12561"/>
    <cellStyle name="Input 6 17 4" xfId="17222"/>
    <cellStyle name="Input 6 18" xfId="3588"/>
    <cellStyle name="Input 6 18 2" xfId="7899"/>
    <cellStyle name="Input 6 18 3" xfId="12562"/>
    <cellStyle name="Input 6 18 4" xfId="17223"/>
    <cellStyle name="Input 6 19" xfId="2500"/>
    <cellStyle name="Input 6 2" xfId="879"/>
    <cellStyle name="Input 6 2 2" xfId="1245"/>
    <cellStyle name="Input 6 2 3" xfId="1685"/>
    <cellStyle name="Input 6 2 4" xfId="2125"/>
    <cellStyle name="Input 6 2 5" xfId="3589"/>
    <cellStyle name="Input 6 2 6" xfId="7900"/>
    <cellStyle name="Input 6 2 7" xfId="12563"/>
    <cellStyle name="Input 6 2 8" xfId="17224"/>
    <cellStyle name="Input 6 20" xfId="11566"/>
    <cellStyle name="Input 6 21" xfId="16227"/>
    <cellStyle name="Input 6 3" xfId="1071"/>
    <cellStyle name="Input 6 3 2" xfId="3590"/>
    <cellStyle name="Input 6 3 3" xfId="7901"/>
    <cellStyle name="Input 6 3 4" xfId="12564"/>
    <cellStyle name="Input 6 3 5" xfId="17225"/>
    <cellStyle name="Input 6 4" xfId="1484"/>
    <cellStyle name="Input 6 4 2" xfId="3591"/>
    <cellStyle name="Input 6 4 3" xfId="7902"/>
    <cellStyle name="Input 6 4 4" xfId="12565"/>
    <cellStyle name="Input 6 4 5" xfId="17226"/>
    <cellStyle name="Input 6 5" xfId="1924"/>
    <cellStyle name="Input 6 5 2" xfId="3592"/>
    <cellStyle name="Input 6 5 3" xfId="7903"/>
    <cellStyle name="Input 6 5 4" xfId="12566"/>
    <cellStyle name="Input 6 5 5" xfId="17227"/>
    <cellStyle name="Input 6 6" xfId="2592"/>
    <cellStyle name="Input 6 6 2" xfId="7904"/>
    <cellStyle name="Input 6 6 3" xfId="12567"/>
    <cellStyle name="Input 6 6 4" xfId="17228"/>
    <cellStyle name="Input 6 7" xfId="3594"/>
    <cellStyle name="Input 6 7 2" xfId="7905"/>
    <cellStyle name="Input 6 7 3" xfId="12568"/>
    <cellStyle name="Input 6 7 4" xfId="17229"/>
    <cellStyle name="Input 6 8" xfId="3595"/>
    <cellStyle name="Input 6 8 2" xfId="7906"/>
    <cellStyle name="Input 6 8 3" xfId="12569"/>
    <cellStyle name="Input 6 8 4" xfId="17230"/>
    <cellStyle name="Input 6 9" xfId="3596"/>
    <cellStyle name="Input 6 9 2" xfId="7907"/>
    <cellStyle name="Input 6 9 3" xfId="12570"/>
    <cellStyle name="Input 6 9 4" xfId="17231"/>
    <cellStyle name="Input 7" xfId="486"/>
    <cellStyle name="Input 7 10" xfId="3597"/>
    <cellStyle name="Input 7 10 2" xfId="7908"/>
    <cellStyle name="Input 7 10 3" xfId="12571"/>
    <cellStyle name="Input 7 10 4" xfId="17232"/>
    <cellStyle name="Input 7 11" xfId="3598"/>
    <cellStyle name="Input 7 11 2" xfId="7909"/>
    <cellStyle name="Input 7 11 3" xfId="12572"/>
    <cellStyle name="Input 7 11 4" xfId="17233"/>
    <cellStyle name="Input 7 12" xfId="3599"/>
    <cellStyle name="Input 7 12 2" xfId="7910"/>
    <cellStyle name="Input 7 12 3" xfId="12573"/>
    <cellStyle name="Input 7 12 4" xfId="17234"/>
    <cellStyle name="Input 7 13" xfId="3600"/>
    <cellStyle name="Input 7 13 2" xfId="7911"/>
    <cellStyle name="Input 7 13 3" xfId="12574"/>
    <cellStyle name="Input 7 13 4" xfId="17235"/>
    <cellStyle name="Input 7 14" xfId="3601"/>
    <cellStyle name="Input 7 14 2" xfId="7912"/>
    <cellStyle name="Input 7 14 3" xfId="12575"/>
    <cellStyle name="Input 7 14 4" xfId="17236"/>
    <cellStyle name="Input 7 15" xfId="3602"/>
    <cellStyle name="Input 7 15 2" xfId="7913"/>
    <cellStyle name="Input 7 15 3" xfId="12576"/>
    <cellStyle name="Input 7 15 4" xfId="17237"/>
    <cellStyle name="Input 7 16" xfId="3603"/>
    <cellStyle name="Input 7 16 2" xfId="7914"/>
    <cellStyle name="Input 7 16 3" xfId="12577"/>
    <cellStyle name="Input 7 16 4" xfId="17238"/>
    <cellStyle name="Input 7 17" xfId="3604"/>
    <cellStyle name="Input 7 17 2" xfId="7915"/>
    <cellStyle name="Input 7 17 3" xfId="12578"/>
    <cellStyle name="Input 7 17 4" xfId="17239"/>
    <cellStyle name="Input 7 18" xfId="3605"/>
    <cellStyle name="Input 7 18 2" xfId="7916"/>
    <cellStyle name="Input 7 18 3" xfId="12579"/>
    <cellStyle name="Input 7 18 4" xfId="17240"/>
    <cellStyle name="Input 7 19" xfId="2499"/>
    <cellStyle name="Input 7 2" xfId="880"/>
    <cellStyle name="Input 7 2 2" xfId="1246"/>
    <cellStyle name="Input 7 2 3" xfId="1686"/>
    <cellStyle name="Input 7 2 4" xfId="2126"/>
    <cellStyle name="Input 7 2 5" xfId="3606"/>
    <cellStyle name="Input 7 2 6" xfId="7917"/>
    <cellStyle name="Input 7 2 7" xfId="12580"/>
    <cellStyle name="Input 7 2 8" xfId="17241"/>
    <cellStyle name="Input 7 20" xfId="11567"/>
    <cellStyle name="Input 7 21" xfId="16228"/>
    <cellStyle name="Input 7 3" xfId="1070"/>
    <cellStyle name="Input 7 3 2" xfId="3607"/>
    <cellStyle name="Input 7 3 3" xfId="7918"/>
    <cellStyle name="Input 7 3 4" xfId="12581"/>
    <cellStyle name="Input 7 3 5" xfId="17242"/>
    <cellStyle name="Input 7 4" xfId="1485"/>
    <cellStyle name="Input 7 4 2" xfId="3608"/>
    <cellStyle name="Input 7 4 3" xfId="7919"/>
    <cellStyle name="Input 7 4 4" xfId="12582"/>
    <cellStyle name="Input 7 4 5" xfId="17243"/>
    <cellStyle name="Input 7 5" xfId="1925"/>
    <cellStyle name="Input 7 5 2" xfId="3609"/>
    <cellStyle name="Input 7 5 3" xfId="7920"/>
    <cellStyle name="Input 7 5 4" xfId="12583"/>
    <cellStyle name="Input 7 5 5" xfId="17244"/>
    <cellStyle name="Input 7 6" xfId="2593"/>
    <cellStyle name="Input 7 6 2" xfId="7921"/>
    <cellStyle name="Input 7 6 3" xfId="12584"/>
    <cellStyle name="Input 7 6 4" xfId="17245"/>
    <cellStyle name="Input 7 7" xfId="3611"/>
    <cellStyle name="Input 7 7 2" xfId="7922"/>
    <cellStyle name="Input 7 7 3" xfId="12585"/>
    <cellStyle name="Input 7 7 4" xfId="17246"/>
    <cellStyle name="Input 7 8" xfId="3612"/>
    <cellStyle name="Input 7 8 2" xfId="7923"/>
    <cellStyle name="Input 7 8 3" xfId="12586"/>
    <cellStyle name="Input 7 8 4" xfId="17247"/>
    <cellStyle name="Input 7 9" xfId="3613"/>
    <cellStyle name="Input 7 9 2" xfId="7924"/>
    <cellStyle name="Input 7 9 3" xfId="12587"/>
    <cellStyle name="Input 7 9 4" xfId="17248"/>
    <cellStyle name="Input 8" xfId="487"/>
    <cellStyle name="Input 8 10" xfId="3614"/>
    <cellStyle name="Input 8 10 2" xfId="7925"/>
    <cellStyle name="Input 8 10 3" xfId="12588"/>
    <cellStyle name="Input 8 10 4" xfId="17249"/>
    <cellStyle name="Input 8 11" xfId="3615"/>
    <cellStyle name="Input 8 11 2" xfId="7926"/>
    <cellStyle name="Input 8 11 3" xfId="12589"/>
    <cellStyle name="Input 8 11 4" xfId="17250"/>
    <cellStyle name="Input 8 12" xfId="3616"/>
    <cellStyle name="Input 8 12 2" xfId="7927"/>
    <cellStyle name="Input 8 12 3" xfId="12590"/>
    <cellStyle name="Input 8 12 4" xfId="17251"/>
    <cellStyle name="Input 8 13" xfId="3617"/>
    <cellStyle name="Input 8 13 2" xfId="7928"/>
    <cellStyle name="Input 8 13 3" xfId="12591"/>
    <cellStyle name="Input 8 13 4" xfId="17252"/>
    <cellStyle name="Input 8 14" xfId="3618"/>
    <cellStyle name="Input 8 14 2" xfId="7929"/>
    <cellStyle name="Input 8 14 3" xfId="12592"/>
    <cellStyle name="Input 8 14 4" xfId="17253"/>
    <cellStyle name="Input 8 15" xfId="3619"/>
    <cellStyle name="Input 8 15 2" xfId="7930"/>
    <cellStyle name="Input 8 15 3" xfId="12593"/>
    <cellStyle name="Input 8 15 4" xfId="17254"/>
    <cellStyle name="Input 8 16" xfId="3620"/>
    <cellStyle name="Input 8 16 2" xfId="7931"/>
    <cellStyle name="Input 8 16 3" xfId="12594"/>
    <cellStyle name="Input 8 16 4" xfId="17255"/>
    <cellStyle name="Input 8 17" xfId="3621"/>
    <cellStyle name="Input 8 17 2" xfId="7932"/>
    <cellStyle name="Input 8 17 3" xfId="12595"/>
    <cellStyle name="Input 8 17 4" xfId="17256"/>
    <cellStyle name="Input 8 18" xfId="3622"/>
    <cellStyle name="Input 8 18 2" xfId="7933"/>
    <cellStyle name="Input 8 18 3" xfId="12596"/>
    <cellStyle name="Input 8 18 4" xfId="17257"/>
    <cellStyle name="Input 8 19" xfId="2498"/>
    <cellStyle name="Input 8 2" xfId="881"/>
    <cellStyle name="Input 8 2 2" xfId="1247"/>
    <cellStyle name="Input 8 2 3" xfId="1687"/>
    <cellStyle name="Input 8 2 4" xfId="2127"/>
    <cellStyle name="Input 8 2 5" xfId="3623"/>
    <cellStyle name="Input 8 2 6" xfId="7934"/>
    <cellStyle name="Input 8 2 7" xfId="12597"/>
    <cellStyle name="Input 8 2 8" xfId="17258"/>
    <cellStyle name="Input 8 20" xfId="11568"/>
    <cellStyle name="Input 8 21" xfId="16229"/>
    <cellStyle name="Input 8 3" xfId="1069"/>
    <cellStyle name="Input 8 3 2" xfId="3624"/>
    <cellStyle name="Input 8 3 3" xfId="7935"/>
    <cellStyle name="Input 8 3 4" xfId="12598"/>
    <cellStyle name="Input 8 3 5" xfId="17259"/>
    <cellStyle name="Input 8 4" xfId="1486"/>
    <cellStyle name="Input 8 4 2" xfId="3625"/>
    <cellStyle name="Input 8 4 3" xfId="7936"/>
    <cellStyle name="Input 8 4 4" xfId="12599"/>
    <cellStyle name="Input 8 4 5" xfId="17260"/>
    <cellStyle name="Input 8 5" xfId="1926"/>
    <cellStyle name="Input 8 5 2" xfId="3626"/>
    <cellStyle name="Input 8 5 3" xfId="7937"/>
    <cellStyle name="Input 8 5 4" xfId="12600"/>
    <cellStyle name="Input 8 5 5" xfId="17261"/>
    <cellStyle name="Input 8 6" xfId="2594"/>
    <cellStyle name="Input 8 6 2" xfId="7938"/>
    <cellStyle name="Input 8 6 3" xfId="12601"/>
    <cellStyle name="Input 8 6 4" xfId="17262"/>
    <cellStyle name="Input 8 7" xfId="3628"/>
    <cellStyle name="Input 8 7 2" xfId="7939"/>
    <cellStyle name="Input 8 7 3" xfId="12602"/>
    <cellStyle name="Input 8 7 4" xfId="17263"/>
    <cellStyle name="Input 8 8" xfId="3629"/>
    <cellStyle name="Input 8 8 2" xfId="7940"/>
    <cellStyle name="Input 8 8 3" xfId="12603"/>
    <cellStyle name="Input 8 8 4" xfId="17264"/>
    <cellStyle name="Input 8 9" xfId="3630"/>
    <cellStyle name="Input 8 9 2" xfId="7941"/>
    <cellStyle name="Input 8 9 3" xfId="12604"/>
    <cellStyle name="Input 8 9 4" xfId="17265"/>
    <cellStyle name="Input 9" xfId="488"/>
    <cellStyle name="Input 9 10" xfId="3631"/>
    <cellStyle name="Input 9 10 2" xfId="7942"/>
    <cellStyle name="Input 9 10 3" xfId="12605"/>
    <cellStyle name="Input 9 10 4" xfId="17266"/>
    <cellStyle name="Input 9 11" xfId="3632"/>
    <cellStyle name="Input 9 11 2" xfId="7943"/>
    <cellStyle name="Input 9 11 3" xfId="12606"/>
    <cellStyle name="Input 9 11 4" xfId="17267"/>
    <cellStyle name="Input 9 12" xfId="3633"/>
    <cellStyle name="Input 9 12 2" xfId="7944"/>
    <cellStyle name="Input 9 12 3" xfId="12607"/>
    <cellStyle name="Input 9 12 4" xfId="17268"/>
    <cellStyle name="Input 9 13" xfId="3634"/>
    <cellStyle name="Input 9 13 2" xfId="7945"/>
    <cellStyle name="Input 9 13 3" xfId="12608"/>
    <cellStyle name="Input 9 13 4" xfId="17269"/>
    <cellStyle name="Input 9 14" xfId="3635"/>
    <cellStyle name="Input 9 14 2" xfId="7946"/>
    <cellStyle name="Input 9 14 3" xfId="12609"/>
    <cellStyle name="Input 9 14 4" xfId="17270"/>
    <cellStyle name="Input 9 15" xfId="3636"/>
    <cellStyle name="Input 9 15 2" xfId="7947"/>
    <cellStyle name="Input 9 15 3" xfId="12610"/>
    <cellStyle name="Input 9 15 4" xfId="17271"/>
    <cellStyle name="Input 9 16" xfId="3637"/>
    <cellStyle name="Input 9 16 2" xfId="7948"/>
    <cellStyle name="Input 9 16 3" xfId="12611"/>
    <cellStyle name="Input 9 16 4" xfId="17272"/>
    <cellStyle name="Input 9 17" xfId="3638"/>
    <cellStyle name="Input 9 17 2" xfId="7949"/>
    <cellStyle name="Input 9 17 3" xfId="12612"/>
    <cellStyle name="Input 9 17 4" xfId="17273"/>
    <cellStyle name="Input 9 18" xfId="3639"/>
    <cellStyle name="Input 9 18 2" xfId="7950"/>
    <cellStyle name="Input 9 18 3" xfId="12613"/>
    <cellStyle name="Input 9 18 4" xfId="17274"/>
    <cellStyle name="Input 9 19" xfId="2497"/>
    <cellStyle name="Input 9 2" xfId="882"/>
    <cellStyle name="Input 9 2 2" xfId="1248"/>
    <cellStyle name="Input 9 2 3" xfId="1688"/>
    <cellStyle name="Input 9 2 4" xfId="2128"/>
    <cellStyle name="Input 9 2 5" xfId="3640"/>
    <cellStyle name="Input 9 2 6" xfId="7951"/>
    <cellStyle name="Input 9 2 7" xfId="12614"/>
    <cellStyle name="Input 9 2 8" xfId="17275"/>
    <cellStyle name="Input 9 20" xfId="11569"/>
    <cellStyle name="Input 9 21" xfId="16230"/>
    <cellStyle name="Input 9 3" xfId="876"/>
    <cellStyle name="Input 9 3 2" xfId="3641"/>
    <cellStyle name="Input 9 3 3" xfId="7952"/>
    <cellStyle name="Input 9 3 4" xfId="12615"/>
    <cellStyle name="Input 9 3 5" xfId="17276"/>
    <cellStyle name="Input 9 4" xfId="1487"/>
    <cellStyle name="Input 9 4 2" xfId="3642"/>
    <cellStyle name="Input 9 4 3" xfId="7953"/>
    <cellStyle name="Input 9 4 4" xfId="12616"/>
    <cellStyle name="Input 9 4 5" xfId="17277"/>
    <cellStyle name="Input 9 5" xfId="1927"/>
    <cellStyle name="Input 9 5 2" xfId="3643"/>
    <cellStyle name="Input 9 5 3" xfId="7954"/>
    <cellStyle name="Input 9 5 4" xfId="12617"/>
    <cellStyle name="Input 9 5 5" xfId="17278"/>
    <cellStyle name="Input 9 6" xfId="2595"/>
    <cellStyle name="Input 9 6 2" xfId="7955"/>
    <cellStyle name="Input 9 6 3" xfId="12618"/>
    <cellStyle name="Input 9 6 4" xfId="17279"/>
    <cellStyle name="Input 9 7" xfId="3645"/>
    <cellStyle name="Input 9 7 2" xfId="7956"/>
    <cellStyle name="Input 9 7 3" xfId="12619"/>
    <cellStyle name="Input 9 7 4" xfId="17280"/>
    <cellStyle name="Input 9 8" xfId="3646"/>
    <cellStyle name="Input 9 8 2" xfId="7957"/>
    <cellStyle name="Input 9 8 3" xfId="12620"/>
    <cellStyle name="Input 9 8 4" xfId="17281"/>
    <cellStyle name="Input 9 9" xfId="3647"/>
    <cellStyle name="Input 9 9 2" xfId="7958"/>
    <cellStyle name="Input 9 9 3" xfId="12621"/>
    <cellStyle name="Input 9 9 4" xfId="17282"/>
    <cellStyle name="Linked Cell" xfId="76"/>
    <cellStyle name="Neutral" xfId="77"/>
    <cellStyle name="Note" xfId="78"/>
    <cellStyle name="Note 10" xfId="489"/>
    <cellStyle name="Note 10 10" xfId="3648"/>
    <cellStyle name="Note 10 10 2" xfId="7959"/>
    <cellStyle name="Note 10 10 3" xfId="12622"/>
    <cellStyle name="Note 10 10 4" xfId="17283"/>
    <cellStyle name="Note 10 11" xfId="3649"/>
    <cellStyle name="Note 10 11 2" xfId="7960"/>
    <cellStyle name="Note 10 11 3" xfId="12623"/>
    <cellStyle name="Note 10 11 4" xfId="17284"/>
    <cellStyle name="Note 10 12" xfId="3650"/>
    <cellStyle name="Note 10 12 2" xfId="7961"/>
    <cellStyle name="Note 10 12 3" xfId="12624"/>
    <cellStyle name="Note 10 12 4" xfId="17285"/>
    <cellStyle name="Note 10 13" xfId="3651"/>
    <cellStyle name="Note 10 13 2" xfId="7962"/>
    <cellStyle name="Note 10 13 3" xfId="12625"/>
    <cellStyle name="Note 10 13 4" xfId="17286"/>
    <cellStyle name="Note 10 14" xfId="3652"/>
    <cellStyle name="Note 10 14 2" xfId="7963"/>
    <cellStyle name="Note 10 14 3" xfId="12626"/>
    <cellStyle name="Note 10 14 4" xfId="17287"/>
    <cellStyle name="Note 10 15" xfId="3653"/>
    <cellStyle name="Note 10 15 2" xfId="7964"/>
    <cellStyle name="Note 10 15 3" xfId="12627"/>
    <cellStyle name="Note 10 15 4" xfId="17288"/>
    <cellStyle name="Note 10 16" xfId="3654"/>
    <cellStyle name="Note 10 16 2" xfId="7965"/>
    <cellStyle name="Note 10 16 3" xfId="12628"/>
    <cellStyle name="Note 10 16 4" xfId="17289"/>
    <cellStyle name="Note 10 17" xfId="3655"/>
    <cellStyle name="Note 10 17 2" xfId="7966"/>
    <cellStyle name="Note 10 17 3" xfId="12629"/>
    <cellStyle name="Note 10 17 4" xfId="17290"/>
    <cellStyle name="Note 10 18" xfId="3656"/>
    <cellStyle name="Note 10 18 2" xfId="7967"/>
    <cellStyle name="Note 10 18 3" xfId="12630"/>
    <cellStyle name="Note 10 18 4" xfId="17291"/>
    <cellStyle name="Note 10 19" xfId="2496"/>
    <cellStyle name="Note 10 2" xfId="883"/>
    <cellStyle name="Note 10 2 2" xfId="1249"/>
    <cellStyle name="Note 10 2 3" xfId="1689"/>
    <cellStyle name="Note 10 2 4" xfId="2129"/>
    <cellStyle name="Note 10 2 5" xfId="3657"/>
    <cellStyle name="Note 10 2 6" xfId="7968"/>
    <cellStyle name="Note 10 2 7" xfId="12631"/>
    <cellStyle name="Note 10 2 8" xfId="17292"/>
    <cellStyle name="Note 10 20" xfId="11570"/>
    <cellStyle name="Note 10 21" xfId="16231"/>
    <cellStyle name="Note 10 3" xfId="1067"/>
    <cellStyle name="Note 10 3 2" xfId="3658"/>
    <cellStyle name="Note 10 3 3" xfId="7969"/>
    <cellStyle name="Note 10 3 4" xfId="12632"/>
    <cellStyle name="Note 10 3 5" xfId="17293"/>
    <cellStyle name="Note 10 4" xfId="1488"/>
    <cellStyle name="Note 10 4 2" xfId="3659"/>
    <cellStyle name="Note 10 4 3" xfId="7970"/>
    <cellStyle name="Note 10 4 4" xfId="12633"/>
    <cellStyle name="Note 10 4 5" xfId="17294"/>
    <cellStyle name="Note 10 5" xfId="1928"/>
    <cellStyle name="Note 10 5 2" xfId="3660"/>
    <cellStyle name="Note 10 5 3" xfId="7971"/>
    <cellStyle name="Note 10 5 4" xfId="12634"/>
    <cellStyle name="Note 10 5 5" xfId="17295"/>
    <cellStyle name="Note 10 6" xfId="2596"/>
    <cellStyle name="Note 10 6 2" xfId="7972"/>
    <cellStyle name="Note 10 6 3" xfId="12635"/>
    <cellStyle name="Note 10 6 4" xfId="17296"/>
    <cellStyle name="Note 10 7" xfId="3662"/>
    <cellStyle name="Note 10 7 2" xfId="7973"/>
    <cellStyle name="Note 10 7 3" xfId="12636"/>
    <cellStyle name="Note 10 7 4" xfId="17297"/>
    <cellStyle name="Note 10 8" xfId="3663"/>
    <cellStyle name="Note 10 8 2" xfId="7974"/>
    <cellStyle name="Note 10 8 3" xfId="12637"/>
    <cellStyle name="Note 10 8 4" xfId="17298"/>
    <cellStyle name="Note 10 9" xfId="3664"/>
    <cellStyle name="Note 10 9 2" xfId="7975"/>
    <cellStyle name="Note 10 9 3" xfId="12638"/>
    <cellStyle name="Note 10 9 4" xfId="17299"/>
    <cellStyle name="Note 11" xfId="490"/>
    <cellStyle name="Note 11 10" xfId="3665"/>
    <cellStyle name="Note 11 10 2" xfId="7976"/>
    <cellStyle name="Note 11 10 3" xfId="12639"/>
    <cellStyle name="Note 11 10 4" xfId="17300"/>
    <cellStyle name="Note 11 11" xfId="3666"/>
    <cellStyle name="Note 11 11 2" xfId="7977"/>
    <cellStyle name="Note 11 11 3" xfId="12640"/>
    <cellStyle name="Note 11 11 4" xfId="17301"/>
    <cellStyle name="Note 11 12" xfId="3667"/>
    <cellStyle name="Note 11 12 2" xfId="7978"/>
    <cellStyle name="Note 11 12 3" xfId="12641"/>
    <cellStyle name="Note 11 12 4" xfId="17302"/>
    <cellStyle name="Note 11 13" xfId="3668"/>
    <cellStyle name="Note 11 13 2" xfId="7979"/>
    <cellStyle name="Note 11 13 3" xfId="12642"/>
    <cellStyle name="Note 11 13 4" xfId="17303"/>
    <cellStyle name="Note 11 14" xfId="3669"/>
    <cellStyle name="Note 11 14 2" xfId="7980"/>
    <cellStyle name="Note 11 14 3" xfId="12643"/>
    <cellStyle name="Note 11 14 4" xfId="17304"/>
    <cellStyle name="Note 11 15" xfId="3670"/>
    <cellStyle name="Note 11 15 2" xfId="7981"/>
    <cellStyle name="Note 11 15 3" xfId="12644"/>
    <cellStyle name="Note 11 15 4" xfId="17305"/>
    <cellStyle name="Note 11 16" xfId="3671"/>
    <cellStyle name="Note 11 16 2" xfId="7982"/>
    <cellStyle name="Note 11 16 3" xfId="12645"/>
    <cellStyle name="Note 11 16 4" xfId="17306"/>
    <cellStyle name="Note 11 17" xfId="3672"/>
    <cellStyle name="Note 11 17 2" xfId="7983"/>
    <cellStyle name="Note 11 17 3" xfId="12646"/>
    <cellStyle name="Note 11 17 4" xfId="17307"/>
    <cellStyle name="Note 11 18" xfId="3673"/>
    <cellStyle name="Note 11 18 2" xfId="7984"/>
    <cellStyle name="Note 11 18 3" xfId="12647"/>
    <cellStyle name="Note 11 18 4" xfId="17308"/>
    <cellStyle name="Note 11 19" xfId="2495"/>
    <cellStyle name="Note 11 2" xfId="884"/>
    <cellStyle name="Note 11 2 2" xfId="1250"/>
    <cellStyle name="Note 11 2 3" xfId="1690"/>
    <cellStyle name="Note 11 2 4" xfId="2130"/>
    <cellStyle name="Note 11 2 5" xfId="3674"/>
    <cellStyle name="Note 11 2 6" xfId="7985"/>
    <cellStyle name="Note 11 2 7" xfId="12648"/>
    <cellStyle name="Note 11 2 8" xfId="17309"/>
    <cellStyle name="Note 11 20" xfId="11571"/>
    <cellStyle name="Note 11 21" xfId="16232"/>
    <cellStyle name="Note 11 3" xfId="1066"/>
    <cellStyle name="Note 11 3 2" xfId="3675"/>
    <cellStyle name="Note 11 3 3" xfId="7986"/>
    <cellStyle name="Note 11 3 4" xfId="12649"/>
    <cellStyle name="Note 11 3 5" xfId="17310"/>
    <cellStyle name="Note 11 4" xfId="1489"/>
    <cellStyle name="Note 11 4 2" xfId="3676"/>
    <cellStyle name="Note 11 4 3" xfId="7987"/>
    <cellStyle name="Note 11 4 4" xfId="12650"/>
    <cellStyle name="Note 11 4 5" xfId="17311"/>
    <cellStyle name="Note 11 5" xfId="1929"/>
    <cellStyle name="Note 11 5 2" xfId="3677"/>
    <cellStyle name="Note 11 5 3" xfId="7988"/>
    <cellStyle name="Note 11 5 4" xfId="12651"/>
    <cellStyle name="Note 11 5 5" xfId="17312"/>
    <cellStyle name="Note 11 6" xfId="2597"/>
    <cellStyle name="Note 11 6 2" xfId="7989"/>
    <cellStyle name="Note 11 6 3" xfId="12652"/>
    <cellStyle name="Note 11 6 4" xfId="17313"/>
    <cellStyle name="Note 11 7" xfId="3679"/>
    <cellStyle name="Note 11 7 2" xfId="7990"/>
    <cellStyle name="Note 11 7 3" xfId="12653"/>
    <cellStyle name="Note 11 7 4" xfId="17314"/>
    <cellStyle name="Note 11 8" xfId="3680"/>
    <cellStyle name="Note 11 8 2" xfId="7991"/>
    <cellStyle name="Note 11 8 3" xfId="12654"/>
    <cellStyle name="Note 11 8 4" xfId="17315"/>
    <cellStyle name="Note 11 9" xfId="3681"/>
    <cellStyle name="Note 11 9 2" xfId="7992"/>
    <cellStyle name="Note 11 9 3" xfId="12655"/>
    <cellStyle name="Note 11 9 4" xfId="17316"/>
    <cellStyle name="Note 12" xfId="491"/>
    <cellStyle name="Note 12 10" xfId="3682"/>
    <cellStyle name="Note 12 10 2" xfId="7993"/>
    <cellStyle name="Note 12 10 3" xfId="12656"/>
    <cellStyle name="Note 12 10 4" xfId="17317"/>
    <cellStyle name="Note 12 11" xfId="3683"/>
    <cellStyle name="Note 12 11 2" xfId="7994"/>
    <cellStyle name="Note 12 11 3" xfId="12657"/>
    <cellStyle name="Note 12 11 4" xfId="17318"/>
    <cellStyle name="Note 12 12" xfId="3684"/>
    <cellStyle name="Note 12 12 2" xfId="7995"/>
    <cellStyle name="Note 12 12 3" xfId="12658"/>
    <cellStyle name="Note 12 12 4" xfId="17319"/>
    <cellStyle name="Note 12 13" xfId="3685"/>
    <cellStyle name="Note 12 13 2" xfId="7996"/>
    <cellStyle name="Note 12 13 3" xfId="12659"/>
    <cellStyle name="Note 12 13 4" xfId="17320"/>
    <cellStyle name="Note 12 14" xfId="3686"/>
    <cellStyle name="Note 12 14 2" xfId="7997"/>
    <cellStyle name="Note 12 14 3" xfId="12660"/>
    <cellStyle name="Note 12 14 4" xfId="17321"/>
    <cellStyle name="Note 12 15" xfId="3687"/>
    <cellStyle name="Note 12 15 2" xfId="7998"/>
    <cellStyle name="Note 12 15 3" xfId="12661"/>
    <cellStyle name="Note 12 15 4" xfId="17322"/>
    <cellStyle name="Note 12 16" xfId="3688"/>
    <cellStyle name="Note 12 16 2" xfId="7999"/>
    <cellStyle name="Note 12 16 3" xfId="12662"/>
    <cellStyle name="Note 12 16 4" xfId="17323"/>
    <cellStyle name="Note 12 17" xfId="3689"/>
    <cellStyle name="Note 12 17 2" xfId="8000"/>
    <cellStyle name="Note 12 17 3" xfId="12663"/>
    <cellStyle name="Note 12 17 4" xfId="17324"/>
    <cellStyle name="Note 12 18" xfId="3690"/>
    <cellStyle name="Note 12 18 2" xfId="8001"/>
    <cellStyle name="Note 12 18 3" xfId="12664"/>
    <cellStyle name="Note 12 18 4" xfId="17325"/>
    <cellStyle name="Note 12 19" xfId="2494"/>
    <cellStyle name="Note 12 2" xfId="885"/>
    <cellStyle name="Note 12 2 2" xfId="1251"/>
    <cellStyle name="Note 12 2 3" xfId="1691"/>
    <cellStyle name="Note 12 2 4" xfId="2131"/>
    <cellStyle name="Note 12 2 5" xfId="3691"/>
    <cellStyle name="Note 12 2 6" xfId="8002"/>
    <cellStyle name="Note 12 2 7" xfId="12665"/>
    <cellStyle name="Note 12 2 8" xfId="17326"/>
    <cellStyle name="Note 12 20" xfId="11572"/>
    <cellStyle name="Note 12 21" xfId="16233"/>
    <cellStyle name="Note 12 3" xfId="1065"/>
    <cellStyle name="Note 12 3 2" xfId="3692"/>
    <cellStyle name="Note 12 3 3" xfId="8003"/>
    <cellStyle name="Note 12 3 4" xfId="12666"/>
    <cellStyle name="Note 12 3 5" xfId="17327"/>
    <cellStyle name="Note 12 4" xfId="1490"/>
    <cellStyle name="Note 12 4 2" xfId="3693"/>
    <cellStyle name="Note 12 4 3" xfId="8004"/>
    <cellStyle name="Note 12 4 4" xfId="12667"/>
    <cellStyle name="Note 12 4 5" xfId="17328"/>
    <cellStyle name="Note 12 5" xfId="1930"/>
    <cellStyle name="Note 12 5 2" xfId="3694"/>
    <cellStyle name="Note 12 5 3" xfId="8005"/>
    <cellStyle name="Note 12 5 4" xfId="12668"/>
    <cellStyle name="Note 12 5 5" xfId="17329"/>
    <cellStyle name="Note 12 6" xfId="2598"/>
    <cellStyle name="Note 12 6 2" xfId="8006"/>
    <cellStyle name="Note 12 6 3" xfId="12669"/>
    <cellStyle name="Note 12 6 4" xfId="17330"/>
    <cellStyle name="Note 12 7" xfId="3696"/>
    <cellStyle name="Note 12 7 2" xfId="8007"/>
    <cellStyle name="Note 12 7 3" xfId="12670"/>
    <cellStyle name="Note 12 7 4" xfId="17331"/>
    <cellStyle name="Note 12 8" xfId="3697"/>
    <cellStyle name="Note 12 8 2" xfId="8008"/>
    <cellStyle name="Note 12 8 3" xfId="12671"/>
    <cellStyle name="Note 12 8 4" xfId="17332"/>
    <cellStyle name="Note 12 9" xfId="3698"/>
    <cellStyle name="Note 12 9 2" xfId="8009"/>
    <cellStyle name="Note 12 9 3" xfId="12672"/>
    <cellStyle name="Note 12 9 4" xfId="17333"/>
    <cellStyle name="Note 13" xfId="721"/>
    <cellStyle name="Note 13 10" xfId="3700"/>
    <cellStyle name="Note 13 10 2" xfId="8011"/>
    <cellStyle name="Note 13 10 3" xfId="12674"/>
    <cellStyle name="Note 13 10 4" xfId="17335"/>
    <cellStyle name="Note 13 11" xfId="3701"/>
    <cellStyle name="Note 13 11 2" xfId="8012"/>
    <cellStyle name="Note 13 11 3" xfId="12675"/>
    <cellStyle name="Note 13 11 4" xfId="17336"/>
    <cellStyle name="Note 13 12" xfId="3702"/>
    <cellStyle name="Note 13 12 2" xfId="8013"/>
    <cellStyle name="Note 13 12 3" xfId="12676"/>
    <cellStyle name="Note 13 12 4" xfId="17337"/>
    <cellStyle name="Note 13 13" xfId="3703"/>
    <cellStyle name="Note 13 13 2" xfId="8014"/>
    <cellStyle name="Note 13 13 3" xfId="12677"/>
    <cellStyle name="Note 13 13 4" xfId="17338"/>
    <cellStyle name="Note 13 14" xfId="8010"/>
    <cellStyle name="Note 13 15" xfId="12673"/>
    <cellStyle name="Note 13 16" xfId="17334"/>
    <cellStyle name="Note 13 2" xfId="829"/>
    <cellStyle name="Note 13 2 2" xfId="3704"/>
    <cellStyle name="Note 13 2 3" xfId="8015"/>
    <cellStyle name="Note 13 2 4" xfId="12678"/>
    <cellStyle name="Note 13 2 5" xfId="17339"/>
    <cellStyle name="Note 13 3" xfId="727"/>
    <cellStyle name="Note 13 3 2" xfId="3705"/>
    <cellStyle name="Note 13 3 3" xfId="8016"/>
    <cellStyle name="Note 13 3 4" xfId="12679"/>
    <cellStyle name="Note 13 3 5" xfId="17340"/>
    <cellStyle name="Note 13 4" xfId="1434"/>
    <cellStyle name="Note 13 4 2" xfId="3706"/>
    <cellStyle name="Note 13 4 3" xfId="8017"/>
    <cellStyle name="Note 13 4 4" xfId="12680"/>
    <cellStyle name="Note 13 4 5" xfId="17341"/>
    <cellStyle name="Note 13 5" xfId="1874"/>
    <cellStyle name="Note 13 5 2" xfId="3707"/>
    <cellStyle name="Note 13 5 3" xfId="8018"/>
    <cellStyle name="Note 13 5 4" xfId="12681"/>
    <cellStyle name="Note 13 5 5" xfId="17342"/>
    <cellStyle name="Note 13 6" xfId="3699"/>
    <cellStyle name="Note 13 6 2" xfId="8019"/>
    <cellStyle name="Note 13 6 3" xfId="12682"/>
    <cellStyle name="Note 13 6 4" xfId="17343"/>
    <cellStyle name="Note 13 7" xfId="3709"/>
    <cellStyle name="Note 13 7 2" xfId="8020"/>
    <cellStyle name="Note 13 7 3" xfId="12683"/>
    <cellStyle name="Note 13 7 4" xfId="17344"/>
    <cellStyle name="Note 13 8" xfId="3710"/>
    <cellStyle name="Note 13 8 2" xfId="8021"/>
    <cellStyle name="Note 13 8 3" xfId="12684"/>
    <cellStyle name="Note 13 8 4" xfId="17345"/>
    <cellStyle name="Note 13 9" xfId="3711"/>
    <cellStyle name="Note 13 9 2" xfId="8022"/>
    <cellStyle name="Note 13 9 3" xfId="12685"/>
    <cellStyle name="Note 13 9 4" xfId="17346"/>
    <cellStyle name="Note 14" xfId="782"/>
    <cellStyle name="Note 14 10" xfId="3713"/>
    <cellStyle name="Note 14 10 2" xfId="8024"/>
    <cellStyle name="Note 14 10 3" xfId="12687"/>
    <cellStyle name="Note 14 10 4" xfId="17348"/>
    <cellStyle name="Note 14 11" xfId="3714"/>
    <cellStyle name="Note 14 11 2" xfId="8025"/>
    <cellStyle name="Note 14 11 3" xfId="12688"/>
    <cellStyle name="Note 14 11 4" xfId="17349"/>
    <cellStyle name="Note 14 12" xfId="3715"/>
    <cellStyle name="Note 14 12 2" xfId="8026"/>
    <cellStyle name="Note 14 12 3" xfId="12689"/>
    <cellStyle name="Note 14 12 4" xfId="17350"/>
    <cellStyle name="Note 14 13" xfId="3716"/>
    <cellStyle name="Note 14 13 2" xfId="8027"/>
    <cellStyle name="Note 14 13 3" xfId="12690"/>
    <cellStyle name="Note 14 13 4" xfId="17351"/>
    <cellStyle name="Note 14 14" xfId="8023"/>
    <cellStyle name="Note 14 15" xfId="12686"/>
    <cellStyle name="Note 14 16" xfId="17347"/>
    <cellStyle name="Note 14 2" xfId="3712"/>
    <cellStyle name="Note 14 2 2" xfId="8028"/>
    <cellStyle name="Note 14 2 3" xfId="12691"/>
    <cellStyle name="Note 14 2 4" xfId="17352"/>
    <cellStyle name="Note 14 3" xfId="3718"/>
    <cellStyle name="Note 14 3 2" xfId="8029"/>
    <cellStyle name="Note 14 3 3" xfId="12692"/>
    <cellStyle name="Note 14 3 4" xfId="17353"/>
    <cellStyle name="Note 14 4" xfId="3719"/>
    <cellStyle name="Note 14 4 2" xfId="8030"/>
    <cellStyle name="Note 14 4 3" xfId="12693"/>
    <cellStyle name="Note 14 4 4" xfId="17354"/>
    <cellStyle name="Note 14 5" xfId="3720"/>
    <cellStyle name="Note 14 5 2" xfId="8031"/>
    <cellStyle name="Note 14 5 3" xfId="12694"/>
    <cellStyle name="Note 14 5 4" xfId="17355"/>
    <cellStyle name="Note 14 6" xfId="3721"/>
    <cellStyle name="Note 14 6 2" xfId="8032"/>
    <cellStyle name="Note 14 6 3" xfId="12695"/>
    <cellStyle name="Note 14 6 4" xfId="17356"/>
    <cellStyle name="Note 14 7" xfId="3722"/>
    <cellStyle name="Note 14 7 2" xfId="8033"/>
    <cellStyle name="Note 14 7 3" xfId="12696"/>
    <cellStyle name="Note 14 7 4" xfId="17357"/>
    <cellStyle name="Note 14 8" xfId="3723"/>
    <cellStyle name="Note 14 8 2" xfId="8034"/>
    <cellStyle name="Note 14 8 3" xfId="12697"/>
    <cellStyle name="Note 14 8 4" xfId="17358"/>
    <cellStyle name="Note 14 9" xfId="3724"/>
    <cellStyle name="Note 14 9 2" xfId="8035"/>
    <cellStyle name="Note 14 9 3" xfId="12698"/>
    <cellStyle name="Note 14 9 4" xfId="17359"/>
    <cellStyle name="Note 15" xfId="767"/>
    <cellStyle name="Note 15 10" xfId="3726"/>
    <cellStyle name="Note 15 10 2" xfId="8037"/>
    <cellStyle name="Note 15 10 3" xfId="12700"/>
    <cellStyle name="Note 15 10 4" xfId="17361"/>
    <cellStyle name="Note 15 11" xfId="3727"/>
    <cellStyle name="Note 15 11 2" xfId="8038"/>
    <cellStyle name="Note 15 11 3" xfId="12701"/>
    <cellStyle name="Note 15 11 4" xfId="17362"/>
    <cellStyle name="Note 15 12" xfId="3728"/>
    <cellStyle name="Note 15 12 2" xfId="8039"/>
    <cellStyle name="Note 15 12 3" xfId="12702"/>
    <cellStyle name="Note 15 12 4" xfId="17363"/>
    <cellStyle name="Note 15 13" xfId="3729"/>
    <cellStyle name="Note 15 13 2" xfId="8040"/>
    <cellStyle name="Note 15 13 3" xfId="12703"/>
    <cellStyle name="Note 15 13 4" xfId="17364"/>
    <cellStyle name="Note 15 14" xfId="8036"/>
    <cellStyle name="Note 15 15" xfId="12699"/>
    <cellStyle name="Note 15 16" xfId="17360"/>
    <cellStyle name="Note 15 2" xfId="3725"/>
    <cellStyle name="Note 15 2 2" xfId="8041"/>
    <cellStyle name="Note 15 2 3" xfId="12704"/>
    <cellStyle name="Note 15 2 4" xfId="17365"/>
    <cellStyle name="Note 15 3" xfId="3731"/>
    <cellStyle name="Note 15 3 2" xfId="8042"/>
    <cellStyle name="Note 15 3 3" xfId="12705"/>
    <cellStyle name="Note 15 3 4" xfId="17366"/>
    <cellStyle name="Note 15 4" xfId="3732"/>
    <cellStyle name="Note 15 4 2" xfId="8043"/>
    <cellStyle name="Note 15 4 3" xfId="12706"/>
    <cellStyle name="Note 15 4 4" xfId="17367"/>
    <cellStyle name="Note 15 5" xfId="3733"/>
    <cellStyle name="Note 15 5 2" xfId="8044"/>
    <cellStyle name="Note 15 5 3" xfId="12707"/>
    <cellStyle name="Note 15 5 4" xfId="17368"/>
    <cellStyle name="Note 15 6" xfId="3734"/>
    <cellStyle name="Note 15 6 2" xfId="8045"/>
    <cellStyle name="Note 15 6 3" xfId="12708"/>
    <cellStyle name="Note 15 6 4" xfId="17369"/>
    <cellStyle name="Note 15 7" xfId="3735"/>
    <cellStyle name="Note 15 7 2" xfId="8046"/>
    <cellStyle name="Note 15 7 3" xfId="12709"/>
    <cellStyle name="Note 15 7 4" xfId="17370"/>
    <cellStyle name="Note 15 8" xfId="3736"/>
    <cellStyle name="Note 15 8 2" xfId="8047"/>
    <cellStyle name="Note 15 8 3" xfId="12710"/>
    <cellStyle name="Note 15 8 4" xfId="17371"/>
    <cellStyle name="Note 15 9" xfId="3737"/>
    <cellStyle name="Note 15 9 2" xfId="8048"/>
    <cellStyle name="Note 15 9 3" xfId="12711"/>
    <cellStyle name="Note 15 9 4" xfId="17372"/>
    <cellStyle name="Note 16" xfId="778"/>
    <cellStyle name="Note 16 2" xfId="3738"/>
    <cellStyle name="Note 16 3" xfId="8049"/>
    <cellStyle name="Note 16 4" xfId="12712"/>
    <cellStyle name="Note 16 5" xfId="17373"/>
    <cellStyle name="Note 17" xfId="2313"/>
    <cellStyle name="Note 17 2" xfId="3739"/>
    <cellStyle name="Note 17 3" xfId="8050"/>
    <cellStyle name="Note 17 4" xfId="12713"/>
    <cellStyle name="Note 17 5" xfId="17374"/>
    <cellStyle name="Note 18" xfId="2314"/>
    <cellStyle name="Note 18 2" xfId="3740"/>
    <cellStyle name="Note 18 3" xfId="8051"/>
    <cellStyle name="Note 18 4" xfId="12714"/>
    <cellStyle name="Note 18 5" xfId="17375"/>
    <cellStyle name="Note 19" xfId="2315"/>
    <cellStyle name="Note 19 2" xfId="3741"/>
    <cellStyle name="Note 19 3" xfId="8052"/>
    <cellStyle name="Note 19 4" xfId="12715"/>
    <cellStyle name="Note 19 5" xfId="17376"/>
    <cellStyle name="Note 2" xfId="389"/>
    <cellStyle name="Note 2 10" xfId="492"/>
    <cellStyle name="Note 2 10 10" xfId="3742"/>
    <cellStyle name="Note 2 10 10 2" xfId="8053"/>
    <cellStyle name="Note 2 10 10 3" xfId="12716"/>
    <cellStyle name="Note 2 10 10 4" xfId="17377"/>
    <cellStyle name="Note 2 10 11" xfId="3743"/>
    <cellStyle name="Note 2 10 11 2" xfId="8054"/>
    <cellStyle name="Note 2 10 11 3" xfId="12717"/>
    <cellStyle name="Note 2 10 11 4" xfId="17378"/>
    <cellStyle name="Note 2 10 12" xfId="3744"/>
    <cellStyle name="Note 2 10 12 2" xfId="8055"/>
    <cellStyle name="Note 2 10 12 3" xfId="12718"/>
    <cellStyle name="Note 2 10 12 4" xfId="17379"/>
    <cellStyle name="Note 2 10 13" xfId="3745"/>
    <cellStyle name="Note 2 10 13 2" xfId="8056"/>
    <cellStyle name="Note 2 10 13 3" xfId="12719"/>
    <cellStyle name="Note 2 10 13 4" xfId="17380"/>
    <cellStyle name="Note 2 10 14" xfId="3746"/>
    <cellStyle name="Note 2 10 14 2" xfId="8057"/>
    <cellStyle name="Note 2 10 14 3" xfId="12720"/>
    <cellStyle name="Note 2 10 14 4" xfId="17381"/>
    <cellStyle name="Note 2 10 15" xfId="3747"/>
    <cellStyle name="Note 2 10 15 2" xfId="8058"/>
    <cellStyle name="Note 2 10 15 3" xfId="12721"/>
    <cellStyle name="Note 2 10 15 4" xfId="17382"/>
    <cellStyle name="Note 2 10 16" xfId="3748"/>
    <cellStyle name="Note 2 10 16 2" xfId="8059"/>
    <cellStyle name="Note 2 10 16 3" xfId="12722"/>
    <cellStyle name="Note 2 10 16 4" xfId="17383"/>
    <cellStyle name="Note 2 10 17" xfId="3749"/>
    <cellStyle name="Note 2 10 17 2" xfId="8060"/>
    <cellStyle name="Note 2 10 17 3" xfId="12723"/>
    <cellStyle name="Note 2 10 17 4" xfId="17384"/>
    <cellStyle name="Note 2 10 18" xfId="3750"/>
    <cellStyle name="Note 2 10 18 2" xfId="8061"/>
    <cellStyle name="Note 2 10 18 3" xfId="12724"/>
    <cellStyle name="Note 2 10 18 4" xfId="17385"/>
    <cellStyle name="Note 2 10 19" xfId="2493"/>
    <cellStyle name="Note 2 10 2" xfId="886"/>
    <cellStyle name="Note 2 10 2 2" xfId="1252"/>
    <cellStyle name="Note 2 10 2 3" xfId="1692"/>
    <cellStyle name="Note 2 10 2 4" xfId="2132"/>
    <cellStyle name="Note 2 10 2 5" xfId="3751"/>
    <cellStyle name="Note 2 10 2 6" xfId="8062"/>
    <cellStyle name="Note 2 10 2 7" xfId="12725"/>
    <cellStyle name="Note 2 10 2 8" xfId="17386"/>
    <cellStyle name="Note 2 10 20" xfId="11573"/>
    <cellStyle name="Note 2 10 21" xfId="16234"/>
    <cellStyle name="Note 2 10 3" xfId="1064"/>
    <cellStyle name="Note 2 10 3 2" xfId="3752"/>
    <cellStyle name="Note 2 10 3 3" xfId="8063"/>
    <cellStyle name="Note 2 10 3 4" xfId="12726"/>
    <cellStyle name="Note 2 10 3 5" xfId="17387"/>
    <cellStyle name="Note 2 10 4" xfId="1491"/>
    <cellStyle name="Note 2 10 4 2" xfId="3753"/>
    <cellStyle name="Note 2 10 4 3" xfId="8064"/>
    <cellStyle name="Note 2 10 4 4" xfId="12727"/>
    <cellStyle name="Note 2 10 4 5" xfId="17388"/>
    <cellStyle name="Note 2 10 5" xfId="1931"/>
    <cellStyle name="Note 2 10 5 2" xfId="3754"/>
    <cellStyle name="Note 2 10 5 3" xfId="8065"/>
    <cellStyle name="Note 2 10 5 4" xfId="12728"/>
    <cellStyle name="Note 2 10 5 5" xfId="17389"/>
    <cellStyle name="Note 2 10 6" xfId="2599"/>
    <cellStyle name="Note 2 10 6 2" xfId="8066"/>
    <cellStyle name="Note 2 10 6 3" xfId="12729"/>
    <cellStyle name="Note 2 10 6 4" xfId="17390"/>
    <cellStyle name="Note 2 10 7" xfId="3756"/>
    <cellStyle name="Note 2 10 7 2" xfId="8067"/>
    <cellStyle name="Note 2 10 7 3" xfId="12730"/>
    <cellStyle name="Note 2 10 7 4" xfId="17391"/>
    <cellStyle name="Note 2 10 8" xfId="3757"/>
    <cellStyle name="Note 2 10 8 2" xfId="8068"/>
    <cellStyle name="Note 2 10 8 3" xfId="12731"/>
    <cellStyle name="Note 2 10 8 4" xfId="17392"/>
    <cellStyle name="Note 2 10 9" xfId="3758"/>
    <cellStyle name="Note 2 10 9 2" xfId="8069"/>
    <cellStyle name="Note 2 10 9 3" xfId="12732"/>
    <cellStyle name="Note 2 10 9 4" xfId="17393"/>
    <cellStyle name="Note 2 11" xfId="493"/>
    <cellStyle name="Note 2 11 10" xfId="3759"/>
    <cellStyle name="Note 2 11 10 2" xfId="8070"/>
    <cellStyle name="Note 2 11 10 3" xfId="12733"/>
    <cellStyle name="Note 2 11 10 4" xfId="17394"/>
    <cellStyle name="Note 2 11 11" xfId="3760"/>
    <cellStyle name="Note 2 11 11 2" xfId="8071"/>
    <cellStyle name="Note 2 11 11 3" xfId="12734"/>
    <cellStyle name="Note 2 11 11 4" xfId="17395"/>
    <cellStyle name="Note 2 11 12" xfId="3761"/>
    <cellStyle name="Note 2 11 12 2" xfId="8072"/>
    <cellStyle name="Note 2 11 12 3" xfId="12735"/>
    <cellStyle name="Note 2 11 12 4" xfId="17396"/>
    <cellStyle name="Note 2 11 13" xfId="3762"/>
    <cellStyle name="Note 2 11 13 2" xfId="8073"/>
    <cellStyle name="Note 2 11 13 3" xfId="12736"/>
    <cellStyle name="Note 2 11 13 4" xfId="17397"/>
    <cellStyle name="Note 2 11 14" xfId="3763"/>
    <cellStyle name="Note 2 11 14 2" xfId="8074"/>
    <cellStyle name="Note 2 11 14 3" xfId="12737"/>
    <cellStyle name="Note 2 11 14 4" xfId="17398"/>
    <cellStyle name="Note 2 11 15" xfId="3764"/>
    <cellStyle name="Note 2 11 15 2" xfId="8075"/>
    <cellStyle name="Note 2 11 15 3" xfId="12738"/>
    <cellStyle name="Note 2 11 15 4" xfId="17399"/>
    <cellStyle name="Note 2 11 16" xfId="3765"/>
    <cellStyle name="Note 2 11 16 2" xfId="8076"/>
    <cellStyle name="Note 2 11 16 3" xfId="12739"/>
    <cellStyle name="Note 2 11 16 4" xfId="17400"/>
    <cellStyle name="Note 2 11 17" xfId="3766"/>
    <cellStyle name="Note 2 11 17 2" xfId="8077"/>
    <cellStyle name="Note 2 11 17 3" xfId="12740"/>
    <cellStyle name="Note 2 11 17 4" xfId="17401"/>
    <cellStyle name="Note 2 11 18" xfId="3767"/>
    <cellStyle name="Note 2 11 18 2" xfId="8078"/>
    <cellStyle name="Note 2 11 18 3" xfId="12741"/>
    <cellStyle name="Note 2 11 18 4" xfId="17402"/>
    <cellStyle name="Note 2 11 19" xfId="2492"/>
    <cellStyle name="Note 2 11 2" xfId="887"/>
    <cellStyle name="Note 2 11 2 2" xfId="1253"/>
    <cellStyle name="Note 2 11 2 3" xfId="1693"/>
    <cellStyle name="Note 2 11 2 4" xfId="2133"/>
    <cellStyle name="Note 2 11 2 5" xfId="3768"/>
    <cellStyle name="Note 2 11 2 6" xfId="8079"/>
    <cellStyle name="Note 2 11 2 7" xfId="12742"/>
    <cellStyle name="Note 2 11 2 8" xfId="17403"/>
    <cellStyle name="Note 2 11 20" xfId="11574"/>
    <cellStyle name="Note 2 11 21" xfId="16235"/>
    <cellStyle name="Note 2 11 3" xfId="1063"/>
    <cellStyle name="Note 2 11 3 2" xfId="3769"/>
    <cellStyle name="Note 2 11 3 3" xfId="8080"/>
    <cellStyle name="Note 2 11 3 4" xfId="12743"/>
    <cellStyle name="Note 2 11 3 5" xfId="17404"/>
    <cellStyle name="Note 2 11 4" xfId="1492"/>
    <cellStyle name="Note 2 11 4 2" xfId="3770"/>
    <cellStyle name="Note 2 11 4 3" xfId="8081"/>
    <cellStyle name="Note 2 11 4 4" xfId="12744"/>
    <cellStyle name="Note 2 11 4 5" xfId="17405"/>
    <cellStyle name="Note 2 11 5" xfId="1932"/>
    <cellStyle name="Note 2 11 5 2" xfId="3771"/>
    <cellStyle name="Note 2 11 5 3" xfId="8082"/>
    <cellStyle name="Note 2 11 5 4" xfId="12745"/>
    <cellStyle name="Note 2 11 5 5" xfId="17406"/>
    <cellStyle name="Note 2 11 6" xfId="2600"/>
    <cellStyle name="Note 2 11 6 2" xfId="8083"/>
    <cellStyle name="Note 2 11 6 3" xfId="12746"/>
    <cellStyle name="Note 2 11 6 4" xfId="17407"/>
    <cellStyle name="Note 2 11 7" xfId="3773"/>
    <cellStyle name="Note 2 11 7 2" xfId="8084"/>
    <cellStyle name="Note 2 11 7 3" xfId="12747"/>
    <cellStyle name="Note 2 11 7 4" xfId="17408"/>
    <cellStyle name="Note 2 11 8" xfId="3774"/>
    <cellStyle name="Note 2 11 8 2" xfId="8085"/>
    <cellStyle name="Note 2 11 8 3" xfId="12748"/>
    <cellStyle name="Note 2 11 8 4" xfId="17409"/>
    <cellStyle name="Note 2 11 9" xfId="3775"/>
    <cellStyle name="Note 2 11 9 2" xfId="8086"/>
    <cellStyle name="Note 2 11 9 3" xfId="12749"/>
    <cellStyle name="Note 2 11 9 4" xfId="17410"/>
    <cellStyle name="Note 2 12" xfId="791"/>
    <cellStyle name="Note 2 12 10" xfId="3777"/>
    <cellStyle name="Note 2 12 10 2" xfId="8088"/>
    <cellStyle name="Note 2 12 10 3" xfId="12751"/>
    <cellStyle name="Note 2 12 10 4" xfId="17412"/>
    <cellStyle name="Note 2 12 11" xfId="3778"/>
    <cellStyle name="Note 2 12 11 2" xfId="8089"/>
    <cellStyle name="Note 2 12 11 3" xfId="12752"/>
    <cellStyle name="Note 2 12 11 4" xfId="17413"/>
    <cellStyle name="Note 2 12 12" xfId="3779"/>
    <cellStyle name="Note 2 12 12 2" xfId="8090"/>
    <cellStyle name="Note 2 12 12 3" xfId="12753"/>
    <cellStyle name="Note 2 12 12 4" xfId="17414"/>
    <cellStyle name="Note 2 12 13" xfId="3780"/>
    <cellStyle name="Note 2 12 13 2" xfId="8091"/>
    <cellStyle name="Note 2 12 13 3" xfId="12754"/>
    <cellStyle name="Note 2 12 13 4" xfId="17415"/>
    <cellStyle name="Note 2 12 14" xfId="8087"/>
    <cellStyle name="Note 2 12 15" xfId="12750"/>
    <cellStyle name="Note 2 12 16" xfId="17411"/>
    <cellStyle name="Note 2 12 2" xfId="810"/>
    <cellStyle name="Note 2 12 2 2" xfId="3781"/>
    <cellStyle name="Note 2 12 2 3" xfId="8092"/>
    <cellStyle name="Note 2 12 2 4" xfId="12755"/>
    <cellStyle name="Note 2 12 2 5" xfId="17416"/>
    <cellStyle name="Note 2 12 3" xfId="746"/>
    <cellStyle name="Note 2 12 3 2" xfId="3782"/>
    <cellStyle name="Note 2 12 3 3" xfId="8093"/>
    <cellStyle name="Note 2 12 3 4" xfId="12756"/>
    <cellStyle name="Note 2 12 3 5" xfId="17417"/>
    <cellStyle name="Note 2 12 4" xfId="1415"/>
    <cellStyle name="Note 2 12 4 2" xfId="3783"/>
    <cellStyle name="Note 2 12 4 3" xfId="8094"/>
    <cellStyle name="Note 2 12 4 4" xfId="12757"/>
    <cellStyle name="Note 2 12 4 5" xfId="17418"/>
    <cellStyle name="Note 2 12 5" xfId="1855"/>
    <cellStyle name="Note 2 12 5 2" xfId="3784"/>
    <cellStyle name="Note 2 12 5 3" xfId="8095"/>
    <cellStyle name="Note 2 12 5 4" xfId="12758"/>
    <cellStyle name="Note 2 12 5 5" xfId="17419"/>
    <cellStyle name="Note 2 12 6" xfId="3776"/>
    <cellStyle name="Note 2 12 6 2" xfId="8096"/>
    <cellStyle name="Note 2 12 6 3" xfId="12759"/>
    <cellStyle name="Note 2 12 6 4" xfId="17420"/>
    <cellStyle name="Note 2 12 7" xfId="3786"/>
    <cellStyle name="Note 2 12 7 2" xfId="8097"/>
    <cellStyle name="Note 2 12 7 3" xfId="12760"/>
    <cellStyle name="Note 2 12 7 4" xfId="17421"/>
    <cellStyle name="Note 2 12 8" xfId="3787"/>
    <cellStyle name="Note 2 12 8 2" xfId="8098"/>
    <cellStyle name="Note 2 12 8 3" xfId="12761"/>
    <cellStyle name="Note 2 12 8 4" xfId="17422"/>
    <cellStyle name="Note 2 12 9" xfId="3788"/>
    <cellStyle name="Note 2 12 9 2" xfId="8099"/>
    <cellStyle name="Note 2 12 9 3" xfId="12762"/>
    <cellStyle name="Note 2 12 9 4" xfId="17423"/>
    <cellStyle name="Note 2 13" xfId="1128"/>
    <cellStyle name="Note 2 13 10" xfId="3790"/>
    <cellStyle name="Note 2 13 10 2" xfId="8101"/>
    <cellStyle name="Note 2 13 10 3" xfId="12764"/>
    <cellStyle name="Note 2 13 10 4" xfId="17425"/>
    <cellStyle name="Note 2 13 11" xfId="3791"/>
    <cellStyle name="Note 2 13 11 2" xfId="8102"/>
    <cellStyle name="Note 2 13 11 3" xfId="12765"/>
    <cellStyle name="Note 2 13 11 4" xfId="17426"/>
    <cellStyle name="Note 2 13 12" xfId="3792"/>
    <cellStyle name="Note 2 13 12 2" xfId="8103"/>
    <cellStyle name="Note 2 13 12 3" xfId="12766"/>
    <cellStyle name="Note 2 13 12 4" xfId="17427"/>
    <cellStyle name="Note 2 13 13" xfId="3793"/>
    <cellStyle name="Note 2 13 13 2" xfId="8104"/>
    <cellStyle name="Note 2 13 13 3" xfId="12767"/>
    <cellStyle name="Note 2 13 13 4" xfId="17428"/>
    <cellStyle name="Note 2 13 14" xfId="8100"/>
    <cellStyle name="Note 2 13 15" xfId="12763"/>
    <cellStyle name="Note 2 13 16" xfId="17424"/>
    <cellStyle name="Note 2 13 2" xfId="3789"/>
    <cellStyle name="Note 2 13 2 2" xfId="8105"/>
    <cellStyle name="Note 2 13 2 3" xfId="12768"/>
    <cellStyle name="Note 2 13 2 4" xfId="17429"/>
    <cellStyle name="Note 2 13 3" xfId="3795"/>
    <cellStyle name="Note 2 13 3 2" xfId="8106"/>
    <cellStyle name="Note 2 13 3 3" xfId="12769"/>
    <cellStyle name="Note 2 13 3 4" xfId="17430"/>
    <cellStyle name="Note 2 13 4" xfId="3796"/>
    <cellStyle name="Note 2 13 4 2" xfId="8107"/>
    <cellStyle name="Note 2 13 4 3" xfId="12770"/>
    <cellStyle name="Note 2 13 4 4" xfId="17431"/>
    <cellStyle name="Note 2 13 5" xfId="3797"/>
    <cellStyle name="Note 2 13 5 2" xfId="8108"/>
    <cellStyle name="Note 2 13 5 3" xfId="12771"/>
    <cellStyle name="Note 2 13 5 4" xfId="17432"/>
    <cellStyle name="Note 2 13 6" xfId="3798"/>
    <cellStyle name="Note 2 13 6 2" xfId="8109"/>
    <cellStyle name="Note 2 13 6 3" xfId="12772"/>
    <cellStyle name="Note 2 13 6 4" xfId="17433"/>
    <cellStyle name="Note 2 13 7" xfId="3799"/>
    <cellStyle name="Note 2 13 7 2" xfId="8110"/>
    <cellStyle name="Note 2 13 7 3" xfId="12773"/>
    <cellStyle name="Note 2 13 7 4" xfId="17434"/>
    <cellStyle name="Note 2 13 8" xfId="3800"/>
    <cellStyle name="Note 2 13 8 2" xfId="8111"/>
    <cellStyle name="Note 2 13 8 3" xfId="12774"/>
    <cellStyle name="Note 2 13 8 4" xfId="17435"/>
    <cellStyle name="Note 2 13 9" xfId="3801"/>
    <cellStyle name="Note 2 13 9 2" xfId="8112"/>
    <cellStyle name="Note 2 13 9 3" xfId="12775"/>
    <cellStyle name="Note 2 13 9 4" xfId="17436"/>
    <cellStyle name="Note 2 14" xfId="1141"/>
    <cellStyle name="Note 2 14 10" xfId="3803"/>
    <cellStyle name="Note 2 14 10 2" xfId="8114"/>
    <cellStyle name="Note 2 14 10 3" xfId="12777"/>
    <cellStyle name="Note 2 14 10 4" xfId="17438"/>
    <cellStyle name="Note 2 14 11" xfId="3804"/>
    <cellStyle name="Note 2 14 11 2" xfId="8115"/>
    <cellStyle name="Note 2 14 11 3" xfId="12778"/>
    <cellStyle name="Note 2 14 11 4" xfId="17439"/>
    <cellStyle name="Note 2 14 12" xfId="3805"/>
    <cellStyle name="Note 2 14 12 2" xfId="8116"/>
    <cellStyle name="Note 2 14 12 3" xfId="12779"/>
    <cellStyle name="Note 2 14 12 4" xfId="17440"/>
    <cellStyle name="Note 2 14 13" xfId="3806"/>
    <cellStyle name="Note 2 14 13 2" xfId="8117"/>
    <cellStyle name="Note 2 14 13 3" xfId="12780"/>
    <cellStyle name="Note 2 14 13 4" xfId="17441"/>
    <cellStyle name="Note 2 14 14" xfId="8113"/>
    <cellStyle name="Note 2 14 15" xfId="12776"/>
    <cellStyle name="Note 2 14 16" xfId="17437"/>
    <cellStyle name="Note 2 14 2" xfId="3802"/>
    <cellStyle name="Note 2 14 2 2" xfId="8118"/>
    <cellStyle name="Note 2 14 2 3" xfId="12781"/>
    <cellStyle name="Note 2 14 2 4" xfId="17442"/>
    <cellStyle name="Note 2 14 3" xfId="3808"/>
    <cellStyle name="Note 2 14 3 2" xfId="8119"/>
    <cellStyle name="Note 2 14 3 3" xfId="12782"/>
    <cellStyle name="Note 2 14 3 4" xfId="17443"/>
    <cellStyle name="Note 2 14 4" xfId="3809"/>
    <cellStyle name="Note 2 14 4 2" xfId="8120"/>
    <cellStyle name="Note 2 14 4 3" xfId="12783"/>
    <cellStyle name="Note 2 14 4 4" xfId="17444"/>
    <cellStyle name="Note 2 14 5" xfId="3810"/>
    <cellStyle name="Note 2 14 5 2" xfId="8121"/>
    <cellStyle name="Note 2 14 5 3" xfId="12784"/>
    <cellStyle name="Note 2 14 5 4" xfId="17445"/>
    <cellStyle name="Note 2 14 6" xfId="3811"/>
    <cellStyle name="Note 2 14 6 2" xfId="8122"/>
    <cellStyle name="Note 2 14 6 3" xfId="12785"/>
    <cellStyle name="Note 2 14 6 4" xfId="17446"/>
    <cellStyle name="Note 2 14 7" xfId="3812"/>
    <cellStyle name="Note 2 14 7 2" xfId="8123"/>
    <cellStyle name="Note 2 14 7 3" xfId="12786"/>
    <cellStyle name="Note 2 14 7 4" xfId="17447"/>
    <cellStyle name="Note 2 14 8" xfId="3813"/>
    <cellStyle name="Note 2 14 8 2" xfId="8124"/>
    <cellStyle name="Note 2 14 8 3" xfId="12787"/>
    <cellStyle name="Note 2 14 8 4" xfId="17448"/>
    <cellStyle name="Note 2 14 9" xfId="3814"/>
    <cellStyle name="Note 2 14 9 2" xfId="8125"/>
    <cellStyle name="Note 2 14 9 3" xfId="12788"/>
    <cellStyle name="Note 2 14 9 4" xfId="17449"/>
    <cellStyle name="Note 2 15" xfId="758"/>
    <cellStyle name="Note 2 15 2" xfId="3815"/>
    <cellStyle name="Note 2 15 3" xfId="8126"/>
    <cellStyle name="Note 2 15 4" xfId="12789"/>
    <cellStyle name="Note 2 15 5" xfId="17450"/>
    <cellStyle name="Note 2 16" xfId="2316"/>
    <cellStyle name="Note 2 16 2" xfId="3816"/>
    <cellStyle name="Note 2 16 3" xfId="8127"/>
    <cellStyle name="Note 2 16 4" xfId="12790"/>
    <cellStyle name="Note 2 16 5" xfId="17451"/>
    <cellStyle name="Note 2 17" xfId="2317"/>
    <cellStyle name="Note 2 17 2" xfId="3817"/>
    <cellStyle name="Note 2 17 3" xfId="8128"/>
    <cellStyle name="Note 2 17 4" xfId="12791"/>
    <cellStyle name="Note 2 17 5" xfId="17452"/>
    <cellStyle name="Note 2 18" xfId="2318"/>
    <cellStyle name="Note 2 18 2" xfId="3818"/>
    <cellStyle name="Note 2 18 3" xfId="8129"/>
    <cellStyle name="Note 2 18 4" xfId="12792"/>
    <cellStyle name="Note 2 18 5" xfId="17453"/>
    <cellStyle name="Note 2 19" xfId="2319"/>
    <cellStyle name="Note 2 19 2" xfId="3819"/>
    <cellStyle name="Note 2 19 3" xfId="8130"/>
    <cellStyle name="Note 2 19 4" xfId="12793"/>
    <cellStyle name="Note 2 19 5" xfId="17454"/>
    <cellStyle name="Note 2 2" xfId="494"/>
    <cellStyle name="Note 2 2 10" xfId="3820"/>
    <cellStyle name="Note 2 2 10 2" xfId="8131"/>
    <cellStyle name="Note 2 2 10 3" xfId="12794"/>
    <cellStyle name="Note 2 2 10 4" xfId="17455"/>
    <cellStyle name="Note 2 2 11" xfId="3821"/>
    <cellStyle name="Note 2 2 11 2" xfId="8132"/>
    <cellStyle name="Note 2 2 11 3" xfId="12795"/>
    <cellStyle name="Note 2 2 11 4" xfId="17456"/>
    <cellStyle name="Note 2 2 12" xfId="3822"/>
    <cellStyle name="Note 2 2 12 2" xfId="8133"/>
    <cellStyle name="Note 2 2 12 3" xfId="12796"/>
    <cellStyle name="Note 2 2 12 4" xfId="17457"/>
    <cellStyle name="Note 2 2 13" xfId="3823"/>
    <cellStyle name="Note 2 2 13 2" xfId="8134"/>
    <cellStyle name="Note 2 2 13 3" xfId="12797"/>
    <cellStyle name="Note 2 2 13 4" xfId="17458"/>
    <cellStyle name="Note 2 2 14" xfId="3824"/>
    <cellStyle name="Note 2 2 14 2" xfId="8135"/>
    <cellStyle name="Note 2 2 14 3" xfId="12798"/>
    <cellStyle name="Note 2 2 14 4" xfId="17459"/>
    <cellStyle name="Note 2 2 15" xfId="3825"/>
    <cellStyle name="Note 2 2 15 2" xfId="8136"/>
    <cellStyle name="Note 2 2 15 3" xfId="12799"/>
    <cellStyle name="Note 2 2 15 4" xfId="17460"/>
    <cellStyle name="Note 2 2 16" xfId="3826"/>
    <cellStyle name="Note 2 2 16 2" xfId="8137"/>
    <cellStyle name="Note 2 2 16 3" xfId="12800"/>
    <cellStyle name="Note 2 2 16 4" xfId="17461"/>
    <cellStyle name="Note 2 2 17" xfId="3827"/>
    <cellStyle name="Note 2 2 17 2" xfId="8138"/>
    <cellStyle name="Note 2 2 17 3" xfId="12801"/>
    <cellStyle name="Note 2 2 17 4" xfId="17462"/>
    <cellStyle name="Note 2 2 18" xfId="3828"/>
    <cellStyle name="Note 2 2 18 2" xfId="8139"/>
    <cellStyle name="Note 2 2 18 3" xfId="12802"/>
    <cellStyle name="Note 2 2 18 4" xfId="17463"/>
    <cellStyle name="Note 2 2 19" xfId="2491"/>
    <cellStyle name="Note 2 2 2" xfId="835"/>
    <cellStyle name="Note 2 2 2 2" xfId="1062"/>
    <cellStyle name="Note 2 2 2 3" xfId="1493"/>
    <cellStyle name="Note 2 2 2 4" xfId="1933"/>
    <cellStyle name="Note 2 2 2 5" xfId="3829"/>
    <cellStyle name="Note 2 2 2 6" xfId="8140"/>
    <cellStyle name="Note 2 2 2 7" xfId="12803"/>
    <cellStyle name="Note 2 2 2 8" xfId="17464"/>
    <cellStyle name="Note 2 2 20" xfId="11575"/>
    <cellStyle name="Note 2 2 21" xfId="16236"/>
    <cellStyle name="Note 2 2 3" xfId="1080"/>
    <cellStyle name="Note 2 2 3 2" xfId="1254"/>
    <cellStyle name="Note 2 2 3 3" xfId="1694"/>
    <cellStyle name="Note 2 2 3 4" xfId="2134"/>
    <cellStyle name="Note 2 2 3 5" xfId="3830"/>
    <cellStyle name="Note 2 2 3 6" xfId="8141"/>
    <cellStyle name="Note 2 2 3 7" xfId="12804"/>
    <cellStyle name="Note 2 2 3 8" xfId="17465"/>
    <cellStyle name="Note 2 2 4" xfId="1113"/>
    <cellStyle name="Note 2 2 4 2" xfId="3831"/>
    <cellStyle name="Note 2 2 4 3" xfId="8142"/>
    <cellStyle name="Note 2 2 4 4" xfId="12805"/>
    <cellStyle name="Note 2 2 4 5" xfId="17466"/>
    <cellStyle name="Note 2 2 5" xfId="1440"/>
    <cellStyle name="Note 2 2 5 2" xfId="3832"/>
    <cellStyle name="Note 2 2 5 3" xfId="8143"/>
    <cellStyle name="Note 2 2 5 4" xfId="12806"/>
    <cellStyle name="Note 2 2 5 5" xfId="17467"/>
    <cellStyle name="Note 2 2 6" xfId="1880"/>
    <cellStyle name="Note 2 2 6 2" xfId="3833"/>
    <cellStyle name="Note 2 2 6 3" xfId="8144"/>
    <cellStyle name="Note 2 2 6 4" xfId="12807"/>
    <cellStyle name="Note 2 2 6 5" xfId="17468"/>
    <cellStyle name="Note 2 2 7" xfId="2601"/>
    <cellStyle name="Note 2 2 7 2" xfId="8145"/>
    <cellStyle name="Note 2 2 7 3" xfId="12808"/>
    <cellStyle name="Note 2 2 7 4" xfId="17469"/>
    <cellStyle name="Note 2 2 8" xfId="3835"/>
    <cellStyle name="Note 2 2 8 2" xfId="8146"/>
    <cellStyle name="Note 2 2 8 3" xfId="12809"/>
    <cellStyle name="Note 2 2 8 4" xfId="17470"/>
    <cellStyle name="Note 2 2 9" xfId="3836"/>
    <cellStyle name="Note 2 2 9 2" xfId="8147"/>
    <cellStyle name="Note 2 2 9 3" xfId="12810"/>
    <cellStyle name="Note 2 2 9 4" xfId="17471"/>
    <cellStyle name="Note 2 20" xfId="2320"/>
    <cellStyle name="Note 2 20 2" xfId="3837"/>
    <cellStyle name="Note 2 20 3" xfId="8148"/>
    <cellStyle name="Note 2 20 4" xfId="12811"/>
    <cellStyle name="Note 2 20 5" xfId="17472"/>
    <cellStyle name="Note 2 21" xfId="2321"/>
    <cellStyle name="Note 2 21 2" xfId="3838"/>
    <cellStyle name="Note 2 21 3" xfId="8149"/>
    <cellStyle name="Note 2 21 4" xfId="12812"/>
    <cellStyle name="Note 2 21 5" xfId="17473"/>
    <cellStyle name="Note 2 22" xfId="3839"/>
    <cellStyle name="Note 2 22 2" xfId="8150"/>
    <cellStyle name="Note 2 22 3" xfId="12813"/>
    <cellStyle name="Note 2 22 4" xfId="17474"/>
    <cellStyle name="Note 2 23" xfId="3840"/>
    <cellStyle name="Note 2 23 2" xfId="8151"/>
    <cellStyle name="Note 2 23 3" xfId="12814"/>
    <cellStyle name="Note 2 23 4" xfId="17475"/>
    <cellStyle name="Note 2 24" xfId="3841"/>
    <cellStyle name="Note 2 24 2" xfId="8152"/>
    <cellStyle name="Note 2 24 3" xfId="12815"/>
    <cellStyle name="Note 2 24 4" xfId="17476"/>
    <cellStyle name="Note 2 25" xfId="3842"/>
    <cellStyle name="Note 2 25 2" xfId="8153"/>
    <cellStyle name="Note 2 25 3" xfId="12816"/>
    <cellStyle name="Note 2 25 4" xfId="17477"/>
    <cellStyle name="Note 2 26" xfId="3843"/>
    <cellStyle name="Note 2 26 2" xfId="8154"/>
    <cellStyle name="Note 2 26 3" xfId="12817"/>
    <cellStyle name="Note 2 26 4" xfId="17478"/>
    <cellStyle name="Note 2 27" xfId="3844"/>
    <cellStyle name="Note 2 27 2" xfId="8155"/>
    <cellStyle name="Note 2 27 3" xfId="12818"/>
    <cellStyle name="Note 2 27 4" xfId="17479"/>
    <cellStyle name="Note 2 28" xfId="3845"/>
    <cellStyle name="Note 2 28 2" xfId="8156"/>
    <cellStyle name="Note 2 28 3" xfId="12819"/>
    <cellStyle name="Note 2 28 4" xfId="17480"/>
    <cellStyle name="Note 2 29" xfId="5620"/>
    <cellStyle name="Note 2 3" xfId="495"/>
    <cellStyle name="Note 2 3 10" xfId="3846"/>
    <cellStyle name="Note 2 3 10 2" xfId="8157"/>
    <cellStyle name="Note 2 3 10 3" xfId="12820"/>
    <cellStyle name="Note 2 3 10 4" xfId="17481"/>
    <cellStyle name="Note 2 3 11" xfId="3847"/>
    <cellStyle name="Note 2 3 11 2" xfId="8158"/>
    <cellStyle name="Note 2 3 11 3" xfId="12821"/>
    <cellStyle name="Note 2 3 11 4" xfId="17482"/>
    <cellStyle name="Note 2 3 12" xfId="3848"/>
    <cellStyle name="Note 2 3 12 2" xfId="8159"/>
    <cellStyle name="Note 2 3 12 3" xfId="12822"/>
    <cellStyle name="Note 2 3 12 4" xfId="17483"/>
    <cellStyle name="Note 2 3 13" xfId="3849"/>
    <cellStyle name="Note 2 3 13 2" xfId="8160"/>
    <cellStyle name="Note 2 3 13 3" xfId="12823"/>
    <cellStyle name="Note 2 3 13 4" xfId="17484"/>
    <cellStyle name="Note 2 3 14" xfId="3850"/>
    <cellStyle name="Note 2 3 14 2" xfId="8161"/>
    <cellStyle name="Note 2 3 14 3" xfId="12824"/>
    <cellStyle name="Note 2 3 14 4" xfId="17485"/>
    <cellStyle name="Note 2 3 15" xfId="3851"/>
    <cellStyle name="Note 2 3 15 2" xfId="8162"/>
    <cellStyle name="Note 2 3 15 3" xfId="12825"/>
    <cellStyle name="Note 2 3 15 4" xfId="17486"/>
    <cellStyle name="Note 2 3 16" xfId="3852"/>
    <cellStyle name="Note 2 3 16 2" xfId="8163"/>
    <cellStyle name="Note 2 3 16 3" xfId="12826"/>
    <cellStyle name="Note 2 3 16 4" xfId="17487"/>
    <cellStyle name="Note 2 3 17" xfId="3853"/>
    <cellStyle name="Note 2 3 17 2" xfId="8164"/>
    <cellStyle name="Note 2 3 17 3" xfId="12827"/>
    <cellStyle name="Note 2 3 17 4" xfId="17488"/>
    <cellStyle name="Note 2 3 18" xfId="3854"/>
    <cellStyle name="Note 2 3 18 2" xfId="8165"/>
    <cellStyle name="Note 2 3 18 3" xfId="12828"/>
    <cellStyle name="Note 2 3 18 4" xfId="17489"/>
    <cellStyle name="Note 2 3 19" xfId="2490"/>
    <cellStyle name="Note 2 3 2" xfId="889"/>
    <cellStyle name="Note 2 3 2 2" xfId="1255"/>
    <cellStyle name="Note 2 3 2 3" xfId="1695"/>
    <cellStyle name="Note 2 3 2 4" xfId="2135"/>
    <cellStyle name="Note 2 3 2 5" xfId="3855"/>
    <cellStyle name="Note 2 3 2 6" xfId="8166"/>
    <cellStyle name="Note 2 3 2 7" xfId="12829"/>
    <cellStyle name="Note 2 3 2 8" xfId="17490"/>
    <cellStyle name="Note 2 3 20" xfId="11576"/>
    <cellStyle name="Note 2 3 21" xfId="16237"/>
    <cellStyle name="Note 2 3 3" xfId="1061"/>
    <cellStyle name="Note 2 3 3 2" xfId="3856"/>
    <cellStyle name="Note 2 3 3 3" xfId="8167"/>
    <cellStyle name="Note 2 3 3 4" xfId="12830"/>
    <cellStyle name="Note 2 3 3 5" xfId="17491"/>
    <cellStyle name="Note 2 3 4" xfId="1494"/>
    <cellStyle name="Note 2 3 4 2" xfId="3857"/>
    <cellStyle name="Note 2 3 4 3" xfId="8168"/>
    <cellStyle name="Note 2 3 4 4" xfId="12831"/>
    <cellStyle name="Note 2 3 4 5" xfId="17492"/>
    <cellStyle name="Note 2 3 5" xfId="1934"/>
    <cellStyle name="Note 2 3 5 2" xfId="3858"/>
    <cellStyle name="Note 2 3 5 3" xfId="8169"/>
    <cellStyle name="Note 2 3 5 4" xfId="12832"/>
    <cellStyle name="Note 2 3 5 5" xfId="17493"/>
    <cellStyle name="Note 2 3 6" xfId="2602"/>
    <cellStyle name="Note 2 3 6 2" xfId="8170"/>
    <cellStyle name="Note 2 3 6 3" xfId="12833"/>
    <cellStyle name="Note 2 3 6 4" xfId="17494"/>
    <cellStyle name="Note 2 3 7" xfId="3860"/>
    <cellStyle name="Note 2 3 7 2" xfId="8171"/>
    <cellStyle name="Note 2 3 7 3" xfId="12834"/>
    <cellStyle name="Note 2 3 7 4" xfId="17495"/>
    <cellStyle name="Note 2 3 8" xfId="3861"/>
    <cellStyle name="Note 2 3 8 2" xfId="8172"/>
    <cellStyle name="Note 2 3 8 3" xfId="12835"/>
    <cellStyle name="Note 2 3 8 4" xfId="17496"/>
    <cellStyle name="Note 2 3 9" xfId="3862"/>
    <cellStyle name="Note 2 3 9 2" xfId="8173"/>
    <cellStyle name="Note 2 3 9 3" xfId="12836"/>
    <cellStyle name="Note 2 3 9 4" xfId="17497"/>
    <cellStyle name="Note 2 30" xfId="2542"/>
    <cellStyle name="Note 2 31" xfId="6172"/>
    <cellStyle name="Note 2 4" xfId="496"/>
    <cellStyle name="Note 2 4 10" xfId="3863"/>
    <cellStyle name="Note 2 4 10 2" xfId="8174"/>
    <cellStyle name="Note 2 4 10 3" xfId="12837"/>
    <cellStyle name="Note 2 4 10 4" xfId="17498"/>
    <cellStyle name="Note 2 4 11" xfId="3864"/>
    <cellStyle name="Note 2 4 11 2" xfId="8175"/>
    <cellStyle name="Note 2 4 11 3" xfId="12838"/>
    <cellStyle name="Note 2 4 11 4" xfId="17499"/>
    <cellStyle name="Note 2 4 12" xfId="3865"/>
    <cellStyle name="Note 2 4 12 2" xfId="8176"/>
    <cellStyle name="Note 2 4 12 3" xfId="12839"/>
    <cellStyle name="Note 2 4 12 4" xfId="17500"/>
    <cellStyle name="Note 2 4 13" xfId="3866"/>
    <cellStyle name="Note 2 4 13 2" xfId="8177"/>
    <cellStyle name="Note 2 4 13 3" xfId="12840"/>
    <cellStyle name="Note 2 4 13 4" xfId="17501"/>
    <cellStyle name="Note 2 4 14" xfId="3867"/>
    <cellStyle name="Note 2 4 14 2" xfId="8178"/>
    <cellStyle name="Note 2 4 14 3" xfId="12841"/>
    <cellStyle name="Note 2 4 14 4" xfId="17502"/>
    <cellStyle name="Note 2 4 15" xfId="3868"/>
    <cellStyle name="Note 2 4 15 2" xfId="8179"/>
    <cellStyle name="Note 2 4 15 3" xfId="12842"/>
    <cellStyle name="Note 2 4 15 4" xfId="17503"/>
    <cellStyle name="Note 2 4 16" xfId="3869"/>
    <cellStyle name="Note 2 4 16 2" xfId="8180"/>
    <cellStyle name="Note 2 4 16 3" xfId="12843"/>
    <cellStyle name="Note 2 4 16 4" xfId="17504"/>
    <cellStyle name="Note 2 4 17" xfId="3870"/>
    <cellStyle name="Note 2 4 17 2" xfId="8181"/>
    <cellStyle name="Note 2 4 17 3" xfId="12844"/>
    <cellStyle name="Note 2 4 17 4" xfId="17505"/>
    <cellStyle name="Note 2 4 18" xfId="3871"/>
    <cellStyle name="Note 2 4 18 2" xfId="8182"/>
    <cellStyle name="Note 2 4 18 3" xfId="12845"/>
    <cellStyle name="Note 2 4 18 4" xfId="17506"/>
    <cellStyle name="Note 2 4 19" xfId="2489"/>
    <cellStyle name="Note 2 4 2" xfId="890"/>
    <cellStyle name="Note 2 4 2 2" xfId="1256"/>
    <cellStyle name="Note 2 4 2 3" xfId="1696"/>
    <cellStyle name="Note 2 4 2 4" xfId="2136"/>
    <cellStyle name="Note 2 4 2 5" xfId="3872"/>
    <cellStyle name="Note 2 4 2 6" xfId="8183"/>
    <cellStyle name="Note 2 4 2 7" xfId="12846"/>
    <cellStyle name="Note 2 4 2 8" xfId="17507"/>
    <cellStyle name="Note 2 4 20" xfId="11577"/>
    <cellStyle name="Note 2 4 21" xfId="16238"/>
    <cellStyle name="Note 2 4 3" xfId="868"/>
    <cellStyle name="Note 2 4 3 2" xfId="3873"/>
    <cellStyle name="Note 2 4 3 3" xfId="8184"/>
    <cellStyle name="Note 2 4 3 4" xfId="12847"/>
    <cellStyle name="Note 2 4 3 5" xfId="17508"/>
    <cellStyle name="Note 2 4 4" xfId="1495"/>
    <cellStyle name="Note 2 4 4 2" xfId="3874"/>
    <cellStyle name="Note 2 4 4 3" xfId="8185"/>
    <cellStyle name="Note 2 4 4 4" xfId="12848"/>
    <cellStyle name="Note 2 4 4 5" xfId="17509"/>
    <cellStyle name="Note 2 4 5" xfId="1935"/>
    <cellStyle name="Note 2 4 5 2" xfId="3875"/>
    <cellStyle name="Note 2 4 5 3" xfId="8186"/>
    <cellStyle name="Note 2 4 5 4" xfId="12849"/>
    <cellStyle name="Note 2 4 5 5" xfId="17510"/>
    <cellStyle name="Note 2 4 6" xfId="2603"/>
    <cellStyle name="Note 2 4 6 2" xfId="8187"/>
    <cellStyle name="Note 2 4 6 3" xfId="12850"/>
    <cellStyle name="Note 2 4 6 4" xfId="17511"/>
    <cellStyle name="Note 2 4 7" xfId="3877"/>
    <cellStyle name="Note 2 4 7 2" xfId="8188"/>
    <cellStyle name="Note 2 4 7 3" xfId="12851"/>
    <cellStyle name="Note 2 4 7 4" xfId="17512"/>
    <cellStyle name="Note 2 4 8" xfId="3878"/>
    <cellStyle name="Note 2 4 8 2" xfId="8189"/>
    <cellStyle name="Note 2 4 8 3" xfId="12852"/>
    <cellStyle name="Note 2 4 8 4" xfId="17513"/>
    <cellStyle name="Note 2 4 9" xfId="3879"/>
    <cellStyle name="Note 2 4 9 2" xfId="8190"/>
    <cellStyle name="Note 2 4 9 3" xfId="12853"/>
    <cellStyle name="Note 2 4 9 4" xfId="17514"/>
    <cellStyle name="Note 2 5" xfId="497"/>
    <cellStyle name="Note 2 5 10" xfId="3880"/>
    <cellStyle name="Note 2 5 10 2" xfId="8191"/>
    <cellStyle name="Note 2 5 10 3" xfId="12854"/>
    <cellStyle name="Note 2 5 10 4" xfId="17515"/>
    <cellStyle name="Note 2 5 11" xfId="3881"/>
    <cellStyle name="Note 2 5 11 2" xfId="8192"/>
    <cellStyle name="Note 2 5 11 3" xfId="12855"/>
    <cellStyle name="Note 2 5 11 4" xfId="17516"/>
    <cellStyle name="Note 2 5 12" xfId="3882"/>
    <cellStyle name="Note 2 5 12 2" xfId="8193"/>
    <cellStyle name="Note 2 5 12 3" xfId="12856"/>
    <cellStyle name="Note 2 5 12 4" xfId="17517"/>
    <cellStyle name="Note 2 5 13" xfId="3883"/>
    <cellStyle name="Note 2 5 13 2" xfId="8194"/>
    <cellStyle name="Note 2 5 13 3" xfId="12857"/>
    <cellStyle name="Note 2 5 13 4" xfId="17518"/>
    <cellStyle name="Note 2 5 14" xfId="3884"/>
    <cellStyle name="Note 2 5 14 2" xfId="8195"/>
    <cellStyle name="Note 2 5 14 3" xfId="12858"/>
    <cellStyle name="Note 2 5 14 4" xfId="17519"/>
    <cellStyle name="Note 2 5 15" xfId="3885"/>
    <cellStyle name="Note 2 5 15 2" xfId="8196"/>
    <cellStyle name="Note 2 5 15 3" xfId="12859"/>
    <cellStyle name="Note 2 5 15 4" xfId="17520"/>
    <cellStyle name="Note 2 5 16" xfId="3886"/>
    <cellStyle name="Note 2 5 16 2" xfId="8197"/>
    <cellStyle name="Note 2 5 16 3" xfId="12860"/>
    <cellStyle name="Note 2 5 16 4" xfId="17521"/>
    <cellStyle name="Note 2 5 17" xfId="3887"/>
    <cellStyle name="Note 2 5 17 2" xfId="8198"/>
    <cellStyle name="Note 2 5 17 3" xfId="12861"/>
    <cellStyle name="Note 2 5 17 4" xfId="17522"/>
    <cellStyle name="Note 2 5 18" xfId="3888"/>
    <cellStyle name="Note 2 5 18 2" xfId="8199"/>
    <cellStyle name="Note 2 5 18 3" xfId="12862"/>
    <cellStyle name="Note 2 5 18 4" xfId="17523"/>
    <cellStyle name="Note 2 5 19" xfId="2488"/>
    <cellStyle name="Note 2 5 2" xfId="891"/>
    <cellStyle name="Note 2 5 2 2" xfId="1257"/>
    <cellStyle name="Note 2 5 2 3" xfId="1697"/>
    <cellStyle name="Note 2 5 2 4" xfId="2137"/>
    <cellStyle name="Note 2 5 2 5" xfId="3889"/>
    <cellStyle name="Note 2 5 2 6" xfId="8200"/>
    <cellStyle name="Note 2 5 2 7" xfId="12863"/>
    <cellStyle name="Note 2 5 2 8" xfId="17524"/>
    <cellStyle name="Note 2 5 20" xfId="11578"/>
    <cellStyle name="Note 2 5 21" xfId="16239"/>
    <cellStyle name="Note 2 5 3" xfId="1059"/>
    <cellStyle name="Note 2 5 3 2" xfId="3890"/>
    <cellStyle name="Note 2 5 3 3" xfId="8201"/>
    <cellStyle name="Note 2 5 3 4" xfId="12864"/>
    <cellStyle name="Note 2 5 3 5" xfId="17525"/>
    <cellStyle name="Note 2 5 4" xfId="1496"/>
    <cellStyle name="Note 2 5 4 2" xfId="3891"/>
    <cellStyle name="Note 2 5 4 3" xfId="8202"/>
    <cellStyle name="Note 2 5 4 4" xfId="12865"/>
    <cellStyle name="Note 2 5 4 5" xfId="17526"/>
    <cellStyle name="Note 2 5 5" xfId="1936"/>
    <cellStyle name="Note 2 5 5 2" xfId="3892"/>
    <cellStyle name="Note 2 5 5 3" xfId="8203"/>
    <cellStyle name="Note 2 5 5 4" xfId="12866"/>
    <cellStyle name="Note 2 5 5 5" xfId="17527"/>
    <cellStyle name="Note 2 5 6" xfId="2604"/>
    <cellStyle name="Note 2 5 6 2" xfId="8204"/>
    <cellStyle name="Note 2 5 6 3" xfId="12867"/>
    <cellStyle name="Note 2 5 6 4" xfId="17528"/>
    <cellStyle name="Note 2 5 7" xfId="3894"/>
    <cellStyle name="Note 2 5 7 2" xfId="8205"/>
    <cellStyle name="Note 2 5 7 3" xfId="12868"/>
    <cellStyle name="Note 2 5 7 4" xfId="17529"/>
    <cellStyle name="Note 2 5 8" xfId="3895"/>
    <cellStyle name="Note 2 5 8 2" xfId="8206"/>
    <cellStyle name="Note 2 5 8 3" xfId="12869"/>
    <cellStyle name="Note 2 5 8 4" xfId="17530"/>
    <cellStyle name="Note 2 5 9" xfId="3896"/>
    <cellStyle name="Note 2 5 9 2" xfId="8207"/>
    <cellStyle name="Note 2 5 9 3" xfId="12870"/>
    <cellStyle name="Note 2 5 9 4" xfId="17531"/>
    <cellStyle name="Note 2 6" xfId="498"/>
    <cellStyle name="Note 2 6 10" xfId="3897"/>
    <cellStyle name="Note 2 6 10 2" xfId="8208"/>
    <cellStyle name="Note 2 6 10 3" xfId="12871"/>
    <cellStyle name="Note 2 6 10 4" xfId="17532"/>
    <cellStyle name="Note 2 6 11" xfId="3898"/>
    <cellStyle name="Note 2 6 11 2" xfId="8209"/>
    <cellStyle name="Note 2 6 11 3" xfId="12872"/>
    <cellStyle name="Note 2 6 11 4" xfId="17533"/>
    <cellStyle name="Note 2 6 12" xfId="3899"/>
    <cellStyle name="Note 2 6 12 2" xfId="8210"/>
    <cellStyle name="Note 2 6 12 3" xfId="12873"/>
    <cellStyle name="Note 2 6 12 4" xfId="17534"/>
    <cellStyle name="Note 2 6 13" xfId="3900"/>
    <cellStyle name="Note 2 6 13 2" xfId="8211"/>
    <cellStyle name="Note 2 6 13 3" xfId="12874"/>
    <cellStyle name="Note 2 6 13 4" xfId="17535"/>
    <cellStyle name="Note 2 6 14" xfId="3901"/>
    <cellStyle name="Note 2 6 14 2" xfId="8212"/>
    <cellStyle name="Note 2 6 14 3" xfId="12875"/>
    <cellStyle name="Note 2 6 14 4" xfId="17536"/>
    <cellStyle name="Note 2 6 15" xfId="3902"/>
    <cellStyle name="Note 2 6 15 2" xfId="8213"/>
    <cellStyle name="Note 2 6 15 3" xfId="12876"/>
    <cellStyle name="Note 2 6 15 4" xfId="17537"/>
    <cellStyle name="Note 2 6 16" xfId="3903"/>
    <cellStyle name="Note 2 6 16 2" xfId="8214"/>
    <cellStyle name="Note 2 6 16 3" xfId="12877"/>
    <cellStyle name="Note 2 6 16 4" xfId="17538"/>
    <cellStyle name="Note 2 6 17" xfId="3904"/>
    <cellStyle name="Note 2 6 17 2" xfId="8215"/>
    <cellStyle name="Note 2 6 17 3" xfId="12878"/>
    <cellStyle name="Note 2 6 17 4" xfId="17539"/>
    <cellStyle name="Note 2 6 18" xfId="3905"/>
    <cellStyle name="Note 2 6 18 2" xfId="8216"/>
    <cellStyle name="Note 2 6 18 3" xfId="12879"/>
    <cellStyle name="Note 2 6 18 4" xfId="17540"/>
    <cellStyle name="Note 2 6 19" xfId="2487"/>
    <cellStyle name="Note 2 6 2" xfId="892"/>
    <cellStyle name="Note 2 6 2 2" xfId="1258"/>
    <cellStyle name="Note 2 6 2 3" xfId="1698"/>
    <cellStyle name="Note 2 6 2 4" xfId="2138"/>
    <cellStyle name="Note 2 6 2 5" xfId="3906"/>
    <cellStyle name="Note 2 6 2 6" xfId="8217"/>
    <cellStyle name="Note 2 6 2 7" xfId="12880"/>
    <cellStyle name="Note 2 6 2 8" xfId="17541"/>
    <cellStyle name="Note 2 6 20" xfId="11579"/>
    <cellStyle name="Note 2 6 21" xfId="16240"/>
    <cellStyle name="Note 2 6 3" xfId="1058"/>
    <cellStyle name="Note 2 6 3 2" xfId="3907"/>
    <cellStyle name="Note 2 6 3 3" xfId="8218"/>
    <cellStyle name="Note 2 6 3 4" xfId="12881"/>
    <cellStyle name="Note 2 6 3 5" xfId="17542"/>
    <cellStyle name="Note 2 6 4" xfId="1497"/>
    <cellStyle name="Note 2 6 4 2" xfId="3908"/>
    <cellStyle name="Note 2 6 4 3" xfId="8219"/>
    <cellStyle name="Note 2 6 4 4" xfId="12882"/>
    <cellStyle name="Note 2 6 4 5" xfId="17543"/>
    <cellStyle name="Note 2 6 5" xfId="1937"/>
    <cellStyle name="Note 2 6 5 2" xfId="3909"/>
    <cellStyle name="Note 2 6 5 3" xfId="8220"/>
    <cellStyle name="Note 2 6 5 4" xfId="12883"/>
    <cellStyle name="Note 2 6 5 5" xfId="17544"/>
    <cellStyle name="Note 2 6 6" xfId="2605"/>
    <cellStyle name="Note 2 6 6 2" xfId="8221"/>
    <cellStyle name="Note 2 6 6 3" xfId="12884"/>
    <cellStyle name="Note 2 6 6 4" xfId="17545"/>
    <cellStyle name="Note 2 6 7" xfId="3911"/>
    <cellStyle name="Note 2 6 7 2" xfId="8222"/>
    <cellStyle name="Note 2 6 7 3" xfId="12885"/>
    <cellStyle name="Note 2 6 7 4" xfId="17546"/>
    <cellStyle name="Note 2 6 8" xfId="3912"/>
    <cellStyle name="Note 2 6 8 2" xfId="8223"/>
    <cellStyle name="Note 2 6 8 3" xfId="12886"/>
    <cellStyle name="Note 2 6 8 4" xfId="17547"/>
    <cellStyle name="Note 2 6 9" xfId="3913"/>
    <cellStyle name="Note 2 6 9 2" xfId="8224"/>
    <cellStyle name="Note 2 6 9 3" xfId="12887"/>
    <cellStyle name="Note 2 6 9 4" xfId="17548"/>
    <cellStyle name="Note 2 7" xfId="499"/>
    <cellStyle name="Note 2 7 10" xfId="3914"/>
    <cellStyle name="Note 2 7 10 2" xfId="8225"/>
    <cellStyle name="Note 2 7 10 3" xfId="12888"/>
    <cellStyle name="Note 2 7 10 4" xfId="17549"/>
    <cellStyle name="Note 2 7 11" xfId="3915"/>
    <cellStyle name="Note 2 7 11 2" xfId="8226"/>
    <cellStyle name="Note 2 7 11 3" xfId="12889"/>
    <cellStyle name="Note 2 7 11 4" xfId="17550"/>
    <cellStyle name="Note 2 7 12" xfId="3916"/>
    <cellStyle name="Note 2 7 12 2" xfId="8227"/>
    <cellStyle name="Note 2 7 12 3" xfId="12890"/>
    <cellStyle name="Note 2 7 12 4" xfId="17551"/>
    <cellStyle name="Note 2 7 13" xfId="3917"/>
    <cellStyle name="Note 2 7 13 2" xfId="8228"/>
    <cellStyle name="Note 2 7 13 3" xfId="12891"/>
    <cellStyle name="Note 2 7 13 4" xfId="17552"/>
    <cellStyle name="Note 2 7 14" xfId="3918"/>
    <cellStyle name="Note 2 7 14 2" xfId="8229"/>
    <cellStyle name="Note 2 7 14 3" xfId="12892"/>
    <cellStyle name="Note 2 7 14 4" xfId="17553"/>
    <cellStyle name="Note 2 7 15" xfId="3919"/>
    <cellStyle name="Note 2 7 15 2" xfId="8230"/>
    <cellStyle name="Note 2 7 15 3" xfId="12893"/>
    <cellStyle name="Note 2 7 15 4" xfId="17554"/>
    <cellStyle name="Note 2 7 16" xfId="3920"/>
    <cellStyle name="Note 2 7 16 2" xfId="8231"/>
    <cellStyle name="Note 2 7 16 3" xfId="12894"/>
    <cellStyle name="Note 2 7 16 4" xfId="17555"/>
    <cellStyle name="Note 2 7 17" xfId="3921"/>
    <cellStyle name="Note 2 7 17 2" xfId="8232"/>
    <cellStyle name="Note 2 7 17 3" xfId="12895"/>
    <cellStyle name="Note 2 7 17 4" xfId="17556"/>
    <cellStyle name="Note 2 7 18" xfId="3922"/>
    <cellStyle name="Note 2 7 18 2" xfId="8233"/>
    <cellStyle name="Note 2 7 18 3" xfId="12896"/>
    <cellStyle name="Note 2 7 18 4" xfId="17557"/>
    <cellStyle name="Note 2 7 19" xfId="2486"/>
    <cellStyle name="Note 2 7 2" xfId="893"/>
    <cellStyle name="Note 2 7 2 2" xfId="1259"/>
    <cellStyle name="Note 2 7 2 3" xfId="1699"/>
    <cellStyle name="Note 2 7 2 4" xfId="2139"/>
    <cellStyle name="Note 2 7 2 5" xfId="3923"/>
    <cellStyle name="Note 2 7 2 6" xfId="8234"/>
    <cellStyle name="Note 2 7 2 7" xfId="12897"/>
    <cellStyle name="Note 2 7 2 8" xfId="17558"/>
    <cellStyle name="Note 2 7 20" xfId="11580"/>
    <cellStyle name="Note 2 7 21" xfId="16241"/>
    <cellStyle name="Note 2 7 3" xfId="1057"/>
    <cellStyle name="Note 2 7 3 2" xfId="3924"/>
    <cellStyle name="Note 2 7 3 3" xfId="8235"/>
    <cellStyle name="Note 2 7 3 4" xfId="12898"/>
    <cellStyle name="Note 2 7 3 5" xfId="17559"/>
    <cellStyle name="Note 2 7 4" xfId="1498"/>
    <cellStyle name="Note 2 7 4 2" xfId="3925"/>
    <cellStyle name="Note 2 7 4 3" xfId="8236"/>
    <cellStyle name="Note 2 7 4 4" xfId="12899"/>
    <cellStyle name="Note 2 7 4 5" xfId="17560"/>
    <cellStyle name="Note 2 7 5" xfId="1938"/>
    <cellStyle name="Note 2 7 5 2" xfId="3926"/>
    <cellStyle name="Note 2 7 5 3" xfId="8237"/>
    <cellStyle name="Note 2 7 5 4" xfId="12900"/>
    <cellStyle name="Note 2 7 5 5" xfId="17561"/>
    <cellStyle name="Note 2 7 6" xfId="2606"/>
    <cellStyle name="Note 2 7 6 2" xfId="8238"/>
    <cellStyle name="Note 2 7 6 3" xfId="12901"/>
    <cellStyle name="Note 2 7 6 4" xfId="17562"/>
    <cellStyle name="Note 2 7 7" xfId="3928"/>
    <cellStyle name="Note 2 7 7 2" xfId="8239"/>
    <cellStyle name="Note 2 7 7 3" xfId="12902"/>
    <cellStyle name="Note 2 7 7 4" xfId="17563"/>
    <cellStyle name="Note 2 7 8" xfId="3929"/>
    <cellStyle name="Note 2 7 8 2" xfId="8240"/>
    <cellStyle name="Note 2 7 8 3" xfId="12903"/>
    <cellStyle name="Note 2 7 8 4" xfId="17564"/>
    <cellStyle name="Note 2 7 9" xfId="3930"/>
    <cellStyle name="Note 2 7 9 2" xfId="8241"/>
    <cellStyle name="Note 2 7 9 3" xfId="12904"/>
    <cellStyle name="Note 2 7 9 4" xfId="17565"/>
    <cellStyle name="Note 2 8" xfId="500"/>
    <cellStyle name="Note 2 8 10" xfId="3931"/>
    <cellStyle name="Note 2 8 10 2" xfId="8242"/>
    <cellStyle name="Note 2 8 10 3" xfId="12905"/>
    <cellStyle name="Note 2 8 10 4" xfId="17566"/>
    <cellStyle name="Note 2 8 11" xfId="3932"/>
    <cellStyle name="Note 2 8 11 2" xfId="8243"/>
    <cellStyle name="Note 2 8 11 3" xfId="12906"/>
    <cellStyle name="Note 2 8 11 4" xfId="17567"/>
    <cellStyle name="Note 2 8 12" xfId="3933"/>
    <cellStyle name="Note 2 8 12 2" xfId="8244"/>
    <cellStyle name="Note 2 8 12 3" xfId="12907"/>
    <cellStyle name="Note 2 8 12 4" xfId="17568"/>
    <cellStyle name="Note 2 8 13" xfId="3934"/>
    <cellStyle name="Note 2 8 13 2" xfId="8245"/>
    <cellStyle name="Note 2 8 13 3" xfId="12908"/>
    <cellStyle name="Note 2 8 13 4" xfId="17569"/>
    <cellStyle name="Note 2 8 14" xfId="3935"/>
    <cellStyle name="Note 2 8 14 2" xfId="8246"/>
    <cellStyle name="Note 2 8 14 3" xfId="12909"/>
    <cellStyle name="Note 2 8 14 4" xfId="17570"/>
    <cellStyle name="Note 2 8 15" xfId="3936"/>
    <cellStyle name="Note 2 8 15 2" xfId="8247"/>
    <cellStyle name="Note 2 8 15 3" xfId="12910"/>
    <cellStyle name="Note 2 8 15 4" xfId="17571"/>
    <cellStyle name="Note 2 8 16" xfId="3937"/>
    <cellStyle name="Note 2 8 16 2" xfId="8248"/>
    <cellStyle name="Note 2 8 16 3" xfId="12911"/>
    <cellStyle name="Note 2 8 16 4" xfId="17572"/>
    <cellStyle name="Note 2 8 17" xfId="3938"/>
    <cellStyle name="Note 2 8 17 2" xfId="8249"/>
    <cellStyle name="Note 2 8 17 3" xfId="12912"/>
    <cellStyle name="Note 2 8 17 4" xfId="17573"/>
    <cellStyle name="Note 2 8 18" xfId="3939"/>
    <cellStyle name="Note 2 8 18 2" xfId="8250"/>
    <cellStyle name="Note 2 8 18 3" xfId="12913"/>
    <cellStyle name="Note 2 8 18 4" xfId="17574"/>
    <cellStyle name="Note 2 8 19" xfId="2485"/>
    <cellStyle name="Note 2 8 2" xfId="894"/>
    <cellStyle name="Note 2 8 2 2" xfId="1260"/>
    <cellStyle name="Note 2 8 2 3" xfId="1700"/>
    <cellStyle name="Note 2 8 2 4" xfId="2140"/>
    <cellStyle name="Note 2 8 2 5" xfId="3940"/>
    <cellStyle name="Note 2 8 2 6" xfId="8251"/>
    <cellStyle name="Note 2 8 2 7" xfId="12914"/>
    <cellStyle name="Note 2 8 2 8" xfId="17575"/>
    <cellStyle name="Note 2 8 20" xfId="11581"/>
    <cellStyle name="Note 2 8 21" xfId="16242"/>
    <cellStyle name="Note 2 8 3" xfId="1056"/>
    <cellStyle name="Note 2 8 3 2" xfId="3941"/>
    <cellStyle name="Note 2 8 3 3" xfId="8252"/>
    <cellStyle name="Note 2 8 3 4" xfId="12915"/>
    <cellStyle name="Note 2 8 3 5" xfId="17576"/>
    <cellStyle name="Note 2 8 4" xfId="1499"/>
    <cellStyle name="Note 2 8 4 2" xfId="3942"/>
    <cellStyle name="Note 2 8 4 3" xfId="8253"/>
    <cellStyle name="Note 2 8 4 4" xfId="12916"/>
    <cellStyle name="Note 2 8 4 5" xfId="17577"/>
    <cellStyle name="Note 2 8 5" xfId="1939"/>
    <cellStyle name="Note 2 8 5 2" xfId="3943"/>
    <cellStyle name="Note 2 8 5 3" xfId="8254"/>
    <cellStyle name="Note 2 8 5 4" xfId="12917"/>
    <cellStyle name="Note 2 8 5 5" xfId="17578"/>
    <cellStyle name="Note 2 8 6" xfId="2607"/>
    <cellStyle name="Note 2 8 6 2" xfId="8255"/>
    <cellStyle name="Note 2 8 6 3" xfId="12918"/>
    <cellStyle name="Note 2 8 6 4" xfId="17579"/>
    <cellStyle name="Note 2 8 7" xfId="3945"/>
    <cellStyle name="Note 2 8 7 2" xfId="8256"/>
    <cellStyle name="Note 2 8 7 3" xfId="12919"/>
    <cellStyle name="Note 2 8 7 4" xfId="17580"/>
    <cellStyle name="Note 2 8 8" xfId="3946"/>
    <cellStyle name="Note 2 8 8 2" xfId="8257"/>
    <cellStyle name="Note 2 8 8 3" xfId="12920"/>
    <cellStyle name="Note 2 8 8 4" xfId="17581"/>
    <cellStyle name="Note 2 8 9" xfId="3947"/>
    <cellStyle name="Note 2 8 9 2" xfId="8258"/>
    <cellStyle name="Note 2 8 9 3" xfId="12921"/>
    <cellStyle name="Note 2 8 9 4" xfId="17582"/>
    <cellStyle name="Note 2 9" xfId="501"/>
    <cellStyle name="Note 2 9 10" xfId="3948"/>
    <cellStyle name="Note 2 9 10 2" xfId="8259"/>
    <cellStyle name="Note 2 9 10 3" xfId="12922"/>
    <cellStyle name="Note 2 9 10 4" xfId="17583"/>
    <cellStyle name="Note 2 9 11" xfId="3949"/>
    <cellStyle name="Note 2 9 11 2" xfId="8260"/>
    <cellStyle name="Note 2 9 11 3" xfId="12923"/>
    <cellStyle name="Note 2 9 11 4" xfId="17584"/>
    <cellStyle name="Note 2 9 12" xfId="3950"/>
    <cellStyle name="Note 2 9 12 2" xfId="8261"/>
    <cellStyle name="Note 2 9 12 3" xfId="12924"/>
    <cellStyle name="Note 2 9 12 4" xfId="17585"/>
    <cellStyle name="Note 2 9 13" xfId="3951"/>
    <cellStyle name="Note 2 9 13 2" xfId="8262"/>
    <cellStyle name="Note 2 9 13 3" xfId="12925"/>
    <cellStyle name="Note 2 9 13 4" xfId="17586"/>
    <cellStyle name="Note 2 9 14" xfId="3952"/>
    <cellStyle name="Note 2 9 14 2" xfId="8263"/>
    <cellStyle name="Note 2 9 14 3" xfId="12926"/>
    <cellStyle name="Note 2 9 14 4" xfId="17587"/>
    <cellStyle name="Note 2 9 15" xfId="3953"/>
    <cellStyle name="Note 2 9 15 2" xfId="8264"/>
    <cellStyle name="Note 2 9 15 3" xfId="12927"/>
    <cellStyle name="Note 2 9 15 4" xfId="17588"/>
    <cellStyle name="Note 2 9 16" xfId="3954"/>
    <cellStyle name="Note 2 9 16 2" xfId="8265"/>
    <cellStyle name="Note 2 9 16 3" xfId="12928"/>
    <cellStyle name="Note 2 9 16 4" xfId="17589"/>
    <cellStyle name="Note 2 9 17" xfId="3955"/>
    <cellStyle name="Note 2 9 17 2" xfId="8266"/>
    <cellStyle name="Note 2 9 17 3" xfId="12929"/>
    <cellStyle name="Note 2 9 17 4" xfId="17590"/>
    <cellStyle name="Note 2 9 18" xfId="3956"/>
    <cellStyle name="Note 2 9 18 2" xfId="8267"/>
    <cellStyle name="Note 2 9 18 3" xfId="12930"/>
    <cellStyle name="Note 2 9 18 4" xfId="17591"/>
    <cellStyle name="Note 2 9 19" xfId="2484"/>
    <cellStyle name="Note 2 9 2" xfId="895"/>
    <cellStyle name="Note 2 9 2 2" xfId="1261"/>
    <cellStyle name="Note 2 9 2 3" xfId="1701"/>
    <cellStyle name="Note 2 9 2 4" xfId="2141"/>
    <cellStyle name="Note 2 9 2 5" xfId="3957"/>
    <cellStyle name="Note 2 9 2 6" xfId="8268"/>
    <cellStyle name="Note 2 9 2 7" xfId="12931"/>
    <cellStyle name="Note 2 9 2 8" xfId="17592"/>
    <cellStyle name="Note 2 9 20" xfId="11582"/>
    <cellStyle name="Note 2 9 21" xfId="16243"/>
    <cellStyle name="Note 2 9 3" xfId="1055"/>
    <cellStyle name="Note 2 9 3 2" xfId="3958"/>
    <cellStyle name="Note 2 9 3 3" xfId="8269"/>
    <cellStyle name="Note 2 9 3 4" xfId="12932"/>
    <cellStyle name="Note 2 9 3 5" xfId="17593"/>
    <cellStyle name="Note 2 9 4" xfId="1500"/>
    <cellStyle name="Note 2 9 4 2" xfId="3959"/>
    <cellStyle name="Note 2 9 4 3" xfId="8270"/>
    <cellStyle name="Note 2 9 4 4" xfId="12933"/>
    <cellStyle name="Note 2 9 4 5" xfId="17594"/>
    <cellStyle name="Note 2 9 5" xfId="1940"/>
    <cellStyle name="Note 2 9 5 2" xfId="3960"/>
    <cellStyle name="Note 2 9 5 3" xfId="8271"/>
    <cellStyle name="Note 2 9 5 4" xfId="12934"/>
    <cellStyle name="Note 2 9 5 5" xfId="17595"/>
    <cellStyle name="Note 2 9 6" xfId="2608"/>
    <cellStyle name="Note 2 9 6 2" xfId="8272"/>
    <cellStyle name="Note 2 9 6 3" xfId="12935"/>
    <cellStyle name="Note 2 9 6 4" xfId="17596"/>
    <cellStyle name="Note 2 9 7" xfId="3962"/>
    <cellStyle name="Note 2 9 7 2" xfId="8273"/>
    <cellStyle name="Note 2 9 7 3" xfId="12936"/>
    <cellStyle name="Note 2 9 7 4" xfId="17597"/>
    <cellStyle name="Note 2 9 8" xfId="3963"/>
    <cellStyle name="Note 2 9 8 2" xfId="8274"/>
    <cellStyle name="Note 2 9 8 3" xfId="12937"/>
    <cellStyle name="Note 2 9 8 4" xfId="17598"/>
    <cellStyle name="Note 2 9 9" xfId="3964"/>
    <cellStyle name="Note 2 9 9 2" xfId="8275"/>
    <cellStyle name="Note 2 9 9 3" xfId="12938"/>
    <cellStyle name="Note 2 9 9 4" xfId="17599"/>
    <cellStyle name="Note 20" xfId="2322"/>
    <cellStyle name="Note 20 2" xfId="3965"/>
    <cellStyle name="Note 20 3" xfId="8276"/>
    <cellStyle name="Note 20 4" xfId="12939"/>
    <cellStyle name="Note 20 5" xfId="17600"/>
    <cellStyle name="Note 21" xfId="2323"/>
    <cellStyle name="Note 21 2" xfId="3966"/>
    <cellStyle name="Note 21 3" xfId="8277"/>
    <cellStyle name="Note 21 4" xfId="12940"/>
    <cellStyle name="Note 21 5" xfId="17601"/>
    <cellStyle name="Note 22" xfId="2324"/>
    <cellStyle name="Note 22 2" xfId="3967"/>
    <cellStyle name="Note 22 3" xfId="8278"/>
    <cellStyle name="Note 22 4" xfId="12941"/>
    <cellStyle name="Note 22 5" xfId="17602"/>
    <cellStyle name="Note 23" xfId="3968"/>
    <cellStyle name="Note 23 2" xfId="8279"/>
    <cellStyle name="Note 23 3" xfId="12942"/>
    <cellStyle name="Note 23 4" xfId="17603"/>
    <cellStyle name="Note 24" xfId="3969"/>
    <cellStyle name="Note 24 2" xfId="8280"/>
    <cellStyle name="Note 24 3" xfId="12943"/>
    <cellStyle name="Note 24 4" xfId="17604"/>
    <cellStyle name="Note 25" xfId="3970"/>
    <cellStyle name="Note 25 2" xfId="8281"/>
    <cellStyle name="Note 25 3" xfId="12944"/>
    <cellStyle name="Note 25 4" xfId="17605"/>
    <cellStyle name="Note 26" xfId="3971"/>
    <cellStyle name="Note 26 2" xfId="8282"/>
    <cellStyle name="Note 26 3" xfId="12945"/>
    <cellStyle name="Note 26 4" xfId="17606"/>
    <cellStyle name="Note 27" xfId="3972"/>
    <cellStyle name="Note 27 2" xfId="8283"/>
    <cellStyle name="Note 27 3" xfId="12946"/>
    <cellStyle name="Note 27 4" xfId="17607"/>
    <cellStyle name="Note 28" xfId="3973"/>
    <cellStyle name="Note 28 2" xfId="8284"/>
    <cellStyle name="Note 28 3" xfId="12947"/>
    <cellStyle name="Note 28 4" xfId="17608"/>
    <cellStyle name="Note 29" xfId="3974"/>
    <cellStyle name="Note 29 2" xfId="8285"/>
    <cellStyle name="Note 29 3" xfId="12948"/>
    <cellStyle name="Note 29 4" xfId="17609"/>
    <cellStyle name="Note 3" xfId="502"/>
    <cellStyle name="Note 3 10" xfId="3975"/>
    <cellStyle name="Note 3 10 2" xfId="8286"/>
    <cellStyle name="Note 3 10 3" xfId="12949"/>
    <cellStyle name="Note 3 10 4" xfId="17610"/>
    <cellStyle name="Note 3 11" xfId="3976"/>
    <cellStyle name="Note 3 11 2" xfId="8287"/>
    <cellStyle name="Note 3 11 3" xfId="12950"/>
    <cellStyle name="Note 3 11 4" xfId="17611"/>
    <cellStyle name="Note 3 12" xfId="3977"/>
    <cellStyle name="Note 3 12 2" xfId="8288"/>
    <cellStyle name="Note 3 12 3" xfId="12951"/>
    <cellStyle name="Note 3 12 4" xfId="17612"/>
    <cellStyle name="Note 3 13" xfId="3978"/>
    <cellStyle name="Note 3 13 2" xfId="8289"/>
    <cellStyle name="Note 3 13 3" xfId="12952"/>
    <cellStyle name="Note 3 13 4" xfId="17613"/>
    <cellStyle name="Note 3 14" xfId="3979"/>
    <cellStyle name="Note 3 14 2" xfId="8290"/>
    <cellStyle name="Note 3 14 3" xfId="12953"/>
    <cellStyle name="Note 3 14 4" xfId="17614"/>
    <cellStyle name="Note 3 15" xfId="3980"/>
    <cellStyle name="Note 3 15 2" xfId="8291"/>
    <cellStyle name="Note 3 15 3" xfId="12954"/>
    <cellStyle name="Note 3 15 4" xfId="17615"/>
    <cellStyle name="Note 3 16" xfId="3981"/>
    <cellStyle name="Note 3 16 2" xfId="8292"/>
    <cellStyle name="Note 3 16 3" xfId="12955"/>
    <cellStyle name="Note 3 16 4" xfId="17616"/>
    <cellStyle name="Note 3 17" xfId="3982"/>
    <cellStyle name="Note 3 17 2" xfId="8293"/>
    <cellStyle name="Note 3 17 3" xfId="12956"/>
    <cellStyle name="Note 3 17 4" xfId="17617"/>
    <cellStyle name="Note 3 18" xfId="3983"/>
    <cellStyle name="Note 3 18 2" xfId="8294"/>
    <cellStyle name="Note 3 18 3" xfId="12957"/>
    <cellStyle name="Note 3 18 4" xfId="17618"/>
    <cellStyle name="Note 3 19" xfId="2483"/>
    <cellStyle name="Note 3 2" xfId="816"/>
    <cellStyle name="Note 3 2 2" xfId="717"/>
    <cellStyle name="Note 3 2 3" xfId="1501"/>
    <cellStyle name="Note 3 2 4" xfId="1941"/>
    <cellStyle name="Note 3 2 5" xfId="3984"/>
    <cellStyle name="Note 3 2 6" xfId="8295"/>
    <cellStyle name="Note 3 2 7" xfId="12958"/>
    <cellStyle name="Note 3 2 8" xfId="17619"/>
    <cellStyle name="Note 3 20" xfId="11583"/>
    <cellStyle name="Note 3 21" xfId="16244"/>
    <cellStyle name="Note 3 3" xfId="1088"/>
    <cellStyle name="Note 3 3 2" xfId="1262"/>
    <cellStyle name="Note 3 3 3" xfId="1702"/>
    <cellStyle name="Note 3 3 4" xfId="2142"/>
    <cellStyle name="Note 3 3 5" xfId="3985"/>
    <cellStyle name="Note 3 3 6" xfId="8296"/>
    <cellStyle name="Note 3 3 7" xfId="12959"/>
    <cellStyle name="Note 3 3 8" xfId="17620"/>
    <cellStyle name="Note 3 4" xfId="740"/>
    <cellStyle name="Note 3 4 2" xfId="3986"/>
    <cellStyle name="Note 3 4 3" xfId="8297"/>
    <cellStyle name="Note 3 4 4" xfId="12960"/>
    <cellStyle name="Note 3 4 5" xfId="17621"/>
    <cellStyle name="Note 3 5" xfId="1421"/>
    <cellStyle name="Note 3 5 2" xfId="3987"/>
    <cellStyle name="Note 3 5 3" xfId="8298"/>
    <cellStyle name="Note 3 5 4" xfId="12961"/>
    <cellStyle name="Note 3 5 5" xfId="17622"/>
    <cellStyle name="Note 3 6" xfId="1861"/>
    <cellStyle name="Note 3 6 2" xfId="3988"/>
    <cellStyle name="Note 3 6 3" xfId="8299"/>
    <cellStyle name="Note 3 6 4" xfId="12962"/>
    <cellStyle name="Note 3 6 5" xfId="17623"/>
    <cellStyle name="Note 3 7" xfId="2609"/>
    <cellStyle name="Note 3 7 2" xfId="8300"/>
    <cellStyle name="Note 3 7 3" xfId="12963"/>
    <cellStyle name="Note 3 7 4" xfId="17624"/>
    <cellStyle name="Note 3 8" xfId="3990"/>
    <cellStyle name="Note 3 8 2" xfId="8301"/>
    <cellStyle name="Note 3 8 3" xfId="12964"/>
    <cellStyle name="Note 3 8 4" xfId="17625"/>
    <cellStyle name="Note 3 9" xfId="3991"/>
    <cellStyle name="Note 3 9 2" xfId="8302"/>
    <cellStyle name="Note 3 9 3" xfId="12965"/>
    <cellStyle name="Note 3 9 4" xfId="17626"/>
    <cellStyle name="Note 30" xfId="2536"/>
    <cellStyle name="Note 31" xfId="4990"/>
    <cellStyle name="Note 32" xfId="11528"/>
    <cellStyle name="Note 4" xfId="503"/>
    <cellStyle name="Note 4 10" xfId="3992"/>
    <cellStyle name="Note 4 10 2" xfId="8303"/>
    <cellStyle name="Note 4 10 3" xfId="12966"/>
    <cellStyle name="Note 4 10 4" xfId="17627"/>
    <cellStyle name="Note 4 11" xfId="3993"/>
    <cellStyle name="Note 4 11 2" xfId="8304"/>
    <cellStyle name="Note 4 11 3" xfId="12967"/>
    <cellStyle name="Note 4 11 4" xfId="17628"/>
    <cellStyle name="Note 4 12" xfId="3994"/>
    <cellStyle name="Note 4 12 2" xfId="8305"/>
    <cellStyle name="Note 4 12 3" xfId="12968"/>
    <cellStyle name="Note 4 12 4" xfId="17629"/>
    <cellStyle name="Note 4 13" xfId="3995"/>
    <cellStyle name="Note 4 13 2" xfId="8306"/>
    <cellStyle name="Note 4 13 3" xfId="12969"/>
    <cellStyle name="Note 4 13 4" xfId="17630"/>
    <cellStyle name="Note 4 14" xfId="3996"/>
    <cellStyle name="Note 4 14 2" xfId="8307"/>
    <cellStyle name="Note 4 14 3" xfId="12970"/>
    <cellStyle name="Note 4 14 4" xfId="17631"/>
    <cellStyle name="Note 4 15" xfId="3997"/>
    <cellStyle name="Note 4 15 2" xfId="8308"/>
    <cellStyle name="Note 4 15 3" xfId="12971"/>
    <cellStyle name="Note 4 15 4" xfId="17632"/>
    <cellStyle name="Note 4 16" xfId="3998"/>
    <cellStyle name="Note 4 16 2" xfId="8309"/>
    <cellStyle name="Note 4 16 3" xfId="12972"/>
    <cellStyle name="Note 4 16 4" xfId="17633"/>
    <cellStyle name="Note 4 17" xfId="3999"/>
    <cellStyle name="Note 4 17 2" xfId="8310"/>
    <cellStyle name="Note 4 17 3" xfId="12973"/>
    <cellStyle name="Note 4 17 4" xfId="17634"/>
    <cellStyle name="Note 4 18" xfId="4000"/>
    <cellStyle name="Note 4 18 2" xfId="8311"/>
    <cellStyle name="Note 4 18 3" xfId="12974"/>
    <cellStyle name="Note 4 18 4" xfId="17635"/>
    <cellStyle name="Note 4 19" xfId="4536"/>
    <cellStyle name="Note 4 2" xfId="897"/>
    <cellStyle name="Note 4 2 2" xfId="1263"/>
    <cellStyle name="Note 4 2 3" xfId="1703"/>
    <cellStyle name="Note 4 2 4" xfId="2143"/>
    <cellStyle name="Note 4 2 5" xfId="4001"/>
    <cellStyle name="Note 4 2 6" xfId="8312"/>
    <cellStyle name="Note 4 2 7" xfId="12975"/>
    <cellStyle name="Note 4 2 8" xfId="17636"/>
    <cellStyle name="Note 4 20" xfId="11584"/>
    <cellStyle name="Note 4 21" xfId="16245"/>
    <cellStyle name="Note 4 3" xfId="716"/>
    <cellStyle name="Note 4 3 2" xfId="4002"/>
    <cellStyle name="Note 4 3 3" xfId="8313"/>
    <cellStyle name="Note 4 3 4" xfId="12976"/>
    <cellStyle name="Note 4 3 5" xfId="17637"/>
    <cellStyle name="Note 4 4" xfId="1502"/>
    <cellStyle name="Note 4 4 2" xfId="4003"/>
    <cellStyle name="Note 4 4 3" xfId="8314"/>
    <cellStyle name="Note 4 4 4" xfId="12977"/>
    <cellStyle name="Note 4 4 5" xfId="17638"/>
    <cellStyle name="Note 4 5" xfId="1942"/>
    <cellStyle name="Note 4 5 2" xfId="4004"/>
    <cellStyle name="Note 4 5 3" xfId="8315"/>
    <cellStyle name="Note 4 5 4" xfId="12978"/>
    <cellStyle name="Note 4 5 5" xfId="17639"/>
    <cellStyle name="Note 4 6" xfId="2610"/>
    <cellStyle name="Note 4 6 2" xfId="8316"/>
    <cellStyle name="Note 4 6 3" xfId="12979"/>
    <cellStyle name="Note 4 6 4" xfId="17640"/>
    <cellStyle name="Note 4 7" xfId="4006"/>
    <cellStyle name="Note 4 7 2" xfId="8317"/>
    <cellStyle name="Note 4 7 3" xfId="12980"/>
    <cellStyle name="Note 4 7 4" xfId="17641"/>
    <cellStyle name="Note 4 8" xfId="4007"/>
    <cellStyle name="Note 4 8 2" xfId="8318"/>
    <cellStyle name="Note 4 8 3" xfId="12981"/>
    <cellStyle name="Note 4 8 4" xfId="17642"/>
    <cellStyle name="Note 4 9" xfId="4008"/>
    <cellStyle name="Note 4 9 2" xfId="8319"/>
    <cellStyle name="Note 4 9 3" xfId="12982"/>
    <cellStyle name="Note 4 9 4" xfId="17643"/>
    <cellStyle name="Note 5" xfId="504"/>
    <cellStyle name="Note 5 10" xfId="4009"/>
    <cellStyle name="Note 5 10 2" xfId="8320"/>
    <cellStyle name="Note 5 10 3" xfId="12983"/>
    <cellStyle name="Note 5 10 4" xfId="17644"/>
    <cellStyle name="Note 5 11" xfId="4010"/>
    <cellStyle name="Note 5 11 2" xfId="8321"/>
    <cellStyle name="Note 5 11 3" xfId="12984"/>
    <cellStyle name="Note 5 11 4" xfId="17645"/>
    <cellStyle name="Note 5 12" xfId="4011"/>
    <cellStyle name="Note 5 12 2" xfId="8322"/>
    <cellStyle name="Note 5 12 3" xfId="12985"/>
    <cellStyle name="Note 5 12 4" xfId="17646"/>
    <cellStyle name="Note 5 13" xfId="4012"/>
    <cellStyle name="Note 5 13 2" xfId="8323"/>
    <cellStyle name="Note 5 13 3" xfId="12986"/>
    <cellStyle name="Note 5 13 4" xfId="17647"/>
    <cellStyle name="Note 5 14" xfId="4013"/>
    <cellStyle name="Note 5 14 2" xfId="8324"/>
    <cellStyle name="Note 5 14 3" xfId="12987"/>
    <cellStyle name="Note 5 14 4" xfId="17648"/>
    <cellStyle name="Note 5 15" xfId="4014"/>
    <cellStyle name="Note 5 15 2" xfId="8325"/>
    <cellStyle name="Note 5 15 3" xfId="12988"/>
    <cellStyle name="Note 5 15 4" xfId="17649"/>
    <cellStyle name="Note 5 16" xfId="4015"/>
    <cellStyle name="Note 5 16 2" xfId="8326"/>
    <cellStyle name="Note 5 16 3" xfId="12989"/>
    <cellStyle name="Note 5 16 4" xfId="17650"/>
    <cellStyle name="Note 5 17" xfId="4016"/>
    <cellStyle name="Note 5 17 2" xfId="8327"/>
    <cellStyle name="Note 5 17 3" xfId="12990"/>
    <cellStyle name="Note 5 17 4" xfId="17651"/>
    <cellStyle name="Note 5 18" xfId="4017"/>
    <cellStyle name="Note 5 18 2" xfId="8328"/>
    <cellStyle name="Note 5 18 3" xfId="12991"/>
    <cellStyle name="Note 5 18 4" xfId="17652"/>
    <cellStyle name="Note 5 19" xfId="4519"/>
    <cellStyle name="Note 5 2" xfId="898"/>
    <cellStyle name="Note 5 2 2" xfId="1264"/>
    <cellStyle name="Note 5 2 3" xfId="1704"/>
    <cellStyle name="Note 5 2 4" xfId="2144"/>
    <cellStyle name="Note 5 2 5" xfId="4018"/>
    <cellStyle name="Note 5 2 6" xfId="8329"/>
    <cellStyle name="Note 5 2 7" xfId="12992"/>
    <cellStyle name="Note 5 2 8" xfId="17653"/>
    <cellStyle name="Note 5 20" xfId="11585"/>
    <cellStyle name="Note 5 21" xfId="16246"/>
    <cellStyle name="Note 5 3" xfId="715"/>
    <cellStyle name="Note 5 3 2" xfId="4019"/>
    <cellStyle name="Note 5 3 3" xfId="8330"/>
    <cellStyle name="Note 5 3 4" xfId="12993"/>
    <cellStyle name="Note 5 3 5" xfId="17654"/>
    <cellStyle name="Note 5 4" xfId="1503"/>
    <cellStyle name="Note 5 4 2" xfId="4020"/>
    <cellStyle name="Note 5 4 3" xfId="8331"/>
    <cellStyle name="Note 5 4 4" xfId="12994"/>
    <cellStyle name="Note 5 4 5" xfId="17655"/>
    <cellStyle name="Note 5 5" xfId="1943"/>
    <cellStyle name="Note 5 5 2" xfId="4021"/>
    <cellStyle name="Note 5 5 3" xfId="8332"/>
    <cellStyle name="Note 5 5 4" xfId="12995"/>
    <cellStyle name="Note 5 5 5" xfId="17656"/>
    <cellStyle name="Note 5 6" xfId="2611"/>
    <cellStyle name="Note 5 6 2" xfId="8333"/>
    <cellStyle name="Note 5 6 3" xfId="12996"/>
    <cellStyle name="Note 5 6 4" xfId="17657"/>
    <cellStyle name="Note 5 7" xfId="4023"/>
    <cellStyle name="Note 5 7 2" xfId="8334"/>
    <cellStyle name="Note 5 7 3" xfId="12997"/>
    <cellStyle name="Note 5 7 4" xfId="17658"/>
    <cellStyle name="Note 5 8" xfId="4024"/>
    <cellStyle name="Note 5 8 2" xfId="8335"/>
    <cellStyle name="Note 5 8 3" xfId="12998"/>
    <cellStyle name="Note 5 8 4" xfId="17659"/>
    <cellStyle name="Note 5 9" xfId="4025"/>
    <cellStyle name="Note 5 9 2" xfId="8336"/>
    <cellStyle name="Note 5 9 3" xfId="12999"/>
    <cellStyle name="Note 5 9 4" xfId="17660"/>
    <cellStyle name="Note 6" xfId="505"/>
    <cellStyle name="Note 6 10" xfId="4026"/>
    <cellStyle name="Note 6 10 2" xfId="8337"/>
    <cellStyle name="Note 6 10 3" xfId="13000"/>
    <cellStyle name="Note 6 10 4" xfId="17661"/>
    <cellStyle name="Note 6 11" xfId="4027"/>
    <cellStyle name="Note 6 11 2" xfId="8338"/>
    <cellStyle name="Note 6 11 3" xfId="13001"/>
    <cellStyle name="Note 6 11 4" xfId="17662"/>
    <cellStyle name="Note 6 12" xfId="4028"/>
    <cellStyle name="Note 6 12 2" xfId="8339"/>
    <cellStyle name="Note 6 12 3" xfId="13002"/>
    <cellStyle name="Note 6 12 4" xfId="17663"/>
    <cellStyle name="Note 6 13" xfId="4029"/>
    <cellStyle name="Note 6 13 2" xfId="8340"/>
    <cellStyle name="Note 6 13 3" xfId="13003"/>
    <cellStyle name="Note 6 13 4" xfId="17664"/>
    <cellStyle name="Note 6 14" xfId="4030"/>
    <cellStyle name="Note 6 14 2" xfId="8341"/>
    <cellStyle name="Note 6 14 3" xfId="13004"/>
    <cellStyle name="Note 6 14 4" xfId="17665"/>
    <cellStyle name="Note 6 15" xfId="4031"/>
    <cellStyle name="Note 6 15 2" xfId="8342"/>
    <cellStyle name="Note 6 15 3" xfId="13005"/>
    <cellStyle name="Note 6 15 4" xfId="17666"/>
    <cellStyle name="Note 6 16" xfId="4032"/>
    <cellStyle name="Note 6 16 2" xfId="8343"/>
    <cellStyle name="Note 6 16 3" xfId="13006"/>
    <cellStyle name="Note 6 16 4" xfId="17667"/>
    <cellStyle name="Note 6 17" xfId="4033"/>
    <cellStyle name="Note 6 17 2" xfId="8344"/>
    <cellStyle name="Note 6 17 3" xfId="13007"/>
    <cellStyle name="Note 6 17 4" xfId="17668"/>
    <cellStyle name="Note 6 18" xfId="4034"/>
    <cellStyle name="Note 6 18 2" xfId="8345"/>
    <cellStyle name="Note 6 18 3" xfId="13008"/>
    <cellStyle name="Note 6 18 4" xfId="17669"/>
    <cellStyle name="Note 6 19" xfId="4502"/>
    <cellStyle name="Note 6 2" xfId="899"/>
    <cellStyle name="Note 6 2 2" xfId="1265"/>
    <cellStyle name="Note 6 2 3" xfId="1705"/>
    <cellStyle name="Note 6 2 4" xfId="2145"/>
    <cellStyle name="Note 6 2 5" xfId="4035"/>
    <cellStyle name="Note 6 2 6" xfId="8346"/>
    <cellStyle name="Note 6 2 7" xfId="13009"/>
    <cellStyle name="Note 6 2 8" xfId="17670"/>
    <cellStyle name="Note 6 20" xfId="11586"/>
    <cellStyle name="Note 6 21" xfId="16247"/>
    <cellStyle name="Note 6 3" xfId="714"/>
    <cellStyle name="Note 6 3 2" xfId="4036"/>
    <cellStyle name="Note 6 3 3" xfId="8347"/>
    <cellStyle name="Note 6 3 4" xfId="13010"/>
    <cellStyle name="Note 6 3 5" xfId="17671"/>
    <cellStyle name="Note 6 4" xfId="1504"/>
    <cellStyle name="Note 6 4 2" xfId="4037"/>
    <cellStyle name="Note 6 4 3" xfId="8348"/>
    <cellStyle name="Note 6 4 4" xfId="13011"/>
    <cellStyle name="Note 6 4 5" xfId="17672"/>
    <cellStyle name="Note 6 5" xfId="1944"/>
    <cellStyle name="Note 6 5 2" xfId="4038"/>
    <cellStyle name="Note 6 5 3" xfId="8349"/>
    <cellStyle name="Note 6 5 4" xfId="13012"/>
    <cellStyle name="Note 6 5 5" xfId="17673"/>
    <cellStyle name="Note 6 6" xfId="2612"/>
    <cellStyle name="Note 6 6 2" xfId="8350"/>
    <cellStyle name="Note 6 6 3" xfId="13013"/>
    <cellStyle name="Note 6 6 4" xfId="17674"/>
    <cellStyle name="Note 6 7" xfId="4040"/>
    <cellStyle name="Note 6 7 2" xfId="8351"/>
    <cellStyle name="Note 6 7 3" xfId="13014"/>
    <cellStyle name="Note 6 7 4" xfId="17675"/>
    <cellStyle name="Note 6 8" xfId="4041"/>
    <cellStyle name="Note 6 8 2" xfId="8352"/>
    <cellStyle name="Note 6 8 3" xfId="13015"/>
    <cellStyle name="Note 6 8 4" xfId="17676"/>
    <cellStyle name="Note 6 9" xfId="4042"/>
    <cellStyle name="Note 6 9 2" xfId="8353"/>
    <cellStyle name="Note 6 9 3" xfId="13016"/>
    <cellStyle name="Note 6 9 4" xfId="17677"/>
    <cellStyle name="Note 7" xfId="506"/>
    <cellStyle name="Note 7 10" xfId="4043"/>
    <cellStyle name="Note 7 10 2" xfId="8354"/>
    <cellStyle name="Note 7 10 3" xfId="13017"/>
    <cellStyle name="Note 7 10 4" xfId="17678"/>
    <cellStyle name="Note 7 11" xfId="4044"/>
    <cellStyle name="Note 7 11 2" xfId="8355"/>
    <cellStyle name="Note 7 11 3" xfId="13018"/>
    <cellStyle name="Note 7 11 4" xfId="17679"/>
    <cellStyle name="Note 7 12" xfId="4045"/>
    <cellStyle name="Note 7 12 2" xfId="8356"/>
    <cellStyle name="Note 7 12 3" xfId="13019"/>
    <cellStyle name="Note 7 12 4" xfId="17680"/>
    <cellStyle name="Note 7 13" xfId="4046"/>
    <cellStyle name="Note 7 13 2" xfId="8357"/>
    <cellStyle name="Note 7 13 3" xfId="13020"/>
    <cellStyle name="Note 7 13 4" xfId="17681"/>
    <cellStyle name="Note 7 14" xfId="4047"/>
    <cellStyle name="Note 7 14 2" xfId="8358"/>
    <cellStyle name="Note 7 14 3" xfId="13021"/>
    <cellStyle name="Note 7 14 4" xfId="17682"/>
    <cellStyle name="Note 7 15" xfId="4048"/>
    <cellStyle name="Note 7 15 2" xfId="8359"/>
    <cellStyle name="Note 7 15 3" xfId="13022"/>
    <cellStyle name="Note 7 15 4" xfId="17683"/>
    <cellStyle name="Note 7 16" xfId="4049"/>
    <cellStyle name="Note 7 16 2" xfId="8360"/>
    <cellStyle name="Note 7 16 3" xfId="13023"/>
    <cellStyle name="Note 7 16 4" xfId="17684"/>
    <cellStyle name="Note 7 17" xfId="4050"/>
    <cellStyle name="Note 7 17 2" xfId="8361"/>
    <cellStyle name="Note 7 17 3" xfId="13024"/>
    <cellStyle name="Note 7 17 4" xfId="17685"/>
    <cellStyle name="Note 7 18" xfId="4051"/>
    <cellStyle name="Note 7 18 2" xfId="8362"/>
    <cellStyle name="Note 7 18 3" xfId="13025"/>
    <cellStyle name="Note 7 18 4" xfId="17686"/>
    <cellStyle name="Note 7 19" xfId="4485"/>
    <cellStyle name="Note 7 2" xfId="900"/>
    <cellStyle name="Note 7 2 2" xfId="1266"/>
    <cellStyle name="Note 7 2 3" xfId="1706"/>
    <cellStyle name="Note 7 2 4" xfId="2146"/>
    <cellStyle name="Note 7 2 5" xfId="4052"/>
    <cellStyle name="Note 7 2 6" xfId="8363"/>
    <cellStyle name="Note 7 2 7" xfId="13026"/>
    <cellStyle name="Note 7 2 8" xfId="17687"/>
    <cellStyle name="Note 7 20" xfId="11587"/>
    <cellStyle name="Note 7 21" xfId="16248"/>
    <cellStyle name="Note 7 3" xfId="713"/>
    <cellStyle name="Note 7 3 2" xfId="4053"/>
    <cellStyle name="Note 7 3 3" xfId="8364"/>
    <cellStyle name="Note 7 3 4" xfId="13027"/>
    <cellStyle name="Note 7 3 5" xfId="17688"/>
    <cellStyle name="Note 7 4" xfId="1505"/>
    <cellStyle name="Note 7 4 2" xfId="4054"/>
    <cellStyle name="Note 7 4 3" xfId="8365"/>
    <cellStyle name="Note 7 4 4" xfId="13028"/>
    <cellStyle name="Note 7 4 5" xfId="17689"/>
    <cellStyle name="Note 7 5" xfId="1945"/>
    <cellStyle name="Note 7 5 2" xfId="4055"/>
    <cellStyle name="Note 7 5 3" xfId="8366"/>
    <cellStyle name="Note 7 5 4" xfId="13029"/>
    <cellStyle name="Note 7 5 5" xfId="17690"/>
    <cellStyle name="Note 7 6" xfId="2613"/>
    <cellStyle name="Note 7 6 2" xfId="8367"/>
    <cellStyle name="Note 7 6 3" xfId="13030"/>
    <cellStyle name="Note 7 6 4" xfId="17691"/>
    <cellStyle name="Note 7 7" xfId="4057"/>
    <cellStyle name="Note 7 7 2" xfId="8368"/>
    <cellStyle name="Note 7 7 3" xfId="13031"/>
    <cellStyle name="Note 7 7 4" xfId="17692"/>
    <cellStyle name="Note 7 8" xfId="4058"/>
    <cellStyle name="Note 7 8 2" xfId="8369"/>
    <cellStyle name="Note 7 8 3" xfId="13032"/>
    <cellStyle name="Note 7 8 4" xfId="17693"/>
    <cellStyle name="Note 7 9" xfId="4059"/>
    <cellStyle name="Note 7 9 2" xfId="8370"/>
    <cellStyle name="Note 7 9 3" xfId="13033"/>
    <cellStyle name="Note 7 9 4" xfId="17694"/>
    <cellStyle name="Note 8" xfId="507"/>
    <cellStyle name="Note 8 10" xfId="4060"/>
    <cellStyle name="Note 8 10 2" xfId="8371"/>
    <cellStyle name="Note 8 10 3" xfId="13034"/>
    <cellStyle name="Note 8 10 4" xfId="17695"/>
    <cellStyle name="Note 8 11" xfId="4061"/>
    <cellStyle name="Note 8 11 2" xfId="8372"/>
    <cellStyle name="Note 8 11 3" xfId="13035"/>
    <cellStyle name="Note 8 11 4" xfId="17696"/>
    <cellStyle name="Note 8 12" xfId="4062"/>
    <cellStyle name="Note 8 12 2" xfId="8373"/>
    <cellStyle name="Note 8 12 3" xfId="13036"/>
    <cellStyle name="Note 8 12 4" xfId="17697"/>
    <cellStyle name="Note 8 13" xfId="4063"/>
    <cellStyle name="Note 8 13 2" xfId="8374"/>
    <cellStyle name="Note 8 13 3" xfId="13037"/>
    <cellStyle name="Note 8 13 4" xfId="17698"/>
    <cellStyle name="Note 8 14" xfId="4064"/>
    <cellStyle name="Note 8 14 2" xfId="8375"/>
    <cellStyle name="Note 8 14 3" xfId="13038"/>
    <cellStyle name="Note 8 14 4" xfId="17699"/>
    <cellStyle name="Note 8 15" xfId="4065"/>
    <cellStyle name="Note 8 15 2" xfId="8376"/>
    <cellStyle name="Note 8 15 3" xfId="13039"/>
    <cellStyle name="Note 8 15 4" xfId="17700"/>
    <cellStyle name="Note 8 16" xfId="4066"/>
    <cellStyle name="Note 8 16 2" xfId="8377"/>
    <cellStyle name="Note 8 16 3" xfId="13040"/>
    <cellStyle name="Note 8 16 4" xfId="17701"/>
    <cellStyle name="Note 8 17" xfId="4067"/>
    <cellStyle name="Note 8 17 2" xfId="8378"/>
    <cellStyle name="Note 8 17 3" xfId="13041"/>
    <cellStyle name="Note 8 17 4" xfId="17702"/>
    <cellStyle name="Note 8 18" xfId="4068"/>
    <cellStyle name="Note 8 18 2" xfId="8379"/>
    <cellStyle name="Note 8 18 3" xfId="13042"/>
    <cellStyle name="Note 8 18 4" xfId="17703"/>
    <cellStyle name="Note 8 19" xfId="4468"/>
    <cellStyle name="Note 8 2" xfId="901"/>
    <cellStyle name="Note 8 2 2" xfId="1267"/>
    <cellStyle name="Note 8 2 3" xfId="1707"/>
    <cellStyle name="Note 8 2 4" xfId="2147"/>
    <cellStyle name="Note 8 2 5" xfId="4069"/>
    <cellStyle name="Note 8 2 6" xfId="8380"/>
    <cellStyle name="Note 8 2 7" xfId="13043"/>
    <cellStyle name="Note 8 2 8" xfId="17704"/>
    <cellStyle name="Note 8 20" xfId="11588"/>
    <cellStyle name="Note 8 21" xfId="16249"/>
    <cellStyle name="Note 8 3" xfId="712"/>
    <cellStyle name="Note 8 3 2" xfId="4070"/>
    <cellStyle name="Note 8 3 3" xfId="8381"/>
    <cellStyle name="Note 8 3 4" xfId="13044"/>
    <cellStyle name="Note 8 3 5" xfId="17705"/>
    <cellStyle name="Note 8 4" xfId="1506"/>
    <cellStyle name="Note 8 4 2" xfId="4071"/>
    <cellStyle name="Note 8 4 3" xfId="8382"/>
    <cellStyle name="Note 8 4 4" xfId="13045"/>
    <cellStyle name="Note 8 4 5" xfId="17706"/>
    <cellStyle name="Note 8 5" xfId="1946"/>
    <cellStyle name="Note 8 5 2" xfId="4072"/>
    <cellStyle name="Note 8 5 3" xfId="8383"/>
    <cellStyle name="Note 8 5 4" xfId="13046"/>
    <cellStyle name="Note 8 5 5" xfId="17707"/>
    <cellStyle name="Note 8 6" xfId="2614"/>
    <cellStyle name="Note 8 6 2" xfId="8384"/>
    <cellStyle name="Note 8 6 3" xfId="13047"/>
    <cellStyle name="Note 8 6 4" xfId="17708"/>
    <cellStyle name="Note 8 7" xfId="4074"/>
    <cellStyle name="Note 8 7 2" xfId="8385"/>
    <cellStyle name="Note 8 7 3" xfId="13048"/>
    <cellStyle name="Note 8 7 4" xfId="17709"/>
    <cellStyle name="Note 8 8" xfId="4075"/>
    <cellStyle name="Note 8 8 2" xfId="8386"/>
    <cellStyle name="Note 8 8 3" xfId="13049"/>
    <cellStyle name="Note 8 8 4" xfId="17710"/>
    <cellStyle name="Note 8 9" xfId="4076"/>
    <cellStyle name="Note 8 9 2" xfId="8387"/>
    <cellStyle name="Note 8 9 3" xfId="13050"/>
    <cellStyle name="Note 8 9 4" xfId="17711"/>
    <cellStyle name="Note 9" xfId="508"/>
    <cellStyle name="Note 9 10" xfId="4077"/>
    <cellStyle name="Note 9 10 2" xfId="8388"/>
    <cellStyle name="Note 9 10 3" xfId="13051"/>
    <cellStyle name="Note 9 10 4" xfId="17712"/>
    <cellStyle name="Note 9 11" xfId="4078"/>
    <cellStyle name="Note 9 11 2" xfId="8389"/>
    <cellStyle name="Note 9 11 3" xfId="13052"/>
    <cellStyle name="Note 9 11 4" xfId="17713"/>
    <cellStyle name="Note 9 12" xfId="4079"/>
    <cellStyle name="Note 9 12 2" xfId="8390"/>
    <cellStyle name="Note 9 12 3" xfId="13053"/>
    <cellStyle name="Note 9 12 4" xfId="17714"/>
    <cellStyle name="Note 9 13" xfId="4080"/>
    <cellStyle name="Note 9 13 2" xfId="8391"/>
    <cellStyle name="Note 9 13 3" xfId="13054"/>
    <cellStyle name="Note 9 13 4" xfId="17715"/>
    <cellStyle name="Note 9 14" xfId="4081"/>
    <cellStyle name="Note 9 14 2" xfId="8392"/>
    <cellStyle name="Note 9 14 3" xfId="13055"/>
    <cellStyle name="Note 9 14 4" xfId="17716"/>
    <cellStyle name="Note 9 15" xfId="4082"/>
    <cellStyle name="Note 9 15 2" xfId="8393"/>
    <cellStyle name="Note 9 15 3" xfId="13056"/>
    <cellStyle name="Note 9 15 4" xfId="17717"/>
    <cellStyle name="Note 9 16" xfId="4083"/>
    <cellStyle name="Note 9 16 2" xfId="8394"/>
    <cellStyle name="Note 9 16 3" xfId="13057"/>
    <cellStyle name="Note 9 16 4" xfId="17718"/>
    <cellStyle name="Note 9 17" xfId="4084"/>
    <cellStyle name="Note 9 17 2" xfId="8395"/>
    <cellStyle name="Note 9 17 3" xfId="13058"/>
    <cellStyle name="Note 9 17 4" xfId="17719"/>
    <cellStyle name="Note 9 18" xfId="4085"/>
    <cellStyle name="Note 9 18 2" xfId="8396"/>
    <cellStyle name="Note 9 18 3" xfId="13059"/>
    <cellStyle name="Note 9 18 4" xfId="17720"/>
    <cellStyle name="Note 9 19" xfId="4451"/>
    <cellStyle name="Note 9 2" xfId="902"/>
    <cellStyle name="Note 9 2 2" xfId="1268"/>
    <cellStyle name="Note 9 2 3" xfId="1708"/>
    <cellStyle name="Note 9 2 4" xfId="2148"/>
    <cellStyle name="Note 9 2 5" xfId="4086"/>
    <cellStyle name="Note 9 2 6" xfId="8397"/>
    <cellStyle name="Note 9 2 7" xfId="13060"/>
    <cellStyle name="Note 9 2 8" xfId="17721"/>
    <cellStyle name="Note 9 20" xfId="11589"/>
    <cellStyle name="Note 9 21" xfId="16250"/>
    <cellStyle name="Note 9 3" xfId="711"/>
    <cellStyle name="Note 9 3 2" xfId="4087"/>
    <cellStyle name="Note 9 3 3" xfId="8398"/>
    <cellStyle name="Note 9 3 4" xfId="13061"/>
    <cellStyle name="Note 9 3 5" xfId="17722"/>
    <cellStyle name="Note 9 4" xfId="1507"/>
    <cellStyle name="Note 9 4 2" xfId="4088"/>
    <cellStyle name="Note 9 4 3" xfId="8399"/>
    <cellStyle name="Note 9 4 4" xfId="13062"/>
    <cellStyle name="Note 9 4 5" xfId="17723"/>
    <cellStyle name="Note 9 5" xfId="1947"/>
    <cellStyle name="Note 9 5 2" xfId="4089"/>
    <cellStyle name="Note 9 5 3" xfId="8400"/>
    <cellStyle name="Note 9 5 4" xfId="13063"/>
    <cellStyle name="Note 9 5 5" xfId="17724"/>
    <cellStyle name="Note 9 6" xfId="2615"/>
    <cellStyle name="Note 9 6 2" xfId="8401"/>
    <cellStyle name="Note 9 6 3" xfId="13064"/>
    <cellStyle name="Note 9 6 4" xfId="17725"/>
    <cellStyle name="Note 9 7" xfId="4091"/>
    <cellStyle name="Note 9 7 2" xfId="8402"/>
    <cellStyle name="Note 9 7 3" xfId="13065"/>
    <cellStyle name="Note 9 7 4" xfId="17726"/>
    <cellStyle name="Note 9 8" xfId="4092"/>
    <cellStyle name="Note 9 8 2" xfId="8403"/>
    <cellStyle name="Note 9 8 3" xfId="13066"/>
    <cellStyle name="Note 9 8 4" xfId="17727"/>
    <cellStyle name="Note 9 9" xfId="4093"/>
    <cellStyle name="Note 9 9 2" xfId="8404"/>
    <cellStyle name="Note 9 9 3" xfId="13067"/>
    <cellStyle name="Note 9 9 4" xfId="17728"/>
    <cellStyle name="Output" xfId="79"/>
    <cellStyle name="Output 10" xfId="509"/>
    <cellStyle name="Output 10 10" xfId="4094"/>
    <cellStyle name="Output 10 10 2" xfId="8405"/>
    <cellStyle name="Output 10 10 3" xfId="13068"/>
    <cellStyle name="Output 10 10 4" xfId="17729"/>
    <cellStyle name="Output 10 11" xfId="4095"/>
    <cellStyle name="Output 10 11 2" xfId="8406"/>
    <cellStyle name="Output 10 11 3" xfId="13069"/>
    <cellStyle name="Output 10 11 4" xfId="17730"/>
    <cellStyle name="Output 10 12" xfId="4096"/>
    <cellStyle name="Output 10 12 2" xfId="8407"/>
    <cellStyle name="Output 10 12 3" xfId="13070"/>
    <cellStyle name="Output 10 12 4" xfId="17731"/>
    <cellStyle name="Output 10 13" xfId="4097"/>
    <cellStyle name="Output 10 13 2" xfId="8408"/>
    <cellStyle name="Output 10 13 3" xfId="13071"/>
    <cellStyle name="Output 10 13 4" xfId="17732"/>
    <cellStyle name="Output 10 14" xfId="4098"/>
    <cellStyle name="Output 10 14 2" xfId="8409"/>
    <cellStyle name="Output 10 14 3" xfId="13072"/>
    <cellStyle name="Output 10 14 4" xfId="17733"/>
    <cellStyle name="Output 10 15" xfId="4099"/>
    <cellStyle name="Output 10 15 2" xfId="8410"/>
    <cellStyle name="Output 10 15 3" xfId="13073"/>
    <cellStyle name="Output 10 15 4" xfId="17734"/>
    <cellStyle name="Output 10 16" xfId="4100"/>
    <cellStyle name="Output 10 16 2" xfId="8411"/>
    <cellStyle name="Output 10 16 3" xfId="13074"/>
    <cellStyle name="Output 10 16 4" xfId="17735"/>
    <cellStyle name="Output 10 17" xfId="4101"/>
    <cellStyle name="Output 10 17 2" xfId="8412"/>
    <cellStyle name="Output 10 17 3" xfId="13075"/>
    <cellStyle name="Output 10 17 4" xfId="17736"/>
    <cellStyle name="Output 10 18" xfId="4102"/>
    <cellStyle name="Output 10 18 2" xfId="8413"/>
    <cellStyle name="Output 10 18 3" xfId="13076"/>
    <cellStyle name="Output 10 18 4" xfId="17737"/>
    <cellStyle name="Output 10 19" xfId="4435"/>
    <cellStyle name="Output 10 2" xfId="903"/>
    <cellStyle name="Output 10 2 2" xfId="1269"/>
    <cellStyle name="Output 10 2 3" xfId="1709"/>
    <cellStyle name="Output 10 2 4" xfId="2149"/>
    <cellStyle name="Output 10 2 5" xfId="4103"/>
    <cellStyle name="Output 10 2 6" xfId="8414"/>
    <cellStyle name="Output 10 2 7" xfId="13077"/>
    <cellStyle name="Output 10 2 8" xfId="17738"/>
    <cellStyle name="Output 10 20" xfId="11590"/>
    <cellStyle name="Output 10 21" xfId="16251"/>
    <cellStyle name="Output 10 3" xfId="1054"/>
    <cellStyle name="Output 10 3 2" xfId="4104"/>
    <cellStyle name="Output 10 3 3" xfId="8415"/>
    <cellStyle name="Output 10 3 4" xfId="13078"/>
    <cellStyle name="Output 10 3 5" xfId="17739"/>
    <cellStyle name="Output 10 4" xfId="1508"/>
    <cellStyle name="Output 10 4 2" xfId="4105"/>
    <cellStyle name="Output 10 4 3" xfId="8416"/>
    <cellStyle name="Output 10 4 4" xfId="13079"/>
    <cellStyle name="Output 10 4 5" xfId="17740"/>
    <cellStyle name="Output 10 5" xfId="1948"/>
    <cellStyle name="Output 10 5 2" xfId="4106"/>
    <cellStyle name="Output 10 5 3" xfId="8417"/>
    <cellStyle name="Output 10 5 4" xfId="13080"/>
    <cellStyle name="Output 10 5 5" xfId="17741"/>
    <cellStyle name="Output 10 6" xfId="2616"/>
    <cellStyle name="Output 10 6 2" xfId="8418"/>
    <cellStyle name="Output 10 6 3" xfId="13081"/>
    <cellStyle name="Output 10 6 4" xfId="17742"/>
    <cellStyle name="Output 10 7" xfId="4108"/>
    <cellStyle name="Output 10 7 2" xfId="8419"/>
    <cellStyle name="Output 10 7 3" xfId="13082"/>
    <cellStyle name="Output 10 7 4" xfId="17743"/>
    <cellStyle name="Output 10 8" xfId="4109"/>
    <cellStyle name="Output 10 8 2" xfId="8420"/>
    <cellStyle name="Output 10 8 3" xfId="13083"/>
    <cellStyle name="Output 10 8 4" xfId="17744"/>
    <cellStyle name="Output 10 9" xfId="4110"/>
    <cellStyle name="Output 10 9 2" xfId="8421"/>
    <cellStyle name="Output 10 9 3" xfId="13084"/>
    <cellStyle name="Output 10 9 4" xfId="17745"/>
    <cellStyle name="Output 11" xfId="510"/>
    <cellStyle name="Output 11 10" xfId="4111"/>
    <cellStyle name="Output 11 10 2" xfId="8422"/>
    <cellStyle name="Output 11 10 3" xfId="13085"/>
    <cellStyle name="Output 11 10 4" xfId="17746"/>
    <cellStyle name="Output 11 11" xfId="4112"/>
    <cellStyle name="Output 11 11 2" xfId="8423"/>
    <cellStyle name="Output 11 11 3" xfId="13086"/>
    <cellStyle name="Output 11 11 4" xfId="17747"/>
    <cellStyle name="Output 11 12" xfId="4113"/>
    <cellStyle name="Output 11 12 2" xfId="8424"/>
    <cellStyle name="Output 11 12 3" xfId="13087"/>
    <cellStyle name="Output 11 12 4" xfId="17748"/>
    <cellStyle name="Output 11 13" xfId="4114"/>
    <cellStyle name="Output 11 13 2" xfId="8425"/>
    <cellStyle name="Output 11 13 3" xfId="13088"/>
    <cellStyle name="Output 11 13 4" xfId="17749"/>
    <cellStyle name="Output 11 14" xfId="4115"/>
    <cellStyle name="Output 11 14 2" xfId="8426"/>
    <cellStyle name="Output 11 14 3" xfId="13089"/>
    <cellStyle name="Output 11 14 4" xfId="17750"/>
    <cellStyle name="Output 11 15" xfId="4116"/>
    <cellStyle name="Output 11 15 2" xfId="8427"/>
    <cellStyle name="Output 11 15 3" xfId="13090"/>
    <cellStyle name="Output 11 15 4" xfId="17751"/>
    <cellStyle name="Output 11 16" xfId="4117"/>
    <cellStyle name="Output 11 16 2" xfId="8428"/>
    <cellStyle name="Output 11 16 3" xfId="13091"/>
    <cellStyle name="Output 11 16 4" xfId="17752"/>
    <cellStyle name="Output 11 17" xfId="4118"/>
    <cellStyle name="Output 11 17 2" xfId="8429"/>
    <cellStyle name="Output 11 17 3" xfId="13092"/>
    <cellStyle name="Output 11 17 4" xfId="17753"/>
    <cellStyle name="Output 11 18" xfId="4119"/>
    <cellStyle name="Output 11 18 2" xfId="8430"/>
    <cellStyle name="Output 11 18 3" xfId="13093"/>
    <cellStyle name="Output 11 18 4" xfId="17754"/>
    <cellStyle name="Output 11 19" xfId="4407"/>
    <cellStyle name="Output 11 2" xfId="904"/>
    <cellStyle name="Output 11 2 2" xfId="1270"/>
    <cellStyle name="Output 11 2 3" xfId="1710"/>
    <cellStyle name="Output 11 2 4" xfId="2150"/>
    <cellStyle name="Output 11 2 5" xfId="4120"/>
    <cellStyle name="Output 11 2 6" xfId="8431"/>
    <cellStyle name="Output 11 2 7" xfId="13094"/>
    <cellStyle name="Output 11 2 8" xfId="17755"/>
    <cellStyle name="Output 11 20" xfId="11591"/>
    <cellStyle name="Output 11 21" xfId="16252"/>
    <cellStyle name="Output 11 3" xfId="1053"/>
    <cellStyle name="Output 11 3 2" xfId="4121"/>
    <cellStyle name="Output 11 3 3" xfId="8432"/>
    <cellStyle name="Output 11 3 4" xfId="13095"/>
    <cellStyle name="Output 11 3 5" xfId="17756"/>
    <cellStyle name="Output 11 4" xfId="1509"/>
    <cellStyle name="Output 11 4 2" xfId="4122"/>
    <cellStyle name="Output 11 4 3" xfId="8433"/>
    <cellStyle name="Output 11 4 4" xfId="13096"/>
    <cellStyle name="Output 11 4 5" xfId="17757"/>
    <cellStyle name="Output 11 5" xfId="1949"/>
    <cellStyle name="Output 11 5 2" xfId="4123"/>
    <cellStyle name="Output 11 5 3" xfId="8434"/>
    <cellStyle name="Output 11 5 4" xfId="13097"/>
    <cellStyle name="Output 11 5 5" xfId="17758"/>
    <cellStyle name="Output 11 6" xfId="2617"/>
    <cellStyle name="Output 11 6 2" xfId="8435"/>
    <cellStyle name="Output 11 6 3" xfId="13098"/>
    <cellStyle name="Output 11 6 4" xfId="17759"/>
    <cellStyle name="Output 11 7" xfId="4125"/>
    <cellStyle name="Output 11 7 2" xfId="8436"/>
    <cellStyle name="Output 11 7 3" xfId="13099"/>
    <cellStyle name="Output 11 7 4" xfId="17760"/>
    <cellStyle name="Output 11 8" xfId="4126"/>
    <cellStyle name="Output 11 8 2" xfId="8437"/>
    <cellStyle name="Output 11 8 3" xfId="13100"/>
    <cellStyle name="Output 11 8 4" xfId="17761"/>
    <cellStyle name="Output 11 9" xfId="4127"/>
    <cellStyle name="Output 11 9 2" xfId="8438"/>
    <cellStyle name="Output 11 9 3" xfId="13101"/>
    <cellStyle name="Output 11 9 4" xfId="17762"/>
    <cellStyle name="Output 12" xfId="511"/>
    <cellStyle name="Output 12 10" xfId="4128"/>
    <cellStyle name="Output 12 10 2" xfId="8439"/>
    <cellStyle name="Output 12 10 3" xfId="13102"/>
    <cellStyle name="Output 12 10 4" xfId="17763"/>
    <cellStyle name="Output 12 11" xfId="4129"/>
    <cellStyle name="Output 12 11 2" xfId="8440"/>
    <cellStyle name="Output 12 11 3" xfId="13103"/>
    <cellStyle name="Output 12 11 4" xfId="17764"/>
    <cellStyle name="Output 12 12" xfId="4130"/>
    <cellStyle name="Output 12 12 2" xfId="8441"/>
    <cellStyle name="Output 12 12 3" xfId="13104"/>
    <cellStyle name="Output 12 12 4" xfId="17765"/>
    <cellStyle name="Output 12 13" xfId="4131"/>
    <cellStyle name="Output 12 13 2" xfId="8442"/>
    <cellStyle name="Output 12 13 3" xfId="13105"/>
    <cellStyle name="Output 12 13 4" xfId="17766"/>
    <cellStyle name="Output 12 14" xfId="4132"/>
    <cellStyle name="Output 12 14 2" xfId="8443"/>
    <cellStyle name="Output 12 14 3" xfId="13106"/>
    <cellStyle name="Output 12 14 4" xfId="17767"/>
    <cellStyle name="Output 12 15" xfId="4133"/>
    <cellStyle name="Output 12 15 2" xfId="8444"/>
    <cellStyle name="Output 12 15 3" xfId="13107"/>
    <cellStyle name="Output 12 15 4" xfId="17768"/>
    <cellStyle name="Output 12 16" xfId="4134"/>
    <cellStyle name="Output 12 16 2" xfId="8445"/>
    <cellStyle name="Output 12 16 3" xfId="13108"/>
    <cellStyle name="Output 12 16 4" xfId="17769"/>
    <cellStyle name="Output 12 17" xfId="4135"/>
    <cellStyle name="Output 12 17 2" xfId="8446"/>
    <cellStyle name="Output 12 17 3" xfId="13109"/>
    <cellStyle name="Output 12 17 4" xfId="17770"/>
    <cellStyle name="Output 12 18" xfId="4136"/>
    <cellStyle name="Output 12 18 2" xfId="8447"/>
    <cellStyle name="Output 12 18 3" xfId="13110"/>
    <cellStyle name="Output 12 18 4" xfId="17771"/>
    <cellStyle name="Output 12 19" xfId="4390"/>
    <cellStyle name="Output 12 2" xfId="905"/>
    <cellStyle name="Output 12 2 2" xfId="1271"/>
    <cellStyle name="Output 12 2 3" xfId="1711"/>
    <cellStyle name="Output 12 2 4" xfId="2151"/>
    <cellStyle name="Output 12 2 5" xfId="4137"/>
    <cellStyle name="Output 12 2 6" xfId="8448"/>
    <cellStyle name="Output 12 2 7" xfId="13111"/>
    <cellStyle name="Output 12 2 8" xfId="17772"/>
    <cellStyle name="Output 12 20" xfId="11592"/>
    <cellStyle name="Output 12 21" xfId="16253"/>
    <cellStyle name="Output 12 3" xfId="1052"/>
    <cellStyle name="Output 12 3 2" xfId="4138"/>
    <cellStyle name="Output 12 3 3" xfId="8449"/>
    <cellStyle name="Output 12 3 4" xfId="13112"/>
    <cellStyle name="Output 12 3 5" xfId="17773"/>
    <cellStyle name="Output 12 4" xfId="1510"/>
    <cellStyle name="Output 12 4 2" xfId="4139"/>
    <cellStyle name="Output 12 4 3" xfId="8450"/>
    <cellStyle name="Output 12 4 4" xfId="13113"/>
    <cellStyle name="Output 12 4 5" xfId="17774"/>
    <cellStyle name="Output 12 5" xfId="1950"/>
    <cellStyle name="Output 12 5 2" xfId="4140"/>
    <cellStyle name="Output 12 5 3" xfId="8451"/>
    <cellStyle name="Output 12 5 4" xfId="13114"/>
    <cellStyle name="Output 12 5 5" xfId="17775"/>
    <cellStyle name="Output 12 6" xfId="2618"/>
    <cellStyle name="Output 12 6 2" xfId="8452"/>
    <cellStyle name="Output 12 6 3" xfId="13115"/>
    <cellStyle name="Output 12 6 4" xfId="17776"/>
    <cellStyle name="Output 12 7" xfId="4142"/>
    <cellStyle name="Output 12 7 2" xfId="8453"/>
    <cellStyle name="Output 12 7 3" xfId="13116"/>
    <cellStyle name="Output 12 7 4" xfId="17777"/>
    <cellStyle name="Output 12 8" xfId="4143"/>
    <cellStyle name="Output 12 8 2" xfId="8454"/>
    <cellStyle name="Output 12 8 3" xfId="13117"/>
    <cellStyle name="Output 12 8 4" xfId="17778"/>
    <cellStyle name="Output 12 9" xfId="4144"/>
    <cellStyle name="Output 12 9 2" xfId="8455"/>
    <cellStyle name="Output 12 9 3" xfId="13118"/>
    <cellStyle name="Output 12 9 4" xfId="17779"/>
    <cellStyle name="Output 13" xfId="722"/>
    <cellStyle name="Output 13 10" xfId="4146"/>
    <cellStyle name="Output 13 10 2" xfId="8457"/>
    <cellStyle name="Output 13 10 3" xfId="13120"/>
    <cellStyle name="Output 13 10 4" xfId="17781"/>
    <cellStyle name="Output 13 11" xfId="4147"/>
    <cellStyle name="Output 13 11 2" xfId="8458"/>
    <cellStyle name="Output 13 11 3" xfId="13121"/>
    <cellStyle name="Output 13 11 4" xfId="17782"/>
    <cellStyle name="Output 13 12" xfId="4148"/>
    <cellStyle name="Output 13 12 2" xfId="8459"/>
    <cellStyle name="Output 13 12 3" xfId="13122"/>
    <cellStyle name="Output 13 12 4" xfId="17783"/>
    <cellStyle name="Output 13 13" xfId="4149"/>
    <cellStyle name="Output 13 13 2" xfId="8460"/>
    <cellStyle name="Output 13 13 3" xfId="13123"/>
    <cellStyle name="Output 13 13 4" xfId="17784"/>
    <cellStyle name="Output 13 14" xfId="8456"/>
    <cellStyle name="Output 13 15" xfId="13119"/>
    <cellStyle name="Output 13 16" xfId="17780"/>
    <cellStyle name="Output 13 2" xfId="828"/>
    <cellStyle name="Output 13 2 2" xfId="4150"/>
    <cellStyle name="Output 13 2 3" xfId="8461"/>
    <cellStyle name="Output 13 2 4" xfId="13124"/>
    <cellStyle name="Output 13 2 5" xfId="17785"/>
    <cellStyle name="Output 13 3" xfId="728"/>
    <cellStyle name="Output 13 3 2" xfId="4151"/>
    <cellStyle name="Output 13 3 3" xfId="8462"/>
    <cellStyle name="Output 13 3 4" xfId="13125"/>
    <cellStyle name="Output 13 3 5" xfId="17786"/>
    <cellStyle name="Output 13 4" xfId="1433"/>
    <cellStyle name="Output 13 4 2" xfId="4152"/>
    <cellStyle name="Output 13 4 3" xfId="8463"/>
    <cellStyle name="Output 13 4 4" xfId="13126"/>
    <cellStyle name="Output 13 4 5" xfId="17787"/>
    <cellStyle name="Output 13 5" xfId="1873"/>
    <cellStyle name="Output 13 5 2" xfId="4153"/>
    <cellStyle name="Output 13 5 3" xfId="8464"/>
    <cellStyle name="Output 13 5 4" xfId="13127"/>
    <cellStyle name="Output 13 5 5" xfId="17788"/>
    <cellStyle name="Output 13 6" xfId="4145"/>
    <cellStyle name="Output 13 6 2" xfId="8465"/>
    <cellStyle name="Output 13 6 3" xfId="13128"/>
    <cellStyle name="Output 13 6 4" xfId="17789"/>
    <cellStyle name="Output 13 7" xfId="4155"/>
    <cellStyle name="Output 13 7 2" xfId="8466"/>
    <cellStyle name="Output 13 7 3" xfId="13129"/>
    <cellStyle name="Output 13 7 4" xfId="17790"/>
    <cellStyle name="Output 13 8" xfId="4156"/>
    <cellStyle name="Output 13 8 2" xfId="8467"/>
    <cellStyle name="Output 13 8 3" xfId="13130"/>
    <cellStyle name="Output 13 8 4" xfId="17791"/>
    <cellStyle name="Output 13 9" xfId="4157"/>
    <cellStyle name="Output 13 9 2" xfId="8468"/>
    <cellStyle name="Output 13 9 3" xfId="13131"/>
    <cellStyle name="Output 13 9 4" xfId="17792"/>
    <cellStyle name="Output 14" xfId="781"/>
    <cellStyle name="Output 14 10" xfId="4159"/>
    <cellStyle name="Output 14 10 2" xfId="8470"/>
    <cellStyle name="Output 14 10 3" xfId="13133"/>
    <cellStyle name="Output 14 10 4" xfId="17794"/>
    <cellStyle name="Output 14 11" xfId="4160"/>
    <cellStyle name="Output 14 11 2" xfId="8471"/>
    <cellStyle name="Output 14 11 3" xfId="13134"/>
    <cellStyle name="Output 14 11 4" xfId="17795"/>
    <cellStyle name="Output 14 12" xfId="4161"/>
    <cellStyle name="Output 14 12 2" xfId="8472"/>
    <cellStyle name="Output 14 12 3" xfId="13135"/>
    <cellStyle name="Output 14 12 4" xfId="17796"/>
    <cellStyle name="Output 14 13" xfId="4162"/>
    <cellStyle name="Output 14 13 2" xfId="8473"/>
    <cellStyle name="Output 14 13 3" xfId="13136"/>
    <cellStyle name="Output 14 13 4" xfId="17797"/>
    <cellStyle name="Output 14 14" xfId="8469"/>
    <cellStyle name="Output 14 15" xfId="13132"/>
    <cellStyle name="Output 14 16" xfId="17793"/>
    <cellStyle name="Output 14 2" xfId="4158"/>
    <cellStyle name="Output 14 2 2" xfId="8474"/>
    <cellStyle name="Output 14 2 3" xfId="13137"/>
    <cellStyle name="Output 14 2 4" xfId="17798"/>
    <cellStyle name="Output 14 3" xfId="4164"/>
    <cellStyle name="Output 14 3 2" xfId="8475"/>
    <cellStyle name="Output 14 3 3" xfId="13138"/>
    <cellStyle name="Output 14 3 4" xfId="17799"/>
    <cellStyle name="Output 14 4" xfId="4165"/>
    <cellStyle name="Output 14 4 2" xfId="8476"/>
    <cellStyle name="Output 14 4 3" xfId="13139"/>
    <cellStyle name="Output 14 4 4" xfId="17800"/>
    <cellStyle name="Output 14 5" xfId="4166"/>
    <cellStyle name="Output 14 5 2" xfId="8477"/>
    <cellStyle name="Output 14 5 3" xfId="13140"/>
    <cellStyle name="Output 14 5 4" xfId="17801"/>
    <cellStyle name="Output 14 6" xfId="4167"/>
    <cellStyle name="Output 14 6 2" xfId="8478"/>
    <cellStyle name="Output 14 6 3" xfId="13141"/>
    <cellStyle name="Output 14 6 4" xfId="17802"/>
    <cellStyle name="Output 14 7" xfId="4168"/>
    <cellStyle name="Output 14 7 2" xfId="8479"/>
    <cellStyle name="Output 14 7 3" xfId="13142"/>
    <cellStyle name="Output 14 7 4" xfId="17803"/>
    <cellStyle name="Output 14 8" xfId="4169"/>
    <cellStyle name="Output 14 8 2" xfId="8480"/>
    <cellStyle name="Output 14 8 3" xfId="13143"/>
    <cellStyle name="Output 14 8 4" xfId="17804"/>
    <cellStyle name="Output 14 9" xfId="4170"/>
    <cellStyle name="Output 14 9 2" xfId="8481"/>
    <cellStyle name="Output 14 9 3" xfId="13144"/>
    <cellStyle name="Output 14 9 4" xfId="17805"/>
    <cellStyle name="Output 15" xfId="768"/>
    <cellStyle name="Output 15 10" xfId="4172"/>
    <cellStyle name="Output 15 10 2" xfId="8483"/>
    <cellStyle name="Output 15 10 3" xfId="13146"/>
    <cellStyle name="Output 15 10 4" xfId="17807"/>
    <cellStyle name="Output 15 11" xfId="4173"/>
    <cellStyle name="Output 15 11 2" xfId="8484"/>
    <cellStyle name="Output 15 11 3" xfId="13147"/>
    <cellStyle name="Output 15 11 4" xfId="17808"/>
    <cellStyle name="Output 15 12" xfId="4174"/>
    <cellStyle name="Output 15 12 2" xfId="8485"/>
    <cellStyle name="Output 15 12 3" xfId="13148"/>
    <cellStyle name="Output 15 12 4" xfId="17809"/>
    <cellStyle name="Output 15 13" xfId="4175"/>
    <cellStyle name="Output 15 13 2" xfId="8486"/>
    <cellStyle name="Output 15 13 3" xfId="13149"/>
    <cellStyle name="Output 15 13 4" xfId="17810"/>
    <cellStyle name="Output 15 14" xfId="8482"/>
    <cellStyle name="Output 15 15" xfId="13145"/>
    <cellStyle name="Output 15 16" xfId="17806"/>
    <cellStyle name="Output 15 2" xfId="4171"/>
    <cellStyle name="Output 15 2 2" xfId="8487"/>
    <cellStyle name="Output 15 2 3" xfId="13150"/>
    <cellStyle name="Output 15 2 4" xfId="17811"/>
    <cellStyle name="Output 15 3" xfId="4177"/>
    <cellStyle name="Output 15 3 2" xfId="8488"/>
    <cellStyle name="Output 15 3 3" xfId="13151"/>
    <cellStyle name="Output 15 3 4" xfId="17812"/>
    <cellStyle name="Output 15 4" xfId="4178"/>
    <cellStyle name="Output 15 4 2" xfId="8489"/>
    <cellStyle name="Output 15 4 3" xfId="13152"/>
    <cellStyle name="Output 15 4 4" xfId="17813"/>
    <cellStyle name="Output 15 5" xfId="4179"/>
    <cellStyle name="Output 15 5 2" xfId="8490"/>
    <cellStyle name="Output 15 5 3" xfId="13153"/>
    <cellStyle name="Output 15 5 4" xfId="17814"/>
    <cellStyle name="Output 15 6" xfId="4180"/>
    <cellStyle name="Output 15 6 2" xfId="8491"/>
    <cellStyle name="Output 15 6 3" xfId="13154"/>
    <cellStyle name="Output 15 6 4" xfId="17815"/>
    <cellStyle name="Output 15 7" xfId="4181"/>
    <cellStyle name="Output 15 7 2" xfId="8492"/>
    <cellStyle name="Output 15 7 3" xfId="13155"/>
    <cellStyle name="Output 15 7 4" xfId="17816"/>
    <cellStyle name="Output 15 8" xfId="4182"/>
    <cellStyle name="Output 15 8 2" xfId="8493"/>
    <cellStyle name="Output 15 8 3" xfId="13156"/>
    <cellStyle name="Output 15 8 4" xfId="17817"/>
    <cellStyle name="Output 15 9" xfId="4183"/>
    <cellStyle name="Output 15 9 2" xfId="8494"/>
    <cellStyle name="Output 15 9 3" xfId="13157"/>
    <cellStyle name="Output 15 9 4" xfId="17818"/>
    <cellStyle name="Output 16" xfId="777"/>
    <cellStyle name="Output 16 2" xfId="4184"/>
    <cellStyle name="Output 16 3" xfId="8495"/>
    <cellStyle name="Output 16 4" xfId="13158"/>
    <cellStyle name="Output 16 5" xfId="17819"/>
    <cellStyle name="Output 17" xfId="2325"/>
    <cellStyle name="Output 17 2" xfId="4185"/>
    <cellStyle name="Output 17 3" xfId="8496"/>
    <cellStyle name="Output 17 4" xfId="13159"/>
    <cellStyle name="Output 17 5" xfId="17820"/>
    <cellStyle name="Output 18" xfId="2326"/>
    <cellStyle name="Output 18 2" xfId="4186"/>
    <cellStyle name="Output 18 3" xfId="8497"/>
    <cellStyle name="Output 18 4" xfId="13160"/>
    <cellStyle name="Output 18 5" xfId="17821"/>
    <cellStyle name="Output 19" xfId="2327"/>
    <cellStyle name="Output 19 2" xfId="4187"/>
    <cellStyle name="Output 19 3" xfId="8498"/>
    <cellStyle name="Output 19 4" xfId="13161"/>
    <cellStyle name="Output 19 5" xfId="17822"/>
    <cellStyle name="Output 2" xfId="390"/>
    <cellStyle name="Output 2 10" xfId="512"/>
    <cellStyle name="Output 2 10 10" xfId="4188"/>
    <cellStyle name="Output 2 10 10 2" xfId="8499"/>
    <cellStyle name="Output 2 10 10 3" xfId="13162"/>
    <cellStyle name="Output 2 10 10 4" xfId="17823"/>
    <cellStyle name="Output 2 10 11" xfId="4189"/>
    <cellStyle name="Output 2 10 11 2" xfId="8500"/>
    <cellStyle name="Output 2 10 11 3" xfId="13163"/>
    <cellStyle name="Output 2 10 11 4" xfId="17824"/>
    <cellStyle name="Output 2 10 12" xfId="4190"/>
    <cellStyle name="Output 2 10 12 2" xfId="8501"/>
    <cellStyle name="Output 2 10 12 3" xfId="13164"/>
    <cellStyle name="Output 2 10 12 4" xfId="17825"/>
    <cellStyle name="Output 2 10 13" xfId="4191"/>
    <cellStyle name="Output 2 10 13 2" xfId="8502"/>
    <cellStyle name="Output 2 10 13 3" xfId="13165"/>
    <cellStyle name="Output 2 10 13 4" xfId="17826"/>
    <cellStyle name="Output 2 10 14" xfId="4192"/>
    <cellStyle name="Output 2 10 14 2" xfId="8503"/>
    <cellStyle name="Output 2 10 14 3" xfId="13166"/>
    <cellStyle name="Output 2 10 14 4" xfId="17827"/>
    <cellStyle name="Output 2 10 15" xfId="4193"/>
    <cellStyle name="Output 2 10 15 2" xfId="8504"/>
    <cellStyle name="Output 2 10 15 3" xfId="13167"/>
    <cellStyle name="Output 2 10 15 4" xfId="17828"/>
    <cellStyle name="Output 2 10 16" xfId="4194"/>
    <cellStyle name="Output 2 10 16 2" xfId="8505"/>
    <cellStyle name="Output 2 10 16 3" xfId="13168"/>
    <cellStyle name="Output 2 10 16 4" xfId="17829"/>
    <cellStyle name="Output 2 10 17" xfId="4195"/>
    <cellStyle name="Output 2 10 17 2" xfId="8506"/>
    <cellStyle name="Output 2 10 17 3" xfId="13169"/>
    <cellStyle name="Output 2 10 17 4" xfId="17830"/>
    <cellStyle name="Output 2 10 18" xfId="4196"/>
    <cellStyle name="Output 2 10 18 2" xfId="8507"/>
    <cellStyle name="Output 2 10 18 3" xfId="13170"/>
    <cellStyle name="Output 2 10 18 4" xfId="17831"/>
    <cellStyle name="Output 2 10 19" xfId="4373"/>
    <cellStyle name="Output 2 10 2" xfId="906"/>
    <cellStyle name="Output 2 10 2 2" xfId="1272"/>
    <cellStyle name="Output 2 10 2 3" xfId="1712"/>
    <cellStyle name="Output 2 10 2 4" xfId="2152"/>
    <cellStyle name="Output 2 10 2 5" xfId="4197"/>
    <cellStyle name="Output 2 10 2 6" xfId="8508"/>
    <cellStyle name="Output 2 10 2 7" xfId="13171"/>
    <cellStyle name="Output 2 10 2 8" xfId="17832"/>
    <cellStyle name="Output 2 10 20" xfId="11593"/>
    <cellStyle name="Output 2 10 21" xfId="16254"/>
    <cellStyle name="Output 2 10 3" xfId="1051"/>
    <cellStyle name="Output 2 10 3 2" xfId="4198"/>
    <cellStyle name="Output 2 10 3 3" xfId="8509"/>
    <cellStyle name="Output 2 10 3 4" xfId="13172"/>
    <cellStyle name="Output 2 10 3 5" xfId="17833"/>
    <cellStyle name="Output 2 10 4" xfId="1511"/>
    <cellStyle name="Output 2 10 4 2" xfId="4199"/>
    <cellStyle name="Output 2 10 4 3" xfId="8510"/>
    <cellStyle name="Output 2 10 4 4" xfId="13173"/>
    <cellStyle name="Output 2 10 4 5" xfId="17834"/>
    <cellStyle name="Output 2 10 5" xfId="1951"/>
    <cellStyle name="Output 2 10 5 2" xfId="4200"/>
    <cellStyle name="Output 2 10 5 3" xfId="8511"/>
    <cellStyle name="Output 2 10 5 4" xfId="13174"/>
    <cellStyle name="Output 2 10 5 5" xfId="17835"/>
    <cellStyle name="Output 2 10 6" xfId="2619"/>
    <cellStyle name="Output 2 10 6 2" xfId="8512"/>
    <cellStyle name="Output 2 10 6 3" xfId="13175"/>
    <cellStyle name="Output 2 10 6 4" xfId="17836"/>
    <cellStyle name="Output 2 10 7" xfId="4202"/>
    <cellStyle name="Output 2 10 7 2" xfId="8513"/>
    <cellStyle name="Output 2 10 7 3" xfId="13176"/>
    <cellStyle name="Output 2 10 7 4" xfId="17837"/>
    <cellStyle name="Output 2 10 8" xfId="4203"/>
    <cellStyle name="Output 2 10 8 2" xfId="8514"/>
    <cellStyle name="Output 2 10 8 3" xfId="13177"/>
    <cellStyle name="Output 2 10 8 4" xfId="17838"/>
    <cellStyle name="Output 2 10 9" xfId="4204"/>
    <cellStyle name="Output 2 10 9 2" xfId="8515"/>
    <cellStyle name="Output 2 10 9 3" xfId="13178"/>
    <cellStyle name="Output 2 10 9 4" xfId="17839"/>
    <cellStyle name="Output 2 11" xfId="513"/>
    <cellStyle name="Output 2 11 10" xfId="4205"/>
    <cellStyle name="Output 2 11 10 2" xfId="8516"/>
    <cellStyle name="Output 2 11 10 3" xfId="13179"/>
    <cellStyle name="Output 2 11 10 4" xfId="17840"/>
    <cellStyle name="Output 2 11 11" xfId="4206"/>
    <cellStyle name="Output 2 11 11 2" xfId="8517"/>
    <cellStyle name="Output 2 11 11 3" xfId="13180"/>
    <cellStyle name="Output 2 11 11 4" xfId="17841"/>
    <cellStyle name="Output 2 11 12" xfId="4207"/>
    <cellStyle name="Output 2 11 12 2" xfId="8518"/>
    <cellStyle name="Output 2 11 12 3" xfId="13181"/>
    <cellStyle name="Output 2 11 12 4" xfId="17842"/>
    <cellStyle name="Output 2 11 13" xfId="4208"/>
    <cellStyle name="Output 2 11 13 2" xfId="8519"/>
    <cellStyle name="Output 2 11 13 3" xfId="13182"/>
    <cellStyle name="Output 2 11 13 4" xfId="17843"/>
    <cellStyle name="Output 2 11 14" xfId="4209"/>
    <cellStyle name="Output 2 11 14 2" xfId="8520"/>
    <cellStyle name="Output 2 11 14 3" xfId="13183"/>
    <cellStyle name="Output 2 11 14 4" xfId="17844"/>
    <cellStyle name="Output 2 11 15" xfId="4210"/>
    <cellStyle name="Output 2 11 15 2" xfId="8521"/>
    <cellStyle name="Output 2 11 15 3" xfId="13184"/>
    <cellStyle name="Output 2 11 15 4" xfId="17845"/>
    <cellStyle name="Output 2 11 16" xfId="4211"/>
    <cellStyle name="Output 2 11 16 2" xfId="8522"/>
    <cellStyle name="Output 2 11 16 3" xfId="13185"/>
    <cellStyle name="Output 2 11 16 4" xfId="17846"/>
    <cellStyle name="Output 2 11 17" xfId="4212"/>
    <cellStyle name="Output 2 11 17 2" xfId="8523"/>
    <cellStyle name="Output 2 11 17 3" xfId="13186"/>
    <cellStyle name="Output 2 11 17 4" xfId="17847"/>
    <cellStyle name="Output 2 11 18" xfId="4213"/>
    <cellStyle name="Output 2 11 18 2" xfId="8524"/>
    <cellStyle name="Output 2 11 18 3" xfId="13187"/>
    <cellStyle name="Output 2 11 18 4" xfId="17848"/>
    <cellStyle name="Output 2 11 19" xfId="4356"/>
    <cellStyle name="Output 2 11 2" xfId="907"/>
    <cellStyle name="Output 2 11 2 2" xfId="1273"/>
    <cellStyle name="Output 2 11 2 3" xfId="1713"/>
    <cellStyle name="Output 2 11 2 4" xfId="2153"/>
    <cellStyle name="Output 2 11 2 5" xfId="4214"/>
    <cellStyle name="Output 2 11 2 6" xfId="8525"/>
    <cellStyle name="Output 2 11 2 7" xfId="13188"/>
    <cellStyle name="Output 2 11 2 8" xfId="17849"/>
    <cellStyle name="Output 2 11 20" xfId="11594"/>
    <cellStyle name="Output 2 11 21" xfId="16255"/>
    <cellStyle name="Output 2 11 3" xfId="1050"/>
    <cellStyle name="Output 2 11 3 2" xfId="4215"/>
    <cellStyle name="Output 2 11 3 3" xfId="8526"/>
    <cellStyle name="Output 2 11 3 4" xfId="13189"/>
    <cellStyle name="Output 2 11 3 5" xfId="17850"/>
    <cellStyle name="Output 2 11 4" xfId="1512"/>
    <cellStyle name="Output 2 11 4 2" xfId="4216"/>
    <cellStyle name="Output 2 11 4 3" xfId="8527"/>
    <cellStyle name="Output 2 11 4 4" xfId="13190"/>
    <cellStyle name="Output 2 11 4 5" xfId="17851"/>
    <cellStyle name="Output 2 11 5" xfId="1952"/>
    <cellStyle name="Output 2 11 5 2" xfId="4217"/>
    <cellStyle name="Output 2 11 5 3" xfId="8528"/>
    <cellStyle name="Output 2 11 5 4" xfId="13191"/>
    <cellStyle name="Output 2 11 5 5" xfId="17852"/>
    <cellStyle name="Output 2 11 6" xfId="2620"/>
    <cellStyle name="Output 2 11 6 2" xfId="8529"/>
    <cellStyle name="Output 2 11 6 3" xfId="13192"/>
    <cellStyle name="Output 2 11 6 4" xfId="17853"/>
    <cellStyle name="Output 2 11 7" xfId="4219"/>
    <cellStyle name="Output 2 11 7 2" xfId="8530"/>
    <cellStyle name="Output 2 11 7 3" xfId="13193"/>
    <cellStyle name="Output 2 11 7 4" xfId="17854"/>
    <cellStyle name="Output 2 11 8" xfId="4220"/>
    <cellStyle name="Output 2 11 8 2" xfId="8531"/>
    <cellStyle name="Output 2 11 8 3" xfId="13194"/>
    <cellStyle name="Output 2 11 8 4" xfId="17855"/>
    <cellStyle name="Output 2 11 9" xfId="4221"/>
    <cellStyle name="Output 2 11 9 2" xfId="8532"/>
    <cellStyle name="Output 2 11 9 3" xfId="13195"/>
    <cellStyle name="Output 2 11 9 4" xfId="17856"/>
    <cellStyle name="Output 2 12" xfId="792"/>
    <cellStyle name="Output 2 12 10" xfId="4223"/>
    <cellStyle name="Output 2 12 10 2" xfId="8534"/>
    <cellStyle name="Output 2 12 10 3" xfId="13197"/>
    <cellStyle name="Output 2 12 10 4" xfId="17858"/>
    <cellStyle name="Output 2 12 11" xfId="4224"/>
    <cellStyle name="Output 2 12 11 2" xfId="8535"/>
    <cellStyle name="Output 2 12 11 3" xfId="13198"/>
    <cellStyle name="Output 2 12 11 4" xfId="17859"/>
    <cellStyle name="Output 2 12 12" xfId="4225"/>
    <cellStyle name="Output 2 12 12 2" xfId="8536"/>
    <cellStyle name="Output 2 12 12 3" xfId="13199"/>
    <cellStyle name="Output 2 12 12 4" xfId="17860"/>
    <cellStyle name="Output 2 12 13" xfId="4226"/>
    <cellStyle name="Output 2 12 13 2" xfId="8537"/>
    <cellStyle name="Output 2 12 13 3" xfId="13200"/>
    <cellStyle name="Output 2 12 13 4" xfId="17861"/>
    <cellStyle name="Output 2 12 14" xfId="8533"/>
    <cellStyle name="Output 2 12 15" xfId="13196"/>
    <cellStyle name="Output 2 12 16" xfId="17857"/>
    <cellStyle name="Output 2 12 2" xfId="809"/>
    <cellStyle name="Output 2 12 2 2" xfId="4227"/>
    <cellStyle name="Output 2 12 2 3" xfId="8538"/>
    <cellStyle name="Output 2 12 2 4" xfId="13201"/>
    <cellStyle name="Output 2 12 2 5" xfId="17862"/>
    <cellStyle name="Output 2 12 3" xfId="747"/>
    <cellStyle name="Output 2 12 3 2" xfId="4228"/>
    <cellStyle name="Output 2 12 3 3" xfId="8539"/>
    <cellStyle name="Output 2 12 3 4" xfId="13202"/>
    <cellStyle name="Output 2 12 3 5" xfId="17863"/>
    <cellStyle name="Output 2 12 4" xfId="1414"/>
    <cellStyle name="Output 2 12 4 2" xfId="4229"/>
    <cellStyle name="Output 2 12 4 3" xfId="8540"/>
    <cellStyle name="Output 2 12 4 4" xfId="13203"/>
    <cellStyle name="Output 2 12 4 5" xfId="17864"/>
    <cellStyle name="Output 2 12 5" xfId="1854"/>
    <cellStyle name="Output 2 12 5 2" xfId="4230"/>
    <cellStyle name="Output 2 12 5 3" xfId="8541"/>
    <cellStyle name="Output 2 12 5 4" xfId="13204"/>
    <cellStyle name="Output 2 12 5 5" xfId="17865"/>
    <cellStyle name="Output 2 12 6" xfId="4222"/>
    <cellStyle name="Output 2 12 6 2" xfId="8542"/>
    <cellStyle name="Output 2 12 6 3" xfId="13205"/>
    <cellStyle name="Output 2 12 6 4" xfId="17866"/>
    <cellStyle name="Output 2 12 7" xfId="4232"/>
    <cellStyle name="Output 2 12 7 2" xfId="8543"/>
    <cellStyle name="Output 2 12 7 3" xfId="13206"/>
    <cellStyle name="Output 2 12 7 4" xfId="17867"/>
    <cellStyle name="Output 2 12 8" xfId="4233"/>
    <cellStyle name="Output 2 12 8 2" xfId="8544"/>
    <cellStyle name="Output 2 12 8 3" xfId="13207"/>
    <cellStyle name="Output 2 12 8 4" xfId="17868"/>
    <cellStyle name="Output 2 12 9" xfId="4234"/>
    <cellStyle name="Output 2 12 9 2" xfId="8545"/>
    <cellStyle name="Output 2 12 9 3" xfId="13208"/>
    <cellStyle name="Output 2 12 9 4" xfId="17869"/>
    <cellStyle name="Output 2 13" xfId="1127"/>
    <cellStyle name="Output 2 13 10" xfId="4236"/>
    <cellStyle name="Output 2 13 10 2" xfId="8547"/>
    <cellStyle name="Output 2 13 10 3" xfId="13210"/>
    <cellStyle name="Output 2 13 10 4" xfId="17871"/>
    <cellStyle name="Output 2 13 11" xfId="4237"/>
    <cellStyle name="Output 2 13 11 2" xfId="8548"/>
    <cellStyle name="Output 2 13 11 3" xfId="13211"/>
    <cellStyle name="Output 2 13 11 4" xfId="17872"/>
    <cellStyle name="Output 2 13 12" xfId="4238"/>
    <cellStyle name="Output 2 13 12 2" xfId="8549"/>
    <cellStyle name="Output 2 13 12 3" xfId="13212"/>
    <cellStyle name="Output 2 13 12 4" xfId="17873"/>
    <cellStyle name="Output 2 13 13" xfId="4239"/>
    <cellStyle name="Output 2 13 13 2" xfId="8550"/>
    <cellStyle name="Output 2 13 13 3" xfId="13213"/>
    <cellStyle name="Output 2 13 13 4" xfId="17874"/>
    <cellStyle name="Output 2 13 14" xfId="8546"/>
    <cellStyle name="Output 2 13 15" xfId="13209"/>
    <cellStyle name="Output 2 13 16" xfId="17870"/>
    <cellStyle name="Output 2 13 2" xfId="4235"/>
    <cellStyle name="Output 2 13 2 2" xfId="8551"/>
    <cellStyle name="Output 2 13 2 3" xfId="13214"/>
    <cellStyle name="Output 2 13 2 4" xfId="17875"/>
    <cellStyle name="Output 2 13 3" xfId="4241"/>
    <cellStyle name="Output 2 13 3 2" xfId="8552"/>
    <cellStyle name="Output 2 13 3 3" xfId="13215"/>
    <cellStyle name="Output 2 13 3 4" xfId="17876"/>
    <cellStyle name="Output 2 13 4" xfId="4242"/>
    <cellStyle name="Output 2 13 4 2" xfId="8553"/>
    <cellStyle name="Output 2 13 4 3" xfId="13216"/>
    <cellStyle name="Output 2 13 4 4" xfId="17877"/>
    <cellStyle name="Output 2 13 5" xfId="4243"/>
    <cellStyle name="Output 2 13 5 2" xfId="8554"/>
    <cellStyle name="Output 2 13 5 3" xfId="13217"/>
    <cellStyle name="Output 2 13 5 4" xfId="17878"/>
    <cellStyle name="Output 2 13 6" xfId="4244"/>
    <cellStyle name="Output 2 13 6 2" xfId="8555"/>
    <cellStyle name="Output 2 13 6 3" xfId="13218"/>
    <cellStyle name="Output 2 13 6 4" xfId="17879"/>
    <cellStyle name="Output 2 13 7" xfId="4245"/>
    <cellStyle name="Output 2 13 7 2" xfId="8556"/>
    <cellStyle name="Output 2 13 7 3" xfId="13219"/>
    <cellStyle name="Output 2 13 7 4" xfId="17880"/>
    <cellStyle name="Output 2 13 8" xfId="4246"/>
    <cellStyle name="Output 2 13 8 2" xfId="8557"/>
    <cellStyle name="Output 2 13 8 3" xfId="13220"/>
    <cellStyle name="Output 2 13 8 4" xfId="17881"/>
    <cellStyle name="Output 2 13 9" xfId="4247"/>
    <cellStyle name="Output 2 13 9 2" xfId="8558"/>
    <cellStyle name="Output 2 13 9 3" xfId="13221"/>
    <cellStyle name="Output 2 13 9 4" xfId="17882"/>
    <cellStyle name="Output 2 14" xfId="1142"/>
    <cellStyle name="Output 2 14 10" xfId="4249"/>
    <cellStyle name="Output 2 14 10 2" xfId="8560"/>
    <cellStyle name="Output 2 14 10 3" xfId="13223"/>
    <cellStyle name="Output 2 14 10 4" xfId="17884"/>
    <cellStyle name="Output 2 14 11" xfId="4250"/>
    <cellStyle name="Output 2 14 11 2" xfId="8561"/>
    <cellStyle name="Output 2 14 11 3" xfId="13224"/>
    <cellStyle name="Output 2 14 11 4" xfId="17885"/>
    <cellStyle name="Output 2 14 12" xfId="4251"/>
    <cellStyle name="Output 2 14 12 2" xfId="8562"/>
    <cellStyle name="Output 2 14 12 3" xfId="13225"/>
    <cellStyle name="Output 2 14 12 4" xfId="17886"/>
    <cellStyle name="Output 2 14 13" xfId="4252"/>
    <cellStyle name="Output 2 14 13 2" xfId="8563"/>
    <cellStyle name="Output 2 14 13 3" xfId="13226"/>
    <cellStyle name="Output 2 14 13 4" xfId="17887"/>
    <cellStyle name="Output 2 14 14" xfId="8559"/>
    <cellStyle name="Output 2 14 15" xfId="13222"/>
    <cellStyle name="Output 2 14 16" xfId="17883"/>
    <cellStyle name="Output 2 14 2" xfId="4248"/>
    <cellStyle name="Output 2 14 2 2" xfId="8564"/>
    <cellStyle name="Output 2 14 2 3" xfId="13227"/>
    <cellStyle name="Output 2 14 2 4" xfId="17888"/>
    <cellStyle name="Output 2 14 3" xfId="4254"/>
    <cellStyle name="Output 2 14 3 2" xfId="8565"/>
    <cellStyle name="Output 2 14 3 3" xfId="13228"/>
    <cellStyle name="Output 2 14 3 4" xfId="17889"/>
    <cellStyle name="Output 2 14 4" xfId="4255"/>
    <cellStyle name="Output 2 14 4 2" xfId="8566"/>
    <cellStyle name="Output 2 14 4 3" xfId="13229"/>
    <cellStyle name="Output 2 14 4 4" xfId="17890"/>
    <cellStyle name="Output 2 14 5" xfId="4256"/>
    <cellStyle name="Output 2 14 5 2" xfId="8567"/>
    <cellStyle name="Output 2 14 5 3" xfId="13230"/>
    <cellStyle name="Output 2 14 5 4" xfId="17891"/>
    <cellStyle name="Output 2 14 6" xfId="4257"/>
    <cellStyle name="Output 2 14 6 2" xfId="8568"/>
    <cellStyle name="Output 2 14 6 3" xfId="13231"/>
    <cellStyle name="Output 2 14 6 4" xfId="17892"/>
    <cellStyle name="Output 2 14 7" xfId="4258"/>
    <cellStyle name="Output 2 14 7 2" xfId="8569"/>
    <cellStyle name="Output 2 14 7 3" xfId="13232"/>
    <cellStyle name="Output 2 14 7 4" xfId="17893"/>
    <cellStyle name="Output 2 14 8" xfId="4259"/>
    <cellStyle name="Output 2 14 8 2" xfId="8570"/>
    <cellStyle name="Output 2 14 8 3" xfId="13233"/>
    <cellStyle name="Output 2 14 8 4" xfId="17894"/>
    <cellStyle name="Output 2 14 9" xfId="4260"/>
    <cellStyle name="Output 2 14 9 2" xfId="8571"/>
    <cellStyle name="Output 2 14 9 3" xfId="13234"/>
    <cellStyle name="Output 2 14 9 4" xfId="17895"/>
    <cellStyle name="Output 2 15" xfId="757"/>
    <cellStyle name="Output 2 15 2" xfId="4261"/>
    <cellStyle name="Output 2 15 3" xfId="8572"/>
    <cellStyle name="Output 2 15 4" xfId="13235"/>
    <cellStyle name="Output 2 15 5" xfId="17896"/>
    <cellStyle name="Output 2 16" xfId="2328"/>
    <cellStyle name="Output 2 16 2" xfId="4262"/>
    <cellStyle name="Output 2 16 3" xfId="8573"/>
    <cellStyle name="Output 2 16 4" xfId="13236"/>
    <cellStyle name="Output 2 16 5" xfId="17897"/>
    <cellStyle name="Output 2 17" xfId="2329"/>
    <cellStyle name="Output 2 17 2" xfId="4263"/>
    <cellStyle name="Output 2 17 3" xfId="8574"/>
    <cellStyle name="Output 2 17 4" xfId="13237"/>
    <cellStyle name="Output 2 17 5" xfId="17898"/>
    <cellStyle name="Output 2 18" xfId="2330"/>
    <cellStyle name="Output 2 18 2" xfId="4264"/>
    <cellStyle name="Output 2 18 3" xfId="8575"/>
    <cellStyle name="Output 2 18 4" xfId="13238"/>
    <cellStyle name="Output 2 18 5" xfId="17899"/>
    <cellStyle name="Output 2 19" xfId="2331"/>
    <cellStyle name="Output 2 19 2" xfId="4265"/>
    <cellStyle name="Output 2 19 3" xfId="8576"/>
    <cellStyle name="Output 2 19 4" xfId="13239"/>
    <cellStyle name="Output 2 19 5" xfId="17900"/>
    <cellStyle name="Output 2 2" xfId="514"/>
    <cellStyle name="Output 2 2 10" xfId="4266"/>
    <cellStyle name="Output 2 2 10 2" xfId="8577"/>
    <cellStyle name="Output 2 2 10 3" xfId="13240"/>
    <cellStyle name="Output 2 2 10 4" xfId="17901"/>
    <cellStyle name="Output 2 2 11" xfId="4267"/>
    <cellStyle name="Output 2 2 11 2" xfId="8578"/>
    <cellStyle name="Output 2 2 11 3" xfId="13241"/>
    <cellStyle name="Output 2 2 11 4" xfId="17902"/>
    <cellStyle name="Output 2 2 12" xfId="4268"/>
    <cellStyle name="Output 2 2 12 2" xfId="8579"/>
    <cellStyle name="Output 2 2 12 3" xfId="13242"/>
    <cellStyle name="Output 2 2 12 4" xfId="17903"/>
    <cellStyle name="Output 2 2 13" xfId="4269"/>
    <cellStyle name="Output 2 2 13 2" xfId="8580"/>
    <cellStyle name="Output 2 2 13 3" xfId="13243"/>
    <cellStyle name="Output 2 2 13 4" xfId="17904"/>
    <cellStyle name="Output 2 2 14" xfId="4270"/>
    <cellStyle name="Output 2 2 14 2" xfId="8581"/>
    <cellStyle name="Output 2 2 14 3" xfId="13244"/>
    <cellStyle name="Output 2 2 14 4" xfId="17905"/>
    <cellStyle name="Output 2 2 15" xfId="4271"/>
    <cellStyle name="Output 2 2 15 2" xfId="8582"/>
    <cellStyle name="Output 2 2 15 3" xfId="13245"/>
    <cellStyle name="Output 2 2 15 4" xfId="17906"/>
    <cellStyle name="Output 2 2 16" xfId="4272"/>
    <cellStyle name="Output 2 2 16 2" xfId="8583"/>
    <cellStyle name="Output 2 2 16 3" xfId="13246"/>
    <cellStyle name="Output 2 2 16 4" xfId="17907"/>
    <cellStyle name="Output 2 2 17" xfId="4273"/>
    <cellStyle name="Output 2 2 17 2" xfId="8584"/>
    <cellStyle name="Output 2 2 17 3" xfId="13247"/>
    <cellStyle name="Output 2 2 17 4" xfId="17908"/>
    <cellStyle name="Output 2 2 18" xfId="4274"/>
    <cellStyle name="Output 2 2 18 2" xfId="8585"/>
    <cellStyle name="Output 2 2 18 3" xfId="13248"/>
    <cellStyle name="Output 2 2 18 4" xfId="17909"/>
    <cellStyle name="Output 2 2 19" xfId="4339"/>
    <cellStyle name="Output 2 2 2" xfId="836"/>
    <cellStyle name="Output 2 2 2 2" xfId="1049"/>
    <cellStyle name="Output 2 2 2 3" xfId="1513"/>
    <cellStyle name="Output 2 2 2 4" xfId="1953"/>
    <cellStyle name="Output 2 2 2 5" xfId="4275"/>
    <cellStyle name="Output 2 2 2 6" xfId="8586"/>
    <cellStyle name="Output 2 2 2 7" xfId="13249"/>
    <cellStyle name="Output 2 2 2 8" xfId="17910"/>
    <cellStyle name="Output 2 2 20" xfId="11595"/>
    <cellStyle name="Output 2 2 21" xfId="16256"/>
    <cellStyle name="Output 2 2 3" xfId="1100"/>
    <cellStyle name="Output 2 2 3 2" xfId="1274"/>
    <cellStyle name="Output 2 2 3 3" xfId="1714"/>
    <cellStyle name="Output 2 2 3 4" xfId="2154"/>
    <cellStyle name="Output 2 2 3 5" xfId="4276"/>
    <cellStyle name="Output 2 2 3 6" xfId="8587"/>
    <cellStyle name="Output 2 2 3 7" xfId="13250"/>
    <cellStyle name="Output 2 2 3 8" xfId="17911"/>
    <cellStyle name="Output 2 2 4" xfId="1112"/>
    <cellStyle name="Output 2 2 4 2" xfId="4277"/>
    <cellStyle name="Output 2 2 4 3" xfId="8588"/>
    <cellStyle name="Output 2 2 4 4" xfId="13251"/>
    <cellStyle name="Output 2 2 4 5" xfId="17912"/>
    <cellStyle name="Output 2 2 5" xfId="1441"/>
    <cellStyle name="Output 2 2 5 2" xfId="4278"/>
    <cellStyle name="Output 2 2 5 3" xfId="8589"/>
    <cellStyle name="Output 2 2 5 4" xfId="13252"/>
    <cellStyle name="Output 2 2 5 5" xfId="17913"/>
    <cellStyle name="Output 2 2 6" xfId="1881"/>
    <cellStyle name="Output 2 2 6 2" xfId="4279"/>
    <cellStyle name="Output 2 2 6 3" xfId="8590"/>
    <cellStyle name="Output 2 2 6 4" xfId="13253"/>
    <cellStyle name="Output 2 2 6 5" xfId="17914"/>
    <cellStyle name="Output 2 2 7" xfId="2621"/>
    <cellStyle name="Output 2 2 7 2" xfId="8591"/>
    <cellStyle name="Output 2 2 7 3" xfId="13254"/>
    <cellStyle name="Output 2 2 7 4" xfId="17915"/>
    <cellStyle name="Output 2 2 8" xfId="4281"/>
    <cellStyle name="Output 2 2 8 2" xfId="8592"/>
    <cellStyle name="Output 2 2 8 3" xfId="13255"/>
    <cellStyle name="Output 2 2 8 4" xfId="17916"/>
    <cellStyle name="Output 2 2 9" xfId="4282"/>
    <cellStyle name="Output 2 2 9 2" xfId="8593"/>
    <cellStyle name="Output 2 2 9 3" xfId="13256"/>
    <cellStyle name="Output 2 2 9 4" xfId="17917"/>
    <cellStyle name="Output 2 20" xfId="2332"/>
    <cellStyle name="Output 2 20 2" xfId="4283"/>
    <cellStyle name="Output 2 20 3" xfId="8594"/>
    <cellStyle name="Output 2 20 4" xfId="13257"/>
    <cellStyle name="Output 2 20 5" xfId="17918"/>
    <cellStyle name="Output 2 21" xfId="2333"/>
    <cellStyle name="Output 2 21 2" xfId="4284"/>
    <cellStyle name="Output 2 21 3" xfId="8595"/>
    <cellStyle name="Output 2 21 4" xfId="13258"/>
    <cellStyle name="Output 2 21 5" xfId="17919"/>
    <cellStyle name="Output 2 22" xfId="4285"/>
    <cellStyle name="Output 2 22 2" xfId="8596"/>
    <cellStyle name="Output 2 22 3" xfId="13259"/>
    <cellStyle name="Output 2 22 4" xfId="17920"/>
    <cellStyle name="Output 2 23" xfId="4286"/>
    <cellStyle name="Output 2 23 2" xfId="8597"/>
    <cellStyle name="Output 2 23 3" xfId="13260"/>
    <cellStyle name="Output 2 23 4" xfId="17921"/>
    <cellStyle name="Output 2 24" xfId="4287"/>
    <cellStyle name="Output 2 24 2" xfId="8598"/>
    <cellStyle name="Output 2 24 3" xfId="13261"/>
    <cellStyle name="Output 2 24 4" xfId="17922"/>
    <cellStyle name="Output 2 25" xfId="4288"/>
    <cellStyle name="Output 2 25 2" xfId="8599"/>
    <cellStyle name="Output 2 25 3" xfId="13262"/>
    <cellStyle name="Output 2 25 4" xfId="17923"/>
    <cellStyle name="Output 2 26" xfId="4289"/>
    <cellStyle name="Output 2 26 2" xfId="8600"/>
    <cellStyle name="Output 2 26 3" xfId="13263"/>
    <cellStyle name="Output 2 26 4" xfId="17924"/>
    <cellStyle name="Output 2 27" xfId="4290"/>
    <cellStyle name="Output 2 27 2" xfId="8601"/>
    <cellStyle name="Output 2 27 3" xfId="13264"/>
    <cellStyle name="Output 2 27 4" xfId="17925"/>
    <cellStyle name="Output 2 28" xfId="4291"/>
    <cellStyle name="Output 2 28 2" xfId="8602"/>
    <cellStyle name="Output 2 28 3" xfId="13265"/>
    <cellStyle name="Output 2 28 4" xfId="17926"/>
    <cellStyle name="Output 2 29" xfId="5603"/>
    <cellStyle name="Output 2 3" xfId="515"/>
    <cellStyle name="Output 2 3 10" xfId="4292"/>
    <cellStyle name="Output 2 3 10 2" xfId="8603"/>
    <cellStyle name="Output 2 3 10 3" xfId="13266"/>
    <cellStyle name="Output 2 3 10 4" xfId="17927"/>
    <cellStyle name="Output 2 3 11" xfId="4293"/>
    <cellStyle name="Output 2 3 11 2" xfId="8604"/>
    <cellStyle name="Output 2 3 11 3" xfId="13267"/>
    <cellStyle name="Output 2 3 11 4" xfId="17928"/>
    <cellStyle name="Output 2 3 12" xfId="4294"/>
    <cellStyle name="Output 2 3 12 2" xfId="8605"/>
    <cellStyle name="Output 2 3 12 3" xfId="13268"/>
    <cellStyle name="Output 2 3 12 4" xfId="17929"/>
    <cellStyle name="Output 2 3 13" xfId="4295"/>
    <cellStyle name="Output 2 3 13 2" xfId="8606"/>
    <cellStyle name="Output 2 3 13 3" xfId="13269"/>
    <cellStyle name="Output 2 3 13 4" xfId="17930"/>
    <cellStyle name="Output 2 3 14" xfId="4296"/>
    <cellStyle name="Output 2 3 14 2" xfId="8607"/>
    <cellStyle name="Output 2 3 14 3" xfId="13270"/>
    <cellStyle name="Output 2 3 14 4" xfId="17931"/>
    <cellStyle name="Output 2 3 15" xfId="4297"/>
    <cellStyle name="Output 2 3 15 2" xfId="8608"/>
    <cellStyle name="Output 2 3 15 3" xfId="13271"/>
    <cellStyle name="Output 2 3 15 4" xfId="17932"/>
    <cellStyle name="Output 2 3 16" xfId="4298"/>
    <cellStyle name="Output 2 3 16 2" xfId="8609"/>
    <cellStyle name="Output 2 3 16 3" xfId="13272"/>
    <cellStyle name="Output 2 3 16 4" xfId="17933"/>
    <cellStyle name="Output 2 3 17" xfId="4299"/>
    <cellStyle name="Output 2 3 17 2" xfId="8610"/>
    <cellStyle name="Output 2 3 17 3" xfId="13273"/>
    <cellStyle name="Output 2 3 17 4" xfId="17934"/>
    <cellStyle name="Output 2 3 18" xfId="4300"/>
    <cellStyle name="Output 2 3 18 2" xfId="8611"/>
    <cellStyle name="Output 2 3 18 3" xfId="13274"/>
    <cellStyle name="Output 2 3 18 4" xfId="17935"/>
    <cellStyle name="Output 2 3 19" xfId="4322"/>
    <cellStyle name="Output 2 3 2" xfId="909"/>
    <cellStyle name="Output 2 3 2 2" xfId="1275"/>
    <cellStyle name="Output 2 3 2 3" xfId="1715"/>
    <cellStyle name="Output 2 3 2 4" xfId="2155"/>
    <cellStyle name="Output 2 3 2 5" xfId="4301"/>
    <cellStyle name="Output 2 3 2 6" xfId="8612"/>
    <cellStyle name="Output 2 3 2 7" xfId="13275"/>
    <cellStyle name="Output 2 3 2 8" xfId="17936"/>
    <cellStyle name="Output 2 3 20" xfId="11596"/>
    <cellStyle name="Output 2 3 21" xfId="16257"/>
    <cellStyle name="Output 2 3 3" xfId="856"/>
    <cellStyle name="Output 2 3 3 2" xfId="4302"/>
    <cellStyle name="Output 2 3 3 3" xfId="8613"/>
    <cellStyle name="Output 2 3 3 4" xfId="13276"/>
    <cellStyle name="Output 2 3 3 5" xfId="17937"/>
    <cellStyle name="Output 2 3 4" xfId="1514"/>
    <cellStyle name="Output 2 3 4 2" xfId="4303"/>
    <cellStyle name="Output 2 3 4 3" xfId="8614"/>
    <cellStyle name="Output 2 3 4 4" xfId="13277"/>
    <cellStyle name="Output 2 3 4 5" xfId="17938"/>
    <cellStyle name="Output 2 3 5" xfId="1954"/>
    <cellStyle name="Output 2 3 5 2" xfId="4304"/>
    <cellStyle name="Output 2 3 5 3" xfId="8615"/>
    <cellStyle name="Output 2 3 5 4" xfId="13278"/>
    <cellStyle name="Output 2 3 5 5" xfId="17939"/>
    <cellStyle name="Output 2 3 6" xfId="2622"/>
    <cellStyle name="Output 2 3 6 2" xfId="8616"/>
    <cellStyle name="Output 2 3 6 3" xfId="13279"/>
    <cellStyle name="Output 2 3 6 4" xfId="17940"/>
    <cellStyle name="Output 2 3 7" xfId="4306"/>
    <cellStyle name="Output 2 3 7 2" xfId="8617"/>
    <cellStyle name="Output 2 3 7 3" xfId="13280"/>
    <cellStyle name="Output 2 3 7 4" xfId="17941"/>
    <cellStyle name="Output 2 3 8" xfId="4307"/>
    <cellStyle name="Output 2 3 8 2" xfId="8618"/>
    <cellStyle name="Output 2 3 8 3" xfId="13281"/>
    <cellStyle name="Output 2 3 8 4" xfId="17942"/>
    <cellStyle name="Output 2 3 9" xfId="4308"/>
    <cellStyle name="Output 2 3 9 2" xfId="8619"/>
    <cellStyle name="Output 2 3 9 3" xfId="13282"/>
    <cellStyle name="Output 2 3 9 4" xfId="17943"/>
    <cellStyle name="Output 2 30" xfId="2543"/>
    <cellStyle name="Output 2 31" xfId="6156"/>
    <cellStyle name="Output 2 4" xfId="516"/>
    <cellStyle name="Output 2 4 10" xfId="4309"/>
    <cellStyle name="Output 2 4 10 2" xfId="8620"/>
    <cellStyle name="Output 2 4 10 3" xfId="13283"/>
    <cellStyle name="Output 2 4 10 4" xfId="17944"/>
    <cellStyle name="Output 2 4 11" xfId="4310"/>
    <cellStyle name="Output 2 4 11 2" xfId="8621"/>
    <cellStyle name="Output 2 4 11 3" xfId="13284"/>
    <cellStyle name="Output 2 4 11 4" xfId="17945"/>
    <cellStyle name="Output 2 4 12" xfId="4311"/>
    <cellStyle name="Output 2 4 12 2" xfId="8622"/>
    <cellStyle name="Output 2 4 12 3" xfId="13285"/>
    <cellStyle name="Output 2 4 12 4" xfId="17946"/>
    <cellStyle name="Output 2 4 13" xfId="4312"/>
    <cellStyle name="Output 2 4 13 2" xfId="8623"/>
    <cellStyle name="Output 2 4 13 3" xfId="13286"/>
    <cellStyle name="Output 2 4 13 4" xfId="17947"/>
    <cellStyle name="Output 2 4 14" xfId="4313"/>
    <cellStyle name="Output 2 4 14 2" xfId="8624"/>
    <cellStyle name="Output 2 4 14 3" xfId="13287"/>
    <cellStyle name="Output 2 4 14 4" xfId="17948"/>
    <cellStyle name="Output 2 4 15" xfId="4314"/>
    <cellStyle name="Output 2 4 15 2" xfId="8625"/>
    <cellStyle name="Output 2 4 15 3" xfId="13288"/>
    <cellStyle name="Output 2 4 15 4" xfId="17949"/>
    <cellStyle name="Output 2 4 16" xfId="4315"/>
    <cellStyle name="Output 2 4 16 2" xfId="8626"/>
    <cellStyle name="Output 2 4 16 3" xfId="13289"/>
    <cellStyle name="Output 2 4 16 4" xfId="17950"/>
    <cellStyle name="Output 2 4 17" xfId="4316"/>
    <cellStyle name="Output 2 4 17 2" xfId="8627"/>
    <cellStyle name="Output 2 4 17 3" xfId="13290"/>
    <cellStyle name="Output 2 4 17 4" xfId="17951"/>
    <cellStyle name="Output 2 4 18" xfId="4317"/>
    <cellStyle name="Output 2 4 18 2" xfId="8628"/>
    <cellStyle name="Output 2 4 18 3" xfId="13291"/>
    <cellStyle name="Output 2 4 18 4" xfId="17952"/>
    <cellStyle name="Output 2 4 19" xfId="4305"/>
    <cellStyle name="Output 2 4 2" xfId="910"/>
    <cellStyle name="Output 2 4 2 2" xfId="1276"/>
    <cellStyle name="Output 2 4 2 3" xfId="1716"/>
    <cellStyle name="Output 2 4 2 4" xfId="2156"/>
    <cellStyle name="Output 2 4 2 5" xfId="4318"/>
    <cellStyle name="Output 2 4 2 6" xfId="8629"/>
    <cellStyle name="Output 2 4 2 7" xfId="13292"/>
    <cellStyle name="Output 2 4 2 8" xfId="17953"/>
    <cellStyle name="Output 2 4 20" xfId="11597"/>
    <cellStyle name="Output 2 4 21" xfId="16258"/>
    <cellStyle name="Output 2 4 3" xfId="1047"/>
    <cellStyle name="Output 2 4 3 2" xfId="4319"/>
    <cellStyle name="Output 2 4 3 3" xfId="8630"/>
    <cellStyle name="Output 2 4 3 4" xfId="13293"/>
    <cellStyle name="Output 2 4 3 5" xfId="17954"/>
    <cellStyle name="Output 2 4 4" xfId="1515"/>
    <cellStyle name="Output 2 4 4 2" xfId="4320"/>
    <cellStyle name="Output 2 4 4 3" xfId="8631"/>
    <cellStyle name="Output 2 4 4 4" xfId="13294"/>
    <cellStyle name="Output 2 4 4 5" xfId="17955"/>
    <cellStyle name="Output 2 4 5" xfId="1955"/>
    <cellStyle name="Output 2 4 5 2" xfId="4321"/>
    <cellStyle name="Output 2 4 5 3" xfId="8632"/>
    <cellStyle name="Output 2 4 5 4" xfId="13295"/>
    <cellStyle name="Output 2 4 5 5" xfId="17956"/>
    <cellStyle name="Output 2 4 6" xfId="2623"/>
    <cellStyle name="Output 2 4 6 2" xfId="8633"/>
    <cellStyle name="Output 2 4 6 3" xfId="13296"/>
    <cellStyle name="Output 2 4 6 4" xfId="17957"/>
    <cellStyle name="Output 2 4 7" xfId="4323"/>
    <cellStyle name="Output 2 4 7 2" xfId="8634"/>
    <cellStyle name="Output 2 4 7 3" xfId="13297"/>
    <cellStyle name="Output 2 4 7 4" xfId="17958"/>
    <cellStyle name="Output 2 4 8" xfId="4324"/>
    <cellStyle name="Output 2 4 8 2" xfId="8635"/>
    <cellStyle name="Output 2 4 8 3" xfId="13298"/>
    <cellStyle name="Output 2 4 8 4" xfId="17959"/>
    <cellStyle name="Output 2 4 9" xfId="4325"/>
    <cellStyle name="Output 2 4 9 2" xfId="8636"/>
    <cellStyle name="Output 2 4 9 3" xfId="13299"/>
    <cellStyle name="Output 2 4 9 4" xfId="17960"/>
    <cellStyle name="Output 2 5" xfId="517"/>
    <cellStyle name="Output 2 5 10" xfId="4326"/>
    <cellStyle name="Output 2 5 10 2" xfId="8637"/>
    <cellStyle name="Output 2 5 10 3" xfId="13300"/>
    <cellStyle name="Output 2 5 10 4" xfId="17961"/>
    <cellStyle name="Output 2 5 11" xfId="4327"/>
    <cellStyle name="Output 2 5 11 2" xfId="8638"/>
    <cellStyle name="Output 2 5 11 3" xfId="13301"/>
    <cellStyle name="Output 2 5 11 4" xfId="17962"/>
    <cellStyle name="Output 2 5 12" xfId="4328"/>
    <cellStyle name="Output 2 5 12 2" xfId="8639"/>
    <cellStyle name="Output 2 5 12 3" xfId="13302"/>
    <cellStyle name="Output 2 5 12 4" xfId="17963"/>
    <cellStyle name="Output 2 5 13" xfId="4329"/>
    <cellStyle name="Output 2 5 13 2" xfId="8640"/>
    <cellStyle name="Output 2 5 13 3" xfId="13303"/>
    <cellStyle name="Output 2 5 13 4" xfId="17964"/>
    <cellStyle name="Output 2 5 14" xfId="4330"/>
    <cellStyle name="Output 2 5 14 2" xfId="8641"/>
    <cellStyle name="Output 2 5 14 3" xfId="13304"/>
    <cellStyle name="Output 2 5 14 4" xfId="17965"/>
    <cellStyle name="Output 2 5 15" xfId="4331"/>
    <cellStyle name="Output 2 5 15 2" xfId="8642"/>
    <cellStyle name="Output 2 5 15 3" xfId="13305"/>
    <cellStyle name="Output 2 5 15 4" xfId="17966"/>
    <cellStyle name="Output 2 5 16" xfId="4332"/>
    <cellStyle name="Output 2 5 16 2" xfId="8643"/>
    <cellStyle name="Output 2 5 16 3" xfId="13306"/>
    <cellStyle name="Output 2 5 16 4" xfId="17967"/>
    <cellStyle name="Output 2 5 17" xfId="4333"/>
    <cellStyle name="Output 2 5 17 2" xfId="8644"/>
    <cellStyle name="Output 2 5 17 3" xfId="13307"/>
    <cellStyle name="Output 2 5 17 4" xfId="17968"/>
    <cellStyle name="Output 2 5 18" xfId="4334"/>
    <cellStyle name="Output 2 5 18 2" xfId="8645"/>
    <cellStyle name="Output 2 5 18 3" xfId="13308"/>
    <cellStyle name="Output 2 5 18 4" xfId="17969"/>
    <cellStyle name="Output 2 5 19" xfId="4280"/>
    <cellStyle name="Output 2 5 2" xfId="911"/>
    <cellStyle name="Output 2 5 2 2" xfId="1277"/>
    <cellStyle name="Output 2 5 2 3" xfId="1717"/>
    <cellStyle name="Output 2 5 2 4" xfId="2157"/>
    <cellStyle name="Output 2 5 2 5" xfId="4335"/>
    <cellStyle name="Output 2 5 2 6" xfId="8646"/>
    <cellStyle name="Output 2 5 2 7" xfId="13309"/>
    <cellStyle name="Output 2 5 2 8" xfId="17970"/>
    <cellStyle name="Output 2 5 20" xfId="11598"/>
    <cellStyle name="Output 2 5 21" xfId="16259"/>
    <cellStyle name="Output 2 5 3" xfId="1046"/>
    <cellStyle name="Output 2 5 3 2" xfId="4336"/>
    <cellStyle name="Output 2 5 3 3" xfId="8647"/>
    <cellStyle name="Output 2 5 3 4" xfId="13310"/>
    <cellStyle name="Output 2 5 3 5" xfId="17971"/>
    <cellStyle name="Output 2 5 4" xfId="1516"/>
    <cellStyle name="Output 2 5 4 2" xfId="4337"/>
    <cellStyle name="Output 2 5 4 3" xfId="8648"/>
    <cellStyle name="Output 2 5 4 4" xfId="13311"/>
    <cellStyle name="Output 2 5 4 5" xfId="17972"/>
    <cellStyle name="Output 2 5 5" xfId="1956"/>
    <cellStyle name="Output 2 5 5 2" xfId="4338"/>
    <cellStyle name="Output 2 5 5 3" xfId="8649"/>
    <cellStyle name="Output 2 5 5 4" xfId="13312"/>
    <cellStyle name="Output 2 5 5 5" xfId="17973"/>
    <cellStyle name="Output 2 5 6" xfId="2624"/>
    <cellStyle name="Output 2 5 6 2" xfId="8650"/>
    <cellStyle name="Output 2 5 6 3" xfId="13313"/>
    <cellStyle name="Output 2 5 6 4" xfId="17974"/>
    <cellStyle name="Output 2 5 7" xfId="4340"/>
    <cellStyle name="Output 2 5 7 2" xfId="8651"/>
    <cellStyle name="Output 2 5 7 3" xfId="13314"/>
    <cellStyle name="Output 2 5 7 4" xfId="17975"/>
    <cellStyle name="Output 2 5 8" xfId="4341"/>
    <cellStyle name="Output 2 5 8 2" xfId="8652"/>
    <cellStyle name="Output 2 5 8 3" xfId="13315"/>
    <cellStyle name="Output 2 5 8 4" xfId="17976"/>
    <cellStyle name="Output 2 5 9" xfId="4342"/>
    <cellStyle name="Output 2 5 9 2" xfId="8653"/>
    <cellStyle name="Output 2 5 9 3" xfId="13316"/>
    <cellStyle name="Output 2 5 9 4" xfId="17977"/>
    <cellStyle name="Output 2 6" xfId="518"/>
    <cellStyle name="Output 2 6 10" xfId="4343"/>
    <cellStyle name="Output 2 6 10 2" xfId="8654"/>
    <cellStyle name="Output 2 6 10 3" xfId="13317"/>
    <cellStyle name="Output 2 6 10 4" xfId="17978"/>
    <cellStyle name="Output 2 6 11" xfId="4344"/>
    <cellStyle name="Output 2 6 11 2" xfId="8655"/>
    <cellStyle name="Output 2 6 11 3" xfId="13318"/>
    <cellStyle name="Output 2 6 11 4" xfId="17979"/>
    <cellStyle name="Output 2 6 12" xfId="4345"/>
    <cellStyle name="Output 2 6 12 2" xfId="8656"/>
    <cellStyle name="Output 2 6 12 3" xfId="13319"/>
    <cellStyle name="Output 2 6 12 4" xfId="17980"/>
    <cellStyle name="Output 2 6 13" xfId="4346"/>
    <cellStyle name="Output 2 6 13 2" xfId="8657"/>
    <cellStyle name="Output 2 6 13 3" xfId="13320"/>
    <cellStyle name="Output 2 6 13 4" xfId="17981"/>
    <cellStyle name="Output 2 6 14" xfId="4347"/>
    <cellStyle name="Output 2 6 14 2" xfId="8658"/>
    <cellStyle name="Output 2 6 14 3" xfId="13321"/>
    <cellStyle name="Output 2 6 14 4" xfId="17982"/>
    <cellStyle name="Output 2 6 15" xfId="4348"/>
    <cellStyle name="Output 2 6 15 2" xfId="8659"/>
    <cellStyle name="Output 2 6 15 3" xfId="13322"/>
    <cellStyle name="Output 2 6 15 4" xfId="17983"/>
    <cellStyle name="Output 2 6 16" xfId="4349"/>
    <cellStyle name="Output 2 6 16 2" xfId="8660"/>
    <cellStyle name="Output 2 6 16 3" xfId="13323"/>
    <cellStyle name="Output 2 6 16 4" xfId="17984"/>
    <cellStyle name="Output 2 6 17" xfId="4350"/>
    <cellStyle name="Output 2 6 17 2" xfId="8661"/>
    <cellStyle name="Output 2 6 17 3" xfId="13324"/>
    <cellStyle name="Output 2 6 17 4" xfId="17985"/>
    <cellStyle name="Output 2 6 18" xfId="4351"/>
    <cellStyle name="Output 2 6 18 2" xfId="8662"/>
    <cellStyle name="Output 2 6 18 3" xfId="13325"/>
    <cellStyle name="Output 2 6 18 4" xfId="17986"/>
    <cellStyle name="Output 2 6 19" xfId="4253"/>
    <cellStyle name="Output 2 6 2" xfId="912"/>
    <cellStyle name="Output 2 6 2 2" xfId="1278"/>
    <cellStyle name="Output 2 6 2 3" xfId="1718"/>
    <cellStyle name="Output 2 6 2 4" xfId="2158"/>
    <cellStyle name="Output 2 6 2 5" xfId="4352"/>
    <cellStyle name="Output 2 6 2 6" xfId="8663"/>
    <cellStyle name="Output 2 6 2 7" xfId="13326"/>
    <cellStyle name="Output 2 6 2 8" xfId="17987"/>
    <cellStyle name="Output 2 6 20" xfId="11599"/>
    <cellStyle name="Output 2 6 21" xfId="16260"/>
    <cellStyle name="Output 2 6 3" xfId="1045"/>
    <cellStyle name="Output 2 6 3 2" xfId="4353"/>
    <cellStyle name="Output 2 6 3 3" xfId="8664"/>
    <cellStyle name="Output 2 6 3 4" xfId="13327"/>
    <cellStyle name="Output 2 6 3 5" xfId="17988"/>
    <cellStyle name="Output 2 6 4" xfId="1517"/>
    <cellStyle name="Output 2 6 4 2" xfId="4354"/>
    <cellStyle name="Output 2 6 4 3" xfId="8665"/>
    <cellStyle name="Output 2 6 4 4" xfId="13328"/>
    <cellStyle name="Output 2 6 4 5" xfId="17989"/>
    <cellStyle name="Output 2 6 5" xfId="1957"/>
    <cellStyle name="Output 2 6 5 2" xfId="4355"/>
    <cellStyle name="Output 2 6 5 3" xfId="8666"/>
    <cellStyle name="Output 2 6 5 4" xfId="13329"/>
    <cellStyle name="Output 2 6 5 5" xfId="17990"/>
    <cellStyle name="Output 2 6 6" xfId="2625"/>
    <cellStyle name="Output 2 6 6 2" xfId="8667"/>
    <cellStyle name="Output 2 6 6 3" xfId="13330"/>
    <cellStyle name="Output 2 6 6 4" xfId="17991"/>
    <cellStyle name="Output 2 6 7" xfId="4357"/>
    <cellStyle name="Output 2 6 7 2" xfId="8668"/>
    <cellStyle name="Output 2 6 7 3" xfId="13331"/>
    <cellStyle name="Output 2 6 7 4" xfId="17992"/>
    <cellStyle name="Output 2 6 8" xfId="4358"/>
    <cellStyle name="Output 2 6 8 2" xfId="8669"/>
    <cellStyle name="Output 2 6 8 3" xfId="13332"/>
    <cellStyle name="Output 2 6 8 4" xfId="17993"/>
    <cellStyle name="Output 2 6 9" xfId="4359"/>
    <cellStyle name="Output 2 6 9 2" xfId="8670"/>
    <cellStyle name="Output 2 6 9 3" xfId="13333"/>
    <cellStyle name="Output 2 6 9 4" xfId="17994"/>
    <cellStyle name="Output 2 7" xfId="519"/>
    <cellStyle name="Output 2 7 10" xfId="4360"/>
    <cellStyle name="Output 2 7 10 2" xfId="8671"/>
    <cellStyle name="Output 2 7 10 3" xfId="13334"/>
    <cellStyle name="Output 2 7 10 4" xfId="17995"/>
    <cellStyle name="Output 2 7 11" xfId="4361"/>
    <cellStyle name="Output 2 7 11 2" xfId="8672"/>
    <cellStyle name="Output 2 7 11 3" xfId="13335"/>
    <cellStyle name="Output 2 7 11 4" xfId="17996"/>
    <cellStyle name="Output 2 7 12" xfId="4362"/>
    <cellStyle name="Output 2 7 12 2" xfId="8673"/>
    <cellStyle name="Output 2 7 12 3" xfId="13336"/>
    <cellStyle name="Output 2 7 12 4" xfId="17997"/>
    <cellStyle name="Output 2 7 13" xfId="4363"/>
    <cellStyle name="Output 2 7 13 2" xfId="8674"/>
    <cellStyle name="Output 2 7 13 3" xfId="13337"/>
    <cellStyle name="Output 2 7 13 4" xfId="17998"/>
    <cellStyle name="Output 2 7 14" xfId="4364"/>
    <cellStyle name="Output 2 7 14 2" xfId="8675"/>
    <cellStyle name="Output 2 7 14 3" xfId="13338"/>
    <cellStyle name="Output 2 7 14 4" xfId="17999"/>
    <cellStyle name="Output 2 7 15" xfId="4365"/>
    <cellStyle name="Output 2 7 15 2" xfId="8676"/>
    <cellStyle name="Output 2 7 15 3" xfId="13339"/>
    <cellStyle name="Output 2 7 15 4" xfId="18000"/>
    <cellStyle name="Output 2 7 16" xfId="4366"/>
    <cellStyle name="Output 2 7 16 2" xfId="8677"/>
    <cellStyle name="Output 2 7 16 3" xfId="13340"/>
    <cellStyle name="Output 2 7 16 4" xfId="18001"/>
    <cellStyle name="Output 2 7 17" xfId="4367"/>
    <cellStyle name="Output 2 7 17 2" xfId="8678"/>
    <cellStyle name="Output 2 7 17 3" xfId="13341"/>
    <cellStyle name="Output 2 7 17 4" xfId="18002"/>
    <cellStyle name="Output 2 7 18" xfId="4368"/>
    <cellStyle name="Output 2 7 18 2" xfId="8679"/>
    <cellStyle name="Output 2 7 18 3" xfId="13342"/>
    <cellStyle name="Output 2 7 18 4" xfId="18003"/>
    <cellStyle name="Output 2 7 19" xfId="4240"/>
    <cellStyle name="Output 2 7 2" xfId="913"/>
    <cellStyle name="Output 2 7 2 2" xfId="1279"/>
    <cellStyle name="Output 2 7 2 3" xfId="1719"/>
    <cellStyle name="Output 2 7 2 4" xfId="2159"/>
    <cellStyle name="Output 2 7 2 5" xfId="4369"/>
    <cellStyle name="Output 2 7 2 6" xfId="8680"/>
    <cellStyle name="Output 2 7 2 7" xfId="13343"/>
    <cellStyle name="Output 2 7 2 8" xfId="18004"/>
    <cellStyle name="Output 2 7 20" xfId="11600"/>
    <cellStyle name="Output 2 7 21" xfId="16261"/>
    <cellStyle name="Output 2 7 3" xfId="1044"/>
    <cellStyle name="Output 2 7 3 2" xfId="4370"/>
    <cellStyle name="Output 2 7 3 3" xfId="8681"/>
    <cellStyle name="Output 2 7 3 4" xfId="13344"/>
    <cellStyle name="Output 2 7 3 5" xfId="18005"/>
    <cellStyle name="Output 2 7 4" xfId="1518"/>
    <cellStyle name="Output 2 7 4 2" xfId="4371"/>
    <cellStyle name="Output 2 7 4 3" xfId="8682"/>
    <cellStyle name="Output 2 7 4 4" xfId="13345"/>
    <cellStyle name="Output 2 7 4 5" xfId="18006"/>
    <cellStyle name="Output 2 7 5" xfId="1958"/>
    <cellStyle name="Output 2 7 5 2" xfId="4372"/>
    <cellStyle name="Output 2 7 5 3" xfId="8683"/>
    <cellStyle name="Output 2 7 5 4" xfId="13346"/>
    <cellStyle name="Output 2 7 5 5" xfId="18007"/>
    <cellStyle name="Output 2 7 6" xfId="2626"/>
    <cellStyle name="Output 2 7 6 2" xfId="8684"/>
    <cellStyle name="Output 2 7 6 3" xfId="13347"/>
    <cellStyle name="Output 2 7 6 4" xfId="18008"/>
    <cellStyle name="Output 2 7 7" xfId="4374"/>
    <cellStyle name="Output 2 7 7 2" xfId="8685"/>
    <cellStyle name="Output 2 7 7 3" xfId="13348"/>
    <cellStyle name="Output 2 7 7 4" xfId="18009"/>
    <cellStyle name="Output 2 7 8" xfId="4375"/>
    <cellStyle name="Output 2 7 8 2" xfId="8686"/>
    <cellStyle name="Output 2 7 8 3" xfId="13349"/>
    <cellStyle name="Output 2 7 8 4" xfId="18010"/>
    <cellStyle name="Output 2 7 9" xfId="4376"/>
    <cellStyle name="Output 2 7 9 2" xfId="8687"/>
    <cellStyle name="Output 2 7 9 3" xfId="13350"/>
    <cellStyle name="Output 2 7 9 4" xfId="18011"/>
    <cellStyle name="Output 2 8" xfId="520"/>
    <cellStyle name="Output 2 8 10" xfId="4377"/>
    <cellStyle name="Output 2 8 10 2" xfId="8688"/>
    <cellStyle name="Output 2 8 10 3" xfId="13351"/>
    <cellStyle name="Output 2 8 10 4" xfId="18012"/>
    <cellStyle name="Output 2 8 11" xfId="4378"/>
    <cellStyle name="Output 2 8 11 2" xfId="8689"/>
    <cellStyle name="Output 2 8 11 3" xfId="13352"/>
    <cellStyle name="Output 2 8 11 4" xfId="18013"/>
    <cellStyle name="Output 2 8 12" xfId="4379"/>
    <cellStyle name="Output 2 8 12 2" xfId="8690"/>
    <cellStyle name="Output 2 8 12 3" xfId="13353"/>
    <cellStyle name="Output 2 8 12 4" xfId="18014"/>
    <cellStyle name="Output 2 8 13" xfId="4380"/>
    <cellStyle name="Output 2 8 13 2" xfId="8691"/>
    <cellStyle name="Output 2 8 13 3" xfId="13354"/>
    <cellStyle name="Output 2 8 13 4" xfId="18015"/>
    <cellStyle name="Output 2 8 14" xfId="4381"/>
    <cellStyle name="Output 2 8 14 2" xfId="8692"/>
    <cellStyle name="Output 2 8 14 3" xfId="13355"/>
    <cellStyle name="Output 2 8 14 4" xfId="18016"/>
    <cellStyle name="Output 2 8 15" xfId="4382"/>
    <cellStyle name="Output 2 8 15 2" xfId="8693"/>
    <cellStyle name="Output 2 8 15 3" xfId="13356"/>
    <cellStyle name="Output 2 8 15 4" xfId="18017"/>
    <cellStyle name="Output 2 8 16" xfId="4383"/>
    <cellStyle name="Output 2 8 16 2" xfId="8694"/>
    <cellStyle name="Output 2 8 16 3" xfId="13357"/>
    <cellStyle name="Output 2 8 16 4" xfId="18018"/>
    <cellStyle name="Output 2 8 17" xfId="4384"/>
    <cellStyle name="Output 2 8 17 2" xfId="8695"/>
    <cellStyle name="Output 2 8 17 3" xfId="13358"/>
    <cellStyle name="Output 2 8 17 4" xfId="18019"/>
    <cellStyle name="Output 2 8 18" xfId="4385"/>
    <cellStyle name="Output 2 8 18 2" xfId="8696"/>
    <cellStyle name="Output 2 8 18 3" xfId="13359"/>
    <cellStyle name="Output 2 8 18 4" xfId="18020"/>
    <cellStyle name="Output 2 8 19" xfId="4231"/>
    <cellStyle name="Output 2 8 2" xfId="914"/>
    <cellStyle name="Output 2 8 2 2" xfId="1280"/>
    <cellStyle name="Output 2 8 2 3" xfId="1720"/>
    <cellStyle name="Output 2 8 2 4" xfId="2160"/>
    <cellStyle name="Output 2 8 2 5" xfId="4386"/>
    <cellStyle name="Output 2 8 2 6" xfId="8697"/>
    <cellStyle name="Output 2 8 2 7" xfId="13360"/>
    <cellStyle name="Output 2 8 2 8" xfId="18021"/>
    <cellStyle name="Output 2 8 20" xfId="11601"/>
    <cellStyle name="Output 2 8 21" xfId="16262"/>
    <cellStyle name="Output 2 8 3" xfId="1043"/>
    <cellStyle name="Output 2 8 3 2" xfId="4387"/>
    <cellStyle name="Output 2 8 3 3" xfId="8698"/>
    <cellStyle name="Output 2 8 3 4" xfId="13361"/>
    <cellStyle name="Output 2 8 3 5" xfId="18022"/>
    <cellStyle name="Output 2 8 4" xfId="1519"/>
    <cellStyle name="Output 2 8 4 2" xfId="4388"/>
    <cellStyle name="Output 2 8 4 3" xfId="8699"/>
    <cellStyle name="Output 2 8 4 4" xfId="13362"/>
    <cellStyle name="Output 2 8 4 5" xfId="18023"/>
    <cellStyle name="Output 2 8 5" xfId="1959"/>
    <cellStyle name="Output 2 8 5 2" xfId="4389"/>
    <cellStyle name="Output 2 8 5 3" xfId="8700"/>
    <cellStyle name="Output 2 8 5 4" xfId="13363"/>
    <cellStyle name="Output 2 8 5 5" xfId="18024"/>
    <cellStyle name="Output 2 8 6" xfId="2627"/>
    <cellStyle name="Output 2 8 6 2" xfId="8701"/>
    <cellStyle name="Output 2 8 6 3" xfId="13364"/>
    <cellStyle name="Output 2 8 6 4" xfId="18025"/>
    <cellStyle name="Output 2 8 7" xfId="4391"/>
    <cellStyle name="Output 2 8 7 2" xfId="8702"/>
    <cellStyle name="Output 2 8 7 3" xfId="13365"/>
    <cellStyle name="Output 2 8 7 4" xfId="18026"/>
    <cellStyle name="Output 2 8 8" xfId="4392"/>
    <cellStyle name="Output 2 8 8 2" xfId="8703"/>
    <cellStyle name="Output 2 8 8 3" xfId="13366"/>
    <cellStyle name="Output 2 8 8 4" xfId="18027"/>
    <cellStyle name="Output 2 8 9" xfId="4393"/>
    <cellStyle name="Output 2 8 9 2" xfId="8704"/>
    <cellStyle name="Output 2 8 9 3" xfId="13367"/>
    <cellStyle name="Output 2 8 9 4" xfId="18028"/>
    <cellStyle name="Output 2 9" xfId="521"/>
    <cellStyle name="Output 2 9 10" xfId="4394"/>
    <cellStyle name="Output 2 9 10 2" xfId="8705"/>
    <cellStyle name="Output 2 9 10 3" xfId="13368"/>
    <cellStyle name="Output 2 9 10 4" xfId="18029"/>
    <cellStyle name="Output 2 9 11" xfId="4395"/>
    <cellStyle name="Output 2 9 11 2" xfId="8706"/>
    <cellStyle name="Output 2 9 11 3" xfId="13369"/>
    <cellStyle name="Output 2 9 11 4" xfId="18030"/>
    <cellStyle name="Output 2 9 12" xfId="4396"/>
    <cellStyle name="Output 2 9 12 2" xfId="8707"/>
    <cellStyle name="Output 2 9 12 3" xfId="13370"/>
    <cellStyle name="Output 2 9 12 4" xfId="18031"/>
    <cellStyle name="Output 2 9 13" xfId="4397"/>
    <cellStyle name="Output 2 9 13 2" xfId="8708"/>
    <cellStyle name="Output 2 9 13 3" xfId="13371"/>
    <cellStyle name="Output 2 9 13 4" xfId="18032"/>
    <cellStyle name="Output 2 9 14" xfId="4398"/>
    <cellStyle name="Output 2 9 14 2" xfId="8709"/>
    <cellStyle name="Output 2 9 14 3" xfId="13372"/>
    <cellStyle name="Output 2 9 14 4" xfId="18033"/>
    <cellStyle name="Output 2 9 15" xfId="4399"/>
    <cellStyle name="Output 2 9 15 2" xfId="8710"/>
    <cellStyle name="Output 2 9 15 3" xfId="13373"/>
    <cellStyle name="Output 2 9 15 4" xfId="18034"/>
    <cellStyle name="Output 2 9 16" xfId="4400"/>
    <cellStyle name="Output 2 9 16 2" xfId="8711"/>
    <cellStyle name="Output 2 9 16 3" xfId="13374"/>
    <cellStyle name="Output 2 9 16 4" xfId="18035"/>
    <cellStyle name="Output 2 9 17" xfId="4401"/>
    <cellStyle name="Output 2 9 17 2" xfId="8712"/>
    <cellStyle name="Output 2 9 17 3" xfId="13375"/>
    <cellStyle name="Output 2 9 17 4" xfId="18036"/>
    <cellStyle name="Output 2 9 18" xfId="4402"/>
    <cellStyle name="Output 2 9 18 2" xfId="8713"/>
    <cellStyle name="Output 2 9 18 3" xfId="13376"/>
    <cellStyle name="Output 2 9 18 4" xfId="18037"/>
    <cellStyle name="Output 2 9 19" xfId="4218"/>
    <cellStyle name="Output 2 9 2" xfId="915"/>
    <cellStyle name="Output 2 9 2 2" xfId="1281"/>
    <cellStyle name="Output 2 9 2 3" xfId="1721"/>
    <cellStyle name="Output 2 9 2 4" xfId="2161"/>
    <cellStyle name="Output 2 9 2 5" xfId="4403"/>
    <cellStyle name="Output 2 9 2 6" xfId="8714"/>
    <cellStyle name="Output 2 9 2 7" xfId="13377"/>
    <cellStyle name="Output 2 9 2 8" xfId="18038"/>
    <cellStyle name="Output 2 9 20" xfId="11602"/>
    <cellStyle name="Output 2 9 21" xfId="16263"/>
    <cellStyle name="Output 2 9 3" xfId="1042"/>
    <cellStyle name="Output 2 9 3 2" xfId="4404"/>
    <cellStyle name="Output 2 9 3 3" xfId="8715"/>
    <cellStyle name="Output 2 9 3 4" xfId="13378"/>
    <cellStyle name="Output 2 9 3 5" xfId="18039"/>
    <cellStyle name="Output 2 9 4" xfId="1520"/>
    <cellStyle name="Output 2 9 4 2" xfId="4405"/>
    <cellStyle name="Output 2 9 4 3" xfId="8716"/>
    <cellStyle name="Output 2 9 4 4" xfId="13379"/>
    <cellStyle name="Output 2 9 4 5" xfId="18040"/>
    <cellStyle name="Output 2 9 5" xfId="1960"/>
    <cellStyle name="Output 2 9 5 2" xfId="4406"/>
    <cellStyle name="Output 2 9 5 3" xfId="8717"/>
    <cellStyle name="Output 2 9 5 4" xfId="13380"/>
    <cellStyle name="Output 2 9 5 5" xfId="18041"/>
    <cellStyle name="Output 2 9 6" xfId="2628"/>
    <cellStyle name="Output 2 9 6 2" xfId="8718"/>
    <cellStyle name="Output 2 9 6 3" xfId="13381"/>
    <cellStyle name="Output 2 9 6 4" xfId="18042"/>
    <cellStyle name="Output 2 9 7" xfId="4408"/>
    <cellStyle name="Output 2 9 7 2" xfId="8719"/>
    <cellStyle name="Output 2 9 7 3" xfId="13382"/>
    <cellStyle name="Output 2 9 7 4" xfId="18043"/>
    <cellStyle name="Output 2 9 8" xfId="4409"/>
    <cellStyle name="Output 2 9 8 2" xfId="8720"/>
    <cellStyle name="Output 2 9 8 3" xfId="13383"/>
    <cellStyle name="Output 2 9 8 4" xfId="18044"/>
    <cellStyle name="Output 2 9 9" xfId="4410"/>
    <cellStyle name="Output 2 9 9 2" xfId="8721"/>
    <cellStyle name="Output 2 9 9 3" xfId="13384"/>
    <cellStyle name="Output 2 9 9 4" xfId="18045"/>
    <cellStyle name="Output 20" xfId="2334"/>
    <cellStyle name="Output 20 2" xfId="4411"/>
    <cellStyle name="Output 20 3" xfId="8722"/>
    <cellStyle name="Output 20 4" xfId="13385"/>
    <cellStyle name="Output 20 5" xfId="18046"/>
    <cellStyle name="Output 21" xfId="2335"/>
    <cellStyle name="Output 21 2" xfId="4412"/>
    <cellStyle name="Output 21 3" xfId="8723"/>
    <cellStyle name="Output 21 4" xfId="13386"/>
    <cellStyle name="Output 21 5" xfId="18047"/>
    <cellStyle name="Output 22" xfId="2336"/>
    <cellStyle name="Output 22 2" xfId="4413"/>
    <cellStyle name="Output 22 3" xfId="8724"/>
    <cellStyle name="Output 22 4" xfId="13387"/>
    <cellStyle name="Output 22 5" xfId="18048"/>
    <cellStyle name="Output 23" xfId="4414"/>
    <cellStyle name="Output 23 2" xfId="8725"/>
    <cellStyle name="Output 23 3" xfId="13388"/>
    <cellStyle name="Output 23 4" xfId="18049"/>
    <cellStyle name="Output 24" xfId="4415"/>
    <cellStyle name="Output 24 2" xfId="8726"/>
    <cellStyle name="Output 24 3" xfId="13389"/>
    <cellStyle name="Output 24 4" xfId="18050"/>
    <cellStyle name="Output 25" xfId="4416"/>
    <cellStyle name="Output 25 2" xfId="8727"/>
    <cellStyle name="Output 25 3" xfId="13390"/>
    <cellStyle name="Output 25 4" xfId="18051"/>
    <cellStyle name="Output 26" xfId="4417"/>
    <cellStyle name="Output 26 2" xfId="8728"/>
    <cellStyle name="Output 26 3" xfId="13391"/>
    <cellStyle name="Output 26 4" xfId="18052"/>
    <cellStyle name="Output 27" xfId="4418"/>
    <cellStyle name="Output 27 2" xfId="8729"/>
    <cellStyle name="Output 27 3" xfId="13392"/>
    <cellStyle name="Output 27 4" xfId="18053"/>
    <cellStyle name="Output 28" xfId="4419"/>
    <cellStyle name="Output 28 2" xfId="8730"/>
    <cellStyle name="Output 28 3" xfId="13393"/>
    <cellStyle name="Output 28 4" xfId="18054"/>
    <cellStyle name="Output 29" xfId="4420"/>
    <cellStyle name="Output 29 2" xfId="8731"/>
    <cellStyle name="Output 29 3" xfId="13394"/>
    <cellStyle name="Output 29 4" xfId="18055"/>
    <cellStyle name="Output 3" xfId="522"/>
    <cellStyle name="Output 3 10" xfId="4421"/>
    <cellStyle name="Output 3 10 2" xfId="8732"/>
    <cellStyle name="Output 3 10 3" xfId="13395"/>
    <cellStyle name="Output 3 10 4" xfId="18056"/>
    <cellStyle name="Output 3 11" xfId="4422"/>
    <cellStyle name="Output 3 11 2" xfId="8733"/>
    <cellStyle name="Output 3 11 3" xfId="13396"/>
    <cellStyle name="Output 3 11 4" xfId="18057"/>
    <cellStyle name="Output 3 12" xfId="4423"/>
    <cellStyle name="Output 3 12 2" xfId="8734"/>
    <cellStyle name="Output 3 12 3" xfId="13397"/>
    <cellStyle name="Output 3 12 4" xfId="18058"/>
    <cellStyle name="Output 3 13" xfId="4424"/>
    <cellStyle name="Output 3 13 2" xfId="8735"/>
    <cellStyle name="Output 3 13 3" xfId="13398"/>
    <cellStyle name="Output 3 13 4" xfId="18059"/>
    <cellStyle name="Output 3 14" xfId="4425"/>
    <cellStyle name="Output 3 14 2" xfId="8736"/>
    <cellStyle name="Output 3 14 3" xfId="13399"/>
    <cellStyle name="Output 3 14 4" xfId="18060"/>
    <cellStyle name="Output 3 15" xfId="4426"/>
    <cellStyle name="Output 3 15 2" xfId="8737"/>
    <cellStyle name="Output 3 15 3" xfId="13400"/>
    <cellStyle name="Output 3 15 4" xfId="18061"/>
    <cellStyle name="Output 3 16" xfId="4427"/>
    <cellStyle name="Output 3 16 2" xfId="8738"/>
    <cellStyle name="Output 3 16 3" xfId="13401"/>
    <cellStyle name="Output 3 16 4" xfId="18062"/>
    <cellStyle name="Output 3 17" xfId="4428"/>
    <cellStyle name="Output 3 17 2" xfId="8739"/>
    <cellStyle name="Output 3 17 3" xfId="13402"/>
    <cellStyle name="Output 3 17 4" xfId="18063"/>
    <cellStyle name="Output 3 18" xfId="4429"/>
    <cellStyle name="Output 3 18 2" xfId="8740"/>
    <cellStyle name="Output 3 18 3" xfId="13403"/>
    <cellStyle name="Output 3 18 4" xfId="18064"/>
    <cellStyle name="Output 3 19" xfId="4201"/>
    <cellStyle name="Output 3 2" xfId="817"/>
    <cellStyle name="Output 3 2 2" xfId="1041"/>
    <cellStyle name="Output 3 2 3" xfId="1521"/>
    <cellStyle name="Output 3 2 4" xfId="1961"/>
    <cellStyle name="Output 3 2 5" xfId="4430"/>
    <cellStyle name="Output 3 2 6" xfId="8741"/>
    <cellStyle name="Output 3 2 7" xfId="13404"/>
    <cellStyle name="Output 3 2 8" xfId="18065"/>
    <cellStyle name="Output 3 20" xfId="11603"/>
    <cellStyle name="Output 3 21" xfId="16264"/>
    <cellStyle name="Output 3 3" xfId="1108"/>
    <cellStyle name="Output 3 3 2" xfId="1282"/>
    <cellStyle name="Output 3 3 3" xfId="1722"/>
    <cellStyle name="Output 3 3 4" xfId="2162"/>
    <cellStyle name="Output 3 3 5" xfId="4431"/>
    <cellStyle name="Output 3 3 6" xfId="8742"/>
    <cellStyle name="Output 3 3 7" xfId="13405"/>
    <cellStyle name="Output 3 3 8" xfId="18066"/>
    <cellStyle name="Output 3 4" xfId="739"/>
    <cellStyle name="Output 3 4 2" xfId="4432"/>
    <cellStyle name="Output 3 4 3" xfId="8743"/>
    <cellStyle name="Output 3 4 4" xfId="13406"/>
    <cellStyle name="Output 3 4 5" xfId="18067"/>
    <cellStyle name="Output 3 5" xfId="1422"/>
    <cellStyle name="Output 3 5 2" xfId="4433"/>
    <cellStyle name="Output 3 5 3" xfId="8744"/>
    <cellStyle name="Output 3 5 4" xfId="13407"/>
    <cellStyle name="Output 3 5 5" xfId="18068"/>
    <cellStyle name="Output 3 6" xfId="1862"/>
    <cellStyle name="Output 3 6 2" xfId="4434"/>
    <cellStyle name="Output 3 6 3" xfId="8745"/>
    <cellStyle name="Output 3 6 4" xfId="13408"/>
    <cellStyle name="Output 3 6 5" xfId="18069"/>
    <cellStyle name="Output 3 7" xfId="2629"/>
    <cellStyle name="Output 3 7 2" xfId="8746"/>
    <cellStyle name="Output 3 7 3" xfId="13409"/>
    <cellStyle name="Output 3 7 4" xfId="18070"/>
    <cellStyle name="Output 3 8" xfId="4436"/>
    <cellStyle name="Output 3 8 2" xfId="8747"/>
    <cellStyle name="Output 3 8 3" xfId="13410"/>
    <cellStyle name="Output 3 8 4" xfId="18071"/>
    <cellStyle name="Output 3 9" xfId="4437"/>
    <cellStyle name="Output 3 9 2" xfId="8748"/>
    <cellStyle name="Output 3 9 3" xfId="13411"/>
    <cellStyle name="Output 3 9 4" xfId="18072"/>
    <cellStyle name="Output 30" xfId="2535"/>
    <cellStyle name="Output 31" xfId="5007"/>
    <cellStyle name="Output 32" xfId="7035"/>
    <cellStyle name="Output 4" xfId="523"/>
    <cellStyle name="Output 4 10" xfId="4438"/>
    <cellStyle name="Output 4 10 2" xfId="8749"/>
    <cellStyle name="Output 4 10 3" xfId="13412"/>
    <cellStyle name="Output 4 10 4" xfId="18073"/>
    <cellStyle name="Output 4 11" xfId="4439"/>
    <cellStyle name="Output 4 11 2" xfId="8750"/>
    <cellStyle name="Output 4 11 3" xfId="13413"/>
    <cellStyle name="Output 4 11 4" xfId="18074"/>
    <cellStyle name="Output 4 12" xfId="4440"/>
    <cellStyle name="Output 4 12 2" xfId="8751"/>
    <cellStyle name="Output 4 12 3" xfId="13414"/>
    <cellStyle name="Output 4 12 4" xfId="18075"/>
    <cellStyle name="Output 4 13" xfId="4441"/>
    <cellStyle name="Output 4 13 2" xfId="8752"/>
    <cellStyle name="Output 4 13 3" xfId="13415"/>
    <cellStyle name="Output 4 13 4" xfId="18076"/>
    <cellStyle name="Output 4 14" xfId="4442"/>
    <cellStyle name="Output 4 14 2" xfId="8753"/>
    <cellStyle name="Output 4 14 3" xfId="13416"/>
    <cellStyle name="Output 4 14 4" xfId="18077"/>
    <cellStyle name="Output 4 15" xfId="4443"/>
    <cellStyle name="Output 4 15 2" xfId="8754"/>
    <cellStyle name="Output 4 15 3" xfId="13417"/>
    <cellStyle name="Output 4 15 4" xfId="18078"/>
    <cellStyle name="Output 4 16" xfId="4444"/>
    <cellStyle name="Output 4 16 2" xfId="8755"/>
    <cellStyle name="Output 4 16 3" xfId="13418"/>
    <cellStyle name="Output 4 16 4" xfId="18079"/>
    <cellStyle name="Output 4 17" xfId="4445"/>
    <cellStyle name="Output 4 17 2" xfId="8756"/>
    <cellStyle name="Output 4 17 3" xfId="13419"/>
    <cellStyle name="Output 4 17 4" xfId="18080"/>
    <cellStyle name="Output 4 18" xfId="4446"/>
    <cellStyle name="Output 4 18 2" xfId="8757"/>
    <cellStyle name="Output 4 18 3" xfId="13420"/>
    <cellStyle name="Output 4 18 4" xfId="18081"/>
    <cellStyle name="Output 4 19" xfId="2548"/>
    <cellStyle name="Output 4 2" xfId="917"/>
    <cellStyle name="Output 4 2 2" xfId="1283"/>
    <cellStyle name="Output 4 2 3" xfId="1723"/>
    <cellStyle name="Output 4 2 4" xfId="2163"/>
    <cellStyle name="Output 4 2 5" xfId="4447"/>
    <cellStyle name="Output 4 2 6" xfId="8758"/>
    <cellStyle name="Output 4 2 7" xfId="13421"/>
    <cellStyle name="Output 4 2 8" xfId="18082"/>
    <cellStyle name="Output 4 20" xfId="11604"/>
    <cellStyle name="Output 4 21" xfId="16265"/>
    <cellStyle name="Output 4 3" xfId="848"/>
    <cellStyle name="Output 4 3 2" xfId="4448"/>
    <cellStyle name="Output 4 3 3" xfId="8759"/>
    <cellStyle name="Output 4 3 4" xfId="13422"/>
    <cellStyle name="Output 4 3 5" xfId="18083"/>
    <cellStyle name="Output 4 4" xfId="1522"/>
    <cellStyle name="Output 4 4 2" xfId="4449"/>
    <cellStyle name="Output 4 4 3" xfId="8760"/>
    <cellStyle name="Output 4 4 4" xfId="13423"/>
    <cellStyle name="Output 4 4 5" xfId="18084"/>
    <cellStyle name="Output 4 5" xfId="1962"/>
    <cellStyle name="Output 4 5 2" xfId="4450"/>
    <cellStyle name="Output 4 5 3" xfId="8761"/>
    <cellStyle name="Output 4 5 4" xfId="13424"/>
    <cellStyle name="Output 4 5 5" xfId="18085"/>
    <cellStyle name="Output 4 6" xfId="2630"/>
    <cellStyle name="Output 4 6 2" xfId="8762"/>
    <cellStyle name="Output 4 6 3" xfId="13425"/>
    <cellStyle name="Output 4 6 4" xfId="18086"/>
    <cellStyle name="Output 4 7" xfId="4452"/>
    <cellStyle name="Output 4 7 2" xfId="8763"/>
    <cellStyle name="Output 4 7 3" xfId="13426"/>
    <cellStyle name="Output 4 7 4" xfId="18087"/>
    <cellStyle name="Output 4 8" xfId="4453"/>
    <cellStyle name="Output 4 8 2" xfId="8764"/>
    <cellStyle name="Output 4 8 3" xfId="13427"/>
    <cellStyle name="Output 4 8 4" xfId="18088"/>
    <cellStyle name="Output 4 9" xfId="4454"/>
    <cellStyle name="Output 4 9 2" xfId="8765"/>
    <cellStyle name="Output 4 9 3" xfId="13428"/>
    <cellStyle name="Output 4 9 4" xfId="18089"/>
    <cellStyle name="Output 5" xfId="524"/>
    <cellStyle name="Output 5 10" xfId="4455"/>
    <cellStyle name="Output 5 10 2" xfId="8766"/>
    <cellStyle name="Output 5 10 3" xfId="13429"/>
    <cellStyle name="Output 5 10 4" xfId="18090"/>
    <cellStyle name="Output 5 11" xfId="4456"/>
    <cellStyle name="Output 5 11 2" xfId="8767"/>
    <cellStyle name="Output 5 11 3" xfId="13430"/>
    <cellStyle name="Output 5 11 4" xfId="18091"/>
    <cellStyle name="Output 5 12" xfId="4457"/>
    <cellStyle name="Output 5 12 2" xfId="8768"/>
    <cellStyle name="Output 5 12 3" xfId="13431"/>
    <cellStyle name="Output 5 12 4" xfId="18092"/>
    <cellStyle name="Output 5 13" xfId="4458"/>
    <cellStyle name="Output 5 13 2" xfId="8769"/>
    <cellStyle name="Output 5 13 3" xfId="13432"/>
    <cellStyle name="Output 5 13 4" xfId="18093"/>
    <cellStyle name="Output 5 14" xfId="4459"/>
    <cellStyle name="Output 5 14 2" xfId="8770"/>
    <cellStyle name="Output 5 14 3" xfId="13433"/>
    <cellStyle name="Output 5 14 4" xfId="18094"/>
    <cellStyle name="Output 5 15" xfId="4460"/>
    <cellStyle name="Output 5 15 2" xfId="8771"/>
    <cellStyle name="Output 5 15 3" xfId="13434"/>
    <cellStyle name="Output 5 15 4" xfId="18095"/>
    <cellStyle name="Output 5 16" xfId="4461"/>
    <cellStyle name="Output 5 16 2" xfId="8772"/>
    <cellStyle name="Output 5 16 3" xfId="13435"/>
    <cellStyle name="Output 5 16 4" xfId="18096"/>
    <cellStyle name="Output 5 17" xfId="4462"/>
    <cellStyle name="Output 5 17 2" xfId="8773"/>
    <cellStyle name="Output 5 17 3" xfId="13436"/>
    <cellStyle name="Output 5 17 4" xfId="18097"/>
    <cellStyle name="Output 5 18" xfId="4463"/>
    <cellStyle name="Output 5 18 2" xfId="8774"/>
    <cellStyle name="Output 5 18 3" xfId="13437"/>
    <cellStyle name="Output 5 18 4" xfId="18098"/>
    <cellStyle name="Output 5 19" xfId="4176"/>
    <cellStyle name="Output 5 2" xfId="918"/>
    <cellStyle name="Output 5 2 2" xfId="1284"/>
    <cellStyle name="Output 5 2 3" xfId="1724"/>
    <cellStyle name="Output 5 2 4" xfId="2164"/>
    <cellStyle name="Output 5 2 5" xfId="4464"/>
    <cellStyle name="Output 5 2 6" xfId="8775"/>
    <cellStyle name="Output 5 2 7" xfId="13438"/>
    <cellStyle name="Output 5 2 8" xfId="18099"/>
    <cellStyle name="Output 5 20" xfId="11605"/>
    <cellStyle name="Output 5 21" xfId="16266"/>
    <cellStyle name="Output 5 3" xfId="1039"/>
    <cellStyle name="Output 5 3 2" xfId="4465"/>
    <cellStyle name="Output 5 3 3" xfId="8776"/>
    <cellStyle name="Output 5 3 4" xfId="13439"/>
    <cellStyle name="Output 5 3 5" xfId="18100"/>
    <cellStyle name="Output 5 4" xfId="1523"/>
    <cellStyle name="Output 5 4 2" xfId="4466"/>
    <cellStyle name="Output 5 4 3" xfId="8777"/>
    <cellStyle name="Output 5 4 4" xfId="13440"/>
    <cellStyle name="Output 5 4 5" xfId="18101"/>
    <cellStyle name="Output 5 5" xfId="1963"/>
    <cellStyle name="Output 5 5 2" xfId="4467"/>
    <cellStyle name="Output 5 5 3" xfId="8778"/>
    <cellStyle name="Output 5 5 4" xfId="13441"/>
    <cellStyle name="Output 5 5 5" xfId="18102"/>
    <cellStyle name="Output 5 6" xfId="2631"/>
    <cellStyle name="Output 5 6 2" xfId="8779"/>
    <cellStyle name="Output 5 6 3" xfId="13442"/>
    <cellStyle name="Output 5 6 4" xfId="18103"/>
    <cellStyle name="Output 5 7" xfId="4469"/>
    <cellStyle name="Output 5 7 2" xfId="8780"/>
    <cellStyle name="Output 5 7 3" xfId="13443"/>
    <cellStyle name="Output 5 7 4" xfId="18104"/>
    <cellStyle name="Output 5 8" xfId="4470"/>
    <cellStyle name="Output 5 8 2" xfId="8781"/>
    <cellStyle name="Output 5 8 3" xfId="13444"/>
    <cellStyle name="Output 5 8 4" xfId="18105"/>
    <cellStyle name="Output 5 9" xfId="4471"/>
    <cellStyle name="Output 5 9 2" xfId="8782"/>
    <cellStyle name="Output 5 9 3" xfId="13445"/>
    <cellStyle name="Output 5 9 4" xfId="18106"/>
    <cellStyle name="Output 6" xfId="525"/>
    <cellStyle name="Output 6 10" xfId="4472"/>
    <cellStyle name="Output 6 10 2" xfId="8783"/>
    <cellStyle name="Output 6 10 3" xfId="13446"/>
    <cellStyle name="Output 6 10 4" xfId="18107"/>
    <cellStyle name="Output 6 11" xfId="4473"/>
    <cellStyle name="Output 6 11 2" xfId="8784"/>
    <cellStyle name="Output 6 11 3" xfId="13447"/>
    <cellStyle name="Output 6 11 4" xfId="18108"/>
    <cellStyle name="Output 6 12" xfId="4474"/>
    <cellStyle name="Output 6 12 2" xfId="8785"/>
    <cellStyle name="Output 6 12 3" xfId="13448"/>
    <cellStyle name="Output 6 12 4" xfId="18109"/>
    <cellStyle name="Output 6 13" xfId="4475"/>
    <cellStyle name="Output 6 13 2" xfId="8786"/>
    <cellStyle name="Output 6 13 3" xfId="13449"/>
    <cellStyle name="Output 6 13 4" xfId="18110"/>
    <cellStyle name="Output 6 14" xfId="4476"/>
    <cellStyle name="Output 6 14 2" xfId="8787"/>
    <cellStyle name="Output 6 14 3" xfId="13450"/>
    <cellStyle name="Output 6 14 4" xfId="18111"/>
    <cellStyle name="Output 6 15" xfId="4477"/>
    <cellStyle name="Output 6 15 2" xfId="8788"/>
    <cellStyle name="Output 6 15 3" xfId="13451"/>
    <cellStyle name="Output 6 15 4" xfId="18112"/>
    <cellStyle name="Output 6 16" xfId="4478"/>
    <cellStyle name="Output 6 16 2" xfId="8789"/>
    <cellStyle name="Output 6 16 3" xfId="13452"/>
    <cellStyle name="Output 6 16 4" xfId="18113"/>
    <cellStyle name="Output 6 17" xfId="4479"/>
    <cellStyle name="Output 6 17 2" xfId="8790"/>
    <cellStyle name="Output 6 17 3" xfId="13453"/>
    <cellStyle name="Output 6 17 4" xfId="18114"/>
    <cellStyle name="Output 6 18" xfId="4480"/>
    <cellStyle name="Output 6 18 2" xfId="8791"/>
    <cellStyle name="Output 6 18 3" xfId="13454"/>
    <cellStyle name="Output 6 18 4" xfId="18115"/>
    <cellStyle name="Output 6 19" xfId="4163"/>
    <cellStyle name="Output 6 2" xfId="919"/>
    <cellStyle name="Output 6 2 2" xfId="1285"/>
    <cellStyle name="Output 6 2 3" xfId="1725"/>
    <cellStyle name="Output 6 2 4" xfId="2165"/>
    <cellStyle name="Output 6 2 5" xfId="4481"/>
    <cellStyle name="Output 6 2 6" xfId="8792"/>
    <cellStyle name="Output 6 2 7" xfId="13455"/>
    <cellStyle name="Output 6 2 8" xfId="18116"/>
    <cellStyle name="Output 6 20" xfId="11606"/>
    <cellStyle name="Output 6 21" xfId="16267"/>
    <cellStyle name="Output 6 3" xfId="1038"/>
    <cellStyle name="Output 6 3 2" xfId="4482"/>
    <cellStyle name="Output 6 3 3" xfId="8793"/>
    <cellStyle name="Output 6 3 4" xfId="13456"/>
    <cellStyle name="Output 6 3 5" xfId="18117"/>
    <cellStyle name="Output 6 4" xfId="1524"/>
    <cellStyle name="Output 6 4 2" xfId="4483"/>
    <cellStyle name="Output 6 4 3" xfId="8794"/>
    <cellStyle name="Output 6 4 4" xfId="13457"/>
    <cellStyle name="Output 6 4 5" xfId="18118"/>
    <cellStyle name="Output 6 5" xfId="1964"/>
    <cellStyle name="Output 6 5 2" xfId="4484"/>
    <cellStyle name="Output 6 5 3" xfId="8795"/>
    <cellStyle name="Output 6 5 4" xfId="13458"/>
    <cellStyle name="Output 6 5 5" xfId="18119"/>
    <cellStyle name="Output 6 6" xfId="2632"/>
    <cellStyle name="Output 6 6 2" xfId="8796"/>
    <cellStyle name="Output 6 6 3" xfId="13459"/>
    <cellStyle name="Output 6 6 4" xfId="18120"/>
    <cellStyle name="Output 6 7" xfId="4486"/>
    <cellStyle name="Output 6 7 2" xfId="8797"/>
    <cellStyle name="Output 6 7 3" xfId="13460"/>
    <cellStyle name="Output 6 7 4" xfId="18121"/>
    <cellStyle name="Output 6 8" xfId="4487"/>
    <cellStyle name="Output 6 8 2" xfId="8798"/>
    <cellStyle name="Output 6 8 3" xfId="13461"/>
    <cellStyle name="Output 6 8 4" xfId="18122"/>
    <cellStyle name="Output 6 9" xfId="4488"/>
    <cellStyle name="Output 6 9 2" xfId="8799"/>
    <cellStyle name="Output 6 9 3" xfId="13462"/>
    <cellStyle name="Output 6 9 4" xfId="18123"/>
    <cellStyle name="Output 7" xfId="526"/>
    <cellStyle name="Output 7 10" xfId="4489"/>
    <cellStyle name="Output 7 10 2" xfId="8800"/>
    <cellStyle name="Output 7 10 3" xfId="13463"/>
    <cellStyle name="Output 7 10 4" xfId="18124"/>
    <cellStyle name="Output 7 11" xfId="4490"/>
    <cellStyle name="Output 7 11 2" xfId="8801"/>
    <cellStyle name="Output 7 11 3" xfId="13464"/>
    <cellStyle name="Output 7 11 4" xfId="18125"/>
    <cellStyle name="Output 7 12" xfId="4491"/>
    <cellStyle name="Output 7 12 2" xfId="8802"/>
    <cellStyle name="Output 7 12 3" xfId="13465"/>
    <cellStyle name="Output 7 12 4" xfId="18126"/>
    <cellStyle name="Output 7 13" xfId="4492"/>
    <cellStyle name="Output 7 13 2" xfId="8803"/>
    <cellStyle name="Output 7 13 3" xfId="13466"/>
    <cellStyle name="Output 7 13 4" xfId="18127"/>
    <cellStyle name="Output 7 14" xfId="4493"/>
    <cellStyle name="Output 7 14 2" xfId="8804"/>
    <cellStyle name="Output 7 14 3" xfId="13467"/>
    <cellStyle name="Output 7 14 4" xfId="18128"/>
    <cellStyle name="Output 7 15" xfId="4494"/>
    <cellStyle name="Output 7 15 2" xfId="8805"/>
    <cellStyle name="Output 7 15 3" xfId="13468"/>
    <cellStyle name="Output 7 15 4" xfId="18129"/>
    <cellStyle name="Output 7 16" xfId="4495"/>
    <cellStyle name="Output 7 16 2" xfId="8806"/>
    <cellStyle name="Output 7 16 3" xfId="13469"/>
    <cellStyle name="Output 7 16 4" xfId="18130"/>
    <cellStyle name="Output 7 17" xfId="4496"/>
    <cellStyle name="Output 7 17 2" xfId="8807"/>
    <cellStyle name="Output 7 17 3" xfId="13470"/>
    <cellStyle name="Output 7 17 4" xfId="18131"/>
    <cellStyle name="Output 7 18" xfId="4497"/>
    <cellStyle name="Output 7 18 2" xfId="8808"/>
    <cellStyle name="Output 7 18 3" xfId="13471"/>
    <cellStyle name="Output 7 18 4" xfId="18132"/>
    <cellStyle name="Output 7 19" xfId="4154"/>
    <cellStyle name="Output 7 2" xfId="920"/>
    <cellStyle name="Output 7 2 2" xfId="1286"/>
    <cellStyle name="Output 7 2 3" xfId="1726"/>
    <cellStyle name="Output 7 2 4" xfId="2166"/>
    <cellStyle name="Output 7 2 5" xfId="4498"/>
    <cellStyle name="Output 7 2 6" xfId="8809"/>
    <cellStyle name="Output 7 2 7" xfId="13472"/>
    <cellStyle name="Output 7 2 8" xfId="18133"/>
    <cellStyle name="Output 7 20" xfId="11607"/>
    <cellStyle name="Output 7 21" xfId="16268"/>
    <cellStyle name="Output 7 3" xfId="1037"/>
    <cellStyle name="Output 7 3 2" xfId="4499"/>
    <cellStyle name="Output 7 3 3" xfId="8810"/>
    <cellStyle name="Output 7 3 4" xfId="13473"/>
    <cellStyle name="Output 7 3 5" xfId="18134"/>
    <cellStyle name="Output 7 4" xfId="1525"/>
    <cellStyle name="Output 7 4 2" xfId="4500"/>
    <cellStyle name="Output 7 4 3" xfId="8811"/>
    <cellStyle name="Output 7 4 4" xfId="13474"/>
    <cellStyle name="Output 7 4 5" xfId="18135"/>
    <cellStyle name="Output 7 5" xfId="1965"/>
    <cellStyle name="Output 7 5 2" xfId="4501"/>
    <cellStyle name="Output 7 5 3" xfId="8812"/>
    <cellStyle name="Output 7 5 4" xfId="13475"/>
    <cellStyle name="Output 7 5 5" xfId="18136"/>
    <cellStyle name="Output 7 6" xfId="2633"/>
    <cellStyle name="Output 7 6 2" xfId="8813"/>
    <cellStyle name="Output 7 6 3" xfId="13476"/>
    <cellStyle name="Output 7 6 4" xfId="18137"/>
    <cellStyle name="Output 7 7" xfId="4503"/>
    <cellStyle name="Output 7 7 2" xfId="8814"/>
    <cellStyle name="Output 7 7 3" xfId="13477"/>
    <cellStyle name="Output 7 7 4" xfId="18138"/>
    <cellStyle name="Output 7 8" xfId="4504"/>
    <cellStyle name="Output 7 8 2" xfId="8815"/>
    <cellStyle name="Output 7 8 3" xfId="13478"/>
    <cellStyle name="Output 7 8 4" xfId="18139"/>
    <cellStyle name="Output 7 9" xfId="4505"/>
    <cellStyle name="Output 7 9 2" xfId="8816"/>
    <cellStyle name="Output 7 9 3" xfId="13479"/>
    <cellStyle name="Output 7 9 4" xfId="18140"/>
    <cellStyle name="Output 8" xfId="527"/>
    <cellStyle name="Output 8 10" xfId="4506"/>
    <cellStyle name="Output 8 10 2" xfId="8817"/>
    <cellStyle name="Output 8 10 3" xfId="13480"/>
    <cellStyle name="Output 8 10 4" xfId="18141"/>
    <cellStyle name="Output 8 11" xfId="4507"/>
    <cellStyle name="Output 8 11 2" xfId="8818"/>
    <cellStyle name="Output 8 11 3" xfId="13481"/>
    <cellStyle name="Output 8 11 4" xfId="18142"/>
    <cellStyle name="Output 8 12" xfId="4508"/>
    <cellStyle name="Output 8 12 2" xfId="8819"/>
    <cellStyle name="Output 8 12 3" xfId="13482"/>
    <cellStyle name="Output 8 12 4" xfId="18143"/>
    <cellStyle name="Output 8 13" xfId="4509"/>
    <cellStyle name="Output 8 13 2" xfId="8820"/>
    <cellStyle name="Output 8 13 3" xfId="13483"/>
    <cellStyle name="Output 8 13 4" xfId="18144"/>
    <cellStyle name="Output 8 14" xfId="4510"/>
    <cellStyle name="Output 8 14 2" xfId="8821"/>
    <cellStyle name="Output 8 14 3" xfId="13484"/>
    <cellStyle name="Output 8 14 4" xfId="18145"/>
    <cellStyle name="Output 8 15" xfId="4511"/>
    <cellStyle name="Output 8 15 2" xfId="8822"/>
    <cellStyle name="Output 8 15 3" xfId="13485"/>
    <cellStyle name="Output 8 15 4" xfId="18146"/>
    <cellStyle name="Output 8 16" xfId="4512"/>
    <cellStyle name="Output 8 16 2" xfId="8823"/>
    <cellStyle name="Output 8 16 3" xfId="13486"/>
    <cellStyle name="Output 8 16 4" xfId="18147"/>
    <cellStyle name="Output 8 17" xfId="4513"/>
    <cellStyle name="Output 8 17 2" xfId="8824"/>
    <cellStyle name="Output 8 17 3" xfId="13487"/>
    <cellStyle name="Output 8 17 4" xfId="18148"/>
    <cellStyle name="Output 8 18" xfId="4514"/>
    <cellStyle name="Output 8 18 2" xfId="8825"/>
    <cellStyle name="Output 8 18 3" xfId="13488"/>
    <cellStyle name="Output 8 18 4" xfId="18149"/>
    <cellStyle name="Output 8 19" xfId="4141"/>
    <cellStyle name="Output 8 2" xfId="921"/>
    <cellStyle name="Output 8 2 2" xfId="1287"/>
    <cellStyle name="Output 8 2 3" xfId="1727"/>
    <cellStyle name="Output 8 2 4" xfId="2167"/>
    <cellStyle name="Output 8 2 5" xfId="4515"/>
    <cellStyle name="Output 8 2 6" xfId="8826"/>
    <cellStyle name="Output 8 2 7" xfId="13489"/>
    <cellStyle name="Output 8 2 8" xfId="18150"/>
    <cellStyle name="Output 8 20" xfId="11608"/>
    <cellStyle name="Output 8 21" xfId="16269"/>
    <cellStyle name="Output 8 3" xfId="1036"/>
    <cellStyle name="Output 8 3 2" xfId="4516"/>
    <cellStyle name="Output 8 3 3" xfId="8827"/>
    <cellStyle name="Output 8 3 4" xfId="13490"/>
    <cellStyle name="Output 8 3 5" xfId="18151"/>
    <cellStyle name="Output 8 4" xfId="1526"/>
    <cellStyle name="Output 8 4 2" xfId="4517"/>
    <cellStyle name="Output 8 4 3" xfId="8828"/>
    <cellStyle name="Output 8 4 4" xfId="13491"/>
    <cellStyle name="Output 8 4 5" xfId="18152"/>
    <cellStyle name="Output 8 5" xfId="1966"/>
    <cellStyle name="Output 8 5 2" xfId="4518"/>
    <cellStyle name="Output 8 5 3" xfId="8829"/>
    <cellStyle name="Output 8 5 4" xfId="13492"/>
    <cellStyle name="Output 8 5 5" xfId="18153"/>
    <cellStyle name="Output 8 6" xfId="2634"/>
    <cellStyle name="Output 8 6 2" xfId="8830"/>
    <cellStyle name="Output 8 6 3" xfId="13493"/>
    <cellStyle name="Output 8 6 4" xfId="18154"/>
    <cellStyle name="Output 8 7" xfId="4520"/>
    <cellStyle name="Output 8 7 2" xfId="8831"/>
    <cellStyle name="Output 8 7 3" xfId="13494"/>
    <cellStyle name="Output 8 7 4" xfId="18155"/>
    <cellStyle name="Output 8 8" xfId="4521"/>
    <cellStyle name="Output 8 8 2" xfId="8832"/>
    <cellStyle name="Output 8 8 3" xfId="13495"/>
    <cellStyle name="Output 8 8 4" xfId="18156"/>
    <cellStyle name="Output 8 9" xfId="4522"/>
    <cellStyle name="Output 8 9 2" xfId="8833"/>
    <cellStyle name="Output 8 9 3" xfId="13496"/>
    <cellStyle name="Output 8 9 4" xfId="18157"/>
    <cellStyle name="Output 9" xfId="528"/>
    <cellStyle name="Output 9 10" xfId="4523"/>
    <cellStyle name="Output 9 10 2" xfId="8834"/>
    <cellStyle name="Output 9 10 3" xfId="13497"/>
    <cellStyle name="Output 9 10 4" xfId="18158"/>
    <cellStyle name="Output 9 11" xfId="4524"/>
    <cellStyle name="Output 9 11 2" xfId="8835"/>
    <cellStyle name="Output 9 11 3" xfId="13498"/>
    <cellStyle name="Output 9 11 4" xfId="18159"/>
    <cellStyle name="Output 9 12" xfId="4525"/>
    <cellStyle name="Output 9 12 2" xfId="8836"/>
    <cellStyle name="Output 9 12 3" xfId="13499"/>
    <cellStyle name="Output 9 12 4" xfId="18160"/>
    <cellStyle name="Output 9 13" xfId="4526"/>
    <cellStyle name="Output 9 13 2" xfId="8837"/>
    <cellStyle name="Output 9 13 3" xfId="13500"/>
    <cellStyle name="Output 9 13 4" xfId="18161"/>
    <cellStyle name="Output 9 14" xfId="4527"/>
    <cellStyle name="Output 9 14 2" xfId="8838"/>
    <cellStyle name="Output 9 14 3" xfId="13501"/>
    <cellStyle name="Output 9 14 4" xfId="18162"/>
    <cellStyle name="Output 9 15" xfId="4528"/>
    <cellStyle name="Output 9 15 2" xfId="8839"/>
    <cellStyle name="Output 9 15 3" xfId="13502"/>
    <cellStyle name="Output 9 15 4" xfId="18163"/>
    <cellStyle name="Output 9 16" xfId="4529"/>
    <cellStyle name="Output 9 16 2" xfId="8840"/>
    <cellStyle name="Output 9 16 3" xfId="13503"/>
    <cellStyle name="Output 9 16 4" xfId="18164"/>
    <cellStyle name="Output 9 17" xfId="4530"/>
    <cellStyle name="Output 9 17 2" xfId="8841"/>
    <cellStyle name="Output 9 17 3" xfId="13504"/>
    <cellStyle name="Output 9 17 4" xfId="18165"/>
    <cellStyle name="Output 9 18" xfId="4531"/>
    <cellStyle name="Output 9 18 2" xfId="8842"/>
    <cellStyle name="Output 9 18 3" xfId="13505"/>
    <cellStyle name="Output 9 18 4" xfId="18166"/>
    <cellStyle name="Output 9 19" xfId="4124"/>
    <cellStyle name="Output 9 2" xfId="922"/>
    <cellStyle name="Output 9 2 2" xfId="1288"/>
    <cellStyle name="Output 9 2 3" xfId="1728"/>
    <cellStyle name="Output 9 2 4" xfId="2168"/>
    <cellStyle name="Output 9 2 5" xfId="4532"/>
    <cellStyle name="Output 9 2 6" xfId="8843"/>
    <cellStyle name="Output 9 2 7" xfId="13506"/>
    <cellStyle name="Output 9 2 8" xfId="18167"/>
    <cellStyle name="Output 9 20" xfId="11609"/>
    <cellStyle name="Output 9 21" xfId="16270"/>
    <cellStyle name="Output 9 3" xfId="1035"/>
    <cellStyle name="Output 9 3 2" xfId="4533"/>
    <cellStyle name="Output 9 3 3" xfId="8844"/>
    <cellStyle name="Output 9 3 4" xfId="13507"/>
    <cellStyle name="Output 9 3 5" xfId="18168"/>
    <cellStyle name="Output 9 4" xfId="1527"/>
    <cellStyle name="Output 9 4 2" xfId="4534"/>
    <cellStyle name="Output 9 4 3" xfId="8845"/>
    <cellStyle name="Output 9 4 4" xfId="13508"/>
    <cellStyle name="Output 9 4 5" xfId="18169"/>
    <cellStyle name="Output 9 5" xfId="1967"/>
    <cellStyle name="Output 9 5 2" xfId="4535"/>
    <cellStyle name="Output 9 5 3" xfId="8846"/>
    <cellStyle name="Output 9 5 4" xfId="13509"/>
    <cellStyle name="Output 9 5 5" xfId="18170"/>
    <cellStyle name="Output 9 6" xfId="2635"/>
    <cellStyle name="Output 9 6 2" xfId="8847"/>
    <cellStyle name="Output 9 6 3" xfId="13510"/>
    <cellStyle name="Output 9 6 4" xfId="18171"/>
    <cellStyle name="Output 9 7" xfId="4537"/>
    <cellStyle name="Output 9 7 2" xfId="8848"/>
    <cellStyle name="Output 9 7 3" xfId="13511"/>
    <cellStyle name="Output 9 7 4" xfId="18172"/>
    <cellStyle name="Output 9 8" xfId="4538"/>
    <cellStyle name="Output 9 8 2" xfId="8849"/>
    <cellStyle name="Output 9 8 3" xfId="13512"/>
    <cellStyle name="Output 9 8 4" xfId="18173"/>
    <cellStyle name="Output 9 9" xfId="4539"/>
    <cellStyle name="Output 9 9 2" xfId="8850"/>
    <cellStyle name="Output 9 9 3" xfId="13513"/>
    <cellStyle name="Output 9 9 4" xfId="18174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529"/>
    <cellStyle name="Total 10 10" xfId="4540"/>
    <cellStyle name="Total 10 10 2" xfId="8851"/>
    <cellStyle name="Total 10 10 3" xfId="13514"/>
    <cellStyle name="Total 10 10 4" xfId="18175"/>
    <cellStyle name="Total 10 11" xfId="4541"/>
    <cellStyle name="Total 10 11 2" xfId="8852"/>
    <cellStyle name="Total 10 11 3" xfId="13515"/>
    <cellStyle name="Total 10 11 4" xfId="18176"/>
    <cellStyle name="Total 10 12" xfId="4542"/>
    <cellStyle name="Total 10 12 2" xfId="8853"/>
    <cellStyle name="Total 10 12 3" xfId="13516"/>
    <cellStyle name="Total 10 12 4" xfId="18177"/>
    <cellStyle name="Total 10 13" xfId="4543"/>
    <cellStyle name="Total 10 13 2" xfId="8854"/>
    <cellStyle name="Total 10 13 3" xfId="13517"/>
    <cellStyle name="Total 10 13 4" xfId="18178"/>
    <cellStyle name="Total 10 14" xfId="4544"/>
    <cellStyle name="Total 10 14 2" xfId="8855"/>
    <cellStyle name="Total 10 14 3" xfId="13518"/>
    <cellStyle name="Total 10 14 4" xfId="18179"/>
    <cellStyle name="Total 10 15" xfId="4545"/>
    <cellStyle name="Total 10 15 2" xfId="8856"/>
    <cellStyle name="Total 10 15 3" xfId="13519"/>
    <cellStyle name="Total 10 15 4" xfId="18180"/>
    <cellStyle name="Total 10 16" xfId="4546"/>
    <cellStyle name="Total 10 16 2" xfId="8857"/>
    <cellStyle name="Total 10 16 3" xfId="13520"/>
    <cellStyle name="Total 10 16 4" xfId="18181"/>
    <cellStyle name="Total 10 17" xfId="4547"/>
    <cellStyle name="Total 10 17 2" xfId="8858"/>
    <cellStyle name="Total 10 17 3" xfId="13521"/>
    <cellStyle name="Total 10 17 4" xfId="18182"/>
    <cellStyle name="Total 10 18" xfId="4548"/>
    <cellStyle name="Total 10 18 2" xfId="8859"/>
    <cellStyle name="Total 10 18 3" xfId="13522"/>
    <cellStyle name="Total 10 18 4" xfId="18183"/>
    <cellStyle name="Total 10 19" xfId="4107"/>
    <cellStyle name="Total 10 2" xfId="923"/>
    <cellStyle name="Total 10 2 2" xfId="1289"/>
    <cellStyle name="Total 10 2 3" xfId="1729"/>
    <cellStyle name="Total 10 2 4" xfId="2169"/>
    <cellStyle name="Total 10 2 5" xfId="4549"/>
    <cellStyle name="Total 10 2 6" xfId="8860"/>
    <cellStyle name="Total 10 2 7" xfId="13523"/>
    <cellStyle name="Total 10 2 8" xfId="18184"/>
    <cellStyle name="Total 10 20" xfId="11610"/>
    <cellStyle name="Total 10 21" xfId="16271"/>
    <cellStyle name="Total 10 3" xfId="709"/>
    <cellStyle name="Total 10 3 2" xfId="4550"/>
    <cellStyle name="Total 10 3 3" xfId="8861"/>
    <cellStyle name="Total 10 3 4" xfId="13524"/>
    <cellStyle name="Total 10 3 5" xfId="18185"/>
    <cellStyle name="Total 10 4" xfId="1528"/>
    <cellStyle name="Total 10 4 2" xfId="4551"/>
    <cellStyle name="Total 10 4 3" xfId="8862"/>
    <cellStyle name="Total 10 4 4" xfId="13525"/>
    <cellStyle name="Total 10 4 5" xfId="18186"/>
    <cellStyle name="Total 10 5" xfId="1968"/>
    <cellStyle name="Total 10 5 2" xfId="4552"/>
    <cellStyle name="Total 10 5 3" xfId="8863"/>
    <cellStyle name="Total 10 5 4" xfId="13526"/>
    <cellStyle name="Total 10 5 5" xfId="18187"/>
    <cellStyle name="Total 10 6" xfId="2636"/>
    <cellStyle name="Total 10 6 2" xfId="8864"/>
    <cellStyle name="Total 10 6 3" xfId="13527"/>
    <cellStyle name="Total 10 6 4" xfId="18188"/>
    <cellStyle name="Total 10 7" xfId="4554"/>
    <cellStyle name="Total 10 7 2" xfId="8865"/>
    <cellStyle name="Total 10 7 3" xfId="13528"/>
    <cellStyle name="Total 10 7 4" xfId="18189"/>
    <cellStyle name="Total 10 8" xfId="4555"/>
    <cellStyle name="Total 10 8 2" xfId="8866"/>
    <cellStyle name="Total 10 8 3" xfId="13529"/>
    <cellStyle name="Total 10 8 4" xfId="18190"/>
    <cellStyle name="Total 10 9" xfId="4556"/>
    <cellStyle name="Total 10 9 2" xfId="8867"/>
    <cellStyle name="Total 10 9 3" xfId="13530"/>
    <cellStyle name="Total 10 9 4" xfId="18191"/>
    <cellStyle name="Total 11" xfId="530"/>
    <cellStyle name="Total 11 10" xfId="4557"/>
    <cellStyle name="Total 11 10 2" xfId="8868"/>
    <cellStyle name="Total 11 10 3" xfId="13531"/>
    <cellStyle name="Total 11 10 4" xfId="18192"/>
    <cellStyle name="Total 11 11" xfId="4558"/>
    <cellStyle name="Total 11 11 2" xfId="8869"/>
    <cellStyle name="Total 11 11 3" xfId="13532"/>
    <cellStyle name="Total 11 11 4" xfId="18193"/>
    <cellStyle name="Total 11 12" xfId="4559"/>
    <cellStyle name="Total 11 12 2" xfId="8870"/>
    <cellStyle name="Total 11 12 3" xfId="13533"/>
    <cellStyle name="Total 11 12 4" xfId="18194"/>
    <cellStyle name="Total 11 13" xfId="4560"/>
    <cellStyle name="Total 11 13 2" xfId="8871"/>
    <cellStyle name="Total 11 13 3" xfId="13534"/>
    <cellStyle name="Total 11 13 4" xfId="18195"/>
    <cellStyle name="Total 11 14" xfId="4561"/>
    <cellStyle name="Total 11 14 2" xfId="8872"/>
    <cellStyle name="Total 11 14 3" xfId="13535"/>
    <cellStyle name="Total 11 14 4" xfId="18196"/>
    <cellStyle name="Total 11 15" xfId="4562"/>
    <cellStyle name="Total 11 15 2" xfId="8873"/>
    <cellStyle name="Total 11 15 3" xfId="13536"/>
    <cellStyle name="Total 11 15 4" xfId="18197"/>
    <cellStyle name="Total 11 16" xfId="4563"/>
    <cellStyle name="Total 11 16 2" xfId="8874"/>
    <cellStyle name="Total 11 16 3" xfId="13537"/>
    <cellStyle name="Total 11 16 4" xfId="18198"/>
    <cellStyle name="Total 11 17" xfId="4564"/>
    <cellStyle name="Total 11 17 2" xfId="8875"/>
    <cellStyle name="Total 11 17 3" xfId="13538"/>
    <cellStyle name="Total 11 17 4" xfId="18199"/>
    <cellStyle name="Total 11 18" xfId="4565"/>
    <cellStyle name="Total 11 18 2" xfId="8876"/>
    <cellStyle name="Total 11 18 3" xfId="13539"/>
    <cellStyle name="Total 11 18 4" xfId="18200"/>
    <cellStyle name="Total 11 19" xfId="2482"/>
    <cellStyle name="Total 11 2" xfId="924"/>
    <cellStyle name="Total 11 2 2" xfId="1290"/>
    <cellStyle name="Total 11 2 3" xfId="1730"/>
    <cellStyle name="Total 11 2 4" xfId="2170"/>
    <cellStyle name="Total 11 2 5" xfId="4566"/>
    <cellStyle name="Total 11 2 6" xfId="8877"/>
    <cellStyle name="Total 11 2 7" xfId="13540"/>
    <cellStyle name="Total 11 2 8" xfId="18201"/>
    <cellStyle name="Total 11 20" xfId="11611"/>
    <cellStyle name="Total 11 21" xfId="16272"/>
    <cellStyle name="Total 11 3" xfId="708"/>
    <cellStyle name="Total 11 3 2" xfId="4567"/>
    <cellStyle name="Total 11 3 3" xfId="8878"/>
    <cellStyle name="Total 11 3 4" xfId="13541"/>
    <cellStyle name="Total 11 3 5" xfId="18202"/>
    <cellStyle name="Total 11 4" xfId="1529"/>
    <cellStyle name="Total 11 4 2" xfId="4568"/>
    <cellStyle name="Total 11 4 3" xfId="8879"/>
    <cellStyle name="Total 11 4 4" xfId="13542"/>
    <cellStyle name="Total 11 4 5" xfId="18203"/>
    <cellStyle name="Total 11 5" xfId="1969"/>
    <cellStyle name="Total 11 5 2" xfId="4569"/>
    <cellStyle name="Total 11 5 3" xfId="8880"/>
    <cellStyle name="Total 11 5 4" xfId="13543"/>
    <cellStyle name="Total 11 5 5" xfId="18204"/>
    <cellStyle name="Total 11 6" xfId="2637"/>
    <cellStyle name="Total 11 6 2" xfId="8881"/>
    <cellStyle name="Total 11 6 3" xfId="13544"/>
    <cellStyle name="Total 11 6 4" xfId="18205"/>
    <cellStyle name="Total 11 7" xfId="4571"/>
    <cellStyle name="Total 11 7 2" xfId="8882"/>
    <cellStyle name="Total 11 7 3" xfId="13545"/>
    <cellStyle name="Total 11 7 4" xfId="18206"/>
    <cellStyle name="Total 11 8" xfId="4572"/>
    <cellStyle name="Total 11 8 2" xfId="8883"/>
    <cellStyle name="Total 11 8 3" xfId="13546"/>
    <cellStyle name="Total 11 8 4" xfId="18207"/>
    <cellStyle name="Total 11 9" xfId="4573"/>
    <cellStyle name="Total 11 9 2" xfId="8884"/>
    <cellStyle name="Total 11 9 3" xfId="13547"/>
    <cellStyle name="Total 11 9 4" xfId="18208"/>
    <cellStyle name="Total 12" xfId="531"/>
    <cellStyle name="Total 12 10" xfId="4574"/>
    <cellStyle name="Total 12 10 2" xfId="8885"/>
    <cellStyle name="Total 12 10 3" xfId="13548"/>
    <cellStyle name="Total 12 10 4" xfId="18209"/>
    <cellStyle name="Total 12 11" xfId="4575"/>
    <cellStyle name="Total 12 11 2" xfId="8886"/>
    <cellStyle name="Total 12 11 3" xfId="13549"/>
    <cellStyle name="Total 12 11 4" xfId="18210"/>
    <cellStyle name="Total 12 12" xfId="4576"/>
    <cellStyle name="Total 12 12 2" xfId="8887"/>
    <cellStyle name="Total 12 12 3" xfId="13550"/>
    <cellStyle name="Total 12 12 4" xfId="18211"/>
    <cellStyle name="Total 12 13" xfId="4577"/>
    <cellStyle name="Total 12 13 2" xfId="8888"/>
    <cellStyle name="Total 12 13 3" xfId="13551"/>
    <cellStyle name="Total 12 13 4" xfId="18212"/>
    <cellStyle name="Total 12 14" xfId="4578"/>
    <cellStyle name="Total 12 14 2" xfId="8889"/>
    <cellStyle name="Total 12 14 3" xfId="13552"/>
    <cellStyle name="Total 12 14 4" xfId="18213"/>
    <cellStyle name="Total 12 15" xfId="4579"/>
    <cellStyle name="Total 12 15 2" xfId="8890"/>
    <cellStyle name="Total 12 15 3" xfId="13553"/>
    <cellStyle name="Total 12 15 4" xfId="18214"/>
    <cellStyle name="Total 12 16" xfId="4580"/>
    <cellStyle name="Total 12 16 2" xfId="8891"/>
    <cellStyle name="Total 12 16 3" xfId="13554"/>
    <cellStyle name="Total 12 16 4" xfId="18215"/>
    <cellStyle name="Total 12 17" xfId="4581"/>
    <cellStyle name="Total 12 17 2" xfId="8892"/>
    <cellStyle name="Total 12 17 3" xfId="13555"/>
    <cellStyle name="Total 12 17 4" xfId="18216"/>
    <cellStyle name="Total 12 18" xfId="4582"/>
    <cellStyle name="Total 12 18 2" xfId="8893"/>
    <cellStyle name="Total 12 18 3" xfId="13556"/>
    <cellStyle name="Total 12 18 4" xfId="18217"/>
    <cellStyle name="Total 12 19" xfId="4090"/>
    <cellStyle name="Total 12 2" xfId="925"/>
    <cellStyle name="Total 12 2 2" xfId="1291"/>
    <cellStyle name="Total 12 2 3" xfId="1731"/>
    <cellStyle name="Total 12 2 4" xfId="2171"/>
    <cellStyle name="Total 12 2 5" xfId="4583"/>
    <cellStyle name="Total 12 2 6" xfId="8894"/>
    <cellStyle name="Total 12 2 7" xfId="13557"/>
    <cellStyle name="Total 12 2 8" xfId="18218"/>
    <cellStyle name="Total 12 20" xfId="11612"/>
    <cellStyle name="Total 12 21" xfId="16273"/>
    <cellStyle name="Total 12 3" xfId="707"/>
    <cellStyle name="Total 12 3 2" xfId="4584"/>
    <cellStyle name="Total 12 3 3" xfId="8895"/>
    <cellStyle name="Total 12 3 4" xfId="13558"/>
    <cellStyle name="Total 12 3 5" xfId="18219"/>
    <cellStyle name="Total 12 4" xfId="1530"/>
    <cellStyle name="Total 12 4 2" xfId="4585"/>
    <cellStyle name="Total 12 4 3" xfId="8896"/>
    <cellStyle name="Total 12 4 4" xfId="13559"/>
    <cellStyle name="Total 12 4 5" xfId="18220"/>
    <cellStyle name="Total 12 5" xfId="1970"/>
    <cellStyle name="Total 12 5 2" xfId="4586"/>
    <cellStyle name="Total 12 5 3" xfId="8897"/>
    <cellStyle name="Total 12 5 4" xfId="13560"/>
    <cellStyle name="Total 12 5 5" xfId="18221"/>
    <cellStyle name="Total 12 6" xfId="2638"/>
    <cellStyle name="Total 12 6 2" xfId="8898"/>
    <cellStyle name="Total 12 6 3" xfId="13561"/>
    <cellStyle name="Total 12 6 4" xfId="18222"/>
    <cellStyle name="Total 12 7" xfId="4588"/>
    <cellStyle name="Total 12 7 2" xfId="8899"/>
    <cellStyle name="Total 12 7 3" xfId="13562"/>
    <cellStyle name="Total 12 7 4" xfId="18223"/>
    <cellStyle name="Total 12 8" xfId="4589"/>
    <cellStyle name="Total 12 8 2" xfId="8900"/>
    <cellStyle name="Total 12 8 3" xfId="13563"/>
    <cellStyle name="Total 12 8 4" xfId="18224"/>
    <cellStyle name="Total 12 9" xfId="4590"/>
    <cellStyle name="Total 12 9 2" xfId="8901"/>
    <cellStyle name="Total 12 9 3" xfId="13564"/>
    <cellStyle name="Total 12 9 4" xfId="18225"/>
    <cellStyle name="Total 13" xfId="754"/>
    <cellStyle name="Total 13 10" xfId="4592"/>
    <cellStyle name="Total 13 10 2" xfId="8903"/>
    <cellStyle name="Total 13 10 3" xfId="13566"/>
    <cellStyle name="Total 13 10 4" xfId="18227"/>
    <cellStyle name="Total 13 11" xfId="4593"/>
    <cellStyle name="Total 13 11 2" xfId="8904"/>
    <cellStyle name="Total 13 11 3" xfId="13567"/>
    <cellStyle name="Total 13 11 4" xfId="18228"/>
    <cellStyle name="Total 13 12" xfId="4594"/>
    <cellStyle name="Total 13 12 2" xfId="8905"/>
    <cellStyle name="Total 13 12 3" xfId="13568"/>
    <cellStyle name="Total 13 12 4" xfId="18229"/>
    <cellStyle name="Total 13 13" xfId="4595"/>
    <cellStyle name="Total 13 13 2" xfId="8906"/>
    <cellStyle name="Total 13 13 3" xfId="13569"/>
    <cellStyle name="Total 13 13 4" xfId="18230"/>
    <cellStyle name="Total 13 14" xfId="8902"/>
    <cellStyle name="Total 13 15" xfId="13565"/>
    <cellStyle name="Total 13 16" xfId="18226"/>
    <cellStyle name="Total 13 2" xfId="827"/>
    <cellStyle name="Total 13 2 2" xfId="4596"/>
    <cellStyle name="Total 13 2 3" xfId="8907"/>
    <cellStyle name="Total 13 2 4" xfId="13570"/>
    <cellStyle name="Total 13 2 5" xfId="18231"/>
    <cellStyle name="Total 13 3" xfId="729"/>
    <cellStyle name="Total 13 3 2" xfId="4597"/>
    <cellStyle name="Total 13 3 3" xfId="8908"/>
    <cellStyle name="Total 13 3 4" xfId="13571"/>
    <cellStyle name="Total 13 3 5" xfId="18232"/>
    <cellStyle name="Total 13 4" xfId="1432"/>
    <cellStyle name="Total 13 4 2" xfId="4598"/>
    <cellStyle name="Total 13 4 3" xfId="8909"/>
    <cellStyle name="Total 13 4 4" xfId="13572"/>
    <cellStyle name="Total 13 4 5" xfId="18233"/>
    <cellStyle name="Total 13 5" xfId="1872"/>
    <cellStyle name="Total 13 5 2" xfId="4599"/>
    <cellStyle name="Total 13 5 3" xfId="8910"/>
    <cellStyle name="Total 13 5 4" xfId="13573"/>
    <cellStyle name="Total 13 5 5" xfId="18234"/>
    <cellStyle name="Total 13 6" xfId="4591"/>
    <cellStyle name="Total 13 6 2" xfId="8911"/>
    <cellStyle name="Total 13 6 3" xfId="13574"/>
    <cellStyle name="Total 13 6 4" xfId="18235"/>
    <cellStyle name="Total 13 7" xfId="4601"/>
    <cellStyle name="Total 13 7 2" xfId="8912"/>
    <cellStyle name="Total 13 7 3" xfId="13575"/>
    <cellStyle name="Total 13 7 4" xfId="18236"/>
    <cellStyle name="Total 13 8" xfId="4602"/>
    <cellStyle name="Total 13 8 2" xfId="8913"/>
    <cellStyle name="Total 13 8 3" xfId="13576"/>
    <cellStyle name="Total 13 8 4" xfId="18237"/>
    <cellStyle name="Total 13 9" xfId="4603"/>
    <cellStyle name="Total 13 9 2" xfId="8914"/>
    <cellStyle name="Total 13 9 3" xfId="13577"/>
    <cellStyle name="Total 13 9 4" xfId="18238"/>
    <cellStyle name="Total 14" xfId="779"/>
    <cellStyle name="Total 14 10" xfId="4605"/>
    <cellStyle name="Total 14 10 2" xfId="8916"/>
    <cellStyle name="Total 14 10 3" xfId="13579"/>
    <cellStyle name="Total 14 10 4" xfId="18240"/>
    <cellStyle name="Total 14 11" xfId="4606"/>
    <cellStyle name="Total 14 11 2" xfId="8917"/>
    <cellStyle name="Total 14 11 3" xfId="13580"/>
    <cellStyle name="Total 14 11 4" xfId="18241"/>
    <cellStyle name="Total 14 12" xfId="4607"/>
    <cellStyle name="Total 14 12 2" xfId="8918"/>
    <cellStyle name="Total 14 12 3" xfId="13581"/>
    <cellStyle name="Total 14 12 4" xfId="18242"/>
    <cellStyle name="Total 14 13" xfId="4608"/>
    <cellStyle name="Total 14 13 2" xfId="8919"/>
    <cellStyle name="Total 14 13 3" xfId="13582"/>
    <cellStyle name="Total 14 13 4" xfId="18243"/>
    <cellStyle name="Total 14 14" xfId="8915"/>
    <cellStyle name="Total 14 15" xfId="13578"/>
    <cellStyle name="Total 14 16" xfId="18239"/>
    <cellStyle name="Total 14 2" xfId="4604"/>
    <cellStyle name="Total 14 2 2" xfId="8920"/>
    <cellStyle name="Total 14 2 3" xfId="13583"/>
    <cellStyle name="Total 14 2 4" xfId="18244"/>
    <cellStyle name="Total 14 3" xfId="4610"/>
    <cellStyle name="Total 14 3 2" xfId="8921"/>
    <cellStyle name="Total 14 3 3" xfId="13584"/>
    <cellStyle name="Total 14 3 4" xfId="18245"/>
    <cellStyle name="Total 14 4" xfId="4611"/>
    <cellStyle name="Total 14 4 2" xfId="8922"/>
    <cellStyle name="Total 14 4 3" xfId="13585"/>
    <cellStyle name="Total 14 4 4" xfId="18246"/>
    <cellStyle name="Total 14 5" xfId="4612"/>
    <cellStyle name="Total 14 5 2" xfId="8923"/>
    <cellStyle name="Total 14 5 3" xfId="13586"/>
    <cellStyle name="Total 14 5 4" xfId="18247"/>
    <cellStyle name="Total 14 6" xfId="4613"/>
    <cellStyle name="Total 14 6 2" xfId="8924"/>
    <cellStyle name="Total 14 6 3" xfId="13587"/>
    <cellStyle name="Total 14 6 4" xfId="18248"/>
    <cellStyle name="Total 14 7" xfId="4614"/>
    <cellStyle name="Total 14 7 2" xfId="8925"/>
    <cellStyle name="Total 14 7 3" xfId="13588"/>
    <cellStyle name="Total 14 7 4" xfId="18249"/>
    <cellStyle name="Total 14 8" xfId="4615"/>
    <cellStyle name="Total 14 8 2" xfId="8926"/>
    <cellStyle name="Total 14 8 3" xfId="13589"/>
    <cellStyle name="Total 14 8 4" xfId="18250"/>
    <cellStyle name="Total 14 9" xfId="4616"/>
    <cellStyle name="Total 14 9 2" xfId="8927"/>
    <cellStyle name="Total 14 9 3" xfId="13590"/>
    <cellStyle name="Total 14 9 4" xfId="18251"/>
    <cellStyle name="Total 15" xfId="1136"/>
    <cellStyle name="Total 15 10" xfId="4618"/>
    <cellStyle name="Total 15 10 2" xfId="8929"/>
    <cellStyle name="Total 15 10 3" xfId="13592"/>
    <cellStyle name="Total 15 10 4" xfId="18253"/>
    <cellStyle name="Total 15 11" xfId="4619"/>
    <cellStyle name="Total 15 11 2" xfId="8930"/>
    <cellStyle name="Total 15 11 3" xfId="13593"/>
    <cellStyle name="Total 15 11 4" xfId="18254"/>
    <cellStyle name="Total 15 12" xfId="4620"/>
    <cellStyle name="Total 15 12 2" xfId="8931"/>
    <cellStyle name="Total 15 12 3" xfId="13594"/>
    <cellStyle name="Total 15 12 4" xfId="18255"/>
    <cellStyle name="Total 15 13" xfId="4621"/>
    <cellStyle name="Total 15 13 2" xfId="8932"/>
    <cellStyle name="Total 15 13 3" xfId="13595"/>
    <cellStyle name="Total 15 13 4" xfId="18256"/>
    <cellStyle name="Total 15 14" xfId="8928"/>
    <cellStyle name="Total 15 15" xfId="13591"/>
    <cellStyle name="Total 15 16" xfId="18252"/>
    <cellStyle name="Total 15 2" xfId="4617"/>
    <cellStyle name="Total 15 2 2" xfId="8933"/>
    <cellStyle name="Total 15 2 3" xfId="13596"/>
    <cellStyle name="Total 15 2 4" xfId="18257"/>
    <cellStyle name="Total 15 3" xfId="4623"/>
    <cellStyle name="Total 15 3 2" xfId="8934"/>
    <cellStyle name="Total 15 3 3" xfId="13597"/>
    <cellStyle name="Total 15 3 4" xfId="18258"/>
    <cellStyle name="Total 15 4" xfId="4624"/>
    <cellStyle name="Total 15 4 2" xfId="8935"/>
    <cellStyle name="Total 15 4 3" xfId="13598"/>
    <cellStyle name="Total 15 4 4" xfId="18259"/>
    <cellStyle name="Total 15 5" xfId="4625"/>
    <cellStyle name="Total 15 5 2" xfId="8936"/>
    <cellStyle name="Total 15 5 3" xfId="13599"/>
    <cellStyle name="Total 15 5 4" xfId="18260"/>
    <cellStyle name="Total 15 6" xfId="4626"/>
    <cellStyle name="Total 15 6 2" xfId="8937"/>
    <cellStyle name="Total 15 6 3" xfId="13600"/>
    <cellStyle name="Total 15 6 4" xfId="18261"/>
    <cellStyle name="Total 15 7" xfId="4627"/>
    <cellStyle name="Total 15 7 2" xfId="8938"/>
    <cellStyle name="Total 15 7 3" xfId="13601"/>
    <cellStyle name="Total 15 7 4" xfId="18262"/>
    <cellStyle name="Total 15 8" xfId="4628"/>
    <cellStyle name="Total 15 8 2" xfId="8939"/>
    <cellStyle name="Total 15 8 3" xfId="13602"/>
    <cellStyle name="Total 15 8 4" xfId="18263"/>
    <cellStyle name="Total 15 9" xfId="4629"/>
    <cellStyle name="Total 15 9 2" xfId="8940"/>
    <cellStyle name="Total 15 9 3" xfId="13603"/>
    <cellStyle name="Total 15 9 4" xfId="18264"/>
    <cellStyle name="Total 16" xfId="775"/>
    <cellStyle name="Total 16 2" xfId="4630"/>
    <cellStyle name="Total 16 3" xfId="8941"/>
    <cellStyle name="Total 16 4" xfId="13604"/>
    <cellStyle name="Total 16 5" xfId="18265"/>
    <cellStyle name="Total 17" xfId="2337"/>
    <cellStyle name="Total 17 2" xfId="4631"/>
    <cellStyle name="Total 17 3" xfId="8942"/>
    <cellStyle name="Total 17 4" xfId="13605"/>
    <cellStyle name="Total 17 5" xfId="18266"/>
    <cellStyle name="Total 18" xfId="2338"/>
    <cellStyle name="Total 18 2" xfId="4632"/>
    <cellStyle name="Total 18 3" xfId="8943"/>
    <cellStyle name="Total 18 4" xfId="13606"/>
    <cellStyle name="Total 18 5" xfId="18267"/>
    <cellStyle name="Total 19" xfId="2339"/>
    <cellStyle name="Total 19 2" xfId="4633"/>
    <cellStyle name="Total 19 3" xfId="8944"/>
    <cellStyle name="Total 19 4" xfId="13607"/>
    <cellStyle name="Total 19 5" xfId="18268"/>
    <cellStyle name="Total 2" xfId="391"/>
    <cellStyle name="Total 2 10" xfId="532"/>
    <cellStyle name="Total 2 10 10" xfId="4634"/>
    <cellStyle name="Total 2 10 10 2" xfId="8945"/>
    <cellStyle name="Total 2 10 10 3" xfId="13608"/>
    <cellStyle name="Total 2 10 10 4" xfId="18269"/>
    <cellStyle name="Total 2 10 11" xfId="4635"/>
    <cellStyle name="Total 2 10 11 2" xfId="8946"/>
    <cellStyle name="Total 2 10 11 3" xfId="13609"/>
    <cellStyle name="Total 2 10 11 4" xfId="18270"/>
    <cellStyle name="Total 2 10 12" xfId="4636"/>
    <cellStyle name="Total 2 10 12 2" xfId="8947"/>
    <cellStyle name="Total 2 10 12 3" xfId="13610"/>
    <cellStyle name="Total 2 10 12 4" xfId="18271"/>
    <cellStyle name="Total 2 10 13" xfId="4637"/>
    <cellStyle name="Total 2 10 13 2" xfId="8948"/>
    <cellStyle name="Total 2 10 13 3" xfId="13611"/>
    <cellStyle name="Total 2 10 13 4" xfId="18272"/>
    <cellStyle name="Total 2 10 14" xfId="4638"/>
    <cellStyle name="Total 2 10 14 2" xfId="8949"/>
    <cellStyle name="Total 2 10 14 3" xfId="13612"/>
    <cellStyle name="Total 2 10 14 4" xfId="18273"/>
    <cellStyle name="Total 2 10 15" xfId="4639"/>
    <cellStyle name="Total 2 10 15 2" xfId="8950"/>
    <cellStyle name="Total 2 10 15 3" xfId="13613"/>
    <cellStyle name="Total 2 10 15 4" xfId="18274"/>
    <cellStyle name="Total 2 10 16" xfId="4640"/>
    <cellStyle name="Total 2 10 16 2" xfId="8951"/>
    <cellStyle name="Total 2 10 16 3" xfId="13614"/>
    <cellStyle name="Total 2 10 16 4" xfId="18275"/>
    <cellStyle name="Total 2 10 17" xfId="4641"/>
    <cellStyle name="Total 2 10 17 2" xfId="8952"/>
    <cellStyle name="Total 2 10 17 3" xfId="13615"/>
    <cellStyle name="Total 2 10 17 4" xfId="18276"/>
    <cellStyle name="Total 2 10 18" xfId="4642"/>
    <cellStyle name="Total 2 10 18 2" xfId="8953"/>
    <cellStyle name="Total 2 10 18 3" xfId="13616"/>
    <cellStyle name="Total 2 10 18 4" xfId="18277"/>
    <cellStyle name="Total 2 10 19" xfId="4073"/>
    <cellStyle name="Total 2 10 2" xfId="926"/>
    <cellStyle name="Total 2 10 2 2" xfId="1292"/>
    <cellStyle name="Total 2 10 2 3" xfId="1732"/>
    <cellStyle name="Total 2 10 2 4" xfId="2172"/>
    <cellStyle name="Total 2 10 2 5" xfId="4643"/>
    <cellStyle name="Total 2 10 2 6" xfId="8954"/>
    <cellStyle name="Total 2 10 2 7" xfId="13617"/>
    <cellStyle name="Total 2 10 2 8" xfId="18278"/>
    <cellStyle name="Total 2 10 20" xfId="11613"/>
    <cellStyle name="Total 2 10 21" xfId="16274"/>
    <cellStyle name="Total 2 10 3" xfId="706"/>
    <cellStyle name="Total 2 10 3 2" xfId="4644"/>
    <cellStyle name="Total 2 10 3 3" xfId="8955"/>
    <cellStyle name="Total 2 10 3 4" xfId="13618"/>
    <cellStyle name="Total 2 10 3 5" xfId="18279"/>
    <cellStyle name="Total 2 10 4" xfId="1531"/>
    <cellStyle name="Total 2 10 4 2" xfId="4645"/>
    <cellStyle name="Total 2 10 4 3" xfId="8956"/>
    <cellStyle name="Total 2 10 4 4" xfId="13619"/>
    <cellStyle name="Total 2 10 4 5" xfId="18280"/>
    <cellStyle name="Total 2 10 5" xfId="1971"/>
    <cellStyle name="Total 2 10 5 2" xfId="4646"/>
    <cellStyle name="Total 2 10 5 3" xfId="8957"/>
    <cellStyle name="Total 2 10 5 4" xfId="13620"/>
    <cellStyle name="Total 2 10 5 5" xfId="18281"/>
    <cellStyle name="Total 2 10 6" xfId="2639"/>
    <cellStyle name="Total 2 10 6 2" xfId="8958"/>
    <cellStyle name="Total 2 10 6 3" xfId="13621"/>
    <cellStyle name="Total 2 10 6 4" xfId="18282"/>
    <cellStyle name="Total 2 10 7" xfId="4648"/>
    <cellStyle name="Total 2 10 7 2" xfId="8959"/>
    <cellStyle name="Total 2 10 7 3" xfId="13622"/>
    <cellStyle name="Total 2 10 7 4" xfId="18283"/>
    <cellStyle name="Total 2 10 8" xfId="4649"/>
    <cellStyle name="Total 2 10 8 2" xfId="8960"/>
    <cellStyle name="Total 2 10 8 3" xfId="13623"/>
    <cellStyle name="Total 2 10 8 4" xfId="18284"/>
    <cellStyle name="Total 2 10 9" xfId="4650"/>
    <cellStyle name="Total 2 10 9 2" xfId="8961"/>
    <cellStyle name="Total 2 10 9 3" xfId="13624"/>
    <cellStyle name="Total 2 10 9 4" xfId="18285"/>
    <cellStyle name="Total 2 11" xfId="533"/>
    <cellStyle name="Total 2 11 10" xfId="4651"/>
    <cellStyle name="Total 2 11 10 2" xfId="8962"/>
    <cellStyle name="Total 2 11 10 3" xfId="13625"/>
    <cellStyle name="Total 2 11 10 4" xfId="18286"/>
    <cellStyle name="Total 2 11 11" xfId="4652"/>
    <cellStyle name="Total 2 11 11 2" xfId="8963"/>
    <cellStyle name="Total 2 11 11 3" xfId="13626"/>
    <cellStyle name="Total 2 11 11 4" xfId="18287"/>
    <cellStyle name="Total 2 11 12" xfId="4653"/>
    <cellStyle name="Total 2 11 12 2" xfId="8964"/>
    <cellStyle name="Total 2 11 12 3" xfId="13627"/>
    <cellStyle name="Total 2 11 12 4" xfId="18288"/>
    <cellStyle name="Total 2 11 13" xfId="4654"/>
    <cellStyle name="Total 2 11 13 2" xfId="8965"/>
    <cellStyle name="Total 2 11 13 3" xfId="13628"/>
    <cellStyle name="Total 2 11 13 4" xfId="18289"/>
    <cellStyle name="Total 2 11 14" xfId="4655"/>
    <cellStyle name="Total 2 11 14 2" xfId="8966"/>
    <cellStyle name="Total 2 11 14 3" xfId="13629"/>
    <cellStyle name="Total 2 11 14 4" xfId="18290"/>
    <cellStyle name="Total 2 11 15" xfId="4656"/>
    <cellStyle name="Total 2 11 15 2" xfId="8967"/>
    <cellStyle name="Total 2 11 15 3" xfId="13630"/>
    <cellStyle name="Total 2 11 15 4" xfId="18291"/>
    <cellStyle name="Total 2 11 16" xfId="4657"/>
    <cellStyle name="Total 2 11 16 2" xfId="8968"/>
    <cellStyle name="Total 2 11 16 3" xfId="13631"/>
    <cellStyle name="Total 2 11 16 4" xfId="18292"/>
    <cellStyle name="Total 2 11 17" xfId="4658"/>
    <cellStyle name="Total 2 11 17 2" xfId="8969"/>
    <cellStyle name="Total 2 11 17 3" xfId="13632"/>
    <cellStyle name="Total 2 11 17 4" xfId="18293"/>
    <cellStyle name="Total 2 11 18" xfId="4659"/>
    <cellStyle name="Total 2 11 18 2" xfId="8970"/>
    <cellStyle name="Total 2 11 18 3" xfId="13633"/>
    <cellStyle name="Total 2 11 18 4" xfId="18294"/>
    <cellStyle name="Total 2 11 19" xfId="4056"/>
    <cellStyle name="Total 2 11 2" xfId="927"/>
    <cellStyle name="Total 2 11 2 2" xfId="1293"/>
    <cellStyle name="Total 2 11 2 3" xfId="1733"/>
    <cellStyle name="Total 2 11 2 4" xfId="2173"/>
    <cellStyle name="Total 2 11 2 5" xfId="4660"/>
    <cellStyle name="Total 2 11 2 6" xfId="8971"/>
    <cellStyle name="Total 2 11 2 7" xfId="13634"/>
    <cellStyle name="Total 2 11 2 8" xfId="18295"/>
    <cellStyle name="Total 2 11 20" xfId="11614"/>
    <cellStyle name="Total 2 11 21" xfId="16275"/>
    <cellStyle name="Total 2 11 3" xfId="705"/>
    <cellStyle name="Total 2 11 3 2" xfId="4661"/>
    <cellStyle name="Total 2 11 3 3" xfId="8972"/>
    <cellStyle name="Total 2 11 3 4" xfId="13635"/>
    <cellStyle name="Total 2 11 3 5" xfId="18296"/>
    <cellStyle name="Total 2 11 4" xfId="1532"/>
    <cellStyle name="Total 2 11 4 2" xfId="4662"/>
    <cellStyle name="Total 2 11 4 3" xfId="8973"/>
    <cellStyle name="Total 2 11 4 4" xfId="13636"/>
    <cellStyle name="Total 2 11 4 5" xfId="18297"/>
    <cellStyle name="Total 2 11 5" xfId="1972"/>
    <cellStyle name="Total 2 11 5 2" xfId="4663"/>
    <cellStyle name="Total 2 11 5 3" xfId="8974"/>
    <cellStyle name="Total 2 11 5 4" xfId="13637"/>
    <cellStyle name="Total 2 11 5 5" xfId="18298"/>
    <cellStyle name="Total 2 11 6" xfId="2640"/>
    <cellStyle name="Total 2 11 6 2" xfId="8975"/>
    <cellStyle name="Total 2 11 6 3" xfId="13638"/>
    <cellStyle name="Total 2 11 6 4" xfId="18299"/>
    <cellStyle name="Total 2 11 7" xfId="4665"/>
    <cellStyle name="Total 2 11 7 2" xfId="8976"/>
    <cellStyle name="Total 2 11 7 3" xfId="13639"/>
    <cellStyle name="Total 2 11 7 4" xfId="18300"/>
    <cellStyle name="Total 2 11 8" xfId="4666"/>
    <cellStyle name="Total 2 11 8 2" xfId="8977"/>
    <cellStyle name="Total 2 11 8 3" xfId="13640"/>
    <cellStyle name="Total 2 11 8 4" xfId="18301"/>
    <cellStyle name="Total 2 11 9" xfId="4667"/>
    <cellStyle name="Total 2 11 9 2" xfId="8978"/>
    <cellStyle name="Total 2 11 9 3" xfId="13641"/>
    <cellStyle name="Total 2 11 9 4" xfId="18302"/>
    <cellStyle name="Total 2 12" xfId="793"/>
    <cellStyle name="Total 2 12 10" xfId="4669"/>
    <cellStyle name="Total 2 12 10 2" xfId="8980"/>
    <cellStyle name="Total 2 12 10 3" xfId="13643"/>
    <cellStyle name="Total 2 12 10 4" xfId="18304"/>
    <cellStyle name="Total 2 12 11" xfId="4670"/>
    <cellStyle name="Total 2 12 11 2" xfId="8981"/>
    <cellStyle name="Total 2 12 11 3" xfId="13644"/>
    <cellStyle name="Total 2 12 11 4" xfId="18305"/>
    <cellStyle name="Total 2 12 12" xfId="4671"/>
    <cellStyle name="Total 2 12 12 2" xfId="8982"/>
    <cellStyle name="Total 2 12 12 3" xfId="13645"/>
    <cellStyle name="Total 2 12 12 4" xfId="18306"/>
    <cellStyle name="Total 2 12 13" xfId="4672"/>
    <cellStyle name="Total 2 12 13 2" xfId="8983"/>
    <cellStyle name="Total 2 12 13 3" xfId="13646"/>
    <cellStyle name="Total 2 12 13 4" xfId="18307"/>
    <cellStyle name="Total 2 12 14" xfId="8979"/>
    <cellStyle name="Total 2 12 15" xfId="13642"/>
    <cellStyle name="Total 2 12 16" xfId="18303"/>
    <cellStyle name="Total 2 12 2" xfId="808"/>
    <cellStyle name="Total 2 12 2 2" xfId="4673"/>
    <cellStyle name="Total 2 12 2 3" xfId="8984"/>
    <cellStyle name="Total 2 12 2 4" xfId="13647"/>
    <cellStyle name="Total 2 12 2 5" xfId="18308"/>
    <cellStyle name="Total 2 12 3" xfId="748"/>
    <cellStyle name="Total 2 12 3 2" xfId="4674"/>
    <cellStyle name="Total 2 12 3 3" xfId="8985"/>
    <cellStyle name="Total 2 12 3 4" xfId="13648"/>
    <cellStyle name="Total 2 12 3 5" xfId="18309"/>
    <cellStyle name="Total 2 12 4" xfId="1413"/>
    <cellStyle name="Total 2 12 4 2" xfId="4675"/>
    <cellStyle name="Total 2 12 4 3" xfId="8986"/>
    <cellStyle name="Total 2 12 4 4" xfId="13649"/>
    <cellStyle name="Total 2 12 4 5" xfId="18310"/>
    <cellStyle name="Total 2 12 5" xfId="1853"/>
    <cellStyle name="Total 2 12 5 2" xfId="4676"/>
    <cellStyle name="Total 2 12 5 3" xfId="8987"/>
    <cellStyle name="Total 2 12 5 4" xfId="13650"/>
    <cellStyle name="Total 2 12 5 5" xfId="18311"/>
    <cellStyle name="Total 2 12 6" xfId="4668"/>
    <cellStyle name="Total 2 12 6 2" xfId="8988"/>
    <cellStyle name="Total 2 12 6 3" xfId="13651"/>
    <cellStyle name="Total 2 12 6 4" xfId="18312"/>
    <cellStyle name="Total 2 12 7" xfId="4678"/>
    <cellStyle name="Total 2 12 7 2" xfId="8989"/>
    <cellStyle name="Total 2 12 7 3" xfId="13652"/>
    <cellStyle name="Total 2 12 7 4" xfId="18313"/>
    <cellStyle name="Total 2 12 8" xfId="4679"/>
    <cellStyle name="Total 2 12 8 2" xfId="8990"/>
    <cellStyle name="Total 2 12 8 3" xfId="13653"/>
    <cellStyle name="Total 2 12 8 4" xfId="18314"/>
    <cellStyle name="Total 2 12 9" xfId="4680"/>
    <cellStyle name="Total 2 12 9 2" xfId="8991"/>
    <cellStyle name="Total 2 12 9 3" xfId="13654"/>
    <cellStyle name="Total 2 12 9 4" xfId="18315"/>
    <cellStyle name="Total 2 13" xfId="964"/>
    <cellStyle name="Total 2 13 10" xfId="4682"/>
    <cellStyle name="Total 2 13 10 2" xfId="8993"/>
    <cellStyle name="Total 2 13 10 3" xfId="13656"/>
    <cellStyle name="Total 2 13 10 4" xfId="18317"/>
    <cellStyle name="Total 2 13 11" xfId="4683"/>
    <cellStyle name="Total 2 13 11 2" xfId="8994"/>
    <cellStyle name="Total 2 13 11 3" xfId="13657"/>
    <cellStyle name="Total 2 13 11 4" xfId="18318"/>
    <cellStyle name="Total 2 13 12" xfId="4684"/>
    <cellStyle name="Total 2 13 12 2" xfId="8995"/>
    <cellStyle name="Total 2 13 12 3" xfId="13658"/>
    <cellStyle name="Total 2 13 12 4" xfId="18319"/>
    <cellStyle name="Total 2 13 13" xfId="4685"/>
    <cellStyle name="Total 2 13 13 2" xfId="8996"/>
    <cellStyle name="Total 2 13 13 3" xfId="13659"/>
    <cellStyle name="Total 2 13 13 4" xfId="18320"/>
    <cellStyle name="Total 2 13 14" xfId="8992"/>
    <cellStyle name="Total 2 13 15" xfId="13655"/>
    <cellStyle name="Total 2 13 16" xfId="18316"/>
    <cellStyle name="Total 2 13 2" xfId="4681"/>
    <cellStyle name="Total 2 13 2 2" xfId="8997"/>
    <cellStyle name="Total 2 13 2 3" xfId="13660"/>
    <cellStyle name="Total 2 13 2 4" xfId="18321"/>
    <cellStyle name="Total 2 13 3" xfId="4687"/>
    <cellStyle name="Total 2 13 3 2" xfId="8998"/>
    <cellStyle name="Total 2 13 3 3" xfId="13661"/>
    <cellStyle name="Total 2 13 3 4" xfId="18322"/>
    <cellStyle name="Total 2 13 4" xfId="4688"/>
    <cellStyle name="Total 2 13 4 2" xfId="8999"/>
    <cellStyle name="Total 2 13 4 3" xfId="13662"/>
    <cellStyle name="Total 2 13 4 4" xfId="18323"/>
    <cellStyle name="Total 2 13 5" xfId="4689"/>
    <cellStyle name="Total 2 13 5 2" xfId="9000"/>
    <cellStyle name="Total 2 13 5 3" xfId="13663"/>
    <cellStyle name="Total 2 13 5 4" xfId="18324"/>
    <cellStyle name="Total 2 13 6" xfId="4690"/>
    <cellStyle name="Total 2 13 6 2" xfId="9001"/>
    <cellStyle name="Total 2 13 6 3" xfId="13664"/>
    <cellStyle name="Total 2 13 6 4" xfId="18325"/>
    <cellStyle name="Total 2 13 7" xfId="4691"/>
    <cellStyle name="Total 2 13 7 2" xfId="9002"/>
    <cellStyle name="Total 2 13 7 3" xfId="13665"/>
    <cellStyle name="Total 2 13 7 4" xfId="18326"/>
    <cellStyle name="Total 2 13 8" xfId="4692"/>
    <cellStyle name="Total 2 13 8 2" xfId="9003"/>
    <cellStyle name="Total 2 13 8 3" xfId="13666"/>
    <cellStyle name="Total 2 13 8 4" xfId="18327"/>
    <cellStyle name="Total 2 13 9" xfId="4693"/>
    <cellStyle name="Total 2 13 9 2" xfId="9004"/>
    <cellStyle name="Total 2 13 9 3" xfId="13667"/>
    <cellStyle name="Total 2 13 9 4" xfId="18328"/>
    <cellStyle name="Total 2 14" xfId="1143"/>
    <cellStyle name="Total 2 14 10" xfId="4695"/>
    <cellStyle name="Total 2 14 10 2" xfId="9006"/>
    <cellStyle name="Total 2 14 10 3" xfId="13669"/>
    <cellStyle name="Total 2 14 10 4" xfId="18330"/>
    <cellStyle name="Total 2 14 11" xfId="4696"/>
    <cellStyle name="Total 2 14 11 2" xfId="9007"/>
    <cellStyle name="Total 2 14 11 3" xfId="13670"/>
    <cellStyle name="Total 2 14 11 4" xfId="18331"/>
    <cellStyle name="Total 2 14 12" xfId="4697"/>
    <cellStyle name="Total 2 14 12 2" xfId="9008"/>
    <cellStyle name="Total 2 14 12 3" xfId="13671"/>
    <cellStyle name="Total 2 14 12 4" xfId="18332"/>
    <cellStyle name="Total 2 14 13" xfId="4698"/>
    <cellStyle name="Total 2 14 13 2" xfId="9009"/>
    <cellStyle name="Total 2 14 13 3" xfId="13672"/>
    <cellStyle name="Total 2 14 13 4" xfId="18333"/>
    <cellStyle name="Total 2 14 14" xfId="9005"/>
    <cellStyle name="Total 2 14 15" xfId="13668"/>
    <cellStyle name="Total 2 14 16" xfId="18329"/>
    <cellStyle name="Total 2 14 2" xfId="4694"/>
    <cellStyle name="Total 2 14 2 2" xfId="9010"/>
    <cellStyle name="Total 2 14 2 3" xfId="13673"/>
    <cellStyle name="Total 2 14 2 4" xfId="18334"/>
    <cellStyle name="Total 2 14 3" xfId="4700"/>
    <cellStyle name="Total 2 14 3 2" xfId="9011"/>
    <cellStyle name="Total 2 14 3 3" xfId="13674"/>
    <cellStyle name="Total 2 14 3 4" xfId="18335"/>
    <cellStyle name="Total 2 14 4" xfId="4701"/>
    <cellStyle name="Total 2 14 4 2" xfId="9012"/>
    <cellStyle name="Total 2 14 4 3" xfId="13675"/>
    <cellStyle name="Total 2 14 4 4" xfId="18336"/>
    <cellStyle name="Total 2 14 5" xfId="4702"/>
    <cellStyle name="Total 2 14 5 2" xfId="9013"/>
    <cellStyle name="Total 2 14 5 3" xfId="13676"/>
    <cellStyle name="Total 2 14 5 4" xfId="18337"/>
    <cellStyle name="Total 2 14 6" xfId="4703"/>
    <cellStyle name="Total 2 14 6 2" xfId="9014"/>
    <cellStyle name="Total 2 14 6 3" xfId="13677"/>
    <cellStyle name="Total 2 14 6 4" xfId="18338"/>
    <cellStyle name="Total 2 14 7" xfId="4704"/>
    <cellStyle name="Total 2 14 7 2" xfId="9015"/>
    <cellStyle name="Total 2 14 7 3" xfId="13678"/>
    <cellStyle name="Total 2 14 7 4" xfId="18339"/>
    <cellStyle name="Total 2 14 8" xfId="4705"/>
    <cellStyle name="Total 2 14 8 2" xfId="9016"/>
    <cellStyle name="Total 2 14 8 3" xfId="13679"/>
    <cellStyle name="Total 2 14 8 4" xfId="18340"/>
    <cellStyle name="Total 2 14 9" xfId="4706"/>
    <cellStyle name="Total 2 14 9 2" xfId="9017"/>
    <cellStyle name="Total 2 14 9 3" xfId="13680"/>
    <cellStyle name="Total 2 14 9 4" xfId="18341"/>
    <cellStyle name="Total 2 15" xfId="756"/>
    <cellStyle name="Total 2 15 2" xfId="4707"/>
    <cellStyle name="Total 2 15 3" xfId="9018"/>
    <cellStyle name="Total 2 15 4" xfId="13681"/>
    <cellStyle name="Total 2 15 5" xfId="18342"/>
    <cellStyle name="Total 2 16" xfId="2340"/>
    <cellStyle name="Total 2 16 2" xfId="4708"/>
    <cellStyle name="Total 2 16 3" xfId="9019"/>
    <cellStyle name="Total 2 16 4" xfId="13682"/>
    <cellStyle name="Total 2 16 5" xfId="18343"/>
    <cellStyle name="Total 2 17" xfId="2341"/>
    <cellStyle name="Total 2 17 2" xfId="4709"/>
    <cellStyle name="Total 2 17 3" xfId="9020"/>
    <cellStyle name="Total 2 17 4" xfId="13683"/>
    <cellStyle name="Total 2 17 5" xfId="18344"/>
    <cellStyle name="Total 2 18" xfId="2342"/>
    <cellStyle name="Total 2 18 2" xfId="4710"/>
    <cellStyle name="Total 2 18 3" xfId="9021"/>
    <cellStyle name="Total 2 18 4" xfId="13684"/>
    <cellStyle name="Total 2 18 5" xfId="18345"/>
    <cellStyle name="Total 2 19" xfId="2343"/>
    <cellStyle name="Total 2 19 2" xfId="4711"/>
    <cellStyle name="Total 2 19 3" xfId="9022"/>
    <cellStyle name="Total 2 19 4" xfId="13685"/>
    <cellStyle name="Total 2 19 5" xfId="18346"/>
    <cellStyle name="Total 2 2" xfId="534"/>
    <cellStyle name="Total 2 2 10" xfId="4712"/>
    <cellStyle name="Total 2 2 10 2" xfId="9023"/>
    <cellStyle name="Total 2 2 10 3" xfId="13686"/>
    <cellStyle name="Total 2 2 10 4" xfId="18347"/>
    <cellStyle name="Total 2 2 11" xfId="4713"/>
    <cellStyle name="Total 2 2 11 2" xfId="9024"/>
    <cellStyle name="Total 2 2 11 3" xfId="13687"/>
    <cellStyle name="Total 2 2 11 4" xfId="18348"/>
    <cellStyle name="Total 2 2 12" xfId="4714"/>
    <cellStyle name="Total 2 2 12 2" xfId="9025"/>
    <cellStyle name="Total 2 2 12 3" xfId="13688"/>
    <cellStyle name="Total 2 2 12 4" xfId="18349"/>
    <cellStyle name="Total 2 2 13" xfId="4715"/>
    <cellStyle name="Total 2 2 13 2" xfId="9026"/>
    <cellStyle name="Total 2 2 13 3" xfId="13689"/>
    <cellStyle name="Total 2 2 13 4" xfId="18350"/>
    <cellStyle name="Total 2 2 14" xfId="4716"/>
    <cellStyle name="Total 2 2 14 2" xfId="9027"/>
    <cellStyle name="Total 2 2 14 3" xfId="13690"/>
    <cellStyle name="Total 2 2 14 4" xfId="18351"/>
    <cellStyle name="Total 2 2 15" xfId="4717"/>
    <cellStyle name="Total 2 2 15 2" xfId="9028"/>
    <cellStyle name="Total 2 2 15 3" xfId="13691"/>
    <cellStyle name="Total 2 2 15 4" xfId="18352"/>
    <cellStyle name="Total 2 2 16" xfId="4718"/>
    <cellStyle name="Total 2 2 16 2" xfId="9029"/>
    <cellStyle name="Total 2 2 16 3" xfId="13692"/>
    <cellStyle name="Total 2 2 16 4" xfId="18353"/>
    <cellStyle name="Total 2 2 17" xfId="4719"/>
    <cellStyle name="Total 2 2 17 2" xfId="9030"/>
    <cellStyle name="Total 2 2 17 3" xfId="13693"/>
    <cellStyle name="Total 2 2 17 4" xfId="18354"/>
    <cellStyle name="Total 2 2 18" xfId="4720"/>
    <cellStyle name="Total 2 2 18 2" xfId="9031"/>
    <cellStyle name="Total 2 2 18 3" xfId="13694"/>
    <cellStyle name="Total 2 2 18 4" xfId="18355"/>
    <cellStyle name="Total 2 2 19" xfId="4039"/>
    <cellStyle name="Total 2 2 2" xfId="837"/>
    <cellStyle name="Total 2 2 2 2" xfId="704"/>
    <cellStyle name="Total 2 2 2 3" xfId="1533"/>
    <cellStyle name="Total 2 2 2 4" xfId="1973"/>
    <cellStyle name="Total 2 2 2 5" xfId="4721"/>
    <cellStyle name="Total 2 2 2 6" xfId="9032"/>
    <cellStyle name="Total 2 2 2 7" xfId="13695"/>
    <cellStyle name="Total 2 2 2 8" xfId="18356"/>
    <cellStyle name="Total 2 2 20" xfId="11615"/>
    <cellStyle name="Total 2 2 21" xfId="16276"/>
    <cellStyle name="Total 2 2 3" xfId="1115"/>
    <cellStyle name="Total 2 2 3 2" xfId="1294"/>
    <cellStyle name="Total 2 2 3 3" xfId="1734"/>
    <cellStyle name="Total 2 2 3 4" xfId="2174"/>
    <cellStyle name="Total 2 2 3 5" xfId="4722"/>
    <cellStyle name="Total 2 2 3 6" xfId="9033"/>
    <cellStyle name="Total 2 2 3 7" xfId="13696"/>
    <cellStyle name="Total 2 2 3 8" xfId="18357"/>
    <cellStyle name="Total 2 2 4" xfId="1111"/>
    <cellStyle name="Total 2 2 4 2" xfId="4723"/>
    <cellStyle name="Total 2 2 4 3" xfId="9034"/>
    <cellStyle name="Total 2 2 4 4" xfId="13697"/>
    <cellStyle name="Total 2 2 4 5" xfId="18358"/>
    <cellStyle name="Total 2 2 5" xfId="1442"/>
    <cellStyle name="Total 2 2 5 2" xfId="4724"/>
    <cellStyle name="Total 2 2 5 3" xfId="9035"/>
    <cellStyle name="Total 2 2 5 4" xfId="13698"/>
    <cellStyle name="Total 2 2 5 5" xfId="18359"/>
    <cellStyle name="Total 2 2 6" xfId="1882"/>
    <cellStyle name="Total 2 2 6 2" xfId="4725"/>
    <cellStyle name="Total 2 2 6 3" xfId="9036"/>
    <cellStyle name="Total 2 2 6 4" xfId="13699"/>
    <cellStyle name="Total 2 2 6 5" xfId="18360"/>
    <cellStyle name="Total 2 2 7" xfId="2641"/>
    <cellStyle name="Total 2 2 7 2" xfId="9037"/>
    <cellStyle name="Total 2 2 7 3" xfId="13700"/>
    <cellStyle name="Total 2 2 7 4" xfId="18361"/>
    <cellStyle name="Total 2 2 8" xfId="4727"/>
    <cellStyle name="Total 2 2 8 2" xfId="9038"/>
    <cellStyle name="Total 2 2 8 3" xfId="13701"/>
    <cellStyle name="Total 2 2 8 4" xfId="18362"/>
    <cellStyle name="Total 2 2 9" xfId="4728"/>
    <cellStyle name="Total 2 2 9 2" xfId="9039"/>
    <cellStyle name="Total 2 2 9 3" xfId="13702"/>
    <cellStyle name="Total 2 2 9 4" xfId="18363"/>
    <cellStyle name="Total 2 20" xfId="2344"/>
    <cellStyle name="Total 2 20 2" xfId="4729"/>
    <cellStyle name="Total 2 20 3" xfId="9040"/>
    <cellStyle name="Total 2 20 4" xfId="13703"/>
    <cellStyle name="Total 2 20 5" xfId="18364"/>
    <cellStyle name="Total 2 21" xfId="2345"/>
    <cellStyle name="Total 2 21 2" xfId="4730"/>
    <cellStyle name="Total 2 21 3" xfId="9041"/>
    <cellStyle name="Total 2 21 4" xfId="13704"/>
    <cellStyle name="Total 2 21 5" xfId="18365"/>
    <cellStyle name="Total 2 22" xfId="4731"/>
    <cellStyle name="Total 2 22 2" xfId="9042"/>
    <cellStyle name="Total 2 22 3" xfId="13705"/>
    <cellStyle name="Total 2 22 4" xfId="18366"/>
    <cellStyle name="Total 2 23" xfId="4732"/>
    <cellStyle name="Total 2 23 2" xfId="9043"/>
    <cellStyle name="Total 2 23 3" xfId="13706"/>
    <cellStyle name="Total 2 23 4" xfId="18367"/>
    <cellStyle name="Total 2 24" xfId="4733"/>
    <cellStyle name="Total 2 24 2" xfId="9044"/>
    <cellStyle name="Total 2 24 3" xfId="13707"/>
    <cellStyle name="Total 2 24 4" xfId="18368"/>
    <cellStyle name="Total 2 25" xfId="4734"/>
    <cellStyle name="Total 2 25 2" xfId="9045"/>
    <cellStyle name="Total 2 25 3" xfId="13708"/>
    <cellStyle name="Total 2 25 4" xfId="18369"/>
    <cellStyle name="Total 2 26" xfId="4735"/>
    <cellStyle name="Total 2 26 2" xfId="9046"/>
    <cellStyle name="Total 2 26 3" xfId="13709"/>
    <cellStyle name="Total 2 26 4" xfId="18370"/>
    <cellStyle name="Total 2 27" xfId="4736"/>
    <cellStyle name="Total 2 27 2" xfId="9047"/>
    <cellStyle name="Total 2 27 3" xfId="13710"/>
    <cellStyle name="Total 2 27 4" xfId="18371"/>
    <cellStyle name="Total 2 28" xfId="4737"/>
    <cellStyle name="Total 2 28 2" xfId="9048"/>
    <cellStyle name="Total 2 28 3" xfId="13711"/>
    <cellStyle name="Total 2 28 4" xfId="18372"/>
    <cellStyle name="Total 2 29" xfId="5578"/>
    <cellStyle name="Total 2 3" xfId="535"/>
    <cellStyle name="Total 2 3 10" xfId="4738"/>
    <cellStyle name="Total 2 3 10 2" xfId="9049"/>
    <cellStyle name="Total 2 3 10 3" xfId="13712"/>
    <cellStyle name="Total 2 3 10 4" xfId="18373"/>
    <cellStyle name="Total 2 3 11" xfId="4739"/>
    <cellStyle name="Total 2 3 11 2" xfId="9050"/>
    <cellStyle name="Total 2 3 11 3" xfId="13713"/>
    <cellStyle name="Total 2 3 11 4" xfId="18374"/>
    <cellStyle name="Total 2 3 12" xfId="4740"/>
    <cellStyle name="Total 2 3 12 2" xfId="9051"/>
    <cellStyle name="Total 2 3 12 3" xfId="13714"/>
    <cellStyle name="Total 2 3 12 4" xfId="18375"/>
    <cellStyle name="Total 2 3 13" xfId="4741"/>
    <cellStyle name="Total 2 3 13 2" xfId="9052"/>
    <cellStyle name="Total 2 3 13 3" xfId="13715"/>
    <cellStyle name="Total 2 3 13 4" xfId="18376"/>
    <cellStyle name="Total 2 3 14" xfId="4742"/>
    <cellStyle name="Total 2 3 14 2" xfId="9053"/>
    <cellStyle name="Total 2 3 14 3" xfId="13716"/>
    <cellStyle name="Total 2 3 14 4" xfId="18377"/>
    <cellStyle name="Total 2 3 15" xfId="4743"/>
    <cellStyle name="Total 2 3 15 2" xfId="9054"/>
    <cellStyle name="Total 2 3 15 3" xfId="13717"/>
    <cellStyle name="Total 2 3 15 4" xfId="18378"/>
    <cellStyle name="Total 2 3 16" xfId="4744"/>
    <cellStyle name="Total 2 3 16 2" xfId="9055"/>
    <cellStyle name="Total 2 3 16 3" xfId="13718"/>
    <cellStyle name="Total 2 3 16 4" xfId="18379"/>
    <cellStyle name="Total 2 3 17" xfId="4745"/>
    <cellStyle name="Total 2 3 17 2" xfId="9056"/>
    <cellStyle name="Total 2 3 17 3" xfId="13719"/>
    <cellStyle name="Total 2 3 17 4" xfId="18380"/>
    <cellStyle name="Total 2 3 18" xfId="4746"/>
    <cellStyle name="Total 2 3 18 2" xfId="9057"/>
    <cellStyle name="Total 2 3 18 3" xfId="13720"/>
    <cellStyle name="Total 2 3 18 4" xfId="18381"/>
    <cellStyle name="Total 2 3 19" xfId="4022"/>
    <cellStyle name="Total 2 3 2" xfId="928"/>
    <cellStyle name="Total 2 3 2 2" xfId="1295"/>
    <cellStyle name="Total 2 3 2 3" xfId="1735"/>
    <cellStyle name="Total 2 3 2 4" xfId="2175"/>
    <cellStyle name="Total 2 3 2 5" xfId="4747"/>
    <cellStyle name="Total 2 3 2 6" xfId="9058"/>
    <cellStyle name="Total 2 3 2 7" xfId="13721"/>
    <cellStyle name="Total 2 3 2 8" xfId="18382"/>
    <cellStyle name="Total 2 3 20" xfId="11616"/>
    <cellStyle name="Total 2 3 21" xfId="16277"/>
    <cellStyle name="Total 2 3 3" xfId="703"/>
    <cellStyle name="Total 2 3 3 2" xfId="4748"/>
    <cellStyle name="Total 2 3 3 3" xfId="9059"/>
    <cellStyle name="Total 2 3 3 4" xfId="13722"/>
    <cellStyle name="Total 2 3 3 5" xfId="18383"/>
    <cellStyle name="Total 2 3 4" xfId="1534"/>
    <cellStyle name="Total 2 3 4 2" xfId="4749"/>
    <cellStyle name="Total 2 3 4 3" xfId="9060"/>
    <cellStyle name="Total 2 3 4 4" xfId="13723"/>
    <cellStyle name="Total 2 3 4 5" xfId="18384"/>
    <cellStyle name="Total 2 3 5" xfId="1974"/>
    <cellStyle name="Total 2 3 5 2" xfId="4750"/>
    <cellStyle name="Total 2 3 5 3" xfId="9061"/>
    <cellStyle name="Total 2 3 5 4" xfId="13724"/>
    <cellStyle name="Total 2 3 5 5" xfId="18385"/>
    <cellStyle name="Total 2 3 6" xfId="2642"/>
    <cellStyle name="Total 2 3 6 2" xfId="9062"/>
    <cellStyle name="Total 2 3 6 3" xfId="13725"/>
    <cellStyle name="Total 2 3 6 4" xfId="18386"/>
    <cellStyle name="Total 2 3 7" xfId="4752"/>
    <cellStyle name="Total 2 3 7 2" xfId="9063"/>
    <cellStyle name="Total 2 3 7 3" xfId="13726"/>
    <cellStyle name="Total 2 3 7 4" xfId="18387"/>
    <cellStyle name="Total 2 3 8" xfId="4753"/>
    <cellStyle name="Total 2 3 8 2" xfId="9064"/>
    <cellStyle name="Total 2 3 8 3" xfId="13727"/>
    <cellStyle name="Total 2 3 8 4" xfId="18388"/>
    <cellStyle name="Total 2 3 9" xfId="4754"/>
    <cellStyle name="Total 2 3 9 2" xfId="9065"/>
    <cellStyle name="Total 2 3 9 3" xfId="13728"/>
    <cellStyle name="Total 2 3 9 4" xfId="18389"/>
    <cellStyle name="Total 2 30" xfId="2552"/>
    <cellStyle name="Total 2 31" xfId="6128"/>
    <cellStyle name="Total 2 4" xfId="536"/>
    <cellStyle name="Total 2 4 10" xfId="4755"/>
    <cellStyle name="Total 2 4 10 2" xfId="9066"/>
    <cellStyle name="Total 2 4 10 3" xfId="13729"/>
    <cellStyle name="Total 2 4 10 4" xfId="18390"/>
    <cellStyle name="Total 2 4 11" xfId="4756"/>
    <cellStyle name="Total 2 4 11 2" xfId="9067"/>
    <cellStyle name="Total 2 4 11 3" xfId="13730"/>
    <cellStyle name="Total 2 4 11 4" xfId="18391"/>
    <cellStyle name="Total 2 4 12" xfId="4757"/>
    <cellStyle name="Total 2 4 12 2" xfId="9068"/>
    <cellStyle name="Total 2 4 12 3" xfId="13731"/>
    <cellStyle name="Total 2 4 12 4" xfId="18392"/>
    <cellStyle name="Total 2 4 13" xfId="4758"/>
    <cellStyle name="Total 2 4 13 2" xfId="9069"/>
    <cellStyle name="Total 2 4 13 3" xfId="13732"/>
    <cellStyle name="Total 2 4 13 4" xfId="18393"/>
    <cellStyle name="Total 2 4 14" xfId="4759"/>
    <cellStyle name="Total 2 4 14 2" xfId="9070"/>
    <cellStyle name="Total 2 4 14 3" xfId="13733"/>
    <cellStyle name="Total 2 4 14 4" xfId="18394"/>
    <cellStyle name="Total 2 4 15" xfId="4760"/>
    <cellStyle name="Total 2 4 15 2" xfId="9071"/>
    <cellStyle name="Total 2 4 15 3" xfId="13734"/>
    <cellStyle name="Total 2 4 15 4" xfId="18395"/>
    <cellStyle name="Total 2 4 16" xfId="4761"/>
    <cellStyle name="Total 2 4 16 2" xfId="9072"/>
    <cellStyle name="Total 2 4 16 3" xfId="13735"/>
    <cellStyle name="Total 2 4 16 4" xfId="18396"/>
    <cellStyle name="Total 2 4 17" xfId="4762"/>
    <cellStyle name="Total 2 4 17 2" xfId="9073"/>
    <cellStyle name="Total 2 4 17 3" xfId="13736"/>
    <cellStyle name="Total 2 4 17 4" xfId="18397"/>
    <cellStyle name="Total 2 4 18" xfId="4763"/>
    <cellStyle name="Total 2 4 18 2" xfId="9074"/>
    <cellStyle name="Total 2 4 18 3" xfId="13737"/>
    <cellStyle name="Total 2 4 18 4" xfId="18398"/>
    <cellStyle name="Total 2 4 19" xfId="4005"/>
    <cellStyle name="Total 2 4 2" xfId="929"/>
    <cellStyle name="Total 2 4 2 2" xfId="1296"/>
    <cellStyle name="Total 2 4 2 3" xfId="1736"/>
    <cellStyle name="Total 2 4 2 4" xfId="2176"/>
    <cellStyle name="Total 2 4 2 5" xfId="4764"/>
    <cellStyle name="Total 2 4 2 6" xfId="9075"/>
    <cellStyle name="Total 2 4 2 7" xfId="13738"/>
    <cellStyle name="Total 2 4 2 8" xfId="18399"/>
    <cellStyle name="Total 2 4 20" xfId="11617"/>
    <cellStyle name="Total 2 4 21" xfId="16278"/>
    <cellStyle name="Total 2 4 3" xfId="702"/>
    <cellStyle name="Total 2 4 3 2" xfId="4765"/>
    <cellStyle name="Total 2 4 3 3" xfId="9076"/>
    <cellStyle name="Total 2 4 3 4" xfId="13739"/>
    <cellStyle name="Total 2 4 3 5" xfId="18400"/>
    <cellStyle name="Total 2 4 4" xfId="1535"/>
    <cellStyle name="Total 2 4 4 2" xfId="4766"/>
    <cellStyle name="Total 2 4 4 3" xfId="9077"/>
    <cellStyle name="Total 2 4 4 4" xfId="13740"/>
    <cellStyle name="Total 2 4 4 5" xfId="18401"/>
    <cellStyle name="Total 2 4 5" xfId="1975"/>
    <cellStyle name="Total 2 4 5 2" xfId="4767"/>
    <cellStyle name="Total 2 4 5 3" xfId="9078"/>
    <cellStyle name="Total 2 4 5 4" xfId="13741"/>
    <cellStyle name="Total 2 4 5 5" xfId="18402"/>
    <cellStyle name="Total 2 4 6" xfId="2643"/>
    <cellStyle name="Total 2 4 6 2" xfId="9079"/>
    <cellStyle name="Total 2 4 6 3" xfId="13742"/>
    <cellStyle name="Total 2 4 6 4" xfId="18403"/>
    <cellStyle name="Total 2 4 7" xfId="4769"/>
    <cellStyle name="Total 2 4 7 2" xfId="9080"/>
    <cellStyle name="Total 2 4 7 3" xfId="13743"/>
    <cellStyle name="Total 2 4 7 4" xfId="18404"/>
    <cellStyle name="Total 2 4 8" xfId="4770"/>
    <cellStyle name="Total 2 4 8 2" xfId="9081"/>
    <cellStyle name="Total 2 4 8 3" xfId="13744"/>
    <cellStyle name="Total 2 4 8 4" xfId="18405"/>
    <cellStyle name="Total 2 4 9" xfId="4771"/>
    <cellStyle name="Total 2 4 9 2" xfId="9082"/>
    <cellStyle name="Total 2 4 9 3" xfId="13745"/>
    <cellStyle name="Total 2 4 9 4" xfId="18406"/>
    <cellStyle name="Total 2 5" xfId="537"/>
    <cellStyle name="Total 2 5 10" xfId="4772"/>
    <cellStyle name="Total 2 5 10 2" xfId="9083"/>
    <cellStyle name="Total 2 5 10 3" xfId="13746"/>
    <cellStyle name="Total 2 5 10 4" xfId="18407"/>
    <cellStyle name="Total 2 5 11" xfId="4773"/>
    <cellStyle name="Total 2 5 11 2" xfId="9084"/>
    <cellStyle name="Total 2 5 11 3" xfId="13747"/>
    <cellStyle name="Total 2 5 11 4" xfId="18408"/>
    <cellStyle name="Total 2 5 12" xfId="4774"/>
    <cellStyle name="Total 2 5 12 2" xfId="9085"/>
    <cellStyle name="Total 2 5 12 3" xfId="13748"/>
    <cellStyle name="Total 2 5 12 4" xfId="18409"/>
    <cellStyle name="Total 2 5 13" xfId="4775"/>
    <cellStyle name="Total 2 5 13 2" xfId="9086"/>
    <cellStyle name="Total 2 5 13 3" xfId="13749"/>
    <cellStyle name="Total 2 5 13 4" xfId="18410"/>
    <cellStyle name="Total 2 5 14" xfId="4776"/>
    <cellStyle name="Total 2 5 14 2" xfId="9087"/>
    <cellStyle name="Total 2 5 14 3" xfId="13750"/>
    <cellStyle name="Total 2 5 14 4" xfId="18411"/>
    <cellStyle name="Total 2 5 15" xfId="4777"/>
    <cellStyle name="Total 2 5 15 2" xfId="9088"/>
    <cellStyle name="Total 2 5 15 3" xfId="13751"/>
    <cellStyle name="Total 2 5 15 4" xfId="18412"/>
    <cellStyle name="Total 2 5 16" xfId="4778"/>
    <cellStyle name="Total 2 5 16 2" xfId="9089"/>
    <cellStyle name="Total 2 5 16 3" xfId="13752"/>
    <cellStyle name="Total 2 5 16 4" xfId="18413"/>
    <cellStyle name="Total 2 5 17" xfId="4779"/>
    <cellStyle name="Total 2 5 17 2" xfId="9090"/>
    <cellStyle name="Total 2 5 17 3" xfId="13753"/>
    <cellStyle name="Total 2 5 17 4" xfId="18414"/>
    <cellStyle name="Total 2 5 18" xfId="4780"/>
    <cellStyle name="Total 2 5 18 2" xfId="9091"/>
    <cellStyle name="Total 2 5 18 3" xfId="13754"/>
    <cellStyle name="Total 2 5 18 4" xfId="18415"/>
    <cellStyle name="Total 2 5 19" xfId="3989"/>
    <cellStyle name="Total 2 5 2" xfId="930"/>
    <cellStyle name="Total 2 5 2 2" xfId="1297"/>
    <cellStyle name="Total 2 5 2 3" xfId="1737"/>
    <cellStyle name="Total 2 5 2 4" xfId="2177"/>
    <cellStyle name="Total 2 5 2 5" xfId="4781"/>
    <cellStyle name="Total 2 5 2 6" xfId="9092"/>
    <cellStyle name="Total 2 5 2 7" xfId="13755"/>
    <cellStyle name="Total 2 5 2 8" xfId="18416"/>
    <cellStyle name="Total 2 5 20" xfId="11618"/>
    <cellStyle name="Total 2 5 21" xfId="16279"/>
    <cellStyle name="Total 2 5 3" xfId="701"/>
    <cellStyle name="Total 2 5 3 2" xfId="4782"/>
    <cellStyle name="Total 2 5 3 3" xfId="9093"/>
    <cellStyle name="Total 2 5 3 4" xfId="13756"/>
    <cellStyle name="Total 2 5 3 5" xfId="18417"/>
    <cellStyle name="Total 2 5 4" xfId="1536"/>
    <cellStyle name="Total 2 5 4 2" xfId="4783"/>
    <cellStyle name="Total 2 5 4 3" xfId="9094"/>
    <cellStyle name="Total 2 5 4 4" xfId="13757"/>
    <cellStyle name="Total 2 5 4 5" xfId="18418"/>
    <cellStyle name="Total 2 5 5" xfId="1976"/>
    <cellStyle name="Total 2 5 5 2" xfId="4784"/>
    <cellStyle name="Total 2 5 5 3" xfId="9095"/>
    <cellStyle name="Total 2 5 5 4" xfId="13758"/>
    <cellStyle name="Total 2 5 5 5" xfId="18419"/>
    <cellStyle name="Total 2 5 6" xfId="2644"/>
    <cellStyle name="Total 2 5 6 2" xfId="9096"/>
    <cellStyle name="Total 2 5 6 3" xfId="13759"/>
    <cellStyle name="Total 2 5 6 4" xfId="18420"/>
    <cellStyle name="Total 2 5 7" xfId="4786"/>
    <cellStyle name="Total 2 5 7 2" xfId="9097"/>
    <cellStyle name="Total 2 5 7 3" xfId="13760"/>
    <cellStyle name="Total 2 5 7 4" xfId="18421"/>
    <cellStyle name="Total 2 5 8" xfId="4787"/>
    <cellStyle name="Total 2 5 8 2" xfId="9098"/>
    <cellStyle name="Total 2 5 8 3" xfId="13761"/>
    <cellStyle name="Total 2 5 8 4" xfId="18422"/>
    <cellStyle name="Total 2 5 9" xfId="4788"/>
    <cellStyle name="Total 2 5 9 2" xfId="9099"/>
    <cellStyle name="Total 2 5 9 3" xfId="13762"/>
    <cellStyle name="Total 2 5 9 4" xfId="18423"/>
    <cellStyle name="Total 2 6" xfId="538"/>
    <cellStyle name="Total 2 6 10" xfId="4789"/>
    <cellStyle name="Total 2 6 10 2" xfId="9100"/>
    <cellStyle name="Total 2 6 10 3" xfId="13763"/>
    <cellStyle name="Total 2 6 10 4" xfId="18424"/>
    <cellStyle name="Total 2 6 11" xfId="4790"/>
    <cellStyle name="Total 2 6 11 2" xfId="9101"/>
    <cellStyle name="Total 2 6 11 3" xfId="13764"/>
    <cellStyle name="Total 2 6 11 4" xfId="18425"/>
    <cellStyle name="Total 2 6 12" xfId="4791"/>
    <cellStyle name="Total 2 6 12 2" xfId="9102"/>
    <cellStyle name="Total 2 6 12 3" xfId="13765"/>
    <cellStyle name="Total 2 6 12 4" xfId="18426"/>
    <cellStyle name="Total 2 6 13" xfId="4792"/>
    <cellStyle name="Total 2 6 13 2" xfId="9103"/>
    <cellStyle name="Total 2 6 13 3" xfId="13766"/>
    <cellStyle name="Total 2 6 13 4" xfId="18427"/>
    <cellStyle name="Total 2 6 14" xfId="4793"/>
    <cellStyle name="Total 2 6 14 2" xfId="9104"/>
    <cellStyle name="Total 2 6 14 3" xfId="13767"/>
    <cellStyle name="Total 2 6 14 4" xfId="18428"/>
    <cellStyle name="Total 2 6 15" xfId="4794"/>
    <cellStyle name="Total 2 6 15 2" xfId="9105"/>
    <cellStyle name="Total 2 6 15 3" xfId="13768"/>
    <cellStyle name="Total 2 6 15 4" xfId="18429"/>
    <cellStyle name="Total 2 6 16" xfId="4795"/>
    <cellStyle name="Total 2 6 16 2" xfId="9106"/>
    <cellStyle name="Total 2 6 16 3" xfId="13769"/>
    <cellStyle name="Total 2 6 16 4" xfId="18430"/>
    <cellStyle name="Total 2 6 17" xfId="4796"/>
    <cellStyle name="Total 2 6 17 2" xfId="9107"/>
    <cellStyle name="Total 2 6 17 3" xfId="13770"/>
    <cellStyle name="Total 2 6 17 4" xfId="18431"/>
    <cellStyle name="Total 2 6 18" xfId="4797"/>
    <cellStyle name="Total 2 6 18 2" xfId="9108"/>
    <cellStyle name="Total 2 6 18 3" xfId="13771"/>
    <cellStyle name="Total 2 6 18 4" xfId="18432"/>
    <cellStyle name="Total 2 6 19" xfId="3961"/>
    <cellStyle name="Total 2 6 2" xfId="931"/>
    <cellStyle name="Total 2 6 2 2" xfId="1298"/>
    <cellStyle name="Total 2 6 2 3" xfId="1738"/>
    <cellStyle name="Total 2 6 2 4" xfId="2178"/>
    <cellStyle name="Total 2 6 2 5" xfId="4798"/>
    <cellStyle name="Total 2 6 2 6" xfId="9109"/>
    <cellStyle name="Total 2 6 2 7" xfId="13772"/>
    <cellStyle name="Total 2 6 2 8" xfId="18433"/>
    <cellStyle name="Total 2 6 20" xfId="11619"/>
    <cellStyle name="Total 2 6 21" xfId="16280"/>
    <cellStyle name="Total 2 6 3" xfId="700"/>
    <cellStyle name="Total 2 6 3 2" xfId="4799"/>
    <cellStyle name="Total 2 6 3 3" xfId="9110"/>
    <cellStyle name="Total 2 6 3 4" xfId="13773"/>
    <cellStyle name="Total 2 6 3 5" xfId="18434"/>
    <cellStyle name="Total 2 6 4" xfId="1537"/>
    <cellStyle name="Total 2 6 4 2" xfId="4800"/>
    <cellStyle name="Total 2 6 4 3" xfId="9111"/>
    <cellStyle name="Total 2 6 4 4" xfId="13774"/>
    <cellStyle name="Total 2 6 4 5" xfId="18435"/>
    <cellStyle name="Total 2 6 5" xfId="1977"/>
    <cellStyle name="Total 2 6 5 2" xfId="4801"/>
    <cellStyle name="Total 2 6 5 3" xfId="9112"/>
    <cellStyle name="Total 2 6 5 4" xfId="13775"/>
    <cellStyle name="Total 2 6 5 5" xfId="18436"/>
    <cellStyle name="Total 2 6 6" xfId="2645"/>
    <cellStyle name="Total 2 6 6 2" xfId="9113"/>
    <cellStyle name="Total 2 6 6 3" xfId="13776"/>
    <cellStyle name="Total 2 6 6 4" xfId="18437"/>
    <cellStyle name="Total 2 6 7" xfId="4803"/>
    <cellStyle name="Total 2 6 7 2" xfId="9114"/>
    <cellStyle name="Total 2 6 7 3" xfId="13777"/>
    <cellStyle name="Total 2 6 7 4" xfId="18438"/>
    <cellStyle name="Total 2 6 8" xfId="4804"/>
    <cellStyle name="Total 2 6 8 2" xfId="9115"/>
    <cellStyle name="Total 2 6 8 3" xfId="13778"/>
    <cellStyle name="Total 2 6 8 4" xfId="18439"/>
    <cellStyle name="Total 2 6 9" xfId="4805"/>
    <cellStyle name="Total 2 6 9 2" xfId="9116"/>
    <cellStyle name="Total 2 6 9 3" xfId="13779"/>
    <cellStyle name="Total 2 6 9 4" xfId="18440"/>
    <cellStyle name="Total 2 7" xfId="539"/>
    <cellStyle name="Total 2 7 10" xfId="4806"/>
    <cellStyle name="Total 2 7 10 2" xfId="9117"/>
    <cellStyle name="Total 2 7 10 3" xfId="13780"/>
    <cellStyle name="Total 2 7 10 4" xfId="18441"/>
    <cellStyle name="Total 2 7 11" xfId="4807"/>
    <cellStyle name="Total 2 7 11 2" xfId="9118"/>
    <cellStyle name="Total 2 7 11 3" xfId="13781"/>
    <cellStyle name="Total 2 7 11 4" xfId="18442"/>
    <cellStyle name="Total 2 7 12" xfId="4808"/>
    <cellStyle name="Total 2 7 12 2" xfId="9119"/>
    <cellStyle name="Total 2 7 12 3" xfId="13782"/>
    <cellStyle name="Total 2 7 12 4" xfId="18443"/>
    <cellStyle name="Total 2 7 13" xfId="4809"/>
    <cellStyle name="Total 2 7 13 2" xfId="9120"/>
    <cellStyle name="Total 2 7 13 3" xfId="13783"/>
    <cellStyle name="Total 2 7 13 4" xfId="18444"/>
    <cellStyle name="Total 2 7 14" xfId="4810"/>
    <cellStyle name="Total 2 7 14 2" xfId="9121"/>
    <cellStyle name="Total 2 7 14 3" xfId="13784"/>
    <cellStyle name="Total 2 7 14 4" xfId="18445"/>
    <cellStyle name="Total 2 7 15" xfId="4811"/>
    <cellStyle name="Total 2 7 15 2" xfId="9122"/>
    <cellStyle name="Total 2 7 15 3" xfId="13785"/>
    <cellStyle name="Total 2 7 15 4" xfId="18446"/>
    <cellStyle name="Total 2 7 16" xfId="4812"/>
    <cellStyle name="Total 2 7 16 2" xfId="9123"/>
    <cellStyle name="Total 2 7 16 3" xfId="13786"/>
    <cellStyle name="Total 2 7 16 4" xfId="18447"/>
    <cellStyle name="Total 2 7 17" xfId="4813"/>
    <cellStyle name="Total 2 7 17 2" xfId="9124"/>
    <cellStyle name="Total 2 7 17 3" xfId="13787"/>
    <cellStyle name="Total 2 7 17 4" xfId="18448"/>
    <cellStyle name="Total 2 7 18" xfId="4814"/>
    <cellStyle name="Total 2 7 18 2" xfId="9125"/>
    <cellStyle name="Total 2 7 18 3" xfId="13788"/>
    <cellStyle name="Total 2 7 18 4" xfId="18449"/>
    <cellStyle name="Total 2 7 19" xfId="3944"/>
    <cellStyle name="Total 2 7 2" xfId="932"/>
    <cellStyle name="Total 2 7 2 2" xfId="1299"/>
    <cellStyle name="Total 2 7 2 3" xfId="1739"/>
    <cellStyle name="Total 2 7 2 4" xfId="2179"/>
    <cellStyle name="Total 2 7 2 5" xfId="4815"/>
    <cellStyle name="Total 2 7 2 6" xfId="9126"/>
    <cellStyle name="Total 2 7 2 7" xfId="13789"/>
    <cellStyle name="Total 2 7 2 8" xfId="18450"/>
    <cellStyle name="Total 2 7 20" xfId="11620"/>
    <cellStyle name="Total 2 7 21" xfId="16281"/>
    <cellStyle name="Total 2 7 3" xfId="699"/>
    <cellStyle name="Total 2 7 3 2" xfId="4816"/>
    <cellStyle name="Total 2 7 3 3" xfId="9127"/>
    <cellStyle name="Total 2 7 3 4" xfId="13790"/>
    <cellStyle name="Total 2 7 3 5" xfId="18451"/>
    <cellStyle name="Total 2 7 4" xfId="1538"/>
    <cellStyle name="Total 2 7 4 2" xfId="4817"/>
    <cellStyle name="Total 2 7 4 3" xfId="9128"/>
    <cellStyle name="Total 2 7 4 4" xfId="13791"/>
    <cellStyle name="Total 2 7 4 5" xfId="18452"/>
    <cellStyle name="Total 2 7 5" xfId="1978"/>
    <cellStyle name="Total 2 7 5 2" xfId="4818"/>
    <cellStyle name="Total 2 7 5 3" xfId="9129"/>
    <cellStyle name="Total 2 7 5 4" xfId="13792"/>
    <cellStyle name="Total 2 7 5 5" xfId="18453"/>
    <cellStyle name="Total 2 7 6" xfId="2646"/>
    <cellStyle name="Total 2 7 6 2" xfId="9130"/>
    <cellStyle name="Total 2 7 6 3" xfId="13793"/>
    <cellStyle name="Total 2 7 6 4" xfId="18454"/>
    <cellStyle name="Total 2 7 7" xfId="4820"/>
    <cellStyle name="Total 2 7 7 2" xfId="9131"/>
    <cellStyle name="Total 2 7 7 3" xfId="13794"/>
    <cellStyle name="Total 2 7 7 4" xfId="18455"/>
    <cellStyle name="Total 2 7 8" xfId="4821"/>
    <cellStyle name="Total 2 7 8 2" xfId="9132"/>
    <cellStyle name="Total 2 7 8 3" xfId="13795"/>
    <cellStyle name="Total 2 7 8 4" xfId="18456"/>
    <cellStyle name="Total 2 7 9" xfId="4822"/>
    <cellStyle name="Total 2 7 9 2" xfId="9133"/>
    <cellStyle name="Total 2 7 9 3" xfId="13796"/>
    <cellStyle name="Total 2 7 9 4" xfId="18457"/>
    <cellStyle name="Total 2 8" xfId="540"/>
    <cellStyle name="Total 2 8 10" xfId="4823"/>
    <cellStyle name="Total 2 8 10 2" xfId="9134"/>
    <cellStyle name="Total 2 8 10 3" xfId="13797"/>
    <cellStyle name="Total 2 8 10 4" xfId="18458"/>
    <cellStyle name="Total 2 8 11" xfId="4824"/>
    <cellStyle name="Total 2 8 11 2" xfId="9135"/>
    <cellStyle name="Total 2 8 11 3" xfId="13798"/>
    <cellStyle name="Total 2 8 11 4" xfId="18459"/>
    <cellStyle name="Total 2 8 12" xfId="4825"/>
    <cellStyle name="Total 2 8 12 2" xfId="9136"/>
    <cellStyle name="Total 2 8 12 3" xfId="13799"/>
    <cellStyle name="Total 2 8 12 4" xfId="18460"/>
    <cellStyle name="Total 2 8 13" xfId="4826"/>
    <cellStyle name="Total 2 8 13 2" xfId="9137"/>
    <cellStyle name="Total 2 8 13 3" xfId="13800"/>
    <cellStyle name="Total 2 8 13 4" xfId="18461"/>
    <cellStyle name="Total 2 8 14" xfId="4827"/>
    <cellStyle name="Total 2 8 14 2" xfId="9138"/>
    <cellStyle name="Total 2 8 14 3" xfId="13801"/>
    <cellStyle name="Total 2 8 14 4" xfId="18462"/>
    <cellStyle name="Total 2 8 15" xfId="4828"/>
    <cellStyle name="Total 2 8 15 2" xfId="9139"/>
    <cellStyle name="Total 2 8 15 3" xfId="13802"/>
    <cellStyle name="Total 2 8 15 4" xfId="18463"/>
    <cellStyle name="Total 2 8 16" xfId="4829"/>
    <cellStyle name="Total 2 8 16 2" xfId="9140"/>
    <cellStyle name="Total 2 8 16 3" xfId="13803"/>
    <cellStyle name="Total 2 8 16 4" xfId="18464"/>
    <cellStyle name="Total 2 8 17" xfId="4830"/>
    <cellStyle name="Total 2 8 17 2" xfId="9141"/>
    <cellStyle name="Total 2 8 17 3" xfId="13804"/>
    <cellStyle name="Total 2 8 17 4" xfId="18465"/>
    <cellStyle name="Total 2 8 18" xfId="4831"/>
    <cellStyle name="Total 2 8 18 2" xfId="9142"/>
    <cellStyle name="Total 2 8 18 3" xfId="13805"/>
    <cellStyle name="Total 2 8 18 4" xfId="18466"/>
    <cellStyle name="Total 2 8 19" xfId="3927"/>
    <cellStyle name="Total 2 8 2" xfId="933"/>
    <cellStyle name="Total 2 8 2 2" xfId="1300"/>
    <cellStyle name="Total 2 8 2 3" xfId="1740"/>
    <cellStyle name="Total 2 8 2 4" xfId="2180"/>
    <cellStyle name="Total 2 8 2 5" xfId="4832"/>
    <cellStyle name="Total 2 8 2 6" xfId="9143"/>
    <cellStyle name="Total 2 8 2 7" xfId="13806"/>
    <cellStyle name="Total 2 8 2 8" xfId="18467"/>
    <cellStyle name="Total 2 8 20" xfId="11621"/>
    <cellStyle name="Total 2 8 21" xfId="16282"/>
    <cellStyle name="Total 2 8 3" xfId="698"/>
    <cellStyle name="Total 2 8 3 2" xfId="4833"/>
    <cellStyle name="Total 2 8 3 3" xfId="9144"/>
    <cellStyle name="Total 2 8 3 4" xfId="13807"/>
    <cellStyle name="Total 2 8 3 5" xfId="18468"/>
    <cellStyle name="Total 2 8 4" xfId="1539"/>
    <cellStyle name="Total 2 8 4 2" xfId="4834"/>
    <cellStyle name="Total 2 8 4 3" xfId="9145"/>
    <cellStyle name="Total 2 8 4 4" xfId="13808"/>
    <cellStyle name="Total 2 8 4 5" xfId="18469"/>
    <cellStyle name="Total 2 8 5" xfId="1979"/>
    <cellStyle name="Total 2 8 5 2" xfId="4835"/>
    <cellStyle name="Total 2 8 5 3" xfId="9146"/>
    <cellStyle name="Total 2 8 5 4" xfId="13809"/>
    <cellStyle name="Total 2 8 5 5" xfId="18470"/>
    <cellStyle name="Total 2 8 6" xfId="2647"/>
    <cellStyle name="Total 2 8 6 2" xfId="9147"/>
    <cellStyle name="Total 2 8 6 3" xfId="13810"/>
    <cellStyle name="Total 2 8 6 4" xfId="18471"/>
    <cellStyle name="Total 2 8 7" xfId="4836"/>
    <cellStyle name="Total 2 8 7 2" xfId="9148"/>
    <cellStyle name="Total 2 8 7 3" xfId="13811"/>
    <cellStyle name="Total 2 8 7 4" xfId="18472"/>
    <cellStyle name="Total 2 8 8" xfId="4837"/>
    <cellStyle name="Total 2 8 8 2" xfId="9149"/>
    <cellStyle name="Total 2 8 8 3" xfId="13812"/>
    <cellStyle name="Total 2 8 8 4" xfId="18473"/>
    <cellStyle name="Total 2 8 9" xfId="4838"/>
    <cellStyle name="Total 2 8 9 2" xfId="9150"/>
    <cellStyle name="Total 2 8 9 3" xfId="13813"/>
    <cellStyle name="Total 2 8 9 4" xfId="18474"/>
    <cellStyle name="Total 2 9" xfId="541"/>
    <cellStyle name="Total 2 9 10" xfId="4839"/>
    <cellStyle name="Total 2 9 10 2" xfId="9151"/>
    <cellStyle name="Total 2 9 10 3" xfId="13814"/>
    <cellStyle name="Total 2 9 10 4" xfId="18475"/>
    <cellStyle name="Total 2 9 11" xfId="4840"/>
    <cellStyle name="Total 2 9 11 2" xfId="9152"/>
    <cellStyle name="Total 2 9 11 3" xfId="13815"/>
    <cellStyle name="Total 2 9 11 4" xfId="18476"/>
    <cellStyle name="Total 2 9 12" xfId="4841"/>
    <cellStyle name="Total 2 9 12 2" xfId="9153"/>
    <cellStyle name="Total 2 9 12 3" xfId="13816"/>
    <cellStyle name="Total 2 9 12 4" xfId="18477"/>
    <cellStyle name="Total 2 9 13" xfId="4842"/>
    <cellStyle name="Total 2 9 13 2" xfId="9154"/>
    <cellStyle name="Total 2 9 13 3" xfId="13817"/>
    <cellStyle name="Total 2 9 13 4" xfId="18478"/>
    <cellStyle name="Total 2 9 14" xfId="4843"/>
    <cellStyle name="Total 2 9 14 2" xfId="9155"/>
    <cellStyle name="Total 2 9 14 3" xfId="13818"/>
    <cellStyle name="Total 2 9 14 4" xfId="18479"/>
    <cellStyle name="Total 2 9 15" xfId="4844"/>
    <cellStyle name="Total 2 9 15 2" xfId="9156"/>
    <cellStyle name="Total 2 9 15 3" xfId="13819"/>
    <cellStyle name="Total 2 9 15 4" xfId="18480"/>
    <cellStyle name="Total 2 9 16" xfId="4845"/>
    <cellStyle name="Total 2 9 16 2" xfId="9157"/>
    <cellStyle name="Total 2 9 16 3" xfId="13820"/>
    <cellStyle name="Total 2 9 16 4" xfId="18481"/>
    <cellStyle name="Total 2 9 17" xfId="4846"/>
    <cellStyle name="Total 2 9 17 2" xfId="9158"/>
    <cellStyle name="Total 2 9 17 3" xfId="13821"/>
    <cellStyle name="Total 2 9 17 4" xfId="18482"/>
    <cellStyle name="Total 2 9 18" xfId="4847"/>
    <cellStyle name="Total 2 9 18 2" xfId="9159"/>
    <cellStyle name="Total 2 9 18 3" xfId="13822"/>
    <cellStyle name="Total 2 9 18 4" xfId="18483"/>
    <cellStyle name="Total 2 9 19" xfId="3910"/>
    <cellStyle name="Total 2 9 2" xfId="934"/>
    <cellStyle name="Total 2 9 2 2" xfId="1301"/>
    <cellStyle name="Total 2 9 2 3" xfId="1741"/>
    <cellStyle name="Total 2 9 2 4" xfId="2181"/>
    <cellStyle name="Total 2 9 2 5" xfId="4848"/>
    <cellStyle name="Total 2 9 2 6" xfId="9160"/>
    <cellStyle name="Total 2 9 2 7" xfId="13823"/>
    <cellStyle name="Total 2 9 2 8" xfId="18484"/>
    <cellStyle name="Total 2 9 20" xfId="11622"/>
    <cellStyle name="Total 2 9 21" xfId="16283"/>
    <cellStyle name="Total 2 9 3" xfId="697"/>
    <cellStyle name="Total 2 9 3 2" xfId="4849"/>
    <cellStyle name="Total 2 9 3 3" xfId="9161"/>
    <cellStyle name="Total 2 9 3 4" xfId="13824"/>
    <cellStyle name="Total 2 9 3 5" xfId="18485"/>
    <cellStyle name="Total 2 9 4" xfId="1540"/>
    <cellStyle name="Total 2 9 4 2" xfId="4850"/>
    <cellStyle name="Total 2 9 4 3" xfId="9162"/>
    <cellStyle name="Total 2 9 4 4" xfId="13825"/>
    <cellStyle name="Total 2 9 4 5" xfId="18486"/>
    <cellStyle name="Total 2 9 5" xfId="1980"/>
    <cellStyle name="Total 2 9 5 2" xfId="4851"/>
    <cellStyle name="Total 2 9 5 3" xfId="9163"/>
    <cellStyle name="Total 2 9 5 4" xfId="13826"/>
    <cellStyle name="Total 2 9 5 5" xfId="18487"/>
    <cellStyle name="Total 2 9 6" xfId="2648"/>
    <cellStyle name="Total 2 9 6 2" xfId="9164"/>
    <cellStyle name="Total 2 9 6 3" xfId="13827"/>
    <cellStyle name="Total 2 9 6 4" xfId="18488"/>
    <cellStyle name="Total 2 9 7" xfId="4852"/>
    <cellStyle name="Total 2 9 7 2" xfId="9165"/>
    <cellStyle name="Total 2 9 7 3" xfId="13828"/>
    <cellStyle name="Total 2 9 7 4" xfId="18489"/>
    <cellStyle name="Total 2 9 8" xfId="4853"/>
    <cellStyle name="Total 2 9 8 2" xfId="9166"/>
    <cellStyle name="Total 2 9 8 3" xfId="13829"/>
    <cellStyle name="Total 2 9 8 4" xfId="18490"/>
    <cellStyle name="Total 2 9 9" xfId="4854"/>
    <cellStyle name="Total 2 9 9 2" xfId="9167"/>
    <cellStyle name="Total 2 9 9 3" xfId="13830"/>
    <cellStyle name="Total 2 9 9 4" xfId="18491"/>
    <cellStyle name="Total 20" xfId="2346"/>
    <cellStyle name="Total 20 2" xfId="4855"/>
    <cellStyle name="Total 20 3" xfId="9168"/>
    <cellStyle name="Total 20 4" xfId="13831"/>
    <cellStyle name="Total 20 5" xfId="18492"/>
    <cellStyle name="Total 21" xfId="2347"/>
    <cellStyle name="Total 21 2" xfId="4856"/>
    <cellStyle name="Total 21 3" xfId="9169"/>
    <cellStyle name="Total 21 4" xfId="13832"/>
    <cellStyle name="Total 21 5" xfId="18493"/>
    <cellStyle name="Total 22" xfId="2348"/>
    <cellStyle name="Total 22 2" xfId="4857"/>
    <cellStyle name="Total 22 3" xfId="9170"/>
    <cellStyle name="Total 22 4" xfId="13833"/>
    <cellStyle name="Total 22 5" xfId="18494"/>
    <cellStyle name="Total 23" xfId="4858"/>
    <cellStyle name="Total 23 2" xfId="9171"/>
    <cellStyle name="Total 23 3" xfId="13834"/>
    <cellStyle name="Total 23 4" xfId="18495"/>
    <cellStyle name="Total 24" xfId="4859"/>
    <cellStyle name="Total 24 2" xfId="9172"/>
    <cellStyle name="Total 24 3" xfId="13835"/>
    <cellStyle name="Total 24 4" xfId="18496"/>
    <cellStyle name="Total 25" xfId="4860"/>
    <cellStyle name="Total 25 2" xfId="9173"/>
    <cellStyle name="Total 25 3" xfId="13836"/>
    <cellStyle name="Total 25 4" xfId="18497"/>
    <cellStyle name="Total 26" xfId="4861"/>
    <cellStyle name="Total 26 2" xfId="9174"/>
    <cellStyle name="Total 26 3" xfId="13837"/>
    <cellStyle name="Total 26 4" xfId="18498"/>
    <cellStyle name="Total 27" xfId="4862"/>
    <cellStyle name="Total 27 2" xfId="9175"/>
    <cellStyle name="Total 27 3" xfId="13838"/>
    <cellStyle name="Total 27 4" xfId="18499"/>
    <cellStyle name="Total 28" xfId="4863"/>
    <cellStyle name="Total 28 2" xfId="9176"/>
    <cellStyle name="Total 28 3" xfId="13839"/>
    <cellStyle name="Total 28 4" xfId="18500"/>
    <cellStyle name="Total 29" xfId="4864"/>
    <cellStyle name="Total 29 2" xfId="9177"/>
    <cellStyle name="Total 29 3" xfId="13840"/>
    <cellStyle name="Total 29 4" xfId="18501"/>
    <cellStyle name="Total 3" xfId="542"/>
    <cellStyle name="Total 3 10" xfId="4865"/>
    <cellStyle name="Total 3 10 2" xfId="9178"/>
    <cellStyle name="Total 3 10 3" xfId="13841"/>
    <cellStyle name="Total 3 10 4" xfId="18502"/>
    <cellStyle name="Total 3 11" xfId="4866"/>
    <cellStyle name="Total 3 11 2" xfId="9179"/>
    <cellStyle name="Total 3 11 3" xfId="13842"/>
    <cellStyle name="Total 3 11 4" xfId="18503"/>
    <cellStyle name="Total 3 12" xfId="4867"/>
    <cellStyle name="Total 3 12 2" xfId="9180"/>
    <cellStyle name="Total 3 12 3" xfId="13843"/>
    <cellStyle name="Total 3 12 4" xfId="18504"/>
    <cellStyle name="Total 3 13" xfId="4868"/>
    <cellStyle name="Total 3 13 2" xfId="9181"/>
    <cellStyle name="Total 3 13 3" xfId="13844"/>
    <cellStyle name="Total 3 13 4" xfId="18505"/>
    <cellStyle name="Total 3 14" xfId="4869"/>
    <cellStyle name="Total 3 14 2" xfId="9182"/>
    <cellStyle name="Total 3 14 3" xfId="13845"/>
    <cellStyle name="Total 3 14 4" xfId="18506"/>
    <cellStyle name="Total 3 15" xfId="4870"/>
    <cellStyle name="Total 3 15 2" xfId="9183"/>
    <cellStyle name="Total 3 15 3" xfId="13846"/>
    <cellStyle name="Total 3 15 4" xfId="18507"/>
    <cellStyle name="Total 3 16" xfId="4871"/>
    <cellStyle name="Total 3 16 2" xfId="9184"/>
    <cellStyle name="Total 3 16 3" xfId="13847"/>
    <cellStyle name="Total 3 16 4" xfId="18508"/>
    <cellStyle name="Total 3 17" xfId="4872"/>
    <cellStyle name="Total 3 17 2" xfId="9185"/>
    <cellStyle name="Total 3 17 3" xfId="13848"/>
    <cellStyle name="Total 3 17 4" xfId="18509"/>
    <cellStyle name="Total 3 18" xfId="4873"/>
    <cellStyle name="Total 3 18 2" xfId="9186"/>
    <cellStyle name="Total 3 18 3" xfId="13849"/>
    <cellStyle name="Total 3 18 4" xfId="18510"/>
    <cellStyle name="Total 3 19" xfId="3893"/>
    <cellStyle name="Total 3 2" xfId="818"/>
    <cellStyle name="Total 3 2 2" xfId="696"/>
    <cellStyle name="Total 3 2 3" xfId="1541"/>
    <cellStyle name="Total 3 2 4" xfId="1981"/>
    <cellStyle name="Total 3 2 5" xfId="4874"/>
    <cellStyle name="Total 3 2 6" xfId="9187"/>
    <cellStyle name="Total 3 2 7" xfId="13850"/>
    <cellStyle name="Total 3 2 8" xfId="18511"/>
    <cellStyle name="Total 3 20" xfId="11623"/>
    <cellStyle name="Total 3 21" xfId="16284"/>
    <cellStyle name="Total 3 3" xfId="1116"/>
    <cellStyle name="Total 3 3 2" xfId="1302"/>
    <cellStyle name="Total 3 3 3" xfId="1742"/>
    <cellStyle name="Total 3 3 4" xfId="2182"/>
    <cellStyle name="Total 3 3 5" xfId="4875"/>
    <cellStyle name="Total 3 3 6" xfId="9188"/>
    <cellStyle name="Total 3 3 7" xfId="13851"/>
    <cellStyle name="Total 3 3 8" xfId="18512"/>
    <cellStyle name="Total 3 4" xfId="738"/>
    <cellStyle name="Total 3 4 2" xfId="4876"/>
    <cellStyle name="Total 3 4 3" xfId="9189"/>
    <cellStyle name="Total 3 4 4" xfId="13852"/>
    <cellStyle name="Total 3 4 5" xfId="18513"/>
    <cellStyle name="Total 3 5" xfId="1423"/>
    <cellStyle name="Total 3 5 2" xfId="4877"/>
    <cellStyle name="Total 3 5 3" xfId="9190"/>
    <cellStyle name="Total 3 5 4" xfId="13853"/>
    <cellStyle name="Total 3 5 5" xfId="18514"/>
    <cellStyle name="Total 3 6" xfId="1863"/>
    <cellStyle name="Total 3 6 2" xfId="4878"/>
    <cellStyle name="Total 3 6 3" xfId="9191"/>
    <cellStyle name="Total 3 6 4" xfId="13854"/>
    <cellStyle name="Total 3 6 5" xfId="18515"/>
    <cellStyle name="Total 3 7" xfId="2649"/>
    <cellStyle name="Total 3 7 2" xfId="9192"/>
    <cellStyle name="Total 3 7 3" xfId="13855"/>
    <cellStyle name="Total 3 7 4" xfId="18516"/>
    <cellStyle name="Total 3 8" xfId="4879"/>
    <cellStyle name="Total 3 8 2" xfId="9193"/>
    <cellStyle name="Total 3 8 3" xfId="13856"/>
    <cellStyle name="Total 3 8 4" xfId="18517"/>
    <cellStyle name="Total 3 9" xfId="4880"/>
    <cellStyle name="Total 3 9 2" xfId="9194"/>
    <cellStyle name="Total 3 9 3" xfId="13857"/>
    <cellStyle name="Total 3 9 4" xfId="18518"/>
    <cellStyle name="Total 30" xfId="2532"/>
    <cellStyle name="Total 31" xfId="2523"/>
    <cellStyle name="Total 32" xfId="2551"/>
    <cellStyle name="Total 4" xfId="543"/>
    <cellStyle name="Total 4 10" xfId="4881"/>
    <cellStyle name="Total 4 10 2" xfId="9195"/>
    <cellStyle name="Total 4 10 3" xfId="13858"/>
    <cellStyle name="Total 4 10 4" xfId="18519"/>
    <cellStyle name="Total 4 11" xfId="4882"/>
    <cellStyle name="Total 4 11 2" xfId="9196"/>
    <cellStyle name="Total 4 11 3" xfId="13859"/>
    <cellStyle name="Total 4 11 4" xfId="18520"/>
    <cellStyle name="Total 4 12" xfId="4883"/>
    <cellStyle name="Total 4 12 2" xfId="9197"/>
    <cellStyle name="Total 4 12 3" xfId="13860"/>
    <cellStyle name="Total 4 12 4" xfId="18521"/>
    <cellStyle name="Total 4 13" xfId="4884"/>
    <cellStyle name="Total 4 13 2" xfId="9198"/>
    <cellStyle name="Total 4 13 3" xfId="13861"/>
    <cellStyle name="Total 4 13 4" xfId="18522"/>
    <cellStyle name="Total 4 14" xfId="4885"/>
    <cellStyle name="Total 4 14 2" xfId="9199"/>
    <cellStyle name="Total 4 14 3" xfId="13862"/>
    <cellStyle name="Total 4 14 4" xfId="18523"/>
    <cellStyle name="Total 4 15" xfId="4886"/>
    <cellStyle name="Total 4 15 2" xfId="9200"/>
    <cellStyle name="Total 4 15 3" xfId="13863"/>
    <cellStyle name="Total 4 15 4" xfId="18524"/>
    <cellStyle name="Total 4 16" xfId="4887"/>
    <cellStyle name="Total 4 16 2" xfId="9201"/>
    <cellStyle name="Total 4 16 3" xfId="13864"/>
    <cellStyle name="Total 4 16 4" xfId="18525"/>
    <cellStyle name="Total 4 17" xfId="4888"/>
    <cellStyle name="Total 4 17 2" xfId="9202"/>
    <cellStyle name="Total 4 17 3" xfId="13865"/>
    <cellStyle name="Total 4 17 4" xfId="18526"/>
    <cellStyle name="Total 4 18" xfId="4889"/>
    <cellStyle name="Total 4 18 2" xfId="9203"/>
    <cellStyle name="Total 4 18 3" xfId="13866"/>
    <cellStyle name="Total 4 18 4" xfId="18527"/>
    <cellStyle name="Total 4 19" xfId="3876"/>
    <cellStyle name="Total 4 2" xfId="935"/>
    <cellStyle name="Total 4 2 2" xfId="1303"/>
    <cellStyle name="Total 4 2 3" xfId="1743"/>
    <cellStyle name="Total 4 2 4" xfId="2183"/>
    <cellStyle name="Total 4 2 5" xfId="4890"/>
    <cellStyle name="Total 4 2 6" xfId="9204"/>
    <cellStyle name="Total 4 2 7" xfId="13867"/>
    <cellStyle name="Total 4 2 8" xfId="18528"/>
    <cellStyle name="Total 4 20" xfId="11624"/>
    <cellStyle name="Total 4 21" xfId="16285"/>
    <cellStyle name="Total 4 3" xfId="695"/>
    <cellStyle name="Total 4 3 2" xfId="4891"/>
    <cellStyle name="Total 4 3 3" xfId="9205"/>
    <cellStyle name="Total 4 3 4" xfId="13868"/>
    <cellStyle name="Total 4 3 5" xfId="18529"/>
    <cellStyle name="Total 4 4" xfId="1542"/>
    <cellStyle name="Total 4 4 2" xfId="4892"/>
    <cellStyle name="Total 4 4 3" xfId="9206"/>
    <cellStyle name="Total 4 4 4" xfId="13869"/>
    <cellStyle name="Total 4 4 5" xfId="18530"/>
    <cellStyle name="Total 4 5" xfId="1982"/>
    <cellStyle name="Total 4 5 2" xfId="4893"/>
    <cellStyle name="Total 4 5 3" xfId="9207"/>
    <cellStyle name="Total 4 5 4" xfId="13870"/>
    <cellStyle name="Total 4 5 5" xfId="18531"/>
    <cellStyle name="Total 4 6" xfId="2650"/>
    <cellStyle name="Total 4 6 2" xfId="9208"/>
    <cellStyle name="Total 4 6 3" xfId="13871"/>
    <cellStyle name="Total 4 6 4" xfId="18532"/>
    <cellStyle name="Total 4 7" xfId="4894"/>
    <cellStyle name="Total 4 7 2" xfId="9209"/>
    <cellStyle name="Total 4 7 3" xfId="13872"/>
    <cellStyle name="Total 4 7 4" xfId="18533"/>
    <cellStyle name="Total 4 8" xfId="4895"/>
    <cellStyle name="Total 4 8 2" xfId="9210"/>
    <cellStyle name="Total 4 8 3" xfId="13873"/>
    <cellStyle name="Total 4 8 4" xfId="18534"/>
    <cellStyle name="Total 4 9" xfId="4896"/>
    <cellStyle name="Total 4 9 2" xfId="9211"/>
    <cellStyle name="Total 4 9 3" xfId="13874"/>
    <cellStyle name="Total 4 9 4" xfId="18535"/>
    <cellStyle name="Total 5" xfId="544"/>
    <cellStyle name="Total 5 10" xfId="4897"/>
    <cellStyle name="Total 5 10 2" xfId="9212"/>
    <cellStyle name="Total 5 10 3" xfId="13875"/>
    <cellStyle name="Total 5 10 4" xfId="18536"/>
    <cellStyle name="Total 5 11" xfId="4898"/>
    <cellStyle name="Total 5 11 2" xfId="9213"/>
    <cellStyle name="Total 5 11 3" xfId="13876"/>
    <cellStyle name="Total 5 11 4" xfId="18537"/>
    <cellStyle name="Total 5 12" xfId="4899"/>
    <cellStyle name="Total 5 12 2" xfId="9214"/>
    <cellStyle name="Total 5 12 3" xfId="13877"/>
    <cellStyle name="Total 5 12 4" xfId="18538"/>
    <cellStyle name="Total 5 13" xfId="4900"/>
    <cellStyle name="Total 5 13 2" xfId="9215"/>
    <cellStyle name="Total 5 13 3" xfId="13878"/>
    <cellStyle name="Total 5 13 4" xfId="18539"/>
    <cellStyle name="Total 5 14" xfId="4901"/>
    <cellStyle name="Total 5 14 2" xfId="9216"/>
    <cellStyle name="Total 5 14 3" xfId="13879"/>
    <cellStyle name="Total 5 14 4" xfId="18540"/>
    <cellStyle name="Total 5 15" xfId="4902"/>
    <cellStyle name="Total 5 15 2" xfId="9217"/>
    <cellStyle name="Total 5 15 3" xfId="13880"/>
    <cellStyle name="Total 5 15 4" xfId="18541"/>
    <cellStyle name="Total 5 16" xfId="4903"/>
    <cellStyle name="Total 5 16 2" xfId="9218"/>
    <cellStyle name="Total 5 16 3" xfId="13881"/>
    <cellStyle name="Total 5 16 4" xfId="18542"/>
    <cellStyle name="Total 5 17" xfId="4904"/>
    <cellStyle name="Total 5 17 2" xfId="9219"/>
    <cellStyle name="Total 5 17 3" xfId="13882"/>
    <cellStyle name="Total 5 17 4" xfId="18543"/>
    <cellStyle name="Total 5 18" xfId="4905"/>
    <cellStyle name="Total 5 18 2" xfId="9220"/>
    <cellStyle name="Total 5 18 3" xfId="13883"/>
    <cellStyle name="Total 5 18 4" xfId="18544"/>
    <cellStyle name="Total 5 19" xfId="3859"/>
    <cellStyle name="Total 5 2" xfId="936"/>
    <cellStyle name="Total 5 2 2" xfId="1304"/>
    <cellStyle name="Total 5 2 3" xfId="1744"/>
    <cellStyle name="Total 5 2 4" xfId="2184"/>
    <cellStyle name="Total 5 2 5" xfId="4906"/>
    <cellStyle name="Total 5 2 6" xfId="9221"/>
    <cellStyle name="Total 5 2 7" xfId="13884"/>
    <cellStyle name="Total 5 2 8" xfId="18545"/>
    <cellStyle name="Total 5 20" xfId="11625"/>
    <cellStyle name="Total 5 21" xfId="16286"/>
    <cellStyle name="Total 5 3" xfId="694"/>
    <cellStyle name="Total 5 3 2" xfId="4907"/>
    <cellStyle name="Total 5 3 3" xfId="9222"/>
    <cellStyle name="Total 5 3 4" xfId="13885"/>
    <cellStyle name="Total 5 3 5" xfId="18546"/>
    <cellStyle name="Total 5 4" xfId="1543"/>
    <cellStyle name="Total 5 4 2" xfId="4908"/>
    <cellStyle name="Total 5 4 3" xfId="9223"/>
    <cellStyle name="Total 5 4 4" xfId="13886"/>
    <cellStyle name="Total 5 4 5" xfId="18547"/>
    <cellStyle name="Total 5 5" xfId="1983"/>
    <cellStyle name="Total 5 5 2" xfId="4909"/>
    <cellStyle name="Total 5 5 3" xfId="9224"/>
    <cellStyle name="Total 5 5 4" xfId="13887"/>
    <cellStyle name="Total 5 5 5" xfId="18548"/>
    <cellStyle name="Total 5 6" xfId="2651"/>
    <cellStyle name="Total 5 6 2" xfId="9225"/>
    <cellStyle name="Total 5 6 3" xfId="13888"/>
    <cellStyle name="Total 5 6 4" xfId="18549"/>
    <cellStyle name="Total 5 7" xfId="4910"/>
    <cellStyle name="Total 5 7 2" xfId="9226"/>
    <cellStyle name="Total 5 7 3" xfId="13889"/>
    <cellStyle name="Total 5 7 4" xfId="18550"/>
    <cellStyle name="Total 5 8" xfId="4911"/>
    <cellStyle name="Total 5 8 2" xfId="9227"/>
    <cellStyle name="Total 5 8 3" xfId="13890"/>
    <cellStyle name="Total 5 8 4" xfId="18551"/>
    <cellStyle name="Total 5 9" xfId="4912"/>
    <cellStyle name="Total 5 9 2" xfId="9228"/>
    <cellStyle name="Total 5 9 3" xfId="13891"/>
    <cellStyle name="Total 5 9 4" xfId="18552"/>
    <cellStyle name="Total 6" xfId="545"/>
    <cellStyle name="Total 6 10" xfId="4913"/>
    <cellStyle name="Total 6 10 2" xfId="9229"/>
    <cellStyle name="Total 6 10 3" xfId="13892"/>
    <cellStyle name="Total 6 10 4" xfId="18553"/>
    <cellStyle name="Total 6 11" xfId="4914"/>
    <cellStyle name="Total 6 11 2" xfId="9230"/>
    <cellStyle name="Total 6 11 3" xfId="13893"/>
    <cellStyle name="Total 6 11 4" xfId="18554"/>
    <cellStyle name="Total 6 12" xfId="4915"/>
    <cellStyle name="Total 6 12 2" xfId="9231"/>
    <cellStyle name="Total 6 12 3" xfId="13894"/>
    <cellStyle name="Total 6 12 4" xfId="18555"/>
    <cellStyle name="Total 6 13" xfId="4916"/>
    <cellStyle name="Total 6 13 2" xfId="9232"/>
    <cellStyle name="Total 6 13 3" xfId="13895"/>
    <cellStyle name="Total 6 13 4" xfId="18556"/>
    <cellStyle name="Total 6 14" xfId="4917"/>
    <cellStyle name="Total 6 14 2" xfId="9233"/>
    <cellStyle name="Total 6 14 3" xfId="13896"/>
    <cellStyle name="Total 6 14 4" xfId="18557"/>
    <cellStyle name="Total 6 15" xfId="4918"/>
    <cellStyle name="Total 6 15 2" xfId="9234"/>
    <cellStyle name="Total 6 15 3" xfId="13897"/>
    <cellStyle name="Total 6 15 4" xfId="18558"/>
    <cellStyle name="Total 6 16" xfId="4919"/>
    <cellStyle name="Total 6 16 2" xfId="9235"/>
    <cellStyle name="Total 6 16 3" xfId="13898"/>
    <cellStyle name="Total 6 16 4" xfId="18559"/>
    <cellStyle name="Total 6 17" xfId="4920"/>
    <cellStyle name="Total 6 17 2" xfId="9236"/>
    <cellStyle name="Total 6 17 3" xfId="13899"/>
    <cellStyle name="Total 6 17 4" xfId="18560"/>
    <cellStyle name="Total 6 18" xfId="4921"/>
    <cellStyle name="Total 6 18 2" xfId="9237"/>
    <cellStyle name="Total 6 18 3" xfId="13900"/>
    <cellStyle name="Total 6 18 4" xfId="18561"/>
    <cellStyle name="Total 6 19" xfId="3834"/>
    <cellStyle name="Total 6 2" xfId="937"/>
    <cellStyle name="Total 6 2 2" xfId="1305"/>
    <cellStyle name="Total 6 2 3" xfId="1745"/>
    <cellStyle name="Total 6 2 4" xfId="2185"/>
    <cellStyle name="Total 6 2 5" xfId="4922"/>
    <cellStyle name="Total 6 2 6" xfId="9238"/>
    <cellStyle name="Total 6 2 7" xfId="13901"/>
    <cellStyle name="Total 6 2 8" xfId="18562"/>
    <cellStyle name="Total 6 20" xfId="11626"/>
    <cellStyle name="Total 6 21" xfId="16287"/>
    <cellStyle name="Total 6 3" xfId="693"/>
    <cellStyle name="Total 6 3 2" xfId="4923"/>
    <cellStyle name="Total 6 3 3" xfId="9239"/>
    <cellStyle name="Total 6 3 4" xfId="13902"/>
    <cellStyle name="Total 6 3 5" xfId="18563"/>
    <cellStyle name="Total 6 4" xfId="1544"/>
    <cellStyle name="Total 6 4 2" xfId="4924"/>
    <cellStyle name="Total 6 4 3" xfId="9240"/>
    <cellStyle name="Total 6 4 4" xfId="13903"/>
    <cellStyle name="Total 6 4 5" xfId="18564"/>
    <cellStyle name="Total 6 5" xfId="1984"/>
    <cellStyle name="Total 6 5 2" xfId="4925"/>
    <cellStyle name="Total 6 5 3" xfId="9241"/>
    <cellStyle name="Total 6 5 4" xfId="13904"/>
    <cellStyle name="Total 6 5 5" xfId="18565"/>
    <cellStyle name="Total 6 6" xfId="2652"/>
    <cellStyle name="Total 6 6 2" xfId="9242"/>
    <cellStyle name="Total 6 6 3" xfId="13905"/>
    <cellStyle name="Total 6 6 4" xfId="18566"/>
    <cellStyle name="Total 6 7" xfId="4926"/>
    <cellStyle name="Total 6 7 2" xfId="9243"/>
    <cellStyle name="Total 6 7 3" xfId="13906"/>
    <cellStyle name="Total 6 7 4" xfId="18567"/>
    <cellStyle name="Total 6 8" xfId="4927"/>
    <cellStyle name="Total 6 8 2" xfId="9244"/>
    <cellStyle name="Total 6 8 3" xfId="13907"/>
    <cellStyle name="Total 6 8 4" xfId="18568"/>
    <cellStyle name="Total 6 9" xfId="4928"/>
    <cellStyle name="Total 6 9 2" xfId="9245"/>
    <cellStyle name="Total 6 9 3" xfId="13908"/>
    <cellStyle name="Total 6 9 4" xfId="18569"/>
    <cellStyle name="Total 7" xfId="546"/>
    <cellStyle name="Total 7 10" xfId="4929"/>
    <cellStyle name="Total 7 10 2" xfId="9246"/>
    <cellStyle name="Total 7 10 3" xfId="13909"/>
    <cellStyle name="Total 7 10 4" xfId="18570"/>
    <cellStyle name="Total 7 11" xfId="4930"/>
    <cellStyle name="Total 7 11 2" xfId="9247"/>
    <cellStyle name="Total 7 11 3" xfId="13910"/>
    <cellStyle name="Total 7 11 4" xfId="18571"/>
    <cellStyle name="Total 7 12" xfId="4931"/>
    <cellStyle name="Total 7 12 2" xfId="9248"/>
    <cellStyle name="Total 7 12 3" xfId="13911"/>
    <cellStyle name="Total 7 12 4" xfId="18572"/>
    <cellStyle name="Total 7 13" xfId="4932"/>
    <cellStyle name="Total 7 13 2" xfId="9249"/>
    <cellStyle name="Total 7 13 3" xfId="13912"/>
    <cellStyle name="Total 7 13 4" xfId="18573"/>
    <cellStyle name="Total 7 14" xfId="4933"/>
    <cellStyle name="Total 7 14 2" xfId="9250"/>
    <cellStyle name="Total 7 14 3" xfId="13913"/>
    <cellStyle name="Total 7 14 4" xfId="18574"/>
    <cellStyle name="Total 7 15" xfId="4934"/>
    <cellStyle name="Total 7 15 2" xfId="9251"/>
    <cellStyle name="Total 7 15 3" xfId="13914"/>
    <cellStyle name="Total 7 15 4" xfId="18575"/>
    <cellStyle name="Total 7 16" xfId="4935"/>
    <cellStyle name="Total 7 16 2" xfId="9252"/>
    <cellStyle name="Total 7 16 3" xfId="13915"/>
    <cellStyle name="Total 7 16 4" xfId="18576"/>
    <cellStyle name="Total 7 17" xfId="4936"/>
    <cellStyle name="Total 7 17 2" xfId="9253"/>
    <cellStyle name="Total 7 17 3" xfId="13916"/>
    <cellStyle name="Total 7 17 4" xfId="18577"/>
    <cellStyle name="Total 7 18" xfId="4937"/>
    <cellStyle name="Total 7 18 2" xfId="9254"/>
    <cellStyle name="Total 7 18 3" xfId="13917"/>
    <cellStyle name="Total 7 18 4" xfId="18578"/>
    <cellStyle name="Total 7 19" xfId="3807"/>
    <cellStyle name="Total 7 2" xfId="938"/>
    <cellStyle name="Total 7 2 2" xfId="1306"/>
    <cellStyle name="Total 7 2 3" xfId="1746"/>
    <cellStyle name="Total 7 2 4" xfId="2186"/>
    <cellStyle name="Total 7 2 5" xfId="4938"/>
    <cellStyle name="Total 7 2 6" xfId="9255"/>
    <cellStyle name="Total 7 2 7" xfId="13918"/>
    <cellStyle name="Total 7 2 8" xfId="18579"/>
    <cellStyle name="Total 7 20" xfId="11627"/>
    <cellStyle name="Total 7 21" xfId="16288"/>
    <cellStyle name="Total 7 3" xfId="692"/>
    <cellStyle name="Total 7 3 2" xfId="4939"/>
    <cellStyle name="Total 7 3 3" xfId="9256"/>
    <cellStyle name="Total 7 3 4" xfId="13919"/>
    <cellStyle name="Total 7 3 5" xfId="18580"/>
    <cellStyle name="Total 7 4" xfId="1545"/>
    <cellStyle name="Total 7 4 2" xfId="4940"/>
    <cellStyle name="Total 7 4 3" xfId="9257"/>
    <cellStyle name="Total 7 4 4" xfId="13920"/>
    <cellStyle name="Total 7 4 5" xfId="18581"/>
    <cellStyle name="Total 7 5" xfId="1985"/>
    <cellStyle name="Total 7 5 2" xfId="4941"/>
    <cellStyle name="Total 7 5 3" xfId="9258"/>
    <cellStyle name="Total 7 5 4" xfId="13921"/>
    <cellStyle name="Total 7 5 5" xfId="18582"/>
    <cellStyle name="Total 7 6" xfId="2653"/>
    <cellStyle name="Total 7 6 2" xfId="9259"/>
    <cellStyle name="Total 7 6 3" xfId="13922"/>
    <cellStyle name="Total 7 6 4" xfId="18583"/>
    <cellStyle name="Total 7 7" xfId="4942"/>
    <cellStyle name="Total 7 7 2" xfId="9260"/>
    <cellStyle name="Total 7 7 3" xfId="13923"/>
    <cellStyle name="Total 7 7 4" xfId="18584"/>
    <cellStyle name="Total 7 8" xfId="4943"/>
    <cellStyle name="Total 7 8 2" xfId="9261"/>
    <cellStyle name="Total 7 8 3" xfId="13924"/>
    <cellStyle name="Total 7 8 4" xfId="18585"/>
    <cellStyle name="Total 7 9" xfId="4944"/>
    <cellStyle name="Total 7 9 2" xfId="9262"/>
    <cellStyle name="Total 7 9 3" xfId="13925"/>
    <cellStyle name="Total 7 9 4" xfId="18586"/>
    <cellStyle name="Total 8" xfId="547"/>
    <cellStyle name="Total 8 10" xfId="4945"/>
    <cellStyle name="Total 8 10 2" xfId="9263"/>
    <cellStyle name="Total 8 10 3" xfId="13926"/>
    <cellStyle name="Total 8 10 4" xfId="18587"/>
    <cellStyle name="Total 8 11" xfId="4946"/>
    <cellStyle name="Total 8 11 2" xfId="9264"/>
    <cellStyle name="Total 8 11 3" xfId="13927"/>
    <cellStyle name="Total 8 11 4" xfId="18588"/>
    <cellStyle name="Total 8 12" xfId="4947"/>
    <cellStyle name="Total 8 12 2" xfId="9265"/>
    <cellStyle name="Total 8 12 3" xfId="13928"/>
    <cellStyle name="Total 8 12 4" xfId="18589"/>
    <cellStyle name="Total 8 13" xfId="4948"/>
    <cellStyle name="Total 8 13 2" xfId="9266"/>
    <cellStyle name="Total 8 13 3" xfId="13929"/>
    <cellStyle name="Total 8 13 4" xfId="18590"/>
    <cellStyle name="Total 8 14" xfId="4949"/>
    <cellStyle name="Total 8 14 2" xfId="9267"/>
    <cellStyle name="Total 8 14 3" xfId="13930"/>
    <cellStyle name="Total 8 14 4" xfId="18591"/>
    <cellStyle name="Total 8 15" xfId="4950"/>
    <cellStyle name="Total 8 15 2" xfId="9268"/>
    <cellStyle name="Total 8 15 3" xfId="13931"/>
    <cellStyle name="Total 8 15 4" xfId="18592"/>
    <cellStyle name="Total 8 16" xfId="4951"/>
    <cellStyle name="Total 8 16 2" xfId="9269"/>
    <cellStyle name="Total 8 16 3" xfId="13932"/>
    <cellStyle name="Total 8 16 4" xfId="18593"/>
    <cellStyle name="Total 8 17" xfId="4952"/>
    <cellStyle name="Total 8 17 2" xfId="9270"/>
    <cellStyle name="Total 8 17 3" xfId="13933"/>
    <cellStyle name="Total 8 17 4" xfId="18594"/>
    <cellStyle name="Total 8 18" xfId="4953"/>
    <cellStyle name="Total 8 18 2" xfId="9271"/>
    <cellStyle name="Total 8 18 3" xfId="13934"/>
    <cellStyle name="Total 8 18 4" xfId="18595"/>
    <cellStyle name="Total 8 19" xfId="3794"/>
    <cellStyle name="Total 8 2" xfId="939"/>
    <cellStyle name="Total 8 2 2" xfId="1307"/>
    <cellStyle name="Total 8 2 3" xfId="1747"/>
    <cellStyle name="Total 8 2 4" xfId="2187"/>
    <cellStyle name="Total 8 2 5" xfId="4954"/>
    <cellStyle name="Total 8 2 6" xfId="9272"/>
    <cellStyle name="Total 8 2 7" xfId="13935"/>
    <cellStyle name="Total 8 2 8" xfId="18596"/>
    <cellStyle name="Total 8 20" xfId="11628"/>
    <cellStyle name="Total 8 21" xfId="16289"/>
    <cellStyle name="Total 8 3" xfId="691"/>
    <cellStyle name="Total 8 3 2" xfId="4955"/>
    <cellStyle name="Total 8 3 3" xfId="9273"/>
    <cellStyle name="Total 8 3 4" xfId="13936"/>
    <cellStyle name="Total 8 3 5" xfId="18597"/>
    <cellStyle name="Total 8 4" xfId="1546"/>
    <cellStyle name="Total 8 4 2" xfId="4956"/>
    <cellStyle name="Total 8 4 3" xfId="9274"/>
    <cellStyle name="Total 8 4 4" xfId="13937"/>
    <cellStyle name="Total 8 4 5" xfId="18598"/>
    <cellStyle name="Total 8 5" xfId="1986"/>
    <cellStyle name="Total 8 5 2" xfId="4957"/>
    <cellStyle name="Total 8 5 3" xfId="9275"/>
    <cellStyle name="Total 8 5 4" xfId="13938"/>
    <cellStyle name="Total 8 5 5" xfId="18599"/>
    <cellStyle name="Total 8 6" xfId="2654"/>
    <cellStyle name="Total 8 6 2" xfId="9276"/>
    <cellStyle name="Total 8 6 3" xfId="13939"/>
    <cellStyle name="Total 8 6 4" xfId="18600"/>
    <cellStyle name="Total 8 7" xfId="4958"/>
    <cellStyle name="Total 8 7 2" xfId="9277"/>
    <cellStyle name="Total 8 7 3" xfId="13940"/>
    <cellStyle name="Total 8 7 4" xfId="18601"/>
    <cellStyle name="Total 8 8" xfId="4959"/>
    <cellStyle name="Total 8 8 2" xfId="9278"/>
    <cellStyle name="Total 8 8 3" xfId="13941"/>
    <cellStyle name="Total 8 8 4" xfId="18602"/>
    <cellStyle name="Total 8 9" xfId="4960"/>
    <cellStyle name="Total 8 9 2" xfId="9279"/>
    <cellStyle name="Total 8 9 3" xfId="13942"/>
    <cellStyle name="Total 8 9 4" xfId="18603"/>
    <cellStyle name="Total 9" xfId="548"/>
    <cellStyle name="Total 9 10" xfId="4961"/>
    <cellStyle name="Total 9 10 2" xfId="9280"/>
    <cellStyle name="Total 9 10 3" xfId="13943"/>
    <cellStyle name="Total 9 10 4" xfId="18604"/>
    <cellStyle name="Total 9 11" xfId="4962"/>
    <cellStyle name="Total 9 11 2" xfId="9281"/>
    <cellStyle name="Total 9 11 3" xfId="13944"/>
    <cellStyle name="Total 9 11 4" xfId="18605"/>
    <cellStyle name="Total 9 12" xfId="4963"/>
    <cellStyle name="Total 9 12 2" xfId="9282"/>
    <cellStyle name="Total 9 12 3" xfId="13945"/>
    <cellStyle name="Total 9 12 4" xfId="18606"/>
    <cellStyle name="Total 9 13" xfId="4964"/>
    <cellStyle name="Total 9 13 2" xfId="9283"/>
    <cellStyle name="Total 9 13 3" xfId="13946"/>
    <cellStyle name="Total 9 13 4" xfId="18607"/>
    <cellStyle name="Total 9 14" xfId="4965"/>
    <cellStyle name="Total 9 14 2" xfId="9284"/>
    <cellStyle name="Total 9 14 3" xfId="13947"/>
    <cellStyle name="Total 9 14 4" xfId="18608"/>
    <cellStyle name="Total 9 15" xfId="4966"/>
    <cellStyle name="Total 9 15 2" xfId="9285"/>
    <cellStyle name="Total 9 15 3" xfId="13948"/>
    <cellStyle name="Total 9 15 4" xfId="18609"/>
    <cellStyle name="Total 9 16" xfId="4967"/>
    <cellStyle name="Total 9 16 2" xfId="9286"/>
    <cellStyle name="Total 9 16 3" xfId="13949"/>
    <cellStyle name="Total 9 16 4" xfId="18610"/>
    <cellStyle name="Total 9 17" xfId="4968"/>
    <cellStyle name="Total 9 17 2" xfId="9287"/>
    <cellStyle name="Total 9 17 3" xfId="13950"/>
    <cellStyle name="Total 9 17 4" xfId="18611"/>
    <cellStyle name="Total 9 18" xfId="4969"/>
    <cellStyle name="Total 9 18 2" xfId="9288"/>
    <cellStyle name="Total 9 18 3" xfId="13951"/>
    <cellStyle name="Total 9 18 4" xfId="18612"/>
    <cellStyle name="Total 9 19" xfId="3785"/>
    <cellStyle name="Total 9 2" xfId="940"/>
    <cellStyle name="Total 9 2 2" xfId="1308"/>
    <cellStyle name="Total 9 2 3" xfId="1748"/>
    <cellStyle name="Total 9 2 4" xfId="2188"/>
    <cellStyle name="Total 9 2 5" xfId="4970"/>
    <cellStyle name="Total 9 2 6" xfId="9289"/>
    <cellStyle name="Total 9 2 7" xfId="13952"/>
    <cellStyle name="Total 9 2 8" xfId="18613"/>
    <cellStyle name="Total 9 20" xfId="11629"/>
    <cellStyle name="Total 9 21" xfId="16290"/>
    <cellStyle name="Total 9 3" xfId="690"/>
    <cellStyle name="Total 9 3 2" xfId="4971"/>
    <cellStyle name="Total 9 3 3" xfId="9290"/>
    <cellStyle name="Total 9 3 4" xfId="13953"/>
    <cellStyle name="Total 9 3 5" xfId="18614"/>
    <cellStyle name="Total 9 4" xfId="1547"/>
    <cellStyle name="Total 9 4 2" xfId="4972"/>
    <cellStyle name="Total 9 4 3" xfId="9291"/>
    <cellStyle name="Total 9 4 4" xfId="13954"/>
    <cellStyle name="Total 9 4 5" xfId="18615"/>
    <cellStyle name="Total 9 5" xfId="1987"/>
    <cellStyle name="Total 9 5 2" xfId="4973"/>
    <cellStyle name="Total 9 5 3" xfId="9292"/>
    <cellStyle name="Total 9 5 4" xfId="13955"/>
    <cellStyle name="Total 9 5 5" xfId="18616"/>
    <cellStyle name="Total 9 6" xfId="2655"/>
    <cellStyle name="Total 9 6 2" xfId="9293"/>
    <cellStyle name="Total 9 6 3" xfId="13956"/>
    <cellStyle name="Total 9 6 4" xfId="18617"/>
    <cellStyle name="Total 9 7" xfId="4974"/>
    <cellStyle name="Total 9 7 2" xfId="9294"/>
    <cellStyle name="Total 9 7 3" xfId="13957"/>
    <cellStyle name="Total 9 7 4" xfId="18618"/>
    <cellStyle name="Total 9 8" xfId="4975"/>
    <cellStyle name="Total 9 8 2" xfId="9295"/>
    <cellStyle name="Total 9 8 3" xfId="13958"/>
    <cellStyle name="Total 9 8 4" xfId="18619"/>
    <cellStyle name="Total 9 9" xfId="4976"/>
    <cellStyle name="Total 9 9 2" xfId="9296"/>
    <cellStyle name="Total 9 9 3" xfId="13959"/>
    <cellStyle name="Total 9 9 4" xfId="18620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549"/>
    <cellStyle name="Ввод  2 10 10" xfId="4977"/>
    <cellStyle name="Ввод  2 10 10 2" xfId="9297"/>
    <cellStyle name="Ввод  2 10 10 3" xfId="13960"/>
    <cellStyle name="Ввод  2 10 10 4" xfId="18621"/>
    <cellStyle name="Ввод  2 10 11" xfId="4978"/>
    <cellStyle name="Ввод  2 10 11 2" xfId="9298"/>
    <cellStyle name="Ввод  2 10 11 3" xfId="13961"/>
    <cellStyle name="Ввод  2 10 11 4" xfId="18622"/>
    <cellStyle name="Ввод  2 10 12" xfId="4979"/>
    <cellStyle name="Ввод  2 10 12 2" xfId="9299"/>
    <cellStyle name="Ввод  2 10 12 3" xfId="13962"/>
    <cellStyle name="Ввод  2 10 12 4" xfId="18623"/>
    <cellStyle name="Ввод  2 10 13" xfId="4980"/>
    <cellStyle name="Ввод  2 10 13 2" xfId="9300"/>
    <cellStyle name="Ввод  2 10 13 3" xfId="13963"/>
    <cellStyle name="Ввод  2 10 13 4" xfId="18624"/>
    <cellStyle name="Ввод  2 10 14" xfId="4981"/>
    <cellStyle name="Ввод  2 10 14 2" xfId="9301"/>
    <cellStyle name="Ввод  2 10 14 3" xfId="13964"/>
    <cellStyle name="Ввод  2 10 14 4" xfId="18625"/>
    <cellStyle name="Ввод  2 10 15" xfId="4982"/>
    <cellStyle name="Ввод  2 10 15 2" xfId="9302"/>
    <cellStyle name="Ввод  2 10 15 3" xfId="13965"/>
    <cellStyle name="Ввод  2 10 15 4" xfId="18626"/>
    <cellStyle name="Ввод  2 10 16" xfId="4983"/>
    <cellStyle name="Ввод  2 10 16 2" xfId="9303"/>
    <cellStyle name="Ввод  2 10 16 3" xfId="13966"/>
    <cellStyle name="Ввод  2 10 16 4" xfId="18627"/>
    <cellStyle name="Ввод  2 10 17" xfId="4984"/>
    <cellStyle name="Ввод  2 10 17 2" xfId="9304"/>
    <cellStyle name="Ввод  2 10 17 3" xfId="13967"/>
    <cellStyle name="Ввод  2 10 17 4" xfId="18628"/>
    <cellStyle name="Ввод  2 10 18" xfId="4985"/>
    <cellStyle name="Ввод  2 10 18 2" xfId="9305"/>
    <cellStyle name="Ввод  2 10 18 3" xfId="13968"/>
    <cellStyle name="Ввод  2 10 18 4" xfId="18629"/>
    <cellStyle name="Ввод  2 10 19" xfId="3772"/>
    <cellStyle name="Ввод  2 10 2" xfId="941"/>
    <cellStyle name="Ввод  2 10 2 2" xfId="1309"/>
    <cellStyle name="Ввод  2 10 2 3" xfId="1749"/>
    <cellStyle name="Ввод  2 10 2 4" xfId="2189"/>
    <cellStyle name="Ввод  2 10 2 5" xfId="4986"/>
    <cellStyle name="Ввод  2 10 2 6" xfId="9306"/>
    <cellStyle name="Ввод  2 10 2 7" xfId="13969"/>
    <cellStyle name="Ввод  2 10 2 8" xfId="18630"/>
    <cellStyle name="Ввод  2 10 20" xfId="11630"/>
    <cellStyle name="Ввод  2 10 21" xfId="16291"/>
    <cellStyle name="Ввод  2 10 3" xfId="689"/>
    <cellStyle name="Ввод  2 10 3 2" xfId="4987"/>
    <cellStyle name="Ввод  2 10 3 3" xfId="9307"/>
    <cellStyle name="Ввод  2 10 3 4" xfId="13970"/>
    <cellStyle name="Ввод  2 10 3 5" xfId="18631"/>
    <cellStyle name="Ввод  2 10 4" xfId="1548"/>
    <cellStyle name="Ввод  2 10 4 2" xfId="4988"/>
    <cellStyle name="Ввод  2 10 4 3" xfId="9308"/>
    <cellStyle name="Ввод  2 10 4 4" xfId="13971"/>
    <cellStyle name="Ввод  2 10 4 5" xfId="18632"/>
    <cellStyle name="Ввод  2 10 5" xfId="1988"/>
    <cellStyle name="Ввод  2 10 5 2" xfId="4989"/>
    <cellStyle name="Ввод  2 10 5 3" xfId="9309"/>
    <cellStyle name="Ввод  2 10 5 4" xfId="13972"/>
    <cellStyle name="Ввод  2 10 5 5" xfId="18633"/>
    <cellStyle name="Ввод  2 10 6" xfId="2656"/>
    <cellStyle name="Ввод  2 10 6 2" xfId="9310"/>
    <cellStyle name="Ввод  2 10 6 3" xfId="13973"/>
    <cellStyle name="Ввод  2 10 6 4" xfId="18634"/>
    <cellStyle name="Ввод  2 10 7" xfId="4991"/>
    <cellStyle name="Ввод  2 10 7 2" xfId="9311"/>
    <cellStyle name="Ввод  2 10 7 3" xfId="13974"/>
    <cellStyle name="Ввод  2 10 7 4" xfId="18635"/>
    <cellStyle name="Ввод  2 10 8" xfId="4992"/>
    <cellStyle name="Ввод  2 10 8 2" xfId="9312"/>
    <cellStyle name="Ввод  2 10 8 3" xfId="13975"/>
    <cellStyle name="Ввод  2 10 8 4" xfId="18636"/>
    <cellStyle name="Ввод  2 10 9" xfId="4993"/>
    <cellStyle name="Ввод  2 10 9 2" xfId="9313"/>
    <cellStyle name="Ввод  2 10 9 3" xfId="13976"/>
    <cellStyle name="Ввод  2 10 9 4" xfId="18637"/>
    <cellStyle name="Ввод  2 11" xfId="550"/>
    <cellStyle name="Ввод  2 11 10" xfId="4994"/>
    <cellStyle name="Ввод  2 11 10 2" xfId="9314"/>
    <cellStyle name="Ввод  2 11 10 3" xfId="13977"/>
    <cellStyle name="Ввод  2 11 10 4" xfId="18638"/>
    <cellStyle name="Ввод  2 11 11" xfId="4995"/>
    <cellStyle name="Ввод  2 11 11 2" xfId="9315"/>
    <cellStyle name="Ввод  2 11 11 3" xfId="13978"/>
    <cellStyle name="Ввод  2 11 11 4" xfId="18639"/>
    <cellStyle name="Ввод  2 11 12" xfId="4996"/>
    <cellStyle name="Ввод  2 11 12 2" xfId="9316"/>
    <cellStyle name="Ввод  2 11 12 3" xfId="13979"/>
    <cellStyle name="Ввод  2 11 12 4" xfId="18640"/>
    <cellStyle name="Ввод  2 11 13" xfId="4997"/>
    <cellStyle name="Ввод  2 11 13 2" xfId="9317"/>
    <cellStyle name="Ввод  2 11 13 3" xfId="13980"/>
    <cellStyle name="Ввод  2 11 13 4" xfId="18641"/>
    <cellStyle name="Ввод  2 11 14" xfId="4998"/>
    <cellStyle name="Ввод  2 11 14 2" xfId="9318"/>
    <cellStyle name="Ввод  2 11 14 3" xfId="13981"/>
    <cellStyle name="Ввод  2 11 14 4" xfId="18642"/>
    <cellStyle name="Ввод  2 11 15" xfId="4999"/>
    <cellStyle name="Ввод  2 11 15 2" xfId="9319"/>
    <cellStyle name="Ввод  2 11 15 3" xfId="13982"/>
    <cellStyle name="Ввод  2 11 15 4" xfId="18643"/>
    <cellStyle name="Ввод  2 11 16" xfId="5000"/>
    <cellStyle name="Ввод  2 11 16 2" xfId="9320"/>
    <cellStyle name="Ввод  2 11 16 3" xfId="13983"/>
    <cellStyle name="Ввод  2 11 16 4" xfId="18644"/>
    <cellStyle name="Ввод  2 11 17" xfId="5001"/>
    <cellStyle name="Ввод  2 11 17 2" xfId="9321"/>
    <cellStyle name="Ввод  2 11 17 3" xfId="13984"/>
    <cellStyle name="Ввод  2 11 17 4" xfId="18645"/>
    <cellStyle name="Ввод  2 11 18" xfId="5002"/>
    <cellStyle name="Ввод  2 11 18 2" xfId="9322"/>
    <cellStyle name="Ввод  2 11 18 3" xfId="13985"/>
    <cellStyle name="Ввод  2 11 18 4" xfId="18646"/>
    <cellStyle name="Ввод  2 11 19" xfId="3755"/>
    <cellStyle name="Ввод  2 11 2" xfId="942"/>
    <cellStyle name="Ввод  2 11 2 2" xfId="1310"/>
    <cellStyle name="Ввод  2 11 2 3" xfId="1750"/>
    <cellStyle name="Ввод  2 11 2 4" xfId="2190"/>
    <cellStyle name="Ввод  2 11 2 5" xfId="5003"/>
    <cellStyle name="Ввод  2 11 2 6" xfId="9323"/>
    <cellStyle name="Ввод  2 11 2 7" xfId="13986"/>
    <cellStyle name="Ввод  2 11 2 8" xfId="18647"/>
    <cellStyle name="Ввод  2 11 20" xfId="11631"/>
    <cellStyle name="Ввод  2 11 21" xfId="16292"/>
    <cellStyle name="Ввод  2 11 3" xfId="688"/>
    <cellStyle name="Ввод  2 11 3 2" xfId="5004"/>
    <cellStyle name="Ввод  2 11 3 3" xfId="9324"/>
    <cellStyle name="Ввод  2 11 3 4" xfId="13987"/>
    <cellStyle name="Ввод  2 11 3 5" xfId="18648"/>
    <cellStyle name="Ввод  2 11 4" xfId="1549"/>
    <cellStyle name="Ввод  2 11 4 2" xfId="5005"/>
    <cellStyle name="Ввод  2 11 4 3" xfId="9325"/>
    <cellStyle name="Ввод  2 11 4 4" xfId="13988"/>
    <cellStyle name="Ввод  2 11 4 5" xfId="18649"/>
    <cellStyle name="Ввод  2 11 5" xfId="1989"/>
    <cellStyle name="Ввод  2 11 5 2" xfId="5006"/>
    <cellStyle name="Ввод  2 11 5 3" xfId="9326"/>
    <cellStyle name="Ввод  2 11 5 4" xfId="13989"/>
    <cellStyle name="Ввод  2 11 5 5" xfId="18650"/>
    <cellStyle name="Ввод  2 11 6" xfId="2657"/>
    <cellStyle name="Ввод  2 11 6 2" xfId="9327"/>
    <cellStyle name="Ввод  2 11 6 3" xfId="13990"/>
    <cellStyle name="Ввод  2 11 6 4" xfId="18651"/>
    <cellStyle name="Ввод  2 11 7" xfId="5008"/>
    <cellStyle name="Ввод  2 11 7 2" xfId="9328"/>
    <cellStyle name="Ввод  2 11 7 3" xfId="13991"/>
    <cellStyle name="Ввод  2 11 7 4" xfId="18652"/>
    <cellStyle name="Ввод  2 11 8" xfId="5009"/>
    <cellStyle name="Ввод  2 11 8 2" xfId="9329"/>
    <cellStyle name="Ввод  2 11 8 3" xfId="13992"/>
    <cellStyle name="Ввод  2 11 8 4" xfId="18653"/>
    <cellStyle name="Ввод  2 11 9" xfId="5010"/>
    <cellStyle name="Ввод  2 11 9 2" xfId="9330"/>
    <cellStyle name="Ввод  2 11 9 3" xfId="13993"/>
    <cellStyle name="Ввод  2 11 9 4" xfId="18654"/>
    <cellStyle name="Ввод  2 12" xfId="551"/>
    <cellStyle name="Ввод  2 12 10" xfId="5011"/>
    <cellStyle name="Ввод  2 12 10 2" xfId="9331"/>
    <cellStyle name="Ввод  2 12 10 3" xfId="13994"/>
    <cellStyle name="Ввод  2 12 10 4" xfId="18655"/>
    <cellStyle name="Ввод  2 12 11" xfId="5012"/>
    <cellStyle name="Ввод  2 12 11 2" xfId="9332"/>
    <cellStyle name="Ввод  2 12 11 3" xfId="13995"/>
    <cellStyle name="Ввод  2 12 11 4" xfId="18656"/>
    <cellStyle name="Ввод  2 12 12" xfId="5013"/>
    <cellStyle name="Ввод  2 12 12 2" xfId="9333"/>
    <cellStyle name="Ввод  2 12 12 3" xfId="13996"/>
    <cellStyle name="Ввод  2 12 12 4" xfId="18657"/>
    <cellStyle name="Ввод  2 12 13" xfId="5014"/>
    <cellStyle name="Ввод  2 12 13 2" xfId="9334"/>
    <cellStyle name="Ввод  2 12 13 3" xfId="13997"/>
    <cellStyle name="Ввод  2 12 13 4" xfId="18658"/>
    <cellStyle name="Ввод  2 12 14" xfId="5015"/>
    <cellStyle name="Ввод  2 12 14 2" xfId="9335"/>
    <cellStyle name="Ввод  2 12 14 3" xfId="13998"/>
    <cellStyle name="Ввод  2 12 14 4" xfId="18659"/>
    <cellStyle name="Ввод  2 12 15" xfId="5016"/>
    <cellStyle name="Ввод  2 12 15 2" xfId="9336"/>
    <cellStyle name="Ввод  2 12 15 3" xfId="13999"/>
    <cellStyle name="Ввод  2 12 15 4" xfId="18660"/>
    <cellStyle name="Ввод  2 12 16" xfId="5017"/>
    <cellStyle name="Ввод  2 12 16 2" xfId="9337"/>
    <cellStyle name="Ввод  2 12 16 3" xfId="14000"/>
    <cellStyle name="Ввод  2 12 16 4" xfId="18661"/>
    <cellStyle name="Ввод  2 12 17" xfId="5018"/>
    <cellStyle name="Ввод  2 12 17 2" xfId="9338"/>
    <cellStyle name="Ввод  2 12 17 3" xfId="14001"/>
    <cellStyle name="Ввод  2 12 17 4" xfId="18662"/>
    <cellStyle name="Ввод  2 12 18" xfId="5019"/>
    <cellStyle name="Ввод  2 12 18 2" xfId="9339"/>
    <cellStyle name="Ввод  2 12 18 3" xfId="14002"/>
    <cellStyle name="Ввод  2 12 18 4" xfId="18663"/>
    <cellStyle name="Ввод  2 12 19" xfId="2547"/>
    <cellStyle name="Ввод  2 12 2" xfId="943"/>
    <cellStyle name="Ввод  2 12 2 2" xfId="1311"/>
    <cellStyle name="Ввод  2 12 2 3" xfId="1751"/>
    <cellStyle name="Ввод  2 12 2 4" xfId="2191"/>
    <cellStyle name="Ввод  2 12 2 5" xfId="5020"/>
    <cellStyle name="Ввод  2 12 2 6" xfId="9340"/>
    <cellStyle name="Ввод  2 12 2 7" xfId="14003"/>
    <cellStyle name="Ввод  2 12 2 8" xfId="18664"/>
    <cellStyle name="Ввод  2 12 20" xfId="11632"/>
    <cellStyle name="Ввод  2 12 21" xfId="16293"/>
    <cellStyle name="Ввод  2 12 3" xfId="687"/>
    <cellStyle name="Ввод  2 12 3 2" xfId="5021"/>
    <cellStyle name="Ввод  2 12 3 3" xfId="9341"/>
    <cellStyle name="Ввод  2 12 3 4" xfId="14004"/>
    <cellStyle name="Ввод  2 12 3 5" xfId="18665"/>
    <cellStyle name="Ввод  2 12 4" xfId="1550"/>
    <cellStyle name="Ввод  2 12 4 2" xfId="5022"/>
    <cellStyle name="Ввод  2 12 4 3" xfId="9342"/>
    <cellStyle name="Ввод  2 12 4 4" xfId="14005"/>
    <cellStyle name="Ввод  2 12 4 5" xfId="18666"/>
    <cellStyle name="Ввод  2 12 5" xfId="1990"/>
    <cellStyle name="Ввод  2 12 5 2" xfId="5023"/>
    <cellStyle name="Ввод  2 12 5 3" xfId="9343"/>
    <cellStyle name="Ввод  2 12 5 4" xfId="14006"/>
    <cellStyle name="Ввод  2 12 5 5" xfId="18667"/>
    <cellStyle name="Ввод  2 12 6" xfId="2658"/>
    <cellStyle name="Ввод  2 12 6 2" xfId="9344"/>
    <cellStyle name="Ввод  2 12 6 3" xfId="14007"/>
    <cellStyle name="Ввод  2 12 6 4" xfId="18668"/>
    <cellStyle name="Ввод  2 12 7" xfId="5024"/>
    <cellStyle name="Ввод  2 12 7 2" xfId="9345"/>
    <cellStyle name="Ввод  2 12 7 3" xfId="14008"/>
    <cellStyle name="Ввод  2 12 7 4" xfId="18669"/>
    <cellStyle name="Ввод  2 12 8" xfId="5025"/>
    <cellStyle name="Ввод  2 12 8 2" xfId="9346"/>
    <cellStyle name="Ввод  2 12 8 3" xfId="14009"/>
    <cellStyle name="Ввод  2 12 8 4" xfId="18670"/>
    <cellStyle name="Ввод  2 12 9" xfId="5026"/>
    <cellStyle name="Ввод  2 12 9 2" xfId="9347"/>
    <cellStyle name="Ввод  2 12 9 3" xfId="14010"/>
    <cellStyle name="Ввод  2 12 9 4" xfId="18671"/>
    <cellStyle name="Ввод  2 13" xfId="759"/>
    <cellStyle name="Ввод  2 13 10" xfId="5028"/>
    <cellStyle name="Ввод  2 13 10 2" xfId="9349"/>
    <cellStyle name="Ввод  2 13 10 3" xfId="14012"/>
    <cellStyle name="Ввод  2 13 10 4" xfId="18673"/>
    <cellStyle name="Ввод  2 13 11" xfId="5029"/>
    <cellStyle name="Ввод  2 13 11 2" xfId="9350"/>
    <cellStyle name="Ввод  2 13 11 3" xfId="14013"/>
    <cellStyle name="Ввод  2 13 11 4" xfId="18674"/>
    <cellStyle name="Ввод  2 13 12" xfId="5030"/>
    <cellStyle name="Ввод  2 13 12 2" xfId="9351"/>
    <cellStyle name="Ввод  2 13 12 3" xfId="14014"/>
    <cellStyle name="Ввод  2 13 12 4" xfId="18675"/>
    <cellStyle name="Ввод  2 13 13" xfId="5031"/>
    <cellStyle name="Ввод  2 13 13 2" xfId="9352"/>
    <cellStyle name="Ввод  2 13 13 3" xfId="14015"/>
    <cellStyle name="Ввод  2 13 13 4" xfId="18676"/>
    <cellStyle name="Ввод  2 13 14" xfId="9348"/>
    <cellStyle name="Ввод  2 13 15" xfId="14011"/>
    <cellStyle name="Ввод  2 13 16" xfId="18672"/>
    <cellStyle name="Ввод  2 13 2" xfId="826"/>
    <cellStyle name="Ввод  2 13 2 2" xfId="5032"/>
    <cellStyle name="Ввод  2 13 2 3" xfId="9353"/>
    <cellStyle name="Ввод  2 13 2 4" xfId="14016"/>
    <cellStyle name="Ввод  2 13 2 5" xfId="18677"/>
    <cellStyle name="Ввод  2 13 3" xfId="730"/>
    <cellStyle name="Ввод  2 13 3 2" xfId="5033"/>
    <cellStyle name="Ввод  2 13 3 3" xfId="9354"/>
    <cellStyle name="Ввод  2 13 3 4" xfId="14017"/>
    <cellStyle name="Ввод  2 13 3 5" xfId="18678"/>
    <cellStyle name="Ввод  2 13 4" xfId="1431"/>
    <cellStyle name="Ввод  2 13 4 2" xfId="5034"/>
    <cellStyle name="Ввод  2 13 4 3" xfId="9355"/>
    <cellStyle name="Ввод  2 13 4 4" xfId="14018"/>
    <cellStyle name="Ввод  2 13 4 5" xfId="18679"/>
    <cellStyle name="Ввод  2 13 5" xfId="1871"/>
    <cellStyle name="Ввод  2 13 5 2" xfId="5035"/>
    <cellStyle name="Ввод  2 13 5 3" xfId="9356"/>
    <cellStyle name="Ввод  2 13 5 4" xfId="14019"/>
    <cellStyle name="Ввод  2 13 5 5" xfId="18680"/>
    <cellStyle name="Ввод  2 13 6" xfId="5027"/>
    <cellStyle name="Ввод  2 13 6 2" xfId="9357"/>
    <cellStyle name="Ввод  2 13 6 3" xfId="14020"/>
    <cellStyle name="Ввод  2 13 6 4" xfId="18681"/>
    <cellStyle name="Ввод  2 13 7" xfId="5036"/>
    <cellStyle name="Ввод  2 13 7 2" xfId="9358"/>
    <cellStyle name="Ввод  2 13 7 3" xfId="14021"/>
    <cellStyle name="Ввод  2 13 7 4" xfId="18682"/>
    <cellStyle name="Ввод  2 13 8" xfId="5037"/>
    <cellStyle name="Ввод  2 13 8 2" xfId="9359"/>
    <cellStyle name="Ввод  2 13 8 3" xfId="14022"/>
    <cellStyle name="Ввод  2 13 8 4" xfId="18683"/>
    <cellStyle name="Ввод  2 13 9" xfId="5038"/>
    <cellStyle name="Ввод  2 13 9 2" xfId="9360"/>
    <cellStyle name="Ввод  2 13 9 3" xfId="14023"/>
    <cellStyle name="Ввод  2 13 9 4" xfId="18684"/>
    <cellStyle name="Ввод  2 14" xfId="800"/>
    <cellStyle name="Ввод  2 14 10" xfId="5040"/>
    <cellStyle name="Ввод  2 14 10 2" xfId="9362"/>
    <cellStyle name="Ввод  2 14 10 3" xfId="14025"/>
    <cellStyle name="Ввод  2 14 10 4" xfId="18686"/>
    <cellStyle name="Ввод  2 14 11" xfId="5041"/>
    <cellStyle name="Ввод  2 14 11 2" xfId="9363"/>
    <cellStyle name="Ввод  2 14 11 3" xfId="14026"/>
    <cellStyle name="Ввод  2 14 11 4" xfId="18687"/>
    <cellStyle name="Ввод  2 14 12" xfId="5042"/>
    <cellStyle name="Ввод  2 14 12 2" xfId="9364"/>
    <cellStyle name="Ввод  2 14 12 3" xfId="14027"/>
    <cellStyle name="Ввод  2 14 12 4" xfId="18688"/>
    <cellStyle name="Ввод  2 14 13" xfId="5043"/>
    <cellStyle name="Ввод  2 14 13 2" xfId="9365"/>
    <cellStyle name="Ввод  2 14 13 3" xfId="14028"/>
    <cellStyle name="Ввод  2 14 13 4" xfId="18689"/>
    <cellStyle name="Ввод  2 14 14" xfId="9361"/>
    <cellStyle name="Ввод  2 14 15" xfId="14024"/>
    <cellStyle name="Ввод  2 14 16" xfId="18685"/>
    <cellStyle name="Ввод  2 14 2" xfId="5039"/>
    <cellStyle name="Ввод  2 14 2 2" xfId="9366"/>
    <cellStyle name="Ввод  2 14 2 3" xfId="14029"/>
    <cellStyle name="Ввод  2 14 2 4" xfId="18690"/>
    <cellStyle name="Ввод  2 14 3" xfId="5044"/>
    <cellStyle name="Ввод  2 14 3 2" xfId="9367"/>
    <cellStyle name="Ввод  2 14 3 3" xfId="14030"/>
    <cellStyle name="Ввод  2 14 3 4" xfId="18691"/>
    <cellStyle name="Ввод  2 14 4" xfId="5045"/>
    <cellStyle name="Ввод  2 14 4 2" xfId="9368"/>
    <cellStyle name="Ввод  2 14 4 3" xfId="14031"/>
    <cellStyle name="Ввод  2 14 4 4" xfId="18692"/>
    <cellStyle name="Ввод  2 14 5" xfId="5046"/>
    <cellStyle name="Ввод  2 14 5 2" xfId="9369"/>
    <cellStyle name="Ввод  2 14 5 3" xfId="14032"/>
    <cellStyle name="Ввод  2 14 5 4" xfId="18693"/>
    <cellStyle name="Ввод  2 14 6" xfId="5047"/>
    <cellStyle name="Ввод  2 14 6 2" xfId="9370"/>
    <cellStyle name="Ввод  2 14 6 3" xfId="14033"/>
    <cellStyle name="Ввод  2 14 6 4" xfId="18694"/>
    <cellStyle name="Ввод  2 14 7" xfId="5048"/>
    <cellStyle name="Ввод  2 14 7 2" xfId="9371"/>
    <cellStyle name="Ввод  2 14 7 3" xfId="14034"/>
    <cellStyle name="Ввод  2 14 7 4" xfId="18695"/>
    <cellStyle name="Ввод  2 14 8" xfId="5049"/>
    <cellStyle name="Ввод  2 14 8 2" xfId="9372"/>
    <cellStyle name="Ввод  2 14 8 3" xfId="14035"/>
    <cellStyle name="Ввод  2 14 8 4" xfId="18696"/>
    <cellStyle name="Ввод  2 14 9" xfId="5050"/>
    <cellStyle name="Ввод  2 14 9 2" xfId="9373"/>
    <cellStyle name="Ввод  2 14 9 3" xfId="14036"/>
    <cellStyle name="Ввод  2 14 9 4" xfId="18697"/>
    <cellStyle name="Ввод  2 15" xfId="1138"/>
    <cellStyle name="Ввод  2 15 10" xfId="5052"/>
    <cellStyle name="Ввод  2 15 10 2" xfId="9375"/>
    <cellStyle name="Ввод  2 15 10 3" xfId="14038"/>
    <cellStyle name="Ввод  2 15 10 4" xfId="18699"/>
    <cellStyle name="Ввод  2 15 11" xfId="5053"/>
    <cellStyle name="Ввод  2 15 11 2" xfId="9376"/>
    <cellStyle name="Ввод  2 15 11 3" xfId="14039"/>
    <cellStyle name="Ввод  2 15 11 4" xfId="18700"/>
    <cellStyle name="Ввод  2 15 12" xfId="5054"/>
    <cellStyle name="Ввод  2 15 12 2" xfId="9377"/>
    <cellStyle name="Ввод  2 15 12 3" xfId="14040"/>
    <cellStyle name="Ввод  2 15 12 4" xfId="18701"/>
    <cellStyle name="Ввод  2 15 13" xfId="5055"/>
    <cellStyle name="Ввод  2 15 13 2" xfId="9378"/>
    <cellStyle name="Ввод  2 15 13 3" xfId="14041"/>
    <cellStyle name="Ввод  2 15 13 4" xfId="18702"/>
    <cellStyle name="Ввод  2 15 14" xfId="9374"/>
    <cellStyle name="Ввод  2 15 15" xfId="14037"/>
    <cellStyle name="Ввод  2 15 16" xfId="18698"/>
    <cellStyle name="Ввод  2 15 2" xfId="5051"/>
    <cellStyle name="Ввод  2 15 2 2" xfId="9379"/>
    <cellStyle name="Ввод  2 15 2 3" xfId="14042"/>
    <cellStyle name="Ввод  2 15 2 4" xfId="18703"/>
    <cellStyle name="Ввод  2 15 3" xfId="5056"/>
    <cellStyle name="Ввод  2 15 3 2" xfId="9380"/>
    <cellStyle name="Ввод  2 15 3 3" xfId="14043"/>
    <cellStyle name="Ввод  2 15 3 4" xfId="18704"/>
    <cellStyle name="Ввод  2 15 4" xfId="5057"/>
    <cellStyle name="Ввод  2 15 4 2" xfId="9381"/>
    <cellStyle name="Ввод  2 15 4 3" xfId="14044"/>
    <cellStyle name="Ввод  2 15 4 4" xfId="18705"/>
    <cellStyle name="Ввод  2 15 5" xfId="5058"/>
    <cellStyle name="Ввод  2 15 5 2" xfId="9382"/>
    <cellStyle name="Ввод  2 15 5 3" xfId="14045"/>
    <cellStyle name="Ввод  2 15 5 4" xfId="18706"/>
    <cellStyle name="Ввод  2 15 6" xfId="5059"/>
    <cellStyle name="Ввод  2 15 6 2" xfId="9383"/>
    <cellStyle name="Ввод  2 15 6 3" xfId="14046"/>
    <cellStyle name="Ввод  2 15 6 4" xfId="18707"/>
    <cellStyle name="Ввод  2 15 7" xfId="5060"/>
    <cellStyle name="Ввод  2 15 7 2" xfId="9384"/>
    <cellStyle name="Ввод  2 15 7 3" xfId="14047"/>
    <cellStyle name="Ввод  2 15 7 4" xfId="18708"/>
    <cellStyle name="Ввод  2 15 8" xfId="5061"/>
    <cellStyle name="Ввод  2 15 8 2" xfId="9385"/>
    <cellStyle name="Ввод  2 15 8 3" xfId="14048"/>
    <cellStyle name="Ввод  2 15 8 4" xfId="18709"/>
    <cellStyle name="Ввод  2 15 9" xfId="5062"/>
    <cellStyle name="Ввод  2 15 9 2" xfId="9386"/>
    <cellStyle name="Ввод  2 15 9 3" xfId="14049"/>
    <cellStyle name="Ввод  2 15 9 4" xfId="18710"/>
    <cellStyle name="Ввод  2 16" xfId="774"/>
    <cellStyle name="Ввод  2 16 2" xfId="5063"/>
    <cellStyle name="Ввод  2 16 3" xfId="9387"/>
    <cellStyle name="Ввод  2 16 4" xfId="14050"/>
    <cellStyle name="Ввод  2 16 5" xfId="18711"/>
    <cellStyle name="Ввод  2 17" xfId="2349"/>
    <cellStyle name="Ввод  2 17 2" xfId="5064"/>
    <cellStyle name="Ввод  2 17 3" xfId="9388"/>
    <cellStyle name="Ввод  2 17 4" xfId="14051"/>
    <cellStyle name="Ввод  2 17 5" xfId="18712"/>
    <cellStyle name="Ввод  2 18" xfId="2350"/>
    <cellStyle name="Ввод  2 18 2" xfId="5065"/>
    <cellStyle name="Ввод  2 18 3" xfId="9389"/>
    <cellStyle name="Ввод  2 18 4" xfId="14052"/>
    <cellStyle name="Ввод  2 18 5" xfId="18713"/>
    <cellStyle name="Ввод  2 19" xfId="2351"/>
    <cellStyle name="Ввод  2 19 2" xfId="5066"/>
    <cellStyle name="Ввод  2 19 3" xfId="9390"/>
    <cellStyle name="Ввод  2 19 4" xfId="14053"/>
    <cellStyle name="Ввод  2 19 5" xfId="18714"/>
    <cellStyle name="Ввод  2 2" xfId="392"/>
    <cellStyle name="Ввод  2 2 10" xfId="552"/>
    <cellStyle name="Ввод  2 2 10 10" xfId="5067"/>
    <cellStyle name="Ввод  2 2 10 10 2" xfId="9391"/>
    <cellStyle name="Ввод  2 2 10 10 3" xfId="14054"/>
    <cellStyle name="Ввод  2 2 10 10 4" xfId="18715"/>
    <cellStyle name="Ввод  2 2 10 11" xfId="5068"/>
    <cellStyle name="Ввод  2 2 10 11 2" xfId="9392"/>
    <cellStyle name="Ввод  2 2 10 11 3" xfId="14055"/>
    <cellStyle name="Ввод  2 2 10 11 4" xfId="18716"/>
    <cellStyle name="Ввод  2 2 10 12" xfId="5069"/>
    <cellStyle name="Ввод  2 2 10 12 2" xfId="9393"/>
    <cellStyle name="Ввод  2 2 10 12 3" xfId="14056"/>
    <cellStyle name="Ввод  2 2 10 12 4" xfId="18717"/>
    <cellStyle name="Ввод  2 2 10 13" xfId="5070"/>
    <cellStyle name="Ввод  2 2 10 13 2" xfId="9394"/>
    <cellStyle name="Ввод  2 2 10 13 3" xfId="14057"/>
    <cellStyle name="Ввод  2 2 10 13 4" xfId="18718"/>
    <cellStyle name="Ввод  2 2 10 14" xfId="5071"/>
    <cellStyle name="Ввод  2 2 10 14 2" xfId="9395"/>
    <cellStyle name="Ввод  2 2 10 14 3" xfId="14058"/>
    <cellStyle name="Ввод  2 2 10 14 4" xfId="18719"/>
    <cellStyle name="Ввод  2 2 10 15" xfId="5072"/>
    <cellStyle name="Ввод  2 2 10 15 2" xfId="9396"/>
    <cellStyle name="Ввод  2 2 10 15 3" xfId="14059"/>
    <cellStyle name="Ввод  2 2 10 15 4" xfId="18720"/>
    <cellStyle name="Ввод  2 2 10 16" xfId="5073"/>
    <cellStyle name="Ввод  2 2 10 16 2" xfId="9397"/>
    <cellStyle name="Ввод  2 2 10 16 3" xfId="14060"/>
    <cellStyle name="Ввод  2 2 10 16 4" xfId="18721"/>
    <cellStyle name="Ввод  2 2 10 17" xfId="5074"/>
    <cellStyle name="Ввод  2 2 10 17 2" xfId="9398"/>
    <cellStyle name="Ввод  2 2 10 17 3" xfId="14061"/>
    <cellStyle name="Ввод  2 2 10 17 4" xfId="18722"/>
    <cellStyle name="Ввод  2 2 10 18" xfId="5075"/>
    <cellStyle name="Ввод  2 2 10 18 2" xfId="9399"/>
    <cellStyle name="Ввод  2 2 10 18 3" xfId="14062"/>
    <cellStyle name="Ввод  2 2 10 18 4" xfId="18723"/>
    <cellStyle name="Ввод  2 2 10 19" xfId="3730"/>
    <cellStyle name="Ввод  2 2 10 2" xfId="944"/>
    <cellStyle name="Ввод  2 2 10 2 2" xfId="1312"/>
    <cellStyle name="Ввод  2 2 10 2 3" xfId="1752"/>
    <cellStyle name="Ввод  2 2 10 2 4" xfId="2192"/>
    <cellStyle name="Ввод  2 2 10 2 5" xfId="5076"/>
    <cellStyle name="Ввод  2 2 10 2 6" xfId="9400"/>
    <cellStyle name="Ввод  2 2 10 2 7" xfId="14063"/>
    <cellStyle name="Ввод  2 2 10 2 8" xfId="18724"/>
    <cellStyle name="Ввод  2 2 10 20" xfId="11633"/>
    <cellStyle name="Ввод  2 2 10 21" xfId="16294"/>
    <cellStyle name="Ввод  2 2 10 3" xfId="686"/>
    <cellStyle name="Ввод  2 2 10 3 2" xfId="5077"/>
    <cellStyle name="Ввод  2 2 10 3 3" xfId="9401"/>
    <cellStyle name="Ввод  2 2 10 3 4" xfId="14064"/>
    <cellStyle name="Ввод  2 2 10 3 5" xfId="18725"/>
    <cellStyle name="Ввод  2 2 10 4" xfId="1551"/>
    <cellStyle name="Ввод  2 2 10 4 2" xfId="5078"/>
    <cellStyle name="Ввод  2 2 10 4 3" xfId="9402"/>
    <cellStyle name="Ввод  2 2 10 4 4" xfId="14065"/>
    <cellStyle name="Ввод  2 2 10 4 5" xfId="18726"/>
    <cellStyle name="Ввод  2 2 10 5" xfId="1991"/>
    <cellStyle name="Ввод  2 2 10 5 2" xfId="5079"/>
    <cellStyle name="Ввод  2 2 10 5 3" xfId="9403"/>
    <cellStyle name="Ввод  2 2 10 5 4" xfId="14066"/>
    <cellStyle name="Ввод  2 2 10 5 5" xfId="18727"/>
    <cellStyle name="Ввод  2 2 10 6" xfId="2659"/>
    <cellStyle name="Ввод  2 2 10 6 2" xfId="9404"/>
    <cellStyle name="Ввод  2 2 10 6 3" xfId="14067"/>
    <cellStyle name="Ввод  2 2 10 6 4" xfId="18728"/>
    <cellStyle name="Ввод  2 2 10 7" xfId="5080"/>
    <cellStyle name="Ввод  2 2 10 7 2" xfId="9405"/>
    <cellStyle name="Ввод  2 2 10 7 3" xfId="14068"/>
    <cellStyle name="Ввод  2 2 10 7 4" xfId="18729"/>
    <cellStyle name="Ввод  2 2 10 8" xfId="5081"/>
    <cellStyle name="Ввод  2 2 10 8 2" xfId="9406"/>
    <cellStyle name="Ввод  2 2 10 8 3" xfId="14069"/>
    <cellStyle name="Ввод  2 2 10 8 4" xfId="18730"/>
    <cellStyle name="Ввод  2 2 10 9" xfId="5082"/>
    <cellStyle name="Ввод  2 2 10 9 2" xfId="9407"/>
    <cellStyle name="Ввод  2 2 10 9 3" xfId="14070"/>
    <cellStyle name="Ввод  2 2 10 9 4" xfId="18731"/>
    <cellStyle name="Ввод  2 2 11" xfId="553"/>
    <cellStyle name="Ввод  2 2 11 10" xfId="5083"/>
    <cellStyle name="Ввод  2 2 11 10 2" xfId="9408"/>
    <cellStyle name="Ввод  2 2 11 10 3" xfId="14071"/>
    <cellStyle name="Ввод  2 2 11 10 4" xfId="18732"/>
    <cellStyle name="Ввод  2 2 11 11" xfId="5084"/>
    <cellStyle name="Ввод  2 2 11 11 2" xfId="9409"/>
    <cellStyle name="Ввод  2 2 11 11 3" xfId="14072"/>
    <cellStyle name="Ввод  2 2 11 11 4" xfId="18733"/>
    <cellStyle name="Ввод  2 2 11 12" xfId="5085"/>
    <cellStyle name="Ввод  2 2 11 12 2" xfId="9410"/>
    <cellStyle name="Ввод  2 2 11 12 3" xfId="14073"/>
    <cellStyle name="Ввод  2 2 11 12 4" xfId="18734"/>
    <cellStyle name="Ввод  2 2 11 13" xfId="5086"/>
    <cellStyle name="Ввод  2 2 11 13 2" xfId="9411"/>
    <cellStyle name="Ввод  2 2 11 13 3" xfId="14074"/>
    <cellStyle name="Ввод  2 2 11 13 4" xfId="18735"/>
    <cellStyle name="Ввод  2 2 11 14" xfId="5087"/>
    <cellStyle name="Ввод  2 2 11 14 2" xfId="9412"/>
    <cellStyle name="Ввод  2 2 11 14 3" xfId="14075"/>
    <cellStyle name="Ввод  2 2 11 14 4" xfId="18736"/>
    <cellStyle name="Ввод  2 2 11 15" xfId="5088"/>
    <cellStyle name="Ввод  2 2 11 15 2" xfId="9413"/>
    <cellStyle name="Ввод  2 2 11 15 3" xfId="14076"/>
    <cellStyle name="Ввод  2 2 11 15 4" xfId="18737"/>
    <cellStyle name="Ввод  2 2 11 16" xfId="5089"/>
    <cellStyle name="Ввод  2 2 11 16 2" xfId="9414"/>
    <cellStyle name="Ввод  2 2 11 16 3" xfId="14077"/>
    <cellStyle name="Ввод  2 2 11 16 4" xfId="18738"/>
    <cellStyle name="Ввод  2 2 11 17" xfId="5090"/>
    <cellStyle name="Ввод  2 2 11 17 2" xfId="9415"/>
    <cellStyle name="Ввод  2 2 11 17 3" xfId="14078"/>
    <cellStyle name="Ввод  2 2 11 17 4" xfId="18739"/>
    <cellStyle name="Ввод  2 2 11 18" xfId="5091"/>
    <cellStyle name="Ввод  2 2 11 18 2" xfId="9416"/>
    <cellStyle name="Ввод  2 2 11 18 3" xfId="14079"/>
    <cellStyle name="Ввод  2 2 11 18 4" xfId="18740"/>
    <cellStyle name="Ввод  2 2 11 19" xfId="3717"/>
    <cellStyle name="Ввод  2 2 11 2" xfId="945"/>
    <cellStyle name="Ввод  2 2 11 2 2" xfId="1313"/>
    <cellStyle name="Ввод  2 2 11 2 3" xfId="1753"/>
    <cellStyle name="Ввод  2 2 11 2 4" xfId="2193"/>
    <cellStyle name="Ввод  2 2 11 2 5" xfId="5092"/>
    <cellStyle name="Ввод  2 2 11 2 6" xfId="9417"/>
    <cellStyle name="Ввод  2 2 11 2 7" xfId="14080"/>
    <cellStyle name="Ввод  2 2 11 2 8" xfId="18741"/>
    <cellStyle name="Ввод  2 2 11 20" xfId="11634"/>
    <cellStyle name="Ввод  2 2 11 21" xfId="16295"/>
    <cellStyle name="Ввод  2 2 11 3" xfId="685"/>
    <cellStyle name="Ввод  2 2 11 3 2" xfId="5093"/>
    <cellStyle name="Ввод  2 2 11 3 3" xfId="9418"/>
    <cellStyle name="Ввод  2 2 11 3 4" xfId="14081"/>
    <cellStyle name="Ввод  2 2 11 3 5" xfId="18742"/>
    <cellStyle name="Ввод  2 2 11 4" xfId="1552"/>
    <cellStyle name="Ввод  2 2 11 4 2" xfId="5094"/>
    <cellStyle name="Ввод  2 2 11 4 3" xfId="9419"/>
    <cellStyle name="Ввод  2 2 11 4 4" xfId="14082"/>
    <cellStyle name="Ввод  2 2 11 4 5" xfId="18743"/>
    <cellStyle name="Ввод  2 2 11 5" xfId="1992"/>
    <cellStyle name="Ввод  2 2 11 5 2" xfId="5095"/>
    <cellStyle name="Ввод  2 2 11 5 3" xfId="9420"/>
    <cellStyle name="Ввод  2 2 11 5 4" xfId="14083"/>
    <cellStyle name="Ввод  2 2 11 5 5" xfId="18744"/>
    <cellStyle name="Ввод  2 2 11 6" xfId="2660"/>
    <cellStyle name="Ввод  2 2 11 6 2" xfId="9421"/>
    <cellStyle name="Ввод  2 2 11 6 3" xfId="14084"/>
    <cellStyle name="Ввод  2 2 11 6 4" xfId="18745"/>
    <cellStyle name="Ввод  2 2 11 7" xfId="5096"/>
    <cellStyle name="Ввод  2 2 11 7 2" xfId="9422"/>
    <cellStyle name="Ввод  2 2 11 7 3" xfId="14085"/>
    <cellStyle name="Ввод  2 2 11 7 4" xfId="18746"/>
    <cellStyle name="Ввод  2 2 11 8" xfId="5097"/>
    <cellStyle name="Ввод  2 2 11 8 2" xfId="9423"/>
    <cellStyle name="Ввод  2 2 11 8 3" xfId="14086"/>
    <cellStyle name="Ввод  2 2 11 8 4" xfId="18747"/>
    <cellStyle name="Ввод  2 2 11 9" xfId="5098"/>
    <cellStyle name="Ввод  2 2 11 9 2" xfId="9424"/>
    <cellStyle name="Ввод  2 2 11 9 3" xfId="14087"/>
    <cellStyle name="Ввод  2 2 11 9 4" xfId="18748"/>
    <cellStyle name="Ввод  2 2 12" xfId="794"/>
    <cellStyle name="Ввод  2 2 12 10" xfId="5100"/>
    <cellStyle name="Ввод  2 2 12 10 2" xfId="9426"/>
    <cellStyle name="Ввод  2 2 12 10 3" xfId="14089"/>
    <cellStyle name="Ввод  2 2 12 10 4" xfId="18750"/>
    <cellStyle name="Ввод  2 2 12 11" xfId="5101"/>
    <cellStyle name="Ввод  2 2 12 11 2" xfId="9427"/>
    <cellStyle name="Ввод  2 2 12 11 3" xfId="14090"/>
    <cellStyle name="Ввод  2 2 12 11 4" xfId="18751"/>
    <cellStyle name="Ввод  2 2 12 12" xfId="5102"/>
    <cellStyle name="Ввод  2 2 12 12 2" xfId="9428"/>
    <cellStyle name="Ввод  2 2 12 12 3" xfId="14091"/>
    <cellStyle name="Ввод  2 2 12 12 4" xfId="18752"/>
    <cellStyle name="Ввод  2 2 12 13" xfId="5103"/>
    <cellStyle name="Ввод  2 2 12 13 2" xfId="9429"/>
    <cellStyle name="Ввод  2 2 12 13 3" xfId="14092"/>
    <cellStyle name="Ввод  2 2 12 13 4" xfId="18753"/>
    <cellStyle name="Ввод  2 2 12 14" xfId="9425"/>
    <cellStyle name="Ввод  2 2 12 15" xfId="14088"/>
    <cellStyle name="Ввод  2 2 12 16" xfId="18749"/>
    <cellStyle name="Ввод  2 2 12 2" xfId="807"/>
    <cellStyle name="Ввод  2 2 12 2 2" xfId="5104"/>
    <cellStyle name="Ввод  2 2 12 2 3" xfId="9430"/>
    <cellStyle name="Ввод  2 2 12 2 4" xfId="14093"/>
    <cellStyle name="Ввод  2 2 12 2 5" xfId="18754"/>
    <cellStyle name="Ввод  2 2 12 3" xfId="749"/>
    <cellStyle name="Ввод  2 2 12 3 2" xfId="5105"/>
    <cellStyle name="Ввод  2 2 12 3 3" xfId="9431"/>
    <cellStyle name="Ввод  2 2 12 3 4" xfId="14094"/>
    <cellStyle name="Ввод  2 2 12 3 5" xfId="18755"/>
    <cellStyle name="Ввод  2 2 12 4" xfId="1412"/>
    <cellStyle name="Ввод  2 2 12 4 2" xfId="5106"/>
    <cellStyle name="Ввод  2 2 12 4 3" xfId="9432"/>
    <cellStyle name="Ввод  2 2 12 4 4" xfId="14095"/>
    <cellStyle name="Ввод  2 2 12 4 5" xfId="18756"/>
    <cellStyle name="Ввод  2 2 12 5" xfId="1852"/>
    <cellStyle name="Ввод  2 2 12 5 2" xfId="5107"/>
    <cellStyle name="Ввод  2 2 12 5 3" xfId="9433"/>
    <cellStyle name="Ввод  2 2 12 5 4" xfId="14096"/>
    <cellStyle name="Ввод  2 2 12 5 5" xfId="18757"/>
    <cellStyle name="Ввод  2 2 12 6" xfId="5099"/>
    <cellStyle name="Ввод  2 2 12 6 2" xfId="9434"/>
    <cellStyle name="Ввод  2 2 12 6 3" xfId="14097"/>
    <cellStyle name="Ввод  2 2 12 6 4" xfId="18758"/>
    <cellStyle name="Ввод  2 2 12 7" xfId="5108"/>
    <cellStyle name="Ввод  2 2 12 7 2" xfId="9435"/>
    <cellStyle name="Ввод  2 2 12 7 3" xfId="14098"/>
    <cellStyle name="Ввод  2 2 12 7 4" xfId="18759"/>
    <cellStyle name="Ввод  2 2 12 8" xfId="5109"/>
    <cellStyle name="Ввод  2 2 12 8 2" xfId="9436"/>
    <cellStyle name="Ввод  2 2 12 8 3" xfId="14099"/>
    <cellStyle name="Ввод  2 2 12 8 4" xfId="18760"/>
    <cellStyle name="Ввод  2 2 12 9" xfId="5110"/>
    <cellStyle name="Ввод  2 2 12 9 2" xfId="9437"/>
    <cellStyle name="Ввод  2 2 12 9 3" xfId="14100"/>
    <cellStyle name="Ввод  2 2 12 9 4" xfId="18761"/>
    <cellStyle name="Ввод  2 2 13" xfId="1125"/>
    <cellStyle name="Ввод  2 2 13 10" xfId="5112"/>
    <cellStyle name="Ввод  2 2 13 10 2" xfId="9439"/>
    <cellStyle name="Ввод  2 2 13 10 3" xfId="14102"/>
    <cellStyle name="Ввод  2 2 13 10 4" xfId="18763"/>
    <cellStyle name="Ввод  2 2 13 11" xfId="5113"/>
    <cellStyle name="Ввод  2 2 13 11 2" xfId="9440"/>
    <cellStyle name="Ввод  2 2 13 11 3" xfId="14103"/>
    <cellStyle name="Ввод  2 2 13 11 4" xfId="18764"/>
    <cellStyle name="Ввод  2 2 13 12" xfId="5114"/>
    <cellStyle name="Ввод  2 2 13 12 2" xfId="9441"/>
    <cellStyle name="Ввод  2 2 13 12 3" xfId="14104"/>
    <cellStyle name="Ввод  2 2 13 12 4" xfId="18765"/>
    <cellStyle name="Ввод  2 2 13 13" xfId="5115"/>
    <cellStyle name="Ввод  2 2 13 13 2" xfId="9442"/>
    <cellStyle name="Ввод  2 2 13 13 3" xfId="14105"/>
    <cellStyle name="Ввод  2 2 13 13 4" xfId="18766"/>
    <cellStyle name="Ввод  2 2 13 14" xfId="9438"/>
    <cellStyle name="Ввод  2 2 13 15" xfId="14101"/>
    <cellStyle name="Ввод  2 2 13 16" xfId="18762"/>
    <cellStyle name="Ввод  2 2 13 2" xfId="5111"/>
    <cellStyle name="Ввод  2 2 13 2 2" xfId="9443"/>
    <cellStyle name="Ввод  2 2 13 2 3" xfId="14106"/>
    <cellStyle name="Ввод  2 2 13 2 4" xfId="18767"/>
    <cellStyle name="Ввод  2 2 13 3" xfId="5116"/>
    <cellStyle name="Ввод  2 2 13 3 2" xfId="9444"/>
    <cellStyle name="Ввод  2 2 13 3 3" xfId="14107"/>
    <cellStyle name="Ввод  2 2 13 3 4" xfId="18768"/>
    <cellStyle name="Ввод  2 2 13 4" xfId="5117"/>
    <cellStyle name="Ввод  2 2 13 4 2" xfId="9445"/>
    <cellStyle name="Ввод  2 2 13 4 3" xfId="14108"/>
    <cellStyle name="Ввод  2 2 13 4 4" xfId="18769"/>
    <cellStyle name="Ввод  2 2 13 5" xfId="5118"/>
    <cellStyle name="Ввод  2 2 13 5 2" xfId="9446"/>
    <cellStyle name="Ввод  2 2 13 5 3" xfId="14109"/>
    <cellStyle name="Ввод  2 2 13 5 4" xfId="18770"/>
    <cellStyle name="Ввод  2 2 13 6" xfId="5119"/>
    <cellStyle name="Ввод  2 2 13 6 2" xfId="9447"/>
    <cellStyle name="Ввод  2 2 13 6 3" xfId="14110"/>
    <cellStyle name="Ввод  2 2 13 6 4" xfId="18771"/>
    <cellStyle name="Ввод  2 2 13 7" xfId="5120"/>
    <cellStyle name="Ввод  2 2 13 7 2" xfId="9448"/>
    <cellStyle name="Ввод  2 2 13 7 3" xfId="14111"/>
    <cellStyle name="Ввод  2 2 13 7 4" xfId="18772"/>
    <cellStyle name="Ввод  2 2 13 8" xfId="5121"/>
    <cellStyle name="Ввод  2 2 13 8 2" xfId="9449"/>
    <cellStyle name="Ввод  2 2 13 8 3" xfId="14112"/>
    <cellStyle name="Ввод  2 2 13 8 4" xfId="18773"/>
    <cellStyle name="Ввод  2 2 13 9" xfId="5122"/>
    <cellStyle name="Ввод  2 2 13 9 2" xfId="9450"/>
    <cellStyle name="Ввод  2 2 13 9 3" xfId="14113"/>
    <cellStyle name="Ввод  2 2 13 9 4" xfId="18774"/>
    <cellStyle name="Ввод  2 2 14" xfId="1144"/>
    <cellStyle name="Ввод  2 2 14 10" xfId="5124"/>
    <cellStyle name="Ввод  2 2 14 10 2" xfId="9452"/>
    <cellStyle name="Ввод  2 2 14 10 3" xfId="14115"/>
    <cellStyle name="Ввод  2 2 14 10 4" xfId="18776"/>
    <cellStyle name="Ввод  2 2 14 11" xfId="5125"/>
    <cellStyle name="Ввод  2 2 14 11 2" xfId="9453"/>
    <cellStyle name="Ввод  2 2 14 11 3" xfId="14116"/>
    <cellStyle name="Ввод  2 2 14 11 4" xfId="18777"/>
    <cellStyle name="Ввод  2 2 14 12" xfId="5126"/>
    <cellStyle name="Ввод  2 2 14 12 2" xfId="9454"/>
    <cellStyle name="Ввод  2 2 14 12 3" xfId="14117"/>
    <cellStyle name="Ввод  2 2 14 12 4" xfId="18778"/>
    <cellStyle name="Ввод  2 2 14 13" xfId="5127"/>
    <cellStyle name="Ввод  2 2 14 13 2" xfId="9455"/>
    <cellStyle name="Ввод  2 2 14 13 3" xfId="14118"/>
    <cellStyle name="Ввод  2 2 14 13 4" xfId="18779"/>
    <cellStyle name="Ввод  2 2 14 14" xfId="9451"/>
    <cellStyle name="Ввод  2 2 14 15" xfId="14114"/>
    <cellStyle name="Ввод  2 2 14 16" xfId="18775"/>
    <cellStyle name="Ввод  2 2 14 2" xfId="5123"/>
    <cellStyle name="Ввод  2 2 14 2 2" xfId="9456"/>
    <cellStyle name="Ввод  2 2 14 2 3" xfId="14119"/>
    <cellStyle name="Ввод  2 2 14 2 4" xfId="18780"/>
    <cellStyle name="Ввод  2 2 14 3" xfId="5128"/>
    <cellStyle name="Ввод  2 2 14 3 2" xfId="9457"/>
    <cellStyle name="Ввод  2 2 14 3 3" xfId="14120"/>
    <cellStyle name="Ввод  2 2 14 3 4" xfId="18781"/>
    <cellStyle name="Ввод  2 2 14 4" xfId="5129"/>
    <cellStyle name="Ввод  2 2 14 4 2" xfId="9458"/>
    <cellStyle name="Ввод  2 2 14 4 3" xfId="14121"/>
    <cellStyle name="Ввод  2 2 14 4 4" xfId="18782"/>
    <cellStyle name="Ввод  2 2 14 5" xfId="5130"/>
    <cellStyle name="Ввод  2 2 14 5 2" xfId="9459"/>
    <cellStyle name="Ввод  2 2 14 5 3" xfId="14122"/>
    <cellStyle name="Ввод  2 2 14 5 4" xfId="18783"/>
    <cellStyle name="Ввод  2 2 14 6" xfId="5131"/>
    <cellStyle name="Ввод  2 2 14 6 2" xfId="9460"/>
    <cellStyle name="Ввод  2 2 14 6 3" xfId="14123"/>
    <cellStyle name="Ввод  2 2 14 6 4" xfId="18784"/>
    <cellStyle name="Ввод  2 2 14 7" xfId="5132"/>
    <cellStyle name="Ввод  2 2 14 7 2" xfId="9461"/>
    <cellStyle name="Ввод  2 2 14 7 3" xfId="14124"/>
    <cellStyle name="Ввод  2 2 14 7 4" xfId="18785"/>
    <cellStyle name="Ввод  2 2 14 8" xfId="5133"/>
    <cellStyle name="Ввод  2 2 14 8 2" xfId="9462"/>
    <cellStyle name="Ввод  2 2 14 8 3" xfId="14125"/>
    <cellStyle name="Ввод  2 2 14 8 4" xfId="18786"/>
    <cellStyle name="Ввод  2 2 14 9" xfId="5134"/>
    <cellStyle name="Ввод  2 2 14 9 2" xfId="9463"/>
    <cellStyle name="Ввод  2 2 14 9 3" xfId="14126"/>
    <cellStyle name="Ввод  2 2 14 9 4" xfId="18787"/>
    <cellStyle name="Ввод  2 2 15" xfId="755"/>
    <cellStyle name="Ввод  2 2 15 2" xfId="5135"/>
    <cellStyle name="Ввод  2 2 15 3" xfId="9464"/>
    <cellStyle name="Ввод  2 2 15 4" xfId="14127"/>
    <cellStyle name="Ввод  2 2 15 5" xfId="18788"/>
    <cellStyle name="Ввод  2 2 16" xfId="2352"/>
    <cellStyle name="Ввод  2 2 16 2" xfId="5136"/>
    <cellStyle name="Ввод  2 2 16 3" xfId="9465"/>
    <cellStyle name="Ввод  2 2 16 4" xfId="14128"/>
    <cellStyle name="Ввод  2 2 16 5" xfId="18789"/>
    <cellStyle name="Ввод  2 2 17" xfId="2353"/>
    <cellStyle name="Ввод  2 2 17 2" xfId="5137"/>
    <cellStyle name="Ввод  2 2 17 3" xfId="9466"/>
    <cellStyle name="Ввод  2 2 17 4" xfId="14129"/>
    <cellStyle name="Ввод  2 2 17 5" xfId="18790"/>
    <cellStyle name="Ввод  2 2 18" xfId="2354"/>
    <cellStyle name="Ввод  2 2 18 2" xfId="5138"/>
    <cellStyle name="Ввод  2 2 18 3" xfId="9467"/>
    <cellStyle name="Ввод  2 2 18 4" xfId="14130"/>
    <cellStyle name="Ввод  2 2 18 5" xfId="18791"/>
    <cellStyle name="Ввод  2 2 19" xfId="2355"/>
    <cellStyle name="Ввод  2 2 19 2" xfId="5139"/>
    <cellStyle name="Ввод  2 2 19 3" xfId="9468"/>
    <cellStyle name="Ввод  2 2 19 4" xfId="14131"/>
    <cellStyle name="Ввод  2 2 19 5" xfId="18792"/>
    <cellStyle name="Ввод  2 2 2" xfId="554"/>
    <cellStyle name="Ввод  2 2 2 10" xfId="5140"/>
    <cellStyle name="Ввод  2 2 2 10 2" xfId="9469"/>
    <cellStyle name="Ввод  2 2 2 10 3" xfId="14132"/>
    <cellStyle name="Ввод  2 2 2 10 4" xfId="18793"/>
    <cellStyle name="Ввод  2 2 2 11" xfId="5141"/>
    <cellStyle name="Ввод  2 2 2 11 2" xfId="9470"/>
    <cellStyle name="Ввод  2 2 2 11 3" xfId="14133"/>
    <cellStyle name="Ввод  2 2 2 11 4" xfId="18794"/>
    <cellStyle name="Ввод  2 2 2 12" xfId="5142"/>
    <cellStyle name="Ввод  2 2 2 12 2" xfId="9471"/>
    <cellStyle name="Ввод  2 2 2 12 3" xfId="14134"/>
    <cellStyle name="Ввод  2 2 2 12 4" xfId="18795"/>
    <cellStyle name="Ввод  2 2 2 13" xfId="5143"/>
    <cellStyle name="Ввод  2 2 2 13 2" xfId="9472"/>
    <cellStyle name="Ввод  2 2 2 13 3" xfId="14135"/>
    <cellStyle name="Ввод  2 2 2 13 4" xfId="18796"/>
    <cellStyle name="Ввод  2 2 2 14" xfId="5144"/>
    <cellStyle name="Ввод  2 2 2 14 2" xfId="9473"/>
    <cellStyle name="Ввод  2 2 2 14 3" xfId="14136"/>
    <cellStyle name="Ввод  2 2 2 14 4" xfId="18797"/>
    <cellStyle name="Ввод  2 2 2 15" xfId="5145"/>
    <cellStyle name="Ввод  2 2 2 15 2" xfId="9474"/>
    <cellStyle name="Ввод  2 2 2 15 3" xfId="14137"/>
    <cellStyle name="Ввод  2 2 2 15 4" xfId="18798"/>
    <cellStyle name="Ввод  2 2 2 16" xfId="5146"/>
    <cellStyle name="Ввод  2 2 2 16 2" xfId="9475"/>
    <cellStyle name="Ввод  2 2 2 16 3" xfId="14138"/>
    <cellStyle name="Ввод  2 2 2 16 4" xfId="18799"/>
    <cellStyle name="Ввод  2 2 2 17" xfId="5147"/>
    <cellStyle name="Ввод  2 2 2 17 2" xfId="9476"/>
    <cellStyle name="Ввод  2 2 2 17 3" xfId="14139"/>
    <cellStyle name="Ввод  2 2 2 17 4" xfId="18800"/>
    <cellStyle name="Ввод  2 2 2 18" xfId="5148"/>
    <cellStyle name="Ввод  2 2 2 18 2" xfId="9477"/>
    <cellStyle name="Ввод  2 2 2 18 3" xfId="14140"/>
    <cellStyle name="Ввод  2 2 2 18 4" xfId="18801"/>
    <cellStyle name="Ввод  2 2 2 19" xfId="3708"/>
    <cellStyle name="Ввод  2 2 2 2" xfId="838"/>
    <cellStyle name="Ввод  2 2 2 2 2" xfId="684"/>
    <cellStyle name="Ввод  2 2 2 2 3" xfId="1553"/>
    <cellStyle name="Ввод  2 2 2 2 4" xfId="1993"/>
    <cellStyle name="Ввод  2 2 2 2 5" xfId="5149"/>
    <cellStyle name="Ввод  2 2 2 2 6" xfId="9478"/>
    <cellStyle name="Ввод  2 2 2 2 7" xfId="14141"/>
    <cellStyle name="Ввод  2 2 2 2 8" xfId="18802"/>
    <cellStyle name="Ввод  2 2 2 20" xfId="11635"/>
    <cellStyle name="Ввод  2 2 2 21" xfId="16296"/>
    <cellStyle name="Ввод  2 2 2 3" xfId="1120"/>
    <cellStyle name="Ввод  2 2 2 3 2" xfId="1314"/>
    <cellStyle name="Ввод  2 2 2 3 3" xfId="1754"/>
    <cellStyle name="Ввод  2 2 2 3 4" xfId="2194"/>
    <cellStyle name="Ввод  2 2 2 3 5" xfId="5150"/>
    <cellStyle name="Ввод  2 2 2 3 6" xfId="9479"/>
    <cellStyle name="Ввод  2 2 2 3 7" xfId="14142"/>
    <cellStyle name="Ввод  2 2 2 3 8" xfId="18803"/>
    <cellStyle name="Ввод  2 2 2 4" xfId="1110"/>
    <cellStyle name="Ввод  2 2 2 4 2" xfId="5151"/>
    <cellStyle name="Ввод  2 2 2 4 3" xfId="9480"/>
    <cellStyle name="Ввод  2 2 2 4 4" xfId="14143"/>
    <cellStyle name="Ввод  2 2 2 4 5" xfId="18804"/>
    <cellStyle name="Ввод  2 2 2 5" xfId="1443"/>
    <cellStyle name="Ввод  2 2 2 5 2" xfId="5152"/>
    <cellStyle name="Ввод  2 2 2 5 3" xfId="9481"/>
    <cellStyle name="Ввод  2 2 2 5 4" xfId="14144"/>
    <cellStyle name="Ввод  2 2 2 5 5" xfId="18805"/>
    <cellStyle name="Ввод  2 2 2 6" xfId="1883"/>
    <cellStyle name="Ввод  2 2 2 6 2" xfId="5153"/>
    <cellStyle name="Ввод  2 2 2 6 3" xfId="9482"/>
    <cellStyle name="Ввод  2 2 2 6 4" xfId="14145"/>
    <cellStyle name="Ввод  2 2 2 6 5" xfId="18806"/>
    <cellStyle name="Ввод  2 2 2 7" xfId="2661"/>
    <cellStyle name="Ввод  2 2 2 7 2" xfId="9483"/>
    <cellStyle name="Ввод  2 2 2 7 3" xfId="14146"/>
    <cellStyle name="Ввод  2 2 2 7 4" xfId="18807"/>
    <cellStyle name="Ввод  2 2 2 8" xfId="5154"/>
    <cellStyle name="Ввод  2 2 2 8 2" xfId="9484"/>
    <cellStyle name="Ввод  2 2 2 8 3" xfId="14147"/>
    <cellStyle name="Ввод  2 2 2 8 4" xfId="18808"/>
    <cellStyle name="Ввод  2 2 2 9" xfId="5155"/>
    <cellStyle name="Ввод  2 2 2 9 2" xfId="9485"/>
    <cellStyle name="Ввод  2 2 2 9 3" xfId="14148"/>
    <cellStyle name="Ввод  2 2 2 9 4" xfId="18809"/>
    <cellStyle name="Ввод  2 2 20" xfId="2356"/>
    <cellStyle name="Ввод  2 2 20 2" xfId="5156"/>
    <cellStyle name="Ввод  2 2 20 3" xfId="9486"/>
    <cellStyle name="Ввод  2 2 20 4" xfId="14149"/>
    <cellStyle name="Ввод  2 2 20 5" xfId="18810"/>
    <cellStyle name="Ввод  2 2 21" xfId="2357"/>
    <cellStyle name="Ввод  2 2 21 2" xfId="5157"/>
    <cellStyle name="Ввод  2 2 21 3" xfId="9487"/>
    <cellStyle name="Ввод  2 2 21 4" xfId="14150"/>
    <cellStyle name="Ввод  2 2 21 5" xfId="18811"/>
    <cellStyle name="Ввод  2 2 22" xfId="5158"/>
    <cellStyle name="Ввод  2 2 22 2" xfId="9488"/>
    <cellStyle name="Ввод  2 2 22 3" xfId="14151"/>
    <cellStyle name="Ввод  2 2 22 4" xfId="18812"/>
    <cellStyle name="Ввод  2 2 23" xfId="5159"/>
    <cellStyle name="Ввод  2 2 23 2" xfId="9489"/>
    <cellStyle name="Ввод  2 2 23 3" xfId="14152"/>
    <cellStyle name="Ввод  2 2 23 4" xfId="18813"/>
    <cellStyle name="Ввод  2 2 24" xfId="5160"/>
    <cellStyle name="Ввод  2 2 24 2" xfId="9490"/>
    <cellStyle name="Ввод  2 2 24 3" xfId="14153"/>
    <cellStyle name="Ввод  2 2 24 4" xfId="18814"/>
    <cellStyle name="Ввод  2 2 25" xfId="5161"/>
    <cellStyle name="Ввод  2 2 25 2" xfId="9491"/>
    <cellStyle name="Ввод  2 2 25 3" xfId="14154"/>
    <cellStyle name="Ввод  2 2 25 4" xfId="18815"/>
    <cellStyle name="Ввод  2 2 26" xfId="5162"/>
    <cellStyle name="Ввод  2 2 26 2" xfId="9492"/>
    <cellStyle name="Ввод  2 2 26 3" xfId="14155"/>
    <cellStyle name="Ввод  2 2 26 4" xfId="18816"/>
    <cellStyle name="Ввод  2 2 27" xfId="5163"/>
    <cellStyle name="Ввод  2 2 27 2" xfId="9493"/>
    <cellStyle name="Ввод  2 2 27 3" xfId="14156"/>
    <cellStyle name="Ввод  2 2 27 4" xfId="18817"/>
    <cellStyle name="Ввод  2 2 28" xfId="5164"/>
    <cellStyle name="Ввод  2 2 28 2" xfId="9494"/>
    <cellStyle name="Ввод  2 2 28 3" xfId="14157"/>
    <cellStyle name="Ввод  2 2 28 4" xfId="18818"/>
    <cellStyle name="Ввод  2 2 29" xfId="5551"/>
    <cellStyle name="Ввод  2 2 3" xfId="555"/>
    <cellStyle name="Ввод  2 2 3 10" xfId="5165"/>
    <cellStyle name="Ввод  2 2 3 10 2" xfId="9495"/>
    <cellStyle name="Ввод  2 2 3 10 3" xfId="14158"/>
    <cellStyle name="Ввод  2 2 3 10 4" xfId="18819"/>
    <cellStyle name="Ввод  2 2 3 11" xfId="5166"/>
    <cellStyle name="Ввод  2 2 3 11 2" xfId="9496"/>
    <cellStyle name="Ввод  2 2 3 11 3" xfId="14159"/>
    <cellStyle name="Ввод  2 2 3 11 4" xfId="18820"/>
    <cellStyle name="Ввод  2 2 3 12" xfId="5167"/>
    <cellStyle name="Ввод  2 2 3 12 2" xfId="9497"/>
    <cellStyle name="Ввод  2 2 3 12 3" xfId="14160"/>
    <cellStyle name="Ввод  2 2 3 12 4" xfId="18821"/>
    <cellStyle name="Ввод  2 2 3 13" xfId="5168"/>
    <cellStyle name="Ввод  2 2 3 13 2" xfId="9498"/>
    <cellStyle name="Ввод  2 2 3 13 3" xfId="14161"/>
    <cellStyle name="Ввод  2 2 3 13 4" xfId="18822"/>
    <cellStyle name="Ввод  2 2 3 14" xfId="5169"/>
    <cellStyle name="Ввод  2 2 3 14 2" xfId="9499"/>
    <cellStyle name="Ввод  2 2 3 14 3" xfId="14162"/>
    <cellStyle name="Ввод  2 2 3 14 4" xfId="18823"/>
    <cellStyle name="Ввод  2 2 3 15" xfId="5170"/>
    <cellStyle name="Ввод  2 2 3 15 2" xfId="9500"/>
    <cellStyle name="Ввод  2 2 3 15 3" xfId="14163"/>
    <cellStyle name="Ввод  2 2 3 15 4" xfId="18824"/>
    <cellStyle name="Ввод  2 2 3 16" xfId="5171"/>
    <cellStyle name="Ввод  2 2 3 16 2" xfId="9501"/>
    <cellStyle name="Ввод  2 2 3 16 3" xfId="14164"/>
    <cellStyle name="Ввод  2 2 3 16 4" xfId="18825"/>
    <cellStyle name="Ввод  2 2 3 17" xfId="5172"/>
    <cellStyle name="Ввод  2 2 3 17 2" xfId="9502"/>
    <cellStyle name="Ввод  2 2 3 17 3" xfId="14165"/>
    <cellStyle name="Ввод  2 2 3 17 4" xfId="18826"/>
    <cellStyle name="Ввод  2 2 3 18" xfId="5173"/>
    <cellStyle name="Ввод  2 2 3 18 2" xfId="9503"/>
    <cellStyle name="Ввод  2 2 3 18 3" xfId="14166"/>
    <cellStyle name="Ввод  2 2 3 18 4" xfId="18827"/>
    <cellStyle name="Ввод  2 2 3 19" xfId="3695"/>
    <cellStyle name="Ввод  2 2 3 2" xfId="946"/>
    <cellStyle name="Ввод  2 2 3 2 2" xfId="1315"/>
    <cellStyle name="Ввод  2 2 3 2 3" xfId="1755"/>
    <cellStyle name="Ввод  2 2 3 2 4" xfId="2195"/>
    <cellStyle name="Ввод  2 2 3 2 5" xfId="5174"/>
    <cellStyle name="Ввод  2 2 3 2 6" xfId="9504"/>
    <cellStyle name="Ввод  2 2 3 2 7" xfId="14167"/>
    <cellStyle name="Ввод  2 2 3 2 8" xfId="18828"/>
    <cellStyle name="Ввод  2 2 3 20" xfId="11636"/>
    <cellStyle name="Ввод  2 2 3 21" xfId="16297"/>
    <cellStyle name="Ввод  2 2 3 3" xfId="683"/>
    <cellStyle name="Ввод  2 2 3 3 2" xfId="5175"/>
    <cellStyle name="Ввод  2 2 3 3 3" xfId="9505"/>
    <cellStyle name="Ввод  2 2 3 3 4" xfId="14168"/>
    <cellStyle name="Ввод  2 2 3 3 5" xfId="18829"/>
    <cellStyle name="Ввод  2 2 3 4" xfId="1554"/>
    <cellStyle name="Ввод  2 2 3 4 2" xfId="5176"/>
    <cellStyle name="Ввод  2 2 3 4 3" xfId="9506"/>
    <cellStyle name="Ввод  2 2 3 4 4" xfId="14169"/>
    <cellStyle name="Ввод  2 2 3 4 5" xfId="18830"/>
    <cellStyle name="Ввод  2 2 3 5" xfId="1994"/>
    <cellStyle name="Ввод  2 2 3 5 2" xfId="5177"/>
    <cellStyle name="Ввод  2 2 3 5 3" xfId="9507"/>
    <cellStyle name="Ввод  2 2 3 5 4" xfId="14170"/>
    <cellStyle name="Ввод  2 2 3 5 5" xfId="18831"/>
    <cellStyle name="Ввод  2 2 3 6" xfId="2662"/>
    <cellStyle name="Ввод  2 2 3 6 2" xfId="9508"/>
    <cellStyle name="Ввод  2 2 3 6 3" xfId="14171"/>
    <cellStyle name="Ввод  2 2 3 6 4" xfId="18832"/>
    <cellStyle name="Ввод  2 2 3 7" xfId="5178"/>
    <cellStyle name="Ввод  2 2 3 7 2" xfId="9509"/>
    <cellStyle name="Ввод  2 2 3 7 3" xfId="14172"/>
    <cellStyle name="Ввод  2 2 3 7 4" xfId="18833"/>
    <cellStyle name="Ввод  2 2 3 8" xfId="5179"/>
    <cellStyle name="Ввод  2 2 3 8 2" xfId="9510"/>
    <cellStyle name="Ввод  2 2 3 8 3" xfId="14173"/>
    <cellStyle name="Ввод  2 2 3 8 4" xfId="18834"/>
    <cellStyle name="Ввод  2 2 3 9" xfId="5180"/>
    <cellStyle name="Ввод  2 2 3 9 2" xfId="9511"/>
    <cellStyle name="Ввод  2 2 3 9 3" xfId="14174"/>
    <cellStyle name="Ввод  2 2 3 9 4" xfId="18835"/>
    <cellStyle name="Ввод  2 2 30" xfId="2553"/>
    <cellStyle name="Ввод  2 2 31" xfId="6111"/>
    <cellStyle name="Ввод  2 2 4" xfId="556"/>
    <cellStyle name="Ввод  2 2 4 10" xfId="5181"/>
    <cellStyle name="Ввод  2 2 4 10 2" xfId="9512"/>
    <cellStyle name="Ввод  2 2 4 10 3" xfId="14175"/>
    <cellStyle name="Ввод  2 2 4 10 4" xfId="18836"/>
    <cellStyle name="Ввод  2 2 4 11" xfId="5182"/>
    <cellStyle name="Ввод  2 2 4 11 2" xfId="9513"/>
    <cellStyle name="Ввод  2 2 4 11 3" xfId="14176"/>
    <cellStyle name="Ввод  2 2 4 11 4" xfId="18837"/>
    <cellStyle name="Ввод  2 2 4 12" xfId="5183"/>
    <cellStyle name="Ввод  2 2 4 12 2" xfId="9514"/>
    <cellStyle name="Ввод  2 2 4 12 3" xfId="14177"/>
    <cellStyle name="Ввод  2 2 4 12 4" xfId="18838"/>
    <cellStyle name="Ввод  2 2 4 13" xfId="5184"/>
    <cellStyle name="Ввод  2 2 4 13 2" xfId="9515"/>
    <cellStyle name="Ввод  2 2 4 13 3" xfId="14178"/>
    <cellStyle name="Ввод  2 2 4 13 4" xfId="18839"/>
    <cellStyle name="Ввод  2 2 4 14" xfId="5185"/>
    <cellStyle name="Ввод  2 2 4 14 2" xfId="9516"/>
    <cellStyle name="Ввод  2 2 4 14 3" xfId="14179"/>
    <cellStyle name="Ввод  2 2 4 14 4" xfId="18840"/>
    <cellStyle name="Ввод  2 2 4 15" xfId="5186"/>
    <cellStyle name="Ввод  2 2 4 15 2" xfId="9517"/>
    <cellStyle name="Ввод  2 2 4 15 3" xfId="14180"/>
    <cellStyle name="Ввод  2 2 4 15 4" xfId="18841"/>
    <cellStyle name="Ввод  2 2 4 16" xfId="5187"/>
    <cellStyle name="Ввод  2 2 4 16 2" xfId="9518"/>
    <cellStyle name="Ввод  2 2 4 16 3" xfId="14181"/>
    <cellStyle name="Ввод  2 2 4 16 4" xfId="18842"/>
    <cellStyle name="Ввод  2 2 4 17" xfId="5188"/>
    <cellStyle name="Ввод  2 2 4 17 2" xfId="9519"/>
    <cellStyle name="Ввод  2 2 4 17 3" xfId="14182"/>
    <cellStyle name="Ввод  2 2 4 17 4" xfId="18843"/>
    <cellStyle name="Ввод  2 2 4 18" xfId="5189"/>
    <cellStyle name="Ввод  2 2 4 18 2" xfId="9520"/>
    <cellStyle name="Ввод  2 2 4 18 3" xfId="14183"/>
    <cellStyle name="Ввод  2 2 4 18 4" xfId="18844"/>
    <cellStyle name="Ввод  2 2 4 19" xfId="3678"/>
    <cellStyle name="Ввод  2 2 4 2" xfId="947"/>
    <cellStyle name="Ввод  2 2 4 2 2" xfId="1316"/>
    <cellStyle name="Ввод  2 2 4 2 3" xfId="1756"/>
    <cellStyle name="Ввод  2 2 4 2 4" xfId="2196"/>
    <cellStyle name="Ввод  2 2 4 2 5" xfId="5190"/>
    <cellStyle name="Ввод  2 2 4 2 6" xfId="9521"/>
    <cellStyle name="Ввод  2 2 4 2 7" xfId="14184"/>
    <cellStyle name="Ввод  2 2 4 2 8" xfId="18845"/>
    <cellStyle name="Ввод  2 2 4 20" xfId="11637"/>
    <cellStyle name="Ввод  2 2 4 21" xfId="16298"/>
    <cellStyle name="Ввод  2 2 4 3" xfId="682"/>
    <cellStyle name="Ввод  2 2 4 3 2" xfId="5191"/>
    <cellStyle name="Ввод  2 2 4 3 3" xfId="9522"/>
    <cellStyle name="Ввод  2 2 4 3 4" xfId="14185"/>
    <cellStyle name="Ввод  2 2 4 3 5" xfId="18846"/>
    <cellStyle name="Ввод  2 2 4 4" xfId="1555"/>
    <cellStyle name="Ввод  2 2 4 4 2" xfId="5192"/>
    <cellStyle name="Ввод  2 2 4 4 3" xfId="9523"/>
    <cellStyle name="Ввод  2 2 4 4 4" xfId="14186"/>
    <cellStyle name="Ввод  2 2 4 4 5" xfId="18847"/>
    <cellStyle name="Ввод  2 2 4 5" xfId="1995"/>
    <cellStyle name="Ввод  2 2 4 5 2" xfId="5193"/>
    <cellStyle name="Ввод  2 2 4 5 3" xfId="9524"/>
    <cellStyle name="Ввод  2 2 4 5 4" xfId="14187"/>
    <cellStyle name="Ввод  2 2 4 5 5" xfId="18848"/>
    <cellStyle name="Ввод  2 2 4 6" xfId="2663"/>
    <cellStyle name="Ввод  2 2 4 6 2" xfId="9525"/>
    <cellStyle name="Ввод  2 2 4 6 3" xfId="14188"/>
    <cellStyle name="Ввод  2 2 4 6 4" xfId="18849"/>
    <cellStyle name="Ввод  2 2 4 7" xfId="5194"/>
    <cellStyle name="Ввод  2 2 4 7 2" xfId="9526"/>
    <cellStyle name="Ввод  2 2 4 7 3" xfId="14189"/>
    <cellStyle name="Ввод  2 2 4 7 4" xfId="18850"/>
    <cellStyle name="Ввод  2 2 4 8" xfId="5195"/>
    <cellStyle name="Ввод  2 2 4 8 2" xfId="9527"/>
    <cellStyle name="Ввод  2 2 4 8 3" xfId="14190"/>
    <cellStyle name="Ввод  2 2 4 8 4" xfId="18851"/>
    <cellStyle name="Ввод  2 2 4 9" xfId="5196"/>
    <cellStyle name="Ввод  2 2 4 9 2" xfId="9528"/>
    <cellStyle name="Ввод  2 2 4 9 3" xfId="14191"/>
    <cellStyle name="Ввод  2 2 4 9 4" xfId="18852"/>
    <cellStyle name="Ввод  2 2 5" xfId="557"/>
    <cellStyle name="Ввод  2 2 5 10" xfId="5197"/>
    <cellStyle name="Ввод  2 2 5 10 2" xfId="9529"/>
    <cellStyle name="Ввод  2 2 5 10 3" xfId="14192"/>
    <cellStyle name="Ввод  2 2 5 10 4" xfId="18853"/>
    <cellStyle name="Ввод  2 2 5 11" xfId="5198"/>
    <cellStyle name="Ввод  2 2 5 11 2" xfId="9530"/>
    <cellStyle name="Ввод  2 2 5 11 3" xfId="14193"/>
    <cellStyle name="Ввод  2 2 5 11 4" xfId="18854"/>
    <cellStyle name="Ввод  2 2 5 12" xfId="5199"/>
    <cellStyle name="Ввод  2 2 5 12 2" xfId="9531"/>
    <cellStyle name="Ввод  2 2 5 12 3" xfId="14194"/>
    <cellStyle name="Ввод  2 2 5 12 4" xfId="18855"/>
    <cellStyle name="Ввод  2 2 5 13" xfId="5200"/>
    <cellStyle name="Ввод  2 2 5 13 2" xfId="9532"/>
    <cellStyle name="Ввод  2 2 5 13 3" xfId="14195"/>
    <cellStyle name="Ввод  2 2 5 13 4" xfId="18856"/>
    <cellStyle name="Ввод  2 2 5 14" xfId="5201"/>
    <cellStyle name="Ввод  2 2 5 14 2" xfId="9533"/>
    <cellStyle name="Ввод  2 2 5 14 3" xfId="14196"/>
    <cellStyle name="Ввод  2 2 5 14 4" xfId="18857"/>
    <cellStyle name="Ввод  2 2 5 15" xfId="5202"/>
    <cellStyle name="Ввод  2 2 5 15 2" xfId="9534"/>
    <cellStyle name="Ввод  2 2 5 15 3" xfId="14197"/>
    <cellStyle name="Ввод  2 2 5 15 4" xfId="18858"/>
    <cellStyle name="Ввод  2 2 5 16" xfId="5203"/>
    <cellStyle name="Ввод  2 2 5 16 2" xfId="9535"/>
    <cellStyle name="Ввод  2 2 5 16 3" xfId="14198"/>
    <cellStyle name="Ввод  2 2 5 16 4" xfId="18859"/>
    <cellStyle name="Ввод  2 2 5 17" xfId="5204"/>
    <cellStyle name="Ввод  2 2 5 17 2" xfId="9536"/>
    <cellStyle name="Ввод  2 2 5 17 3" xfId="14199"/>
    <cellStyle name="Ввод  2 2 5 17 4" xfId="18860"/>
    <cellStyle name="Ввод  2 2 5 18" xfId="5205"/>
    <cellStyle name="Ввод  2 2 5 18 2" xfId="9537"/>
    <cellStyle name="Ввод  2 2 5 18 3" xfId="14200"/>
    <cellStyle name="Ввод  2 2 5 18 4" xfId="18861"/>
    <cellStyle name="Ввод  2 2 5 19" xfId="3661"/>
    <cellStyle name="Ввод  2 2 5 2" xfId="948"/>
    <cellStyle name="Ввод  2 2 5 2 2" xfId="1317"/>
    <cellStyle name="Ввод  2 2 5 2 3" xfId="1757"/>
    <cellStyle name="Ввод  2 2 5 2 4" xfId="2197"/>
    <cellStyle name="Ввод  2 2 5 2 5" xfId="5206"/>
    <cellStyle name="Ввод  2 2 5 2 6" xfId="9538"/>
    <cellStyle name="Ввод  2 2 5 2 7" xfId="14201"/>
    <cellStyle name="Ввод  2 2 5 2 8" xfId="18862"/>
    <cellStyle name="Ввод  2 2 5 20" xfId="11638"/>
    <cellStyle name="Ввод  2 2 5 21" xfId="16299"/>
    <cellStyle name="Ввод  2 2 5 3" xfId="681"/>
    <cellStyle name="Ввод  2 2 5 3 2" xfId="5207"/>
    <cellStyle name="Ввод  2 2 5 3 3" xfId="9539"/>
    <cellStyle name="Ввод  2 2 5 3 4" xfId="14202"/>
    <cellStyle name="Ввод  2 2 5 3 5" xfId="18863"/>
    <cellStyle name="Ввод  2 2 5 4" xfId="1556"/>
    <cellStyle name="Ввод  2 2 5 4 2" xfId="5208"/>
    <cellStyle name="Ввод  2 2 5 4 3" xfId="9540"/>
    <cellStyle name="Ввод  2 2 5 4 4" xfId="14203"/>
    <cellStyle name="Ввод  2 2 5 4 5" xfId="18864"/>
    <cellStyle name="Ввод  2 2 5 5" xfId="1996"/>
    <cellStyle name="Ввод  2 2 5 5 2" xfId="5209"/>
    <cellStyle name="Ввод  2 2 5 5 3" xfId="9541"/>
    <cellStyle name="Ввод  2 2 5 5 4" xfId="14204"/>
    <cellStyle name="Ввод  2 2 5 5 5" xfId="18865"/>
    <cellStyle name="Ввод  2 2 5 6" xfId="2664"/>
    <cellStyle name="Ввод  2 2 5 6 2" xfId="9542"/>
    <cellStyle name="Ввод  2 2 5 6 3" xfId="14205"/>
    <cellStyle name="Ввод  2 2 5 6 4" xfId="18866"/>
    <cellStyle name="Ввод  2 2 5 7" xfId="5210"/>
    <cellStyle name="Ввод  2 2 5 7 2" xfId="9543"/>
    <cellStyle name="Ввод  2 2 5 7 3" xfId="14206"/>
    <cellStyle name="Ввод  2 2 5 7 4" xfId="18867"/>
    <cellStyle name="Ввод  2 2 5 8" xfId="5211"/>
    <cellStyle name="Ввод  2 2 5 8 2" xfId="9544"/>
    <cellStyle name="Ввод  2 2 5 8 3" xfId="14207"/>
    <cellStyle name="Ввод  2 2 5 8 4" xfId="18868"/>
    <cellStyle name="Ввод  2 2 5 9" xfId="5212"/>
    <cellStyle name="Ввод  2 2 5 9 2" xfId="9545"/>
    <cellStyle name="Ввод  2 2 5 9 3" xfId="14208"/>
    <cellStyle name="Ввод  2 2 5 9 4" xfId="18869"/>
    <cellStyle name="Ввод  2 2 6" xfId="558"/>
    <cellStyle name="Ввод  2 2 6 10" xfId="5213"/>
    <cellStyle name="Ввод  2 2 6 10 2" xfId="9546"/>
    <cellStyle name="Ввод  2 2 6 10 3" xfId="14209"/>
    <cellStyle name="Ввод  2 2 6 10 4" xfId="18870"/>
    <cellStyle name="Ввод  2 2 6 11" xfId="5214"/>
    <cellStyle name="Ввод  2 2 6 11 2" xfId="9547"/>
    <cellStyle name="Ввод  2 2 6 11 3" xfId="14210"/>
    <cellStyle name="Ввод  2 2 6 11 4" xfId="18871"/>
    <cellStyle name="Ввод  2 2 6 12" xfId="5215"/>
    <cellStyle name="Ввод  2 2 6 12 2" xfId="9548"/>
    <cellStyle name="Ввод  2 2 6 12 3" xfId="14211"/>
    <cellStyle name="Ввод  2 2 6 12 4" xfId="18872"/>
    <cellStyle name="Ввод  2 2 6 13" xfId="5216"/>
    <cellStyle name="Ввод  2 2 6 13 2" xfId="9549"/>
    <cellStyle name="Ввод  2 2 6 13 3" xfId="14212"/>
    <cellStyle name="Ввод  2 2 6 13 4" xfId="18873"/>
    <cellStyle name="Ввод  2 2 6 14" xfId="5217"/>
    <cellStyle name="Ввод  2 2 6 14 2" xfId="9550"/>
    <cellStyle name="Ввод  2 2 6 14 3" xfId="14213"/>
    <cellStyle name="Ввод  2 2 6 14 4" xfId="18874"/>
    <cellStyle name="Ввод  2 2 6 15" xfId="5218"/>
    <cellStyle name="Ввод  2 2 6 15 2" xfId="9551"/>
    <cellStyle name="Ввод  2 2 6 15 3" xfId="14214"/>
    <cellStyle name="Ввод  2 2 6 15 4" xfId="18875"/>
    <cellStyle name="Ввод  2 2 6 16" xfId="5219"/>
    <cellStyle name="Ввод  2 2 6 16 2" xfId="9552"/>
    <cellStyle name="Ввод  2 2 6 16 3" xfId="14215"/>
    <cellStyle name="Ввод  2 2 6 16 4" xfId="18876"/>
    <cellStyle name="Ввод  2 2 6 17" xfId="5220"/>
    <cellStyle name="Ввод  2 2 6 17 2" xfId="9553"/>
    <cellStyle name="Ввод  2 2 6 17 3" xfId="14216"/>
    <cellStyle name="Ввод  2 2 6 17 4" xfId="18877"/>
    <cellStyle name="Ввод  2 2 6 18" xfId="5221"/>
    <cellStyle name="Ввод  2 2 6 18 2" xfId="9554"/>
    <cellStyle name="Ввод  2 2 6 18 3" xfId="14217"/>
    <cellStyle name="Ввод  2 2 6 18 4" xfId="18878"/>
    <cellStyle name="Ввод  2 2 6 19" xfId="2481"/>
    <cellStyle name="Ввод  2 2 6 2" xfId="949"/>
    <cellStyle name="Ввод  2 2 6 2 2" xfId="1318"/>
    <cellStyle name="Ввод  2 2 6 2 3" xfId="1758"/>
    <cellStyle name="Ввод  2 2 6 2 4" xfId="2198"/>
    <cellStyle name="Ввод  2 2 6 2 5" xfId="5222"/>
    <cellStyle name="Ввод  2 2 6 2 6" xfId="9555"/>
    <cellStyle name="Ввод  2 2 6 2 7" xfId="14218"/>
    <cellStyle name="Ввод  2 2 6 2 8" xfId="18879"/>
    <cellStyle name="Ввод  2 2 6 20" xfId="11639"/>
    <cellStyle name="Ввод  2 2 6 21" xfId="16300"/>
    <cellStyle name="Ввод  2 2 6 3" xfId="680"/>
    <cellStyle name="Ввод  2 2 6 3 2" xfId="5223"/>
    <cellStyle name="Ввод  2 2 6 3 3" xfId="9556"/>
    <cellStyle name="Ввод  2 2 6 3 4" xfId="14219"/>
    <cellStyle name="Ввод  2 2 6 3 5" xfId="18880"/>
    <cellStyle name="Ввод  2 2 6 4" xfId="1557"/>
    <cellStyle name="Ввод  2 2 6 4 2" xfId="5224"/>
    <cellStyle name="Ввод  2 2 6 4 3" xfId="9557"/>
    <cellStyle name="Ввод  2 2 6 4 4" xfId="14220"/>
    <cellStyle name="Ввод  2 2 6 4 5" xfId="18881"/>
    <cellStyle name="Ввод  2 2 6 5" xfId="1997"/>
    <cellStyle name="Ввод  2 2 6 5 2" xfId="5225"/>
    <cellStyle name="Ввод  2 2 6 5 3" xfId="9558"/>
    <cellStyle name="Ввод  2 2 6 5 4" xfId="14221"/>
    <cellStyle name="Ввод  2 2 6 5 5" xfId="18882"/>
    <cellStyle name="Ввод  2 2 6 6" xfId="2665"/>
    <cellStyle name="Ввод  2 2 6 6 2" xfId="9559"/>
    <cellStyle name="Ввод  2 2 6 6 3" xfId="14222"/>
    <cellStyle name="Ввод  2 2 6 6 4" xfId="18883"/>
    <cellStyle name="Ввод  2 2 6 7" xfId="5226"/>
    <cellStyle name="Ввод  2 2 6 7 2" xfId="9560"/>
    <cellStyle name="Ввод  2 2 6 7 3" xfId="14223"/>
    <cellStyle name="Ввод  2 2 6 7 4" xfId="18884"/>
    <cellStyle name="Ввод  2 2 6 8" xfId="5227"/>
    <cellStyle name="Ввод  2 2 6 8 2" xfId="9561"/>
    <cellStyle name="Ввод  2 2 6 8 3" xfId="14224"/>
    <cellStyle name="Ввод  2 2 6 8 4" xfId="18885"/>
    <cellStyle name="Ввод  2 2 6 9" xfId="5228"/>
    <cellStyle name="Ввод  2 2 6 9 2" xfId="9562"/>
    <cellStyle name="Ввод  2 2 6 9 3" xfId="14225"/>
    <cellStyle name="Ввод  2 2 6 9 4" xfId="18886"/>
    <cellStyle name="Ввод  2 2 7" xfId="559"/>
    <cellStyle name="Ввод  2 2 7 10" xfId="5229"/>
    <cellStyle name="Ввод  2 2 7 10 2" xfId="9563"/>
    <cellStyle name="Ввод  2 2 7 10 3" xfId="14226"/>
    <cellStyle name="Ввод  2 2 7 10 4" xfId="18887"/>
    <cellStyle name="Ввод  2 2 7 11" xfId="5230"/>
    <cellStyle name="Ввод  2 2 7 11 2" xfId="9564"/>
    <cellStyle name="Ввод  2 2 7 11 3" xfId="14227"/>
    <cellStyle name="Ввод  2 2 7 11 4" xfId="18888"/>
    <cellStyle name="Ввод  2 2 7 12" xfId="5231"/>
    <cellStyle name="Ввод  2 2 7 12 2" xfId="9565"/>
    <cellStyle name="Ввод  2 2 7 12 3" xfId="14228"/>
    <cellStyle name="Ввод  2 2 7 12 4" xfId="18889"/>
    <cellStyle name="Ввод  2 2 7 13" xfId="5232"/>
    <cellStyle name="Ввод  2 2 7 13 2" xfId="9566"/>
    <cellStyle name="Ввод  2 2 7 13 3" xfId="14229"/>
    <cellStyle name="Ввод  2 2 7 13 4" xfId="18890"/>
    <cellStyle name="Ввод  2 2 7 14" xfId="5233"/>
    <cellStyle name="Ввод  2 2 7 14 2" xfId="9567"/>
    <cellStyle name="Ввод  2 2 7 14 3" xfId="14230"/>
    <cellStyle name="Ввод  2 2 7 14 4" xfId="18891"/>
    <cellStyle name="Ввод  2 2 7 15" xfId="5234"/>
    <cellStyle name="Ввод  2 2 7 15 2" xfId="9568"/>
    <cellStyle name="Ввод  2 2 7 15 3" xfId="14231"/>
    <cellStyle name="Ввод  2 2 7 15 4" xfId="18892"/>
    <cellStyle name="Ввод  2 2 7 16" xfId="5235"/>
    <cellStyle name="Ввод  2 2 7 16 2" xfId="9569"/>
    <cellStyle name="Ввод  2 2 7 16 3" xfId="14232"/>
    <cellStyle name="Ввод  2 2 7 16 4" xfId="18893"/>
    <cellStyle name="Ввод  2 2 7 17" xfId="5236"/>
    <cellStyle name="Ввод  2 2 7 17 2" xfId="9570"/>
    <cellStyle name="Ввод  2 2 7 17 3" xfId="14233"/>
    <cellStyle name="Ввод  2 2 7 17 4" xfId="18894"/>
    <cellStyle name="Ввод  2 2 7 18" xfId="5237"/>
    <cellStyle name="Ввод  2 2 7 18 2" xfId="9571"/>
    <cellStyle name="Ввод  2 2 7 18 3" xfId="14234"/>
    <cellStyle name="Ввод  2 2 7 18 4" xfId="18895"/>
    <cellStyle name="Ввод  2 2 7 19" xfId="2480"/>
    <cellStyle name="Ввод  2 2 7 2" xfId="950"/>
    <cellStyle name="Ввод  2 2 7 2 2" xfId="1319"/>
    <cellStyle name="Ввод  2 2 7 2 3" xfId="1759"/>
    <cellStyle name="Ввод  2 2 7 2 4" xfId="2199"/>
    <cellStyle name="Ввод  2 2 7 2 5" xfId="5238"/>
    <cellStyle name="Ввод  2 2 7 2 6" xfId="9572"/>
    <cellStyle name="Ввод  2 2 7 2 7" xfId="14235"/>
    <cellStyle name="Ввод  2 2 7 2 8" xfId="18896"/>
    <cellStyle name="Ввод  2 2 7 20" xfId="11640"/>
    <cellStyle name="Ввод  2 2 7 21" xfId="16301"/>
    <cellStyle name="Ввод  2 2 7 3" xfId="679"/>
    <cellStyle name="Ввод  2 2 7 3 2" xfId="5239"/>
    <cellStyle name="Ввод  2 2 7 3 3" xfId="9573"/>
    <cellStyle name="Ввод  2 2 7 3 4" xfId="14236"/>
    <cellStyle name="Ввод  2 2 7 3 5" xfId="18897"/>
    <cellStyle name="Ввод  2 2 7 4" xfId="1558"/>
    <cellStyle name="Ввод  2 2 7 4 2" xfId="5240"/>
    <cellStyle name="Ввод  2 2 7 4 3" xfId="9574"/>
    <cellStyle name="Ввод  2 2 7 4 4" xfId="14237"/>
    <cellStyle name="Ввод  2 2 7 4 5" xfId="18898"/>
    <cellStyle name="Ввод  2 2 7 5" xfId="1998"/>
    <cellStyle name="Ввод  2 2 7 5 2" xfId="5241"/>
    <cellStyle name="Ввод  2 2 7 5 3" xfId="9575"/>
    <cellStyle name="Ввод  2 2 7 5 4" xfId="14238"/>
    <cellStyle name="Ввод  2 2 7 5 5" xfId="18899"/>
    <cellStyle name="Ввод  2 2 7 6" xfId="2666"/>
    <cellStyle name="Ввод  2 2 7 6 2" xfId="9576"/>
    <cellStyle name="Ввод  2 2 7 6 3" xfId="14239"/>
    <cellStyle name="Ввод  2 2 7 6 4" xfId="18900"/>
    <cellStyle name="Ввод  2 2 7 7" xfId="5242"/>
    <cellStyle name="Ввод  2 2 7 7 2" xfId="9577"/>
    <cellStyle name="Ввод  2 2 7 7 3" xfId="14240"/>
    <cellStyle name="Ввод  2 2 7 7 4" xfId="18901"/>
    <cellStyle name="Ввод  2 2 7 8" xfId="5243"/>
    <cellStyle name="Ввод  2 2 7 8 2" xfId="9578"/>
    <cellStyle name="Ввод  2 2 7 8 3" xfId="14241"/>
    <cellStyle name="Ввод  2 2 7 8 4" xfId="18902"/>
    <cellStyle name="Ввод  2 2 7 9" xfId="5244"/>
    <cellStyle name="Ввод  2 2 7 9 2" xfId="9579"/>
    <cellStyle name="Ввод  2 2 7 9 3" xfId="14242"/>
    <cellStyle name="Ввод  2 2 7 9 4" xfId="18903"/>
    <cellStyle name="Ввод  2 2 8" xfId="560"/>
    <cellStyle name="Ввод  2 2 8 10" xfId="5245"/>
    <cellStyle name="Ввод  2 2 8 10 2" xfId="9580"/>
    <cellStyle name="Ввод  2 2 8 10 3" xfId="14243"/>
    <cellStyle name="Ввод  2 2 8 10 4" xfId="18904"/>
    <cellStyle name="Ввод  2 2 8 11" xfId="5246"/>
    <cellStyle name="Ввод  2 2 8 11 2" xfId="9581"/>
    <cellStyle name="Ввод  2 2 8 11 3" xfId="14244"/>
    <cellStyle name="Ввод  2 2 8 11 4" xfId="18905"/>
    <cellStyle name="Ввод  2 2 8 12" xfId="5247"/>
    <cellStyle name="Ввод  2 2 8 12 2" xfId="9582"/>
    <cellStyle name="Ввод  2 2 8 12 3" xfId="14245"/>
    <cellStyle name="Ввод  2 2 8 12 4" xfId="18906"/>
    <cellStyle name="Ввод  2 2 8 13" xfId="5248"/>
    <cellStyle name="Ввод  2 2 8 13 2" xfId="9583"/>
    <cellStyle name="Ввод  2 2 8 13 3" xfId="14246"/>
    <cellStyle name="Ввод  2 2 8 13 4" xfId="18907"/>
    <cellStyle name="Ввод  2 2 8 14" xfId="5249"/>
    <cellStyle name="Ввод  2 2 8 14 2" xfId="9584"/>
    <cellStyle name="Ввод  2 2 8 14 3" xfId="14247"/>
    <cellStyle name="Ввод  2 2 8 14 4" xfId="18908"/>
    <cellStyle name="Ввод  2 2 8 15" xfId="5250"/>
    <cellStyle name="Ввод  2 2 8 15 2" xfId="9585"/>
    <cellStyle name="Ввод  2 2 8 15 3" xfId="14248"/>
    <cellStyle name="Ввод  2 2 8 15 4" xfId="18909"/>
    <cellStyle name="Ввод  2 2 8 16" xfId="5251"/>
    <cellStyle name="Ввод  2 2 8 16 2" xfId="9586"/>
    <cellStyle name="Ввод  2 2 8 16 3" xfId="14249"/>
    <cellStyle name="Ввод  2 2 8 16 4" xfId="18910"/>
    <cellStyle name="Ввод  2 2 8 17" xfId="5252"/>
    <cellStyle name="Ввод  2 2 8 17 2" xfId="9587"/>
    <cellStyle name="Ввод  2 2 8 17 3" xfId="14250"/>
    <cellStyle name="Ввод  2 2 8 17 4" xfId="18911"/>
    <cellStyle name="Ввод  2 2 8 18" xfId="5253"/>
    <cellStyle name="Ввод  2 2 8 18 2" xfId="9588"/>
    <cellStyle name="Ввод  2 2 8 18 3" xfId="14251"/>
    <cellStyle name="Ввод  2 2 8 18 4" xfId="18912"/>
    <cellStyle name="Ввод  2 2 8 19" xfId="2479"/>
    <cellStyle name="Ввод  2 2 8 2" xfId="951"/>
    <cellStyle name="Ввод  2 2 8 2 2" xfId="1320"/>
    <cellStyle name="Ввод  2 2 8 2 3" xfId="1760"/>
    <cellStyle name="Ввод  2 2 8 2 4" xfId="2200"/>
    <cellStyle name="Ввод  2 2 8 2 5" xfId="5254"/>
    <cellStyle name="Ввод  2 2 8 2 6" xfId="9589"/>
    <cellStyle name="Ввод  2 2 8 2 7" xfId="14252"/>
    <cellStyle name="Ввод  2 2 8 2 8" xfId="18913"/>
    <cellStyle name="Ввод  2 2 8 20" xfId="11641"/>
    <cellStyle name="Ввод  2 2 8 21" xfId="16302"/>
    <cellStyle name="Ввод  2 2 8 3" xfId="678"/>
    <cellStyle name="Ввод  2 2 8 3 2" xfId="5255"/>
    <cellStyle name="Ввод  2 2 8 3 3" xfId="9590"/>
    <cellStyle name="Ввод  2 2 8 3 4" xfId="14253"/>
    <cellStyle name="Ввод  2 2 8 3 5" xfId="18914"/>
    <cellStyle name="Ввод  2 2 8 4" xfId="1559"/>
    <cellStyle name="Ввод  2 2 8 4 2" xfId="5256"/>
    <cellStyle name="Ввод  2 2 8 4 3" xfId="9591"/>
    <cellStyle name="Ввод  2 2 8 4 4" xfId="14254"/>
    <cellStyle name="Ввод  2 2 8 4 5" xfId="18915"/>
    <cellStyle name="Ввод  2 2 8 5" xfId="1999"/>
    <cellStyle name="Ввод  2 2 8 5 2" xfId="5257"/>
    <cellStyle name="Ввод  2 2 8 5 3" xfId="9592"/>
    <cellStyle name="Ввод  2 2 8 5 4" xfId="14255"/>
    <cellStyle name="Ввод  2 2 8 5 5" xfId="18916"/>
    <cellStyle name="Ввод  2 2 8 6" xfId="2667"/>
    <cellStyle name="Ввод  2 2 8 6 2" xfId="9593"/>
    <cellStyle name="Ввод  2 2 8 6 3" xfId="14256"/>
    <cellStyle name="Ввод  2 2 8 6 4" xfId="18917"/>
    <cellStyle name="Ввод  2 2 8 7" xfId="5258"/>
    <cellStyle name="Ввод  2 2 8 7 2" xfId="9594"/>
    <cellStyle name="Ввод  2 2 8 7 3" xfId="14257"/>
    <cellStyle name="Ввод  2 2 8 7 4" xfId="18918"/>
    <cellStyle name="Ввод  2 2 8 8" xfId="5259"/>
    <cellStyle name="Ввод  2 2 8 8 2" xfId="9595"/>
    <cellStyle name="Ввод  2 2 8 8 3" xfId="14258"/>
    <cellStyle name="Ввод  2 2 8 8 4" xfId="18919"/>
    <cellStyle name="Ввод  2 2 8 9" xfId="5260"/>
    <cellStyle name="Ввод  2 2 8 9 2" xfId="9596"/>
    <cellStyle name="Ввод  2 2 8 9 3" xfId="14259"/>
    <cellStyle name="Ввод  2 2 8 9 4" xfId="18920"/>
    <cellStyle name="Ввод  2 2 9" xfId="561"/>
    <cellStyle name="Ввод  2 2 9 10" xfId="5261"/>
    <cellStyle name="Ввод  2 2 9 10 2" xfId="9597"/>
    <cellStyle name="Ввод  2 2 9 10 3" xfId="14260"/>
    <cellStyle name="Ввод  2 2 9 10 4" xfId="18921"/>
    <cellStyle name="Ввод  2 2 9 11" xfId="5262"/>
    <cellStyle name="Ввод  2 2 9 11 2" xfId="9598"/>
    <cellStyle name="Ввод  2 2 9 11 3" xfId="14261"/>
    <cellStyle name="Ввод  2 2 9 11 4" xfId="18922"/>
    <cellStyle name="Ввод  2 2 9 12" xfId="5263"/>
    <cellStyle name="Ввод  2 2 9 12 2" xfId="9599"/>
    <cellStyle name="Ввод  2 2 9 12 3" xfId="14262"/>
    <cellStyle name="Ввод  2 2 9 12 4" xfId="18923"/>
    <cellStyle name="Ввод  2 2 9 13" xfId="5264"/>
    <cellStyle name="Ввод  2 2 9 13 2" xfId="9600"/>
    <cellStyle name="Ввод  2 2 9 13 3" xfId="14263"/>
    <cellStyle name="Ввод  2 2 9 13 4" xfId="18924"/>
    <cellStyle name="Ввод  2 2 9 14" xfId="5265"/>
    <cellStyle name="Ввод  2 2 9 14 2" xfId="9601"/>
    <cellStyle name="Ввод  2 2 9 14 3" xfId="14264"/>
    <cellStyle name="Ввод  2 2 9 14 4" xfId="18925"/>
    <cellStyle name="Ввод  2 2 9 15" xfId="5266"/>
    <cellStyle name="Ввод  2 2 9 15 2" xfId="9602"/>
    <cellStyle name="Ввод  2 2 9 15 3" xfId="14265"/>
    <cellStyle name="Ввод  2 2 9 15 4" xfId="18926"/>
    <cellStyle name="Ввод  2 2 9 16" xfId="5267"/>
    <cellStyle name="Ввод  2 2 9 16 2" xfId="9603"/>
    <cellStyle name="Ввод  2 2 9 16 3" xfId="14266"/>
    <cellStyle name="Ввод  2 2 9 16 4" xfId="18927"/>
    <cellStyle name="Ввод  2 2 9 17" xfId="5268"/>
    <cellStyle name="Ввод  2 2 9 17 2" xfId="9604"/>
    <cellStyle name="Ввод  2 2 9 17 3" xfId="14267"/>
    <cellStyle name="Ввод  2 2 9 17 4" xfId="18928"/>
    <cellStyle name="Ввод  2 2 9 18" xfId="5269"/>
    <cellStyle name="Ввод  2 2 9 18 2" xfId="9605"/>
    <cellStyle name="Ввод  2 2 9 18 3" xfId="14268"/>
    <cellStyle name="Ввод  2 2 9 18 4" xfId="18929"/>
    <cellStyle name="Ввод  2 2 9 19" xfId="3644"/>
    <cellStyle name="Ввод  2 2 9 2" xfId="952"/>
    <cellStyle name="Ввод  2 2 9 2 2" xfId="1321"/>
    <cellStyle name="Ввод  2 2 9 2 3" xfId="1761"/>
    <cellStyle name="Ввод  2 2 9 2 4" xfId="2201"/>
    <cellStyle name="Ввод  2 2 9 2 5" xfId="5270"/>
    <cellStyle name="Ввод  2 2 9 2 6" xfId="9606"/>
    <cellStyle name="Ввод  2 2 9 2 7" xfId="14269"/>
    <cellStyle name="Ввод  2 2 9 2 8" xfId="18930"/>
    <cellStyle name="Ввод  2 2 9 20" xfId="11642"/>
    <cellStyle name="Ввод  2 2 9 21" xfId="16303"/>
    <cellStyle name="Ввод  2 2 9 3" xfId="677"/>
    <cellStyle name="Ввод  2 2 9 3 2" xfId="5271"/>
    <cellStyle name="Ввод  2 2 9 3 3" xfId="9607"/>
    <cellStyle name="Ввод  2 2 9 3 4" xfId="14270"/>
    <cellStyle name="Ввод  2 2 9 3 5" xfId="18931"/>
    <cellStyle name="Ввод  2 2 9 4" xfId="1560"/>
    <cellStyle name="Ввод  2 2 9 4 2" xfId="5272"/>
    <cellStyle name="Ввод  2 2 9 4 3" xfId="9608"/>
    <cellStyle name="Ввод  2 2 9 4 4" xfId="14271"/>
    <cellStyle name="Ввод  2 2 9 4 5" xfId="18932"/>
    <cellStyle name="Ввод  2 2 9 5" xfId="2000"/>
    <cellStyle name="Ввод  2 2 9 5 2" xfId="5273"/>
    <cellStyle name="Ввод  2 2 9 5 3" xfId="9609"/>
    <cellStyle name="Ввод  2 2 9 5 4" xfId="14272"/>
    <cellStyle name="Ввод  2 2 9 5 5" xfId="18933"/>
    <cellStyle name="Ввод  2 2 9 6" xfId="2668"/>
    <cellStyle name="Ввод  2 2 9 6 2" xfId="9610"/>
    <cellStyle name="Ввод  2 2 9 6 3" xfId="14273"/>
    <cellStyle name="Ввод  2 2 9 6 4" xfId="18934"/>
    <cellStyle name="Ввод  2 2 9 7" xfId="5274"/>
    <cellStyle name="Ввод  2 2 9 7 2" xfId="9611"/>
    <cellStyle name="Ввод  2 2 9 7 3" xfId="14274"/>
    <cellStyle name="Ввод  2 2 9 7 4" xfId="18935"/>
    <cellStyle name="Ввод  2 2 9 8" xfId="5275"/>
    <cellStyle name="Ввод  2 2 9 8 2" xfId="9612"/>
    <cellStyle name="Ввод  2 2 9 8 3" xfId="14275"/>
    <cellStyle name="Ввод  2 2 9 8 4" xfId="18936"/>
    <cellStyle name="Ввод  2 2 9 9" xfId="5276"/>
    <cellStyle name="Ввод  2 2 9 9 2" xfId="9613"/>
    <cellStyle name="Ввод  2 2 9 9 3" xfId="14276"/>
    <cellStyle name="Ввод  2 2 9 9 4" xfId="18937"/>
    <cellStyle name="Ввод  2 20" xfId="2358"/>
    <cellStyle name="Ввод  2 20 2" xfId="5277"/>
    <cellStyle name="Ввод  2 20 3" xfId="9614"/>
    <cellStyle name="Ввод  2 20 4" xfId="14277"/>
    <cellStyle name="Ввод  2 20 5" xfId="18938"/>
    <cellStyle name="Ввод  2 21" xfId="2359"/>
    <cellStyle name="Ввод  2 21 2" xfId="5278"/>
    <cellStyle name="Ввод  2 21 3" xfId="9615"/>
    <cellStyle name="Ввод  2 21 4" xfId="14278"/>
    <cellStyle name="Ввод  2 21 5" xfId="18939"/>
    <cellStyle name="Ввод  2 22" xfId="2360"/>
    <cellStyle name="Ввод  2 22 2" xfId="5279"/>
    <cellStyle name="Ввод  2 22 3" xfId="9616"/>
    <cellStyle name="Ввод  2 22 4" xfId="14279"/>
    <cellStyle name="Ввод  2 22 5" xfId="18940"/>
    <cellStyle name="Ввод  2 23" xfId="5280"/>
    <cellStyle name="Ввод  2 23 2" xfId="9617"/>
    <cellStyle name="Ввод  2 23 3" xfId="14280"/>
    <cellStyle name="Ввод  2 23 4" xfId="18941"/>
    <cellStyle name="Ввод  2 24" xfId="5281"/>
    <cellStyle name="Ввод  2 24 2" xfId="9618"/>
    <cellStyle name="Ввод  2 24 3" xfId="14281"/>
    <cellStyle name="Ввод  2 24 4" xfId="18942"/>
    <cellStyle name="Ввод  2 25" xfId="5282"/>
    <cellStyle name="Ввод  2 25 2" xfId="9619"/>
    <cellStyle name="Ввод  2 25 3" xfId="14282"/>
    <cellStyle name="Ввод  2 25 4" xfId="18943"/>
    <cellStyle name="Ввод  2 26" xfId="5283"/>
    <cellStyle name="Ввод  2 26 2" xfId="9620"/>
    <cellStyle name="Ввод  2 26 3" xfId="14283"/>
    <cellStyle name="Ввод  2 26 4" xfId="18944"/>
    <cellStyle name="Ввод  2 27" xfId="5284"/>
    <cellStyle name="Ввод  2 27 2" xfId="9621"/>
    <cellStyle name="Ввод  2 27 3" xfId="14284"/>
    <cellStyle name="Ввод  2 27 4" xfId="18945"/>
    <cellStyle name="Ввод  2 28" xfId="5285"/>
    <cellStyle name="Ввод  2 28 2" xfId="9622"/>
    <cellStyle name="Ввод  2 28 3" xfId="14285"/>
    <cellStyle name="Ввод  2 28 4" xfId="18946"/>
    <cellStyle name="Ввод  2 29" xfId="5286"/>
    <cellStyle name="Ввод  2 29 2" xfId="9623"/>
    <cellStyle name="Ввод  2 29 3" xfId="14286"/>
    <cellStyle name="Ввод  2 29 4" xfId="18947"/>
    <cellStyle name="Ввод  2 3" xfId="562"/>
    <cellStyle name="Ввод  2 3 10" xfId="5287"/>
    <cellStyle name="Ввод  2 3 10 2" xfId="9624"/>
    <cellStyle name="Ввод  2 3 10 3" xfId="14287"/>
    <cellStyle name="Ввод  2 3 10 4" xfId="18948"/>
    <cellStyle name="Ввод  2 3 11" xfId="5288"/>
    <cellStyle name="Ввод  2 3 11 2" xfId="9625"/>
    <cellStyle name="Ввод  2 3 11 3" xfId="14288"/>
    <cellStyle name="Ввод  2 3 11 4" xfId="18949"/>
    <cellStyle name="Ввод  2 3 12" xfId="5289"/>
    <cellStyle name="Ввод  2 3 12 2" xfId="9626"/>
    <cellStyle name="Ввод  2 3 12 3" xfId="14289"/>
    <cellStyle name="Ввод  2 3 12 4" xfId="18950"/>
    <cellStyle name="Ввод  2 3 13" xfId="5290"/>
    <cellStyle name="Ввод  2 3 13 2" xfId="9627"/>
    <cellStyle name="Ввод  2 3 13 3" xfId="14290"/>
    <cellStyle name="Ввод  2 3 13 4" xfId="18951"/>
    <cellStyle name="Ввод  2 3 14" xfId="5291"/>
    <cellStyle name="Ввод  2 3 14 2" xfId="9628"/>
    <cellStyle name="Ввод  2 3 14 3" xfId="14291"/>
    <cellStyle name="Ввод  2 3 14 4" xfId="18952"/>
    <cellStyle name="Ввод  2 3 15" xfId="5292"/>
    <cellStyle name="Ввод  2 3 15 2" xfId="9629"/>
    <cellStyle name="Ввод  2 3 15 3" xfId="14292"/>
    <cellStyle name="Ввод  2 3 15 4" xfId="18953"/>
    <cellStyle name="Ввод  2 3 16" xfId="5293"/>
    <cellStyle name="Ввод  2 3 16 2" xfId="9630"/>
    <cellStyle name="Ввод  2 3 16 3" xfId="14293"/>
    <cellStyle name="Ввод  2 3 16 4" xfId="18954"/>
    <cellStyle name="Ввод  2 3 17" xfId="5294"/>
    <cellStyle name="Ввод  2 3 17 2" xfId="9631"/>
    <cellStyle name="Ввод  2 3 17 3" xfId="14294"/>
    <cellStyle name="Ввод  2 3 17 4" xfId="18955"/>
    <cellStyle name="Ввод  2 3 18" xfId="5295"/>
    <cellStyle name="Ввод  2 3 18 2" xfId="9632"/>
    <cellStyle name="Ввод  2 3 18 3" xfId="14295"/>
    <cellStyle name="Ввод  2 3 18 4" xfId="18956"/>
    <cellStyle name="Ввод  2 3 19" xfId="3627"/>
    <cellStyle name="Ввод  2 3 2" xfId="819"/>
    <cellStyle name="Ввод  2 3 2 2" xfId="676"/>
    <cellStyle name="Ввод  2 3 2 3" xfId="1561"/>
    <cellStyle name="Ввод  2 3 2 4" xfId="2001"/>
    <cellStyle name="Ввод  2 3 2 5" xfId="5296"/>
    <cellStyle name="Ввод  2 3 2 6" xfId="9633"/>
    <cellStyle name="Ввод  2 3 2 7" xfId="14296"/>
    <cellStyle name="Ввод  2 3 2 8" xfId="18957"/>
    <cellStyle name="Ввод  2 3 20" xfId="11643"/>
    <cellStyle name="Ввод  2 3 21" xfId="16304"/>
    <cellStyle name="Ввод  2 3 3" xfId="1121"/>
    <cellStyle name="Ввод  2 3 3 2" xfId="1322"/>
    <cellStyle name="Ввод  2 3 3 3" xfId="1762"/>
    <cellStyle name="Ввод  2 3 3 4" xfId="2202"/>
    <cellStyle name="Ввод  2 3 3 5" xfId="5297"/>
    <cellStyle name="Ввод  2 3 3 6" xfId="9634"/>
    <cellStyle name="Ввод  2 3 3 7" xfId="14297"/>
    <cellStyle name="Ввод  2 3 3 8" xfId="18958"/>
    <cellStyle name="Ввод  2 3 4" xfId="737"/>
    <cellStyle name="Ввод  2 3 4 2" xfId="5298"/>
    <cellStyle name="Ввод  2 3 4 3" xfId="9635"/>
    <cellStyle name="Ввод  2 3 4 4" xfId="14298"/>
    <cellStyle name="Ввод  2 3 4 5" xfId="18959"/>
    <cellStyle name="Ввод  2 3 5" xfId="1424"/>
    <cellStyle name="Ввод  2 3 5 2" xfId="5299"/>
    <cellStyle name="Ввод  2 3 5 3" xfId="9636"/>
    <cellStyle name="Ввод  2 3 5 4" xfId="14299"/>
    <cellStyle name="Ввод  2 3 5 5" xfId="18960"/>
    <cellStyle name="Ввод  2 3 6" xfId="1864"/>
    <cellStyle name="Ввод  2 3 6 2" xfId="5300"/>
    <cellStyle name="Ввод  2 3 6 3" xfId="9637"/>
    <cellStyle name="Ввод  2 3 6 4" xfId="14300"/>
    <cellStyle name="Ввод  2 3 6 5" xfId="18961"/>
    <cellStyle name="Ввод  2 3 7" xfId="2669"/>
    <cellStyle name="Ввод  2 3 7 2" xfId="9638"/>
    <cellStyle name="Ввод  2 3 7 3" xfId="14301"/>
    <cellStyle name="Ввод  2 3 7 4" xfId="18962"/>
    <cellStyle name="Ввод  2 3 8" xfId="5301"/>
    <cellStyle name="Ввод  2 3 8 2" xfId="9639"/>
    <cellStyle name="Ввод  2 3 8 3" xfId="14302"/>
    <cellStyle name="Ввод  2 3 8 4" xfId="18963"/>
    <cellStyle name="Ввод  2 3 9" xfId="5302"/>
    <cellStyle name="Ввод  2 3 9 2" xfId="9640"/>
    <cellStyle name="Ввод  2 3 9 3" xfId="14303"/>
    <cellStyle name="Ввод  2 3 9 4" xfId="18964"/>
    <cellStyle name="Ввод  2 30" xfId="2531"/>
    <cellStyle name="Ввод  2 31" xfId="6335"/>
    <cellStyle name="Ввод  2 32" xfId="2528"/>
    <cellStyle name="Ввод  2 4" xfId="563"/>
    <cellStyle name="Ввод  2 4 10" xfId="5303"/>
    <cellStyle name="Ввод  2 4 10 2" xfId="9641"/>
    <cellStyle name="Ввод  2 4 10 3" xfId="14304"/>
    <cellStyle name="Ввод  2 4 10 4" xfId="18965"/>
    <cellStyle name="Ввод  2 4 11" xfId="5304"/>
    <cellStyle name="Ввод  2 4 11 2" xfId="9642"/>
    <cellStyle name="Ввод  2 4 11 3" xfId="14305"/>
    <cellStyle name="Ввод  2 4 11 4" xfId="18966"/>
    <cellStyle name="Ввод  2 4 12" xfId="5305"/>
    <cellStyle name="Ввод  2 4 12 2" xfId="9643"/>
    <cellStyle name="Ввод  2 4 12 3" xfId="14306"/>
    <cellStyle name="Ввод  2 4 12 4" xfId="18967"/>
    <cellStyle name="Ввод  2 4 13" xfId="5306"/>
    <cellStyle name="Ввод  2 4 13 2" xfId="9644"/>
    <cellStyle name="Ввод  2 4 13 3" xfId="14307"/>
    <cellStyle name="Ввод  2 4 13 4" xfId="18968"/>
    <cellStyle name="Ввод  2 4 14" xfId="5307"/>
    <cellStyle name="Ввод  2 4 14 2" xfId="9645"/>
    <cellStyle name="Ввод  2 4 14 3" xfId="14308"/>
    <cellStyle name="Ввод  2 4 14 4" xfId="18969"/>
    <cellStyle name="Ввод  2 4 15" xfId="5308"/>
    <cellStyle name="Ввод  2 4 15 2" xfId="9646"/>
    <cellStyle name="Ввод  2 4 15 3" xfId="14309"/>
    <cellStyle name="Ввод  2 4 15 4" xfId="18970"/>
    <cellStyle name="Ввод  2 4 16" xfId="5309"/>
    <cellStyle name="Ввод  2 4 16 2" xfId="9647"/>
    <cellStyle name="Ввод  2 4 16 3" xfId="14310"/>
    <cellStyle name="Ввод  2 4 16 4" xfId="18971"/>
    <cellStyle name="Ввод  2 4 17" xfId="5310"/>
    <cellStyle name="Ввод  2 4 17 2" xfId="9648"/>
    <cellStyle name="Ввод  2 4 17 3" xfId="14311"/>
    <cellStyle name="Ввод  2 4 17 4" xfId="18972"/>
    <cellStyle name="Ввод  2 4 18" xfId="5311"/>
    <cellStyle name="Ввод  2 4 18 2" xfId="9649"/>
    <cellStyle name="Ввод  2 4 18 3" xfId="14312"/>
    <cellStyle name="Ввод  2 4 18 4" xfId="18973"/>
    <cellStyle name="Ввод  2 4 19" xfId="3610"/>
    <cellStyle name="Ввод  2 4 2" xfId="953"/>
    <cellStyle name="Ввод  2 4 2 2" xfId="1323"/>
    <cellStyle name="Ввод  2 4 2 3" xfId="1763"/>
    <cellStyle name="Ввод  2 4 2 4" xfId="2203"/>
    <cellStyle name="Ввод  2 4 2 5" xfId="5312"/>
    <cellStyle name="Ввод  2 4 2 6" xfId="9650"/>
    <cellStyle name="Ввод  2 4 2 7" xfId="14313"/>
    <cellStyle name="Ввод  2 4 2 8" xfId="18974"/>
    <cellStyle name="Ввод  2 4 20" xfId="11644"/>
    <cellStyle name="Ввод  2 4 21" xfId="16305"/>
    <cellStyle name="Ввод  2 4 3" xfId="675"/>
    <cellStyle name="Ввод  2 4 3 2" xfId="5313"/>
    <cellStyle name="Ввод  2 4 3 3" xfId="9651"/>
    <cellStyle name="Ввод  2 4 3 4" xfId="14314"/>
    <cellStyle name="Ввод  2 4 3 5" xfId="18975"/>
    <cellStyle name="Ввод  2 4 4" xfId="1562"/>
    <cellStyle name="Ввод  2 4 4 2" xfId="5314"/>
    <cellStyle name="Ввод  2 4 4 3" xfId="9652"/>
    <cellStyle name="Ввод  2 4 4 4" xfId="14315"/>
    <cellStyle name="Ввод  2 4 4 5" xfId="18976"/>
    <cellStyle name="Ввод  2 4 5" xfId="2002"/>
    <cellStyle name="Ввод  2 4 5 2" xfId="5315"/>
    <cellStyle name="Ввод  2 4 5 3" xfId="9653"/>
    <cellStyle name="Ввод  2 4 5 4" xfId="14316"/>
    <cellStyle name="Ввод  2 4 5 5" xfId="18977"/>
    <cellStyle name="Ввод  2 4 6" xfId="2670"/>
    <cellStyle name="Ввод  2 4 6 2" xfId="9654"/>
    <cellStyle name="Ввод  2 4 6 3" xfId="14317"/>
    <cellStyle name="Ввод  2 4 6 4" xfId="18978"/>
    <cellStyle name="Ввод  2 4 7" xfId="5316"/>
    <cellStyle name="Ввод  2 4 7 2" xfId="9655"/>
    <cellStyle name="Ввод  2 4 7 3" xfId="14318"/>
    <cellStyle name="Ввод  2 4 7 4" xfId="18979"/>
    <cellStyle name="Ввод  2 4 8" xfId="5317"/>
    <cellStyle name="Ввод  2 4 8 2" xfId="9656"/>
    <cellStyle name="Ввод  2 4 8 3" xfId="14319"/>
    <cellStyle name="Ввод  2 4 8 4" xfId="18980"/>
    <cellStyle name="Ввод  2 4 9" xfId="5318"/>
    <cellStyle name="Ввод  2 4 9 2" xfId="9657"/>
    <cellStyle name="Ввод  2 4 9 3" xfId="14320"/>
    <cellStyle name="Ввод  2 4 9 4" xfId="18981"/>
    <cellStyle name="Ввод  2 5" xfId="564"/>
    <cellStyle name="Ввод  2 5 10" xfId="5319"/>
    <cellStyle name="Ввод  2 5 10 2" xfId="9658"/>
    <cellStyle name="Ввод  2 5 10 3" xfId="14321"/>
    <cellStyle name="Ввод  2 5 10 4" xfId="18982"/>
    <cellStyle name="Ввод  2 5 11" xfId="5320"/>
    <cellStyle name="Ввод  2 5 11 2" xfId="9659"/>
    <cellStyle name="Ввод  2 5 11 3" xfId="14322"/>
    <cellStyle name="Ввод  2 5 11 4" xfId="18983"/>
    <cellStyle name="Ввод  2 5 12" xfId="5321"/>
    <cellStyle name="Ввод  2 5 12 2" xfId="9660"/>
    <cellStyle name="Ввод  2 5 12 3" xfId="14323"/>
    <cellStyle name="Ввод  2 5 12 4" xfId="18984"/>
    <cellStyle name="Ввод  2 5 13" xfId="5322"/>
    <cellStyle name="Ввод  2 5 13 2" xfId="9661"/>
    <cellStyle name="Ввод  2 5 13 3" xfId="14324"/>
    <cellStyle name="Ввод  2 5 13 4" xfId="18985"/>
    <cellStyle name="Ввод  2 5 14" xfId="5323"/>
    <cellStyle name="Ввод  2 5 14 2" xfId="9662"/>
    <cellStyle name="Ввод  2 5 14 3" xfId="14325"/>
    <cellStyle name="Ввод  2 5 14 4" xfId="18986"/>
    <cellStyle name="Ввод  2 5 15" xfId="5324"/>
    <cellStyle name="Ввод  2 5 15 2" xfId="9663"/>
    <cellStyle name="Ввод  2 5 15 3" xfId="14326"/>
    <cellStyle name="Ввод  2 5 15 4" xfId="18987"/>
    <cellStyle name="Ввод  2 5 16" xfId="5325"/>
    <cellStyle name="Ввод  2 5 16 2" xfId="9664"/>
    <cellStyle name="Ввод  2 5 16 3" xfId="14327"/>
    <cellStyle name="Ввод  2 5 16 4" xfId="18988"/>
    <cellStyle name="Ввод  2 5 17" xfId="5326"/>
    <cellStyle name="Ввод  2 5 17 2" xfId="9665"/>
    <cellStyle name="Ввод  2 5 17 3" xfId="14328"/>
    <cellStyle name="Ввод  2 5 17 4" xfId="18989"/>
    <cellStyle name="Ввод  2 5 18" xfId="5327"/>
    <cellStyle name="Ввод  2 5 18 2" xfId="9666"/>
    <cellStyle name="Ввод  2 5 18 3" xfId="14329"/>
    <cellStyle name="Ввод  2 5 18 4" xfId="18990"/>
    <cellStyle name="Ввод  2 5 19" xfId="3593"/>
    <cellStyle name="Ввод  2 5 2" xfId="954"/>
    <cellStyle name="Ввод  2 5 2 2" xfId="1324"/>
    <cellStyle name="Ввод  2 5 2 3" xfId="1764"/>
    <cellStyle name="Ввод  2 5 2 4" xfId="2204"/>
    <cellStyle name="Ввод  2 5 2 5" xfId="5328"/>
    <cellStyle name="Ввод  2 5 2 6" xfId="9667"/>
    <cellStyle name="Ввод  2 5 2 7" xfId="14330"/>
    <cellStyle name="Ввод  2 5 2 8" xfId="18991"/>
    <cellStyle name="Ввод  2 5 20" xfId="11645"/>
    <cellStyle name="Ввод  2 5 21" xfId="16306"/>
    <cellStyle name="Ввод  2 5 3" xfId="674"/>
    <cellStyle name="Ввод  2 5 3 2" xfId="5329"/>
    <cellStyle name="Ввод  2 5 3 3" xfId="9668"/>
    <cellStyle name="Ввод  2 5 3 4" xfId="14331"/>
    <cellStyle name="Ввод  2 5 3 5" xfId="18992"/>
    <cellStyle name="Ввод  2 5 4" xfId="1563"/>
    <cellStyle name="Ввод  2 5 4 2" xfId="5330"/>
    <cellStyle name="Ввод  2 5 4 3" xfId="9669"/>
    <cellStyle name="Ввод  2 5 4 4" xfId="14332"/>
    <cellStyle name="Ввод  2 5 4 5" xfId="18993"/>
    <cellStyle name="Ввод  2 5 5" xfId="2003"/>
    <cellStyle name="Ввод  2 5 5 2" xfId="5331"/>
    <cellStyle name="Ввод  2 5 5 3" xfId="9670"/>
    <cellStyle name="Ввод  2 5 5 4" xfId="14333"/>
    <cellStyle name="Ввод  2 5 5 5" xfId="18994"/>
    <cellStyle name="Ввод  2 5 6" xfId="2671"/>
    <cellStyle name="Ввод  2 5 6 2" xfId="9671"/>
    <cellStyle name="Ввод  2 5 6 3" xfId="14334"/>
    <cellStyle name="Ввод  2 5 6 4" xfId="18995"/>
    <cellStyle name="Ввод  2 5 7" xfId="5332"/>
    <cellStyle name="Ввод  2 5 7 2" xfId="9672"/>
    <cellStyle name="Ввод  2 5 7 3" xfId="14335"/>
    <cellStyle name="Ввод  2 5 7 4" xfId="18996"/>
    <cellStyle name="Ввод  2 5 8" xfId="5333"/>
    <cellStyle name="Ввод  2 5 8 2" xfId="9673"/>
    <cellStyle name="Ввод  2 5 8 3" xfId="14336"/>
    <cellStyle name="Ввод  2 5 8 4" xfId="18997"/>
    <cellStyle name="Ввод  2 5 9" xfId="5334"/>
    <cellStyle name="Ввод  2 5 9 2" xfId="9674"/>
    <cellStyle name="Ввод  2 5 9 3" xfId="14337"/>
    <cellStyle name="Ввод  2 5 9 4" xfId="18998"/>
    <cellStyle name="Ввод  2 6" xfId="565"/>
    <cellStyle name="Ввод  2 6 10" xfId="5335"/>
    <cellStyle name="Ввод  2 6 10 2" xfId="9675"/>
    <cellStyle name="Ввод  2 6 10 3" xfId="14338"/>
    <cellStyle name="Ввод  2 6 10 4" xfId="18999"/>
    <cellStyle name="Ввод  2 6 11" xfId="5336"/>
    <cellStyle name="Ввод  2 6 11 2" xfId="9676"/>
    <cellStyle name="Ввод  2 6 11 3" xfId="14339"/>
    <cellStyle name="Ввод  2 6 11 4" xfId="19000"/>
    <cellStyle name="Ввод  2 6 12" xfId="5337"/>
    <cellStyle name="Ввод  2 6 12 2" xfId="9677"/>
    <cellStyle name="Ввод  2 6 12 3" xfId="14340"/>
    <cellStyle name="Ввод  2 6 12 4" xfId="19001"/>
    <cellStyle name="Ввод  2 6 13" xfId="5338"/>
    <cellStyle name="Ввод  2 6 13 2" xfId="9678"/>
    <cellStyle name="Ввод  2 6 13 3" xfId="14341"/>
    <cellStyle name="Ввод  2 6 13 4" xfId="19002"/>
    <cellStyle name="Ввод  2 6 14" xfId="5339"/>
    <cellStyle name="Ввод  2 6 14 2" xfId="9679"/>
    <cellStyle name="Ввод  2 6 14 3" xfId="14342"/>
    <cellStyle name="Ввод  2 6 14 4" xfId="19003"/>
    <cellStyle name="Ввод  2 6 15" xfId="5340"/>
    <cellStyle name="Ввод  2 6 15 2" xfId="9680"/>
    <cellStyle name="Ввод  2 6 15 3" xfId="14343"/>
    <cellStyle name="Ввод  2 6 15 4" xfId="19004"/>
    <cellStyle name="Ввод  2 6 16" xfId="5341"/>
    <cellStyle name="Ввод  2 6 16 2" xfId="9681"/>
    <cellStyle name="Ввод  2 6 16 3" xfId="14344"/>
    <cellStyle name="Ввод  2 6 16 4" xfId="19005"/>
    <cellStyle name="Ввод  2 6 17" xfId="5342"/>
    <cellStyle name="Ввод  2 6 17 2" xfId="9682"/>
    <cellStyle name="Ввод  2 6 17 3" xfId="14345"/>
    <cellStyle name="Ввод  2 6 17 4" xfId="19006"/>
    <cellStyle name="Ввод  2 6 18" xfId="5343"/>
    <cellStyle name="Ввод  2 6 18 2" xfId="9683"/>
    <cellStyle name="Ввод  2 6 18 3" xfId="14346"/>
    <cellStyle name="Ввод  2 6 18 4" xfId="19007"/>
    <cellStyle name="Ввод  2 6 19" xfId="3576"/>
    <cellStyle name="Ввод  2 6 2" xfId="955"/>
    <cellStyle name="Ввод  2 6 2 2" xfId="1325"/>
    <cellStyle name="Ввод  2 6 2 3" xfId="1765"/>
    <cellStyle name="Ввод  2 6 2 4" xfId="2205"/>
    <cellStyle name="Ввод  2 6 2 5" xfId="5344"/>
    <cellStyle name="Ввод  2 6 2 6" xfId="9684"/>
    <cellStyle name="Ввод  2 6 2 7" xfId="14347"/>
    <cellStyle name="Ввод  2 6 2 8" xfId="19008"/>
    <cellStyle name="Ввод  2 6 20" xfId="11646"/>
    <cellStyle name="Ввод  2 6 21" xfId="16307"/>
    <cellStyle name="Ввод  2 6 3" xfId="673"/>
    <cellStyle name="Ввод  2 6 3 2" xfId="5345"/>
    <cellStyle name="Ввод  2 6 3 3" xfId="9685"/>
    <cellStyle name="Ввод  2 6 3 4" xfId="14348"/>
    <cellStyle name="Ввод  2 6 3 5" xfId="19009"/>
    <cellStyle name="Ввод  2 6 4" xfId="1564"/>
    <cellStyle name="Ввод  2 6 4 2" xfId="5346"/>
    <cellStyle name="Ввод  2 6 4 3" xfId="9686"/>
    <cellStyle name="Ввод  2 6 4 4" xfId="14349"/>
    <cellStyle name="Ввод  2 6 4 5" xfId="19010"/>
    <cellStyle name="Ввод  2 6 5" xfId="2004"/>
    <cellStyle name="Ввод  2 6 5 2" xfId="5347"/>
    <cellStyle name="Ввод  2 6 5 3" xfId="9687"/>
    <cellStyle name="Ввод  2 6 5 4" xfId="14350"/>
    <cellStyle name="Ввод  2 6 5 5" xfId="19011"/>
    <cellStyle name="Ввод  2 6 6" xfId="2672"/>
    <cellStyle name="Ввод  2 6 6 2" xfId="9688"/>
    <cellStyle name="Ввод  2 6 6 3" xfId="14351"/>
    <cellStyle name="Ввод  2 6 6 4" xfId="19012"/>
    <cellStyle name="Ввод  2 6 7" xfId="5348"/>
    <cellStyle name="Ввод  2 6 7 2" xfId="9689"/>
    <cellStyle name="Ввод  2 6 7 3" xfId="14352"/>
    <cellStyle name="Ввод  2 6 7 4" xfId="19013"/>
    <cellStyle name="Ввод  2 6 8" xfId="5349"/>
    <cellStyle name="Ввод  2 6 8 2" xfId="9690"/>
    <cellStyle name="Ввод  2 6 8 3" xfId="14353"/>
    <cellStyle name="Ввод  2 6 8 4" xfId="19014"/>
    <cellStyle name="Ввод  2 6 9" xfId="5350"/>
    <cellStyle name="Ввод  2 6 9 2" xfId="9691"/>
    <cellStyle name="Ввод  2 6 9 3" xfId="14354"/>
    <cellStyle name="Ввод  2 6 9 4" xfId="19015"/>
    <cellStyle name="Ввод  2 7" xfId="566"/>
    <cellStyle name="Ввод  2 7 10" xfId="5351"/>
    <cellStyle name="Ввод  2 7 10 2" xfId="9692"/>
    <cellStyle name="Ввод  2 7 10 3" xfId="14355"/>
    <cellStyle name="Ввод  2 7 10 4" xfId="19016"/>
    <cellStyle name="Ввод  2 7 11" xfId="5352"/>
    <cellStyle name="Ввод  2 7 11 2" xfId="9693"/>
    <cellStyle name="Ввод  2 7 11 3" xfId="14356"/>
    <cellStyle name="Ввод  2 7 11 4" xfId="19017"/>
    <cellStyle name="Ввод  2 7 12" xfId="5353"/>
    <cellStyle name="Ввод  2 7 12 2" xfId="9694"/>
    <cellStyle name="Ввод  2 7 12 3" xfId="14357"/>
    <cellStyle name="Ввод  2 7 12 4" xfId="19018"/>
    <cellStyle name="Ввод  2 7 13" xfId="5354"/>
    <cellStyle name="Ввод  2 7 13 2" xfId="9695"/>
    <cellStyle name="Ввод  2 7 13 3" xfId="14358"/>
    <cellStyle name="Ввод  2 7 13 4" xfId="19019"/>
    <cellStyle name="Ввод  2 7 14" xfId="5355"/>
    <cellStyle name="Ввод  2 7 14 2" xfId="9696"/>
    <cellStyle name="Ввод  2 7 14 3" xfId="14359"/>
    <cellStyle name="Ввод  2 7 14 4" xfId="19020"/>
    <cellStyle name="Ввод  2 7 15" xfId="5356"/>
    <cellStyle name="Ввод  2 7 15 2" xfId="9697"/>
    <cellStyle name="Ввод  2 7 15 3" xfId="14360"/>
    <cellStyle name="Ввод  2 7 15 4" xfId="19021"/>
    <cellStyle name="Ввод  2 7 16" xfId="5357"/>
    <cellStyle name="Ввод  2 7 16 2" xfId="9698"/>
    <cellStyle name="Ввод  2 7 16 3" xfId="14361"/>
    <cellStyle name="Ввод  2 7 16 4" xfId="19022"/>
    <cellStyle name="Ввод  2 7 17" xfId="5358"/>
    <cellStyle name="Ввод  2 7 17 2" xfId="9699"/>
    <cellStyle name="Ввод  2 7 17 3" xfId="14362"/>
    <cellStyle name="Ввод  2 7 17 4" xfId="19023"/>
    <cellStyle name="Ввод  2 7 18" xfId="5359"/>
    <cellStyle name="Ввод  2 7 18 2" xfId="9700"/>
    <cellStyle name="Ввод  2 7 18 3" xfId="14363"/>
    <cellStyle name="Ввод  2 7 18 4" xfId="19024"/>
    <cellStyle name="Ввод  2 7 19" xfId="3559"/>
    <cellStyle name="Ввод  2 7 2" xfId="956"/>
    <cellStyle name="Ввод  2 7 2 2" xfId="1326"/>
    <cellStyle name="Ввод  2 7 2 3" xfId="1766"/>
    <cellStyle name="Ввод  2 7 2 4" xfId="2206"/>
    <cellStyle name="Ввод  2 7 2 5" xfId="5360"/>
    <cellStyle name="Ввод  2 7 2 6" xfId="9701"/>
    <cellStyle name="Ввод  2 7 2 7" xfId="14364"/>
    <cellStyle name="Ввод  2 7 2 8" xfId="19025"/>
    <cellStyle name="Ввод  2 7 20" xfId="11647"/>
    <cellStyle name="Ввод  2 7 21" xfId="16308"/>
    <cellStyle name="Ввод  2 7 3" xfId="672"/>
    <cellStyle name="Ввод  2 7 3 2" xfId="5361"/>
    <cellStyle name="Ввод  2 7 3 3" xfId="9702"/>
    <cellStyle name="Ввод  2 7 3 4" xfId="14365"/>
    <cellStyle name="Ввод  2 7 3 5" xfId="19026"/>
    <cellStyle name="Ввод  2 7 4" xfId="1565"/>
    <cellStyle name="Ввод  2 7 4 2" xfId="5362"/>
    <cellStyle name="Ввод  2 7 4 3" xfId="9703"/>
    <cellStyle name="Ввод  2 7 4 4" xfId="14366"/>
    <cellStyle name="Ввод  2 7 4 5" xfId="19027"/>
    <cellStyle name="Ввод  2 7 5" xfId="2005"/>
    <cellStyle name="Ввод  2 7 5 2" xfId="5363"/>
    <cellStyle name="Ввод  2 7 5 3" xfId="9704"/>
    <cellStyle name="Ввод  2 7 5 4" xfId="14367"/>
    <cellStyle name="Ввод  2 7 5 5" xfId="19028"/>
    <cellStyle name="Ввод  2 7 6" xfId="2673"/>
    <cellStyle name="Ввод  2 7 6 2" xfId="9705"/>
    <cellStyle name="Ввод  2 7 6 3" xfId="14368"/>
    <cellStyle name="Ввод  2 7 6 4" xfId="19029"/>
    <cellStyle name="Ввод  2 7 7" xfId="5364"/>
    <cellStyle name="Ввод  2 7 7 2" xfId="9706"/>
    <cellStyle name="Ввод  2 7 7 3" xfId="14369"/>
    <cellStyle name="Ввод  2 7 7 4" xfId="19030"/>
    <cellStyle name="Ввод  2 7 8" xfId="5365"/>
    <cellStyle name="Ввод  2 7 8 2" xfId="9707"/>
    <cellStyle name="Ввод  2 7 8 3" xfId="14370"/>
    <cellStyle name="Ввод  2 7 8 4" xfId="19031"/>
    <cellStyle name="Ввод  2 7 9" xfId="5366"/>
    <cellStyle name="Ввод  2 7 9 2" xfId="9708"/>
    <cellStyle name="Ввод  2 7 9 3" xfId="14371"/>
    <cellStyle name="Ввод  2 7 9 4" xfId="19032"/>
    <cellStyle name="Ввод  2 8" xfId="567"/>
    <cellStyle name="Ввод  2 8 10" xfId="5367"/>
    <cellStyle name="Ввод  2 8 10 2" xfId="9709"/>
    <cellStyle name="Ввод  2 8 10 3" xfId="14372"/>
    <cellStyle name="Ввод  2 8 10 4" xfId="19033"/>
    <cellStyle name="Ввод  2 8 11" xfId="5368"/>
    <cellStyle name="Ввод  2 8 11 2" xfId="9710"/>
    <cellStyle name="Ввод  2 8 11 3" xfId="14373"/>
    <cellStyle name="Ввод  2 8 11 4" xfId="19034"/>
    <cellStyle name="Ввод  2 8 12" xfId="5369"/>
    <cellStyle name="Ввод  2 8 12 2" xfId="9711"/>
    <cellStyle name="Ввод  2 8 12 3" xfId="14374"/>
    <cellStyle name="Ввод  2 8 12 4" xfId="19035"/>
    <cellStyle name="Ввод  2 8 13" xfId="5370"/>
    <cellStyle name="Ввод  2 8 13 2" xfId="9712"/>
    <cellStyle name="Ввод  2 8 13 3" xfId="14375"/>
    <cellStyle name="Ввод  2 8 13 4" xfId="19036"/>
    <cellStyle name="Ввод  2 8 14" xfId="5371"/>
    <cellStyle name="Ввод  2 8 14 2" xfId="9713"/>
    <cellStyle name="Ввод  2 8 14 3" xfId="14376"/>
    <cellStyle name="Ввод  2 8 14 4" xfId="19037"/>
    <cellStyle name="Ввод  2 8 15" xfId="5372"/>
    <cellStyle name="Ввод  2 8 15 2" xfId="9714"/>
    <cellStyle name="Ввод  2 8 15 3" xfId="14377"/>
    <cellStyle name="Ввод  2 8 15 4" xfId="19038"/>
    <cellStyle name="Ввод  2 8 16" xfId="5373"/>
    <cellStyle name="Ввод  2 8 16 2" xfId="9715"/>
    <cellStyle name="Ввод  2 8 16 3" xfId="14378"/>
    <cellStyle name="Ввод  2 8 16 4" xfId="19039"/>
    <cellStyle name="Ввод  2 8 17" xfId="5374"/>
    <cellStyle name="Ввод  2 8 17 2" xfId="9716"/>
    <cellStyle name="Ввод  2 8 17 3" xfId="14379"/>
    <cellStyle name="Ввод  2 8 17 4" xfId="19040"/>
    <cellStyle name="Ввод  2 8 18" xfId="5375"/>
    <cellStyle name="Ввод  2 8 18 2" xfId="9717"/>
    <cellStyle name="Ввод  2 8 18 3" xfId="14380"/>
    <cellStyle name="Ввод  2 8 18 4" xfId="19041"/>
    <cellStyle name="Ввод  2 8 19" xfId="3543"/>
    <cellStyle name="Ввод  2 8 2" xfId="957"/>
    <cellStyle name="Ввод  2 8 2 2" xfId="1327"/>
    <cellStyle name="Ввод  2 8 2 3" xfId="1767"/>
    <cellStyle name="Ввод  2 8 2 4" xfId="2207"/>
    <cellStyle name="Ввод  2 8 2 5" xfId="5376"/>
    <cellStyle name="Ввод  2 8 2 6" xfId="9718"/>
    <cellStyle name="Ввод  2 8 2 7" xfId="14381"/>
    <cellStyle name="Ввод  2 8 2 8" xfId="19042"/>
    <cellStyle name="Ввод  2 8 20" xfId="11648"/>
    <cellStyle name="Ввод  2 8 21" xfId="16309"/>
    <cellStyle name="Ввод  2 8 3" xfId="671"/>
    <cellStyle name="Ввод  2 8 3 2" xfId="5377"/>
    <cellStyle name="Ввод  2 8 3 3" xfId="9719"/>
    <cellStyle name="Ввод  2 8 3 4" xfId="14382"/>
    <cellStyle name="Ввод  2 8 3 5" xfId="19043"/>
    <cellStyle name="Ввод  2 8 4" xfId="1566"/>
    <cellStyle name="Ввод  2 8 4 2" xfId="5378"/>
    <cellStyle name="Ввод  2 8 4 3" xfId="9720"/>
    <cellStyle name="Ввод  2 8 4 4" xfId="14383"/>
    <cellStyle name="Ввод  2 8 4 5" xfId="19044"/>
    <cellStyle name="Ввод  2 8 5" xfId="2006"/>
    <cellStyle name="Ввод  2 8 5 2" xfId="5379"/>
    <cellStyle name="Ввод  2 8 5 3" xfId="9721"/>
    <cellStyle name="Ввод  2 8 5 4" xfId="14384"/>
    <cellStyle name="Ввод  2 8 5 5" xfId="19045"/>
    <cellStyle name="Ввод  2 8 6" xfId="2674"/>
    <cellStyle name="Ввод  2 8 6 2" xfId="9722"/>
    <cellStyle name="Ввод  2 8 6 3" xfId="14385"/>
    <cellStyle name="Ввод  2 8 6 4" xfId="19046"/>
    <cellStyle name="Ввод  2 8 7" xfId="5380"/>
    <cellStyle name="Ввод  2 8 7 2" xfId="9723"/>
    <cellStyle name="Ввод  2 8 7 3" xfId="14386"/>
    <cellStyle name="Ввод  2 8 7 4" xfId="19047"/>
    <cellStyle name="Ввод  2 8 8" xfId="5381"/>
    <cellStyle name="Ввод  2 8 8 2" xfId="9724"/>
    <cellStyle name="Ввод  2 8 8 3" xfId="14387"/>
    <cellStyle name="Ввод  2 8 8 4" xfId="19048"/>
    <cellStyle name="Ввод  2 8 9" xfId="5382"/>
    <cellStyle name="Ввод  2 8 9 2" xfId="9725"/>
    <cellStyle name="Ввод  2 8 9 3" xfId="14388"/>
    <cellStyle name="Ввод  2 8 9 4" xfId="19049"/>
    <cellStyle name="Ввод  2 9" xfId="568"/>
    <cellStyle name="Ввод  2 9 10" xfId="5383"/>
    <cellStyle name="Ввод  2 9 10 2" xfId="9726"/>
    <cellStyle name="Ввод  2 9 10 3" xfId="14389"/>
    <cellStyle name="Ввод  2 9 10 4" xfId="19050"/>
    <cellStyle name="Ввод  2 9 11" xfId="5384"/>
    <cellStyle name="Ввод  2 9 11 2" xfId="9727"/>
    <cellStyle name="Ввод  2 9 11 3" xfId="14390"/>
    <cellStyle name="Ввод  2 9 11 4" xfId="19051"/>
    <cellStyle name="Ввод  2 9 12" xfId="5385"/>
    <cellStyle name="Ввод  2 9 12 2" xfId="9728"/>
    <cellStyle name="Ввод  2 9 12 3" xfId="14391"/>
    <cellStyle name="Ввод  2 9 12 4" xfId="19052"/>
    <cellStyle name="Ввод  2 9 13" xfId="5386"/>
    <cellStyle name="Ввод  2 9 13 2" xfId="9729"/>
    <cellStyle name="Ввод  2 9 13 3" xfId="14392"/>
    <cellStyle name="Ввод  2 9 13 4" xfId="19053"/>
    <cellStyle name="Ввод  2 9 14" xfId="5387"/>
    <cellStyle name="Ввод  2 9 14 2" xfId="9730"/>
    <cellStyle name="Ввод  2 9 14 3" xfId="14393"/>
    <cellStyle name="Ввод  2 9 14 4" xfId="19054"/>
    <cellStyle name="Ввод  2 9 15" xfId="5388"/>
    <cellStyle name="Ввод  2 9 15 2" xfId="9731"/>
    <cellStyle name="Ввод  2 9 15 3" xfId="14394"/>
    <cellStyle name="Ввод  2 9 15 4" xfId="19055"/>
    <cellStyle name="Ввод  2 9 16" xfId="5389"/>
    <cellStyle name="Ввод  2 9 16 2" xfId="9732"/>
    <cellStyle name="Ввод  2 9 16 3" xfId="14395"/>
    <cellStyle name="Ввод  2 9 16 4" xfId="19056"/>
    <cellStyle name="Ввод  2 9 17" xfId="5390"/>
    <cellStyle name="Ввод  2 9 17 2" xfId="9733"/>
    <cellStyle name="Ввод  2 9 17 3" xfId="14396"/>
    <cellStyle name="Ввод  2 9 17 4" xfId="19057"/>
    <cellStyle name="Ввод  2 9 18" xfId="5391"/>
    <cellStyle name="Ввод  2 9 18 2" xfId="9734"/>
    <cellStyle name="Ввод  2 9 18 3" xfId="14397"/>
    <cellStyle name="Ввод  2 9 18 4" xfId="19058"/>
    <cellStyle name="Ввод  2 9 19" xfId="3515"/>
    <cellStyle name="Ввод  2 9 2" xfId="958"/>
    <cellStyle name="Ввод  2 9 2 2" xfId="1328"/>
    <cellStyle name="Ввод  2 9 2 3" xfId="1768"/>
    <cellStyle name="Ввод  2 9 2 4" xfId="2208"/>
    <cellStyle name="Ввод  2 9 2 5" xfId="5392"/>
    <cellStyle name="Ввод  2 9 2 6" xfId="9735"/>
    <cellStyle name="Ввод  2 9 2 7" xfId="14398"/>
    <cellStyle name="Ввод  2 9 2 8" xfId="19059"/>
    <cellStyle name="Ввод  2 9 20" xfId="11649"/>
    <cellStyle name="Ввод  2 9 21" xfId="16310"/>
    <cellStyle name="Ввод  2 9 3" xfId="670"/>
    <cellStyle name="Ввод  2 9 3 2" xfId="5393"/>
    <cellStyle name="Ввод  2 9 3 3" xfId="9736"/>
    <cellStyle name="Ввод  2 9 3 4" xfId="14399"/>
    <cellStyle name="Ввод  2 9 3 5" xfId="19060"/>
    <cellStyle name="Ввод  2 9 4" xfId="1567"/>
    <cellStyle name="Ввод  2 9 4 2" xfId="5394"/>
    <cellStyle name="Ввод  2 9 4 3" xfId="9737"/>
    <cellStyle name="Ввод  2 9 4 4" xfId="14400"/>
    <cellStyle name="Ввод  2 9 4 5" xfId="19061"/>
    <cellStyle name="Ввод  2 9 5" xfId="2007"/>
    <cellStyle name="Ввод  2 9 5 2" xfId="5395"/>
    <cellStyle name="Ввод  2 9 5 3" xfId="9738"/>
    <cellStyle name="Ввод  2 9 5 4" xfId="14401"/>
    <cellStyle name="Ввод  2 9 5 5" xfId="19062"/>
    <cellStyle name="Ввод  2 9 6" xfId="2675"/>
    <cellStyle name="Ввод  2 9 6 2" xfId="9739"/>
    <cellStyle name="Ввод  2 9 6 3" xfId="14402"/>
    <cellStyle name="Ввод  2 9 6 4" xfId="19063"/>
    <cellStyle name="Ввод  2 9 7" xfId="5396"/>
    <cellStyle name="Ввод  2 9 7 2" xfId="9740"/>
    <cellStyle name="Ввод  2 9 7 3" xfId="14403"/>
    <cellStyle name="Ввод  2 9 7 4" xfId="19064"/>
    <cellStyle name="Ввод  2 9 8" xfId="5397"/>
    <cellStyle name="Ввод  2 9 8 2" xfId="9741"/>
    <cellStyle name="Ввод  2 9 8 3" xfId="14404"/>
    <cellStyle name="Ввод  2 9 8 4" xfId="19065"/>
    <cellStyle name="Ввод  2 9 9" xfId="5398"/>
    <cellStyle name="Ввод  2 9 9 2" xfId="9742"/>
    <cellStyle name="Ввод  2 9 9 3" xfId="14405"/>
    <cellStyle name="Ввод  2 9 9 4" xfId="19066"/>
    <cellStyle name="Вывод 2" xfId="124"/>
    <cellStyle name="Вывод 2 10" xfId="569"/>
    <cellStyle name="Вывод 2 10 10" xfId="5399"/>
    <cellStyle name="Вывод 2 10 10 2" xfId="9743"/>
    <cellStyle name="Вывод 2 10 10 3" xfId="14406"/>
    <cellStyle name="Вывод 2 10 10 4" xfId="19067"/>
    <cellStyle name="Вывод 2 10 11" xfId="5400"/>
    <cellStyle name="Вывод 2 10 11 2" xfId="9744"/>
    <cellStyle name="Вывод 2 10 11 3" xfId="14407"/>
    <cellStyle name="Вывод 2 10 11 4" xfId="19068"/>
    <cellStyle name="Вывод 2 10 12" xfId="5401"/>
    <cellStyle name="Вывод 2 10 12 2" xfId="9745"/>
    <cellStyle name="Вывод 2 10 12 3" xfId="14408"/>
    <cellStyle name="Вывод 2 10 12 4" xfId="19069"/>
    <cellStyle name="Вывод 2 10 13" xfId="5402"/>
    <cellStyle name="Вывод 2 10 13 2" xfId="9746"/>
    <cellStyle name="Вывод 2 10 13 3" xfId="14409"/>
    <cellStyle name="Вывод 2 10 13 4" xfId="19070"/>
    <cellStyle name="Вывод 2 10 14" xfId="5403"/>
    <cellStyle name="Вывод 2 10 14 2" xfId="9747"/>
    <cellStyle name="Вывод 2 10 14 3" xfId="14410"/>
    <cellStyle name="Вывод 2 10 14 4" xfId="19071"/>
    <cellStyle name="Вывод 2 10 15" xfId="5404"/>
    <cellStyle name="Вывод 2 10 15 2" xfId="9748"/>
    <cellStyle name="Вывод 2 10 15 3" xfId="14411"/>
    <cellStyle name="Вывод 2 10 15 4" xfId="19072"/>
    <cellStyle name="Вывод 2 10 16" xfId="5405"/>
    <cellStyle name="Вывод 2 10 16 2" xfId="9749"/>
    <cellStyle name="Вывод 2 10 16 3" xfId="14412"/>
    <cellStyle name="Вывод 2 10 16 4" xfId="19073"/>
    <cellStyle name="Вывод 2 10 17" xfId="5406"/>
    <cellStyle name="Вывод 2 10 17 2" xfId="9750"/>
    <cellStyle name="Вывод 2 10 17 3" xfId="14413"/>
    <cellStyle name="Вывод 2 10 17 4" xfId="19074"/>
    <cellStyle name="Вывод 2 10 18" xfId="5407"/>
    <cellStyle name="Вывод 2 10 18 2" xfId="9751"/>
    <cellStyle name="Вывод 2 10 18 3" xfId="14414"/>
    <cellStyle name="Вывод 2 10 18 4" xfId="19075"/>
    <cellStyle name="Вывод 2 10 19" xfId="3498"/>
    <cellStyle name="Вывод 2 10 2" xfId="959"/>
    <cellStyle name="Вывод 2 10 2 2" xfId="1329"/>
    <cellStyle name="Вывод 2 10 2 3" xfId="1769"/>
    <cellStyle name="Вывод 2 10 2 4" xfId="2209"/>
    <cellStyle name="Вывод 2 10 2 5" xfId="5408"/>
    <cellStyle name="Вывод 2 10 2 6" xfId="9752"/>
    <cellStyle name="Вывод 2 10 2 7" xfId="14415"/>
    <cellStyle name="Вывод 2 10 2 8" xfId="19076"/>
    <cellStyle name="Вывод 2 10 20" xfId="11650"/>
    <cellStyle name="Вывод 2 10 21" xfId="16311"/>
    <cellStyle name="Вывод 2 10 3" xfId="669"/>
    <cellStyle name="Вывод 2 10 3 2" xfId="5409"/>
    <cellStyle name="Вывод 2 10 3 3" xfId="9753"/>
    <cellStyle name="Вывод 2 10 3 4" xfId="14416"/>
    <cellStyle name="Вывод 2 10 3 5" xfId="19077"/>
    <cellStyle name="Вывод 2 10 4" xfId="1568"/>
    <cellStyle name="Вывод 2 10 4 2" xfId="5410"/>
    <cellStyle name="Вывод 2 10 4 3" xfId="9754"/>
    <cellStyle name="Вывод 2 10 4 4" xfId="14417"/>
    <cellStyle name="Вывод 2 10 4 5" xfId="19078"/>
    <cellStyle name="Вывод 2 10 5" xfId="2008"/>
    <cellStyle name="Вывод 2 10 5 2" xfId="5411"/>
    <cellStyle name="Вывод 2 10 5 3" xfId="9755"/>
    <cellStyle name="Вывод 2 10 5 4" xfId="14418"/>
    <cellStyle name="Вывод 2 10 5 5" xfId="19079"/>
    <cellStyle name="Вывод 2 10 6" xfId="2676"/>
    <cellStyle name="Вывод 2 10 6 2" xfId="9756"/>
    <cellStyle name="Вывод 2 10 6 3" xfId="14419"/>
    <cellStyle name="Вывод 2 10 6 4" xfId="19080"/>
    <cellStyle name="Вывод 2 10 7" xfId="5412"/>
    <cellStyle name="Вывод 2 10 7 2" xfId="9757"/>
    <cellStyle name="Вывод 2 10 7 3" xfId="14420"/>
    <cellStyle name="Вывод 2 10 7 4" xfId="19081"/>
    <cellStyle name="Вывод 2 10 8" xfId="5413"/>
    <cellStyle name="Вывод 2 10 8 2" xfId="9758"/>
    <cellStyle name="Вывод 2 10 8 3" xfId="14421"/>
    <cellStyle name="Вывод 2 10 8 4" xfId="19082"/>
    <cellStyle name="Вывод 2 10 9" xfId="5414"/>
    <cellStyle name="Вывод 2 10 9 2" xfId="9759"/>
    <cellStyle name="Вывод 2 10 9 3" xfId="14422"/>
    <cellStyle name="Вывод 2 10 9 4" xfId="19083"/>
    <cellStyle name="Вывод 2 11" xfId="570"/>
    <cellStyle name="Вывод 2 11 10" xfId="5415"/>
    <cellStyle name="Вывод 2 11 10 2" xfId="9760"/>
    <cellStyle name="Вывод 2 11 10 3" xfId="14423"/>
    <cellStyle name="Вывод 2 11 10 4" xfId="19084"/>
    <cellStyle name="Вывод 2 11 11" xfId="5416"/>
    <cellStyle name="Вывод 2 11 11 2" xfId="9761"/>
    <cellStyle name="Вывод 2 11 11 3" xfId="14424"/>
    <cellStyle name="Вывод 2 11 11 4" xfId="19085"/>
    <cellStyle name="Вывод 2 11 12" xfId="5417"/>
    <cellStyle name="Вывод 2 11 12 2" xfId="9762"/>
    <cellStyle name="Вывод 2 11 12 3" xfId="14425"/>
    <cellStyle name="Вывод 2 11 12 4" xfId="19086"/>
    <cellStyle name="Вывод 2 11 13" xfId="5418"/>
    <cellStyle name="Вывод 2 11 13 2" xfId="9763"/>
    <cellStyle name="Вывод 2 11 13 3" xfId="14426"/>
    <cellStyle name="Вывод 2 11 13 4" xfId="19087"/>
    <cellStyle name="Вывод 2 11 14" xfId="5419"/>
    <cellStyle name="Вывод 2 11 14 2" xfId="9764"/>
    <cellStyle name="Вывод 2 11 14 3" xfId="14427"/>
    <cellStyle name="Вывод 2 11 14 4" xfId="19088"/>
    <cellStyle name="Вывод 2 11 15" xfId="5420"/>
    <cellStyle name="Вывод 2 11 15 2" xfId="9765"/>
    <cellStyle name="Вывод 2 11 15 3" xfId="14428"/>
    <cellStyle name="Вывод 2 11 15 4" xfId="19089"/>
    <cellStyle name="Вывод 2 11 16" xfId="5421"/>
    <cellStyle name="Вывод 2 11 16 2" xfId="9766"/>
    <cellStyle name="Вывод 2 11 16 3" xfId="14429"/>
    <cellStyle name="Вывод 2 11 16 4" xfId="19090"/>
    <cellStyle name="Вывод 2 11 17" xfId="5422"/>
    <cellStyle name="Вывод 2 11 17 2" xfId="9767"/>
    <cellStyle name="Вывод 2 11 17 3" xfId="14430"/>
    <cellStyle name="Вывод 2 11 17 4" xfId="19091"/>
    <cellStyle name="Вывод 2 11 18" xfId="5423"/>
    <cellStyle name="Вывод 2 11 18 2" xfId="9768"/>
    <cellStyle name="Вывод 2 11 18 3" xfId="14431"/>
    <cellStyle name="Вывод 2 11 18 4" xfId="19092"/>
    <cellStyle name="Вывод 2 11 19" xfId="3481"/>
    <cellStyle name="Вывод 2 11 2" xfId="960"/>
    <cellStyle name="Вывод 2 11 2 2" xfId="1330"/>
    <cellStyle name="Вывод 2 11 2 3" xfId="1770"/>
    <cellStyle name="Вывод 2 11 2 4" xfId="2210"/>
    <cellStyle name="Вывод 2 11 2 5" xfId="5424"/>
    <cellStyle name="Вывод 2 11 2 6" xfId="9769"/>
    <cellStyle name="Вывод 2 11 2 7" xfId="14432"/>
    <cellStyle name="Вывод 2 11 2 8" xfId="19093"/>
    <cellStyle name="Вывод 2 11 20" xfId="11651"/>
    <cellStyle name="Вывод 2 11 21" xfId="16312"/>
    <cellStyle name="Вывод 2 11 3" xfId="668"/>
    <cellStyle name="Вывод 2 11 3 2" xfId="5425"/>
    <cellStyle name="Вывод 2 11 3 3" xfId="9770"/>
    <cellStyle name="Вывод 2 11 3 4" xfId="14433"/>
    <cellStyle name="Вывод 2 11 3 5" xfId="19094"/>
    <cellStyle name="Вывод 2 11 4" xfId="1569"/>
    <cellStyle name="Вывод 2 11 4 2" xfId="5426"/>
    <cellStyle name="Вывод 2 11 4 3" xfId="9771"/>
    <cellStyle name="Вывод 2 11 4 4" xfId="14434"/>
    <cellStyle name="Вывод 2 11 4 5" xfId="19095"/>
    <cellStyle name="Вывод 2 11 5" xfId="2009"/>
    <cellStyle name="Вывод 2 11 5 2" xfId="5427"/>
    <cellStyle name="Вывод 2 11 5 3" xfId="9772"/>
    <cellStyle name="Вывод 2 11 5 4" xfId="14435"/>
    <cellStyle name="Вывод 2 11 5 5" xfId="19096"/>
    <cellStyle name="Вывод 2 11 6" xfId="2677"/>
    <cellStyle name="Вывод 2 11 6 2" xfId="9773"/>
    <cellStyle name="Вывод 2 11 6 3" xfId="14436"/>
    <cellStyle name="Вывод 2 11 6 4" xfId="19097"/>
    <cellStyle name="Вывод 2 11 7" xfId="5428"/>
    <cellStyle name="Вывод 2 11 7 2" xfId="9774"/>
    <cellStyle name="Вывод 2 11 7 3" xfId="14437"/>
    <cellStyle name="Вывод 2 11 7 4" xfId="19098"/>
    <cellStyle name="Вывод 2 11 8" xfId="5429"/>
    <cellStyle name="Вывод 2 11 8 2" xfId="9775"/>
    <cellStyle name="Вывод 2 11 8 3" xfId="14438"/>
    <cellStyle name="Вывод 2 11 8 4" xfId="19099"/>
    <cellStyle name="Вывод 2 11 9" xfId="5430"/>
    <cellStyle name="Вывод 2 11 9 2" xfId="9776"/>
    <cellStyle name="Вывод 2 11 9 3" xfId="14439"/>
    <cellStyle name="Вывод 2 11 9 4" xfId="19100"/>
    <cellStyle name="Вывод 2 12" xfId="571"/>
    <cellStyle name="Вывод 2 12 10" xfId="5431"/>
    <cellStyle name="Вывод 2 12 10 2" xfId="9777"/>
    <cellStyle name="Вывод 2 12 10 3" xfId="14440"/>
    <cellStyle name="Вывод 2 12 10 4" xfId="19101"/>
    <cellStyle name="Вывод 2 12 11" xfId="5432"/>
    <cellStyle name="Вывод 2 12 11 2" xfId="9778"/>
    <cellStyle name="Вывод 2 12 11 3" xfId="14441"/>
    <cellStyle name="Вывод 2 12 11 4" xfId="19102"/>
    <cellStyle name="Вывод 2 12 12" xfId="5433"/>
    <cellStyle name="Вывод 2 12 12 2" xfId="9779"/>
    <cellStyle name="Вывод 2 12 12 3" xfId="14442"/>
    <cellStyle name="Вывод 2 12 12 4" xfId="19103"/>
    <cellStyle name="Вывод 2 12 13" xfId="5434"/>
    <cellStyle name="Вывод 2 12 13 2" xfId="9780"/>
    <cellStyle name="Вывод 2 12 13 3" xfId="14443"/>
    <cellStyle name="Вывод 2 12 13 4" xfId="19104"/>
    <cellStyle name="Вывод 2 12 14" xfId="5435"/>
    <cellStyle name="Вывод 2 12 14 2" xfId="9781"/>
    <cellStyle name="Вывод 2 12 14 3" xfId="14444"/>
    <cellStyle name="Вывод 2 12 14 4" xfId="19105"/>
    <cellStyle name="Вывод 2 12 15" xfId="5436"/>
    <cellStyle name="Вывод 2 12 15 2" xfId="9782"/>
    <cellStyle name="Вывод 2 12 15 3" xfId="14445"/>
    <cellStyle name="Вывод 2 12 15 4" xfId="19106"/>
    <cellStyle name="Вывод 2 12 16" xfId="5437"/>
    <cellStyle name="Вывод 2 12 16 2" xfId="9783"/>
    <cellStyle name="Вывод 2 12 16 3" xfId="14446"/>
    <cellStyle name="Вывод 2 12 16 4" xfId="19107"/>
    <cellStyle name="Вывод 2 12 17" xfId="5438"/>
    <cellStyle name="Вывод 2 12 17 2" xfId="9784"/>
    <cellStyle name="Вывод 2 12 17 3" xfId="14447"/>
    <cellStyle name="Вывод 2 12 17 4" xfId="19108"/>
    <cellStyle name="Вывод 2 12 18" xfId="5439"/>
    <cellStyle name="Вывод 2 12 18 2" xfId="9785"/>
    <cellStyle name="Вывод 2 12 18 3" xfId="14448"/>
    <cellStyle name="Вывод 2 12 18 4" xfId="19109"/>
    <cellStyle name="Вывод 2 12 19" xfId="3464"/>
    <cellStyle name="Вывод 2 12 2" xfId="961"/>
    <cellStyle name="Вывод 2 12 2 2" xfId="1331"/>
    <cellStyle name="Вывод 2 12 2 3" xfId="1771"/>
    <cellStyle name="Вывод 2 12 2 4" xfId="2211"/>
    <cellStyle name="Вывод 2 12 2 5" xfId="5440"/>
    <cellStyle name="Вывод 2 12 2 6" xfId="9786"/>
    <cellStyle name="Вывод 2 12 2 7" xfId="14449"/>
    <cellStyle name="Вывод 2 12 2 8" xfId="19110"/>
    <cellStyle name="Вывод 2 12 20" xfId="11652"/>
    <cellStyle name="Вывод 2 12 21" xfId="16313"/>
    <cellStyle name="Вывод 2 12 3" xfId="667"/>
    <cellStyle name="Вывод 2 12 3 2" xfId="5441"/>
    <cellStyle name="Вывод 2 12 3 3" xfId="9787"/>
    <cellStyle name="Вывод 2 12 3 4" xfId="14450"/>
    <cellStyle name="Вывод 2 12 3 5" xfId="19111"/>
    <cellStyle name="Вывод 2 12 4" xfId="1570"/>
    <cellStyle name="Вывод 2 12 4 2" xfId="5442"/>
    <cellStyle name="Вывод 2 12 4 3" xfId="9788"/>
    <cellStyle name="Вывод 2 12 4 4" xfId="14451"/>
    <cellStyle name="Вывод 2 12 4 5" xfId="19112"/>
    <cellStyle name="Вывод 2 12 5" xfId="2010"/>
    <cellStyle name="Вывод 2 12 5 2" xfId="5443"/>
    <cellStyle name="Вывод 2 12 5 3" xfId="9789"/>
    <cellStyle name="Вывод 2 12 5 4" xfId="14452"/>
    <cellStyle name="Вывод 2 12 5 5" xfId="19113"/>
    <cellStyle name="Вывод 2 12 6" xfId="2678"/>
    <cellStyle name="Вывод 2 12 6 2" xfId="9790"/>
    <cellStyle name="Вывод 2 12 6 3" xfId="14453"/>
    <cellStyle name="Вывод 2 12 6 4" xfId="19114"/>
    <cellStyle name="Вывод 2 12 7" xfId="5445"/>
    <cellStyle name="Вывод 2 12 7 2" xfId="9791"/>
    <cellStyle name="Вывод 2 12 7 3" xfId="14454"/>
    <cellStyle name="Вывод 2 12 7 4" xfId="19115"/>
    <cellStyle name="Вывод 2 12 8" xfId="5446"/>
    <cellStyle name="Вывод 2 12 8 2" xfId="9792"/>
    <cellStyle name="Вывод 2 12 8 3" xfId="14455"/>
    <cellStyle name="Вывод 2 12 8 4" xfId="19116"/>
    <cellStyle name="Вывод 2 12 9" xfId="5447"/>
    <cellStyle name="Вывод 2 12 9 2" xfId="9793"/>
    <cellStyle name="Вывод 2 12 9 3" xfId="14456"/>
    <cellStyle name="Вывод 2 12 9 4" xfId="19117"/>
    <cellStyle name="Вывод 2 13" xfId="760"/>
    <cellStyle name="Вывод 2 13 10" xfId="5449"/>
    <cellStyle name="Вывод 2 13 10 2" xfId="9795"/>
    <cellStyle name="Вывод 2 13 10 3" xfId="14458"/>
    <cellStyle name="Вывод 2 13 10 4" xfId="19119"/>
    <cellStyle name="Вывод 2 13 11" xfId="5450"/>
    <cellStyle name="Вывод 2 13 11 2" xfId="9796"/>
    <cellStyle name="Вывод 2 13 11 3" xfId="14459"/>
    <cellStyle name="Вывод 2 13 11 4" xfId="19120"/>
    <cellStyle name="Вывод 2 13 12" xfId="5451"/>
    <cellStyle name="Вывод 2 13 12 2" xfId="9797"/>
    <cellStyle name="Вывод 2 13 12 3" xfId="14460"/>
    <cellStyle name="Вывод 2 13 12 4" xfId="19121"/>
    <cellStyle name="Вывод 2 13 13" xfId="5452"/>
    <cellStyle name="Вывод 2 13 13 2" xfId="9798"/>
    <cellStyle name="Вывод 2 13 13 3" xfId="14461"/>
    <cellStyle name="Вывод 2 13 13 4" xfId="19122"/>
    <cellStyle name="Вывод 2 13 14" xfId="9794"/>
    <cellStyle name="Вывод 2 13 15" xfId="14457"/>
    <cellStyle name="Вывод 2 13 16" xfId="19118"/>
    <cellStyle name="Вывод 2 13 2" xfId="825"/>
    <cellStyle name="Вывод 2 13 2 2" xfId="5453"/>
    <cellStyle name="Вывод 2 13 2 3" xfId="9799"/>
    <cellStyle name="Вывод 2 13 2 4" xfId="14462"/>
    <cellStyle name="Вывод 2 13 2 5" xfId="19123"/>
    <cellStyle name="Вывод 2 13 3" xfId="731"/>
    <cellStyle name="Вывод 2 13 3 2" xfId="5454"/>
    <cellStyle name="Вывод 2 13 3 3" xfId="9800"/>
    <cellStyle name="Вывод 2 13 3 4" xfId="14463"/>
    <cellStyle name="Вывод 2 13 3 5" xfId="19124"/>
    <cellStyle name="Вывод 2 13 4" xfId="1430"/>
    <cellStyle name="Вывод 2 13 4 2" xfId="5455"/>
    <cellStyle name="Вывод 2 13 4 3" xfId="9801"/>
    <cellStyle name="Вывод 2 13 4 4" xfId="14464"/>
    <cellStyle name="Вывод 2 13 4 5" xfId="19125"/>
    <cellStyle name="Вывод 2 13 5" xfId="1870"/>
    <cellStyle name="Вывод 2 13 5 2" xfId="5456"/>
    <cellStyle name="Вывод 2 13 5 3" xfId="9802"/>
    <cellStyle name="Вывод 2 13 5 4" xfId="14465"/>
    <cellStyle name="Вывод 2 13 5 5" xfId="19126"/>
    <cellStyle name="Вывод 2 13 6" xfId="5448"/>
    <cellStyle name="Вывод 2 13 6 2" xfId="9803"/>
    <cellStyle name="Вывод 2 13 6 3" xfId="14466"/>
    <cellStyle name="Вывод 2 13 6 4" xfId="19127"/>
    <cellStyle name="Вывод 2 13 7" xfId="5457"/>
    <cellStyle name="Вывод 2 13 7 2" xfId="9804"/>
    <cellStyle name="Вывод 2 13 7 3" xfId="14467"/>
    <cellStyle name="Вывод 2 13 7 4" xfId="19128"/>
    <cellStyle name="Вывод 2 13 8" xfId="5458"/>
    <cellStyle name="Вывод 2 13 8 2" xfId="9805"/>
    <cellStyle name="Вывод 2 13 8 3" xfId="14468"/>
    <cellStyle name="Вывод 2 13 8 4" xfId="19129"/>
    <cellStyle name="Вывод 2 13 9" xfId="5459"/>
    <cellStyle name="Вывод 2 13 9 2" xfId="9806"/>
    <cellStyle name="Вывод 2 13 9 3" xfId="14469"/>
    <cellStyle name="Вывод 2 13 9 4" xfId="19130"/>
    <cellStyle name="Вывод 2 14" xfId="799"/>
    <cellStyle name="Вывод 2 14 10" xfId="5461"/>
    <cellStyle name="Вывод 2 14 10 2" xfId="9808"/>
    <cellStyle name="Вывод 2 14 10 3" xfId="14471"/>
    <cellStyle name="Вывод 2 14 10 4" xfId="19132"/>
    <cellStyle name="Вывод 2 14 11" xfId="5462"/>
    <cellStyle name="Вывод 2 14 11 2" xfId="9809"/>
    <cellStyle name="Вывод 2 14 11 3" xfId="14472"/>
    <cellStyle name="Вывод 2 14 11 4" xfId="19133"/>
    <cellStyle name="Вывод 2 14 12" xfId="5463"/>
    <cellStyle name="Вывод 2 14 12 2" xfId="9810"/>
    <cellStyle name="Вывод 2 14 12 3" xfId="14473"/>
    <cellStyle name="Вывод 2 14 12 4" xfId="19134"/>
    <cellStyle name="Вывод 2 14 13" xfId="5464"/>
    <cellStyle name="Вывод 2 14 13 2" xfId="9811"/>
    <cellStyle name="Вывод 2 14 13 3" xfId="14474"/>
    <cellStyle name="Вывод 2 14 13 4" xfId="19135"/>
    <cellStyle name="Вывод 2 14 14" xfId="9807"/>
    <cellStyle name="Вывод 2 14 15" xfId="14470"/>
    <cellStyle name="Вывод 2 14 16" xfId="19131"/>
    <cellStyle name="Вывод 2 14 2" xfId="5460"/>
    <cellStyle name="Вывод 2 14 2 2" xfId="9812"/>
    <cellStyle name="Вывод 2 14 2 3" xfId="14475"/>
    <cellStyle name="Вывод 2 14 2 4" xfId="19136"/>
    <cellStyle name="Вывод 2 14 3" xfId="5465"/>
    <cellStyle name="Вывод 2 14 3 2" xfId="9813"/>
    <cellStyle name="Вывод 2 14 3 3" xfId="14476"/>
    <cellStyle name="Вывод 2 14 3 4" xfId="19137"/>
    <cellStyle name="Вывод 2 14 4" xfId="5466"/>
    <cellStyle name="Вывод 2 14 4 2" xfId="9814"/>
    <cellStyle name="Вывод 2 14 4 3" xfId="14477"/>
    <cellStyle name="Вывод 2 14 4 4" xfId="19138"/>
    <cellStyle name="Вывод 2 14 5" xfId="5467"/>
    <cellStyle name="Вывод 2 14 5 2" xfId="9815"/>
    <cellStyle name="Вывод 2 14 5 3" xfId="14478"/>
    <cellStyle name="Вывод 2 14 5 4" xfId="19139"/>
    <cellStyle name="Вывод 2 14 6" xfId="5468"/>
    <cellStyle name="Вывод 2 14 6 2" xfId="9816"/>
    <cellStyle name="Вывод 2 14 6 3" xfId="14479"/>
    <cellStyle name="Вывод 2 14 6 4" xfId="19140"/>
    <cellStyle name="Вывод 2 14 7" xfId="5469"/>
    <cellStyle name="Вывод 2 14 7 2" xfId="9817"/>
    <cellStyle name="Вывод 2 14 7 3" xfId="14480"/>
    <cellStyle name="Вывод 2 14 7 4" xfId="19141"/>
    <cellStyle name="Вывод 2 14 8" xfId="5470"/>
    <cellStyle name="Вывод 2 14 8 2" xfId="9818"/>
    <cellStyle name="Вывод 2 14 8 3" xfId="14481"/>
    <cellStyle name="Вывод 2 14 8 4" xfId="19142"/>
    <cellStyle name="Вывод 2 14 9" xfId="5471"/>
    <cellStyle name="Вывод 2 14 9 2" xfId="9819"/>
    <cellStyle name="Вывод 2 14 9 3" xfId="14482"/>
    <cellStyle name="Вывод 2 14 9 4" xfId="19143"/>
    <cellStyle name="Вывод 2 15" xfId="1139"/>
    <cellStyle name="Вывод 2 15 10" xfId="5473"/>
    <cellStyle name="Вывод 2 15 10 2" xfId="9821"/>
    <cellStyle name="Вывод 2 15 10 3" xfId="14484"/>
    <cellStyle name="Вывод 2 15 10 4" xfId="19145"/>
    <cellStyle name="Вывод 2 15 11" xfId="5474"/>
    <cellStyle name="Вывод 2 15 11 2" xfId="9822"/>
    <cellStyle name="Вывод 2 15 11 3" xfId="14485"/>
    <cellStyle name="Вывод 2 15 11 4" xfId="19146"/>
    <cellStyle name="Вывод 2 15 12" xfId="5475"/>
    <cellStyle name="Вывод 2 15 12 2" xfId="9823"/>
    <cellStyle name="Вывод 2 15 12 3" xfId="14486"/>
    <cellStyle name="Вывод 2 15 12 4" xfId="19147"/>
    <cellStyle name="Вывод 2 15 13" xfId="5476"/>
    <cellStyle name="Вывод 2 15 13 2" xfId="9824"/>
    <cellStyle name="Вывод 2 15 13 3" xfId="14487"/>
    <cellStyle name="Вывод 2 15 13 4" xfId="19148"/>
    <cellStyle name="Вывод 2 15 14" xfId="9820"/>
    <cellStyle name="Вывод 2 15 15" xfId="14483"/>
    <cellStyle name="Вывод 2 15 16" xfId="19144"/>
    <cellStyle name="Вывод 2 15 2" xfId="5472"/>
    <cellStyle name="Вывод 2 15 2 2" xfId="9825"/>
    <cellStyle name="Вывод 2 15 2 3" xfId="14488"/>
    <cellStyle name="Вывод 2 15 2 4" xfId="19149"/>
    <cellStyle name="Вывод 2 15 3" xfId="5477"/>
    <cellStyle name="Вывод 2 15 3 2" xfId="9826"/>
    <cellStyle name="Вывод 2 15 3 3" xfId="14489"/>
    <cellStyle name="Вывод 2 15 3 4" xfId="19150"/>
    <cellStyle name="Вывод 2 15 4" xfId="5478"/>
    <cellStyle name="Вывод 2 15 4 2" xfId="9827"/>
    <cellStyle name="Вывод 2 15 4 3" xfId="14490"/>
    <cellStyle name="Вывод 2 15 4 4" xfId="19151"/>
    <cellStyle name="Вывод 2 15 5" xfId="5479"/>
    <cellStyle name="Вывод 2 15 5 2" xfId="9828"/>
    <cellStyle name="Вывод 2 15 5 3" xfId="14491"/>
    <cellStyle name="Вывод 2 15 5 4" xfId="19152"/>
    <cellStyle name="Вывод 2 15 6" xfId="5480"/>
    <cellStyle name="Вывод 2 15 6 2" xfId="9829"/>
    <cellStyle name="Вывод 2 15 6 3" xfId="14492"/>
    <cellStyle name="Вывод 2 15 6 4" xfId="19153"/>
    <cellStyle name="Вывод 2 15 7" xfId="5481"/>
    <cellStyle name="Вывод 2 15 7 2" xfId="9830"/>
    <cellStyle name="Вывод 2 15 7 3" xfId="14493"/>
    <cellStyle name="Вывод 2 15 7 4" xfId="19154"/>
    <cellStyle name="Вывод 2 15 8" xfId="5482"/>
    <cellStyle name="Вывод 2 15 8 2" xfId="9831"/>
    <cellStyle name="Вывод 2 15 8 3" xfId="14494"/>
    <cellStyle name="Вывод 2 15 8 4" xfId="19155"/>
    <cellStyle name="Вывод 2 15 9" xfId="5483"/>
    <cellStyle name="Вывод 2 15 9 2" xfId="9832"/>
    <cellStyle name="Вывод 2 15 9 3" xfId="14495"/>
    <cellStyle name="Вывод 2 15 9 4" xfId="19156"/>
    <cellStyle name="Вывод 2 16" xfId="773"/>
    <cellStyle name="Вывод 2 16 2" xfId="5484"/>
    <cellStyle name="Вывод 2 16 3" xfId="9833"/>
    <cellStyle name="Вывод 2 16 4" xfId="14496"/>
    <cellStyle name="Вывод 2 16 5" xfId="19157"/>
    <cellStyle name="Вывод 2 17" xfId="2361"/>
    <cellStyle name="Вывод 2 17 2" xfId="5485"/>
    <cellStyle name="Вывод 2 17 3" xfId="9834"/>
    <cellStyle name="Вывод 2 17 4" xfId="14497"/>
    <cellStyle name="Вывод 2 17 5" xfId="19158"/>
    <cellStyle name="Вывод 2 18" xfId="2362"/>
    <cellStyle name="Вывод 2 18 2" xfId="5486"/>
    <cellStyle name="Вывод 2 18 3" xfId="9835"/>
    <cellStyle name="Вывод 2 18 4" xfId="14498"/>
    <cellStyle name="Вывод 2 18 5" xfId="19159"/>
    <cellStyle name="Вывод 2 19" xfId="2363"/>
    <cellStyle name="Вывод 2 19 2" xfId="5487"/>
    <cellStyle name="Вывод 2 19 3" xfId="9836"/>
    <cellStyle name="Вывод 2 19 4" xfId="14499"/>
    <cellStyle name="Вывод 2 19 5" xfId="19160"/>
    <cellStyle name="Вывод 2 2" xfId="393"/>
    <cellStyle name="Вывод 2 2 10" xfId="572"/>
    <cellStyle name="Вывод 2 2 10 10" xfId="5488"/>
    <cellStyle name="Вывод 2 2 10 10 2" xfId="9837"/>
    <cellStyle name="Вывод 2 2 10 10 3" xfId="14500"/>
    <cellStyle name="Вывод 2 2 10 10 4" xfId="19161"/>
    <cellStyle name="Вывод 2 2 10 11" xfId="5489"/>
    <cellStyle name="Вывод 2 2 10 11 2" xfId="9838"/>
    <cellStyle name="Вывод 2 2 10 11 3" xfId="14501"/>
    <cellStyle name="Вывод 2 2 10 11 4" xfId="19162"/>
    <cellStyle name="Вывод 2 2 10 12" xfId="5490"/>
    <cellStyle name="Вывод 2 2 10 12 2" xfId="9839"/>
    <cellStyle name="Вывод 2 2 10 12 3" xfId="14502"/>
    <cellStyle name="Вывод 2 2 10 12 4" xfId="19163"/>
    <cellStyle name="Вывод 2 2 10 13" xfId="5491"/>
    <cellStyle name="Вывод 2 2 10 13 2" xfId="9840"/>
    <cellStyle name="Вывод 2 2 10 13 3" xfId="14503"/>
    <cellStyle name="Вывод 2 2 10 13 4" xfId="19164"/>
    <cellStyle name="Вывод 2 2 10 14" xfId="5492"/>
    <cellStyle name="Вывод 2 2 10 14 2" xfId="9841"/>
    <cellStyle name="Вывод 2 2 10 14 3" xfId="14504"/>
    <cellStyle name="Вывод 2 2 10 14 4" xfId="19165"/>
    <cellStyle name="Вывод 2 2 10 15" xfId="5493"/>
    <cellStyle name="Вывод 2 2 10 15 2" xfId="9842"/>
    <cellStyle name="Вывод 2 2 10 15 3" xfId="14505"/>
    <cellStyle name="Вывод 2 2 10 15 4" xfId="19166"/>
    <cellStyle name="Вывод 2 2 10 16" xfId="5494"/>
    <cellStyle name="Вывод 2 2 10 16 2" xfId="9843"/>
    <cellStyle name="Вывод 2 2 10 16 3" xfId="14506"/>
    <cellStyle name="Вывод 2 2 10 16 4" xfId="19167"/>
    <cellStyle name="Вывод 2 2 10 17" xfId="5495"/>
    <cellStyle name="Вывод 2 2 10 17 2" xfId="9844"/>
    <cellStyle name="Вывод 2 2 10 17 3" xfId="14507"/>
    <cellStyle name="Вывод 2 2 10 17 4" xfId="19168"/>
    <cellStyle name="Вывод 2 2 10 18" xfId="5496"/>
    <cellStyle name="Вывод 2 2 10 18 2" xfId="9845"/>
    <cellStyle name="Вывод 2 2 10 18 3" xfId="14508"/>
    <cellStyle name="Вывод 2 2 10 18 4" xfId="19169"/>
    <cellStyle name="Вывод 2 2 10 19" xfId="3447"/>
    <cellStyle name="Вывод 2 2 10 2" xfId="962"/>
    <cellStyle name="Вывод 2 2 10 2 2" xfId="1332"/>
    <cellStyle name="Вывод 2 2 10 2 3" xfId="1772"/>
    <cellStyle name="Вывод 2 2 10 2 4" xfId="2212"/>
    <cellStyle name="Вывод 2 2 10 2 5" xfId="5497"/>
    <cellStyle name="Вывод 2 2 10 2 6" xfId="9846"/>
    <cellStyle name="Вывод 2 2 10 2 7" xfId="14509"/>
    <cellStyle name="Вывод 2 2 10 2 8" xfId="19170"/>
    <cellStyle name="Вывод 2 2 10 20" xfId="11653"/>
    <cellStyle name="Вывод 2 2 10 21" xfId="16314"/>
    <cellStyle name="Вывод 2 2 10 3" xfId="666"/>
    <cellStyle name="Вывод 2 2 10 3 2" xfId="5498"/>
    <cellStyle name="Вывод 2 2 10 3 3" xfId="9847"/>
    <cellStyle name="Вывод 2 2 10 3 4" xfId="14510"/>
    <cellStyle name="Вывод 2 2 10 3 5" xfId="19171"/>
    <cellStyle name="Вывод 2 2 10 4" xfId="1571"/>
    <cellStyle name="Вывод 2 2 10 4 2" xfId="5499"/>
    <cellStyle name="Вывод 2 2 10 4 3" xfId="9848"/>
    <cellStyle name="Вывод 2 2 10 4 4" xfId="14511"/>
    <cellStyle name="Вывод 2 2 10 4 5" xfId="19172"/>
    <cellStyle name="Вывод 2 2 10 5" xfId="2011"/>
    <cellStyle name="Вывод 2 2 10 5 2" xfId="5500"/>
    <cellStyle name="Вывод 2 2 10 5 3" xfId="9849"/>
    <cellStyle name="Вывод 2 2 10 5 4" xfId="14512"/>
    <cellStyle name="Вывод 2 2 10 5 5" xfId="19173"/>
    <cellStyle name="Вывод 2 2 10 6" xfId="2679"/>
    <cellStyle name="Вывод 2 2 10 6 2" xfId="9850"/>
    <cellStyle name="Вывод 2 2 10 6 3" xfId="14513"/>
    <cellStyle name="Вывод 2 2 10 6 4" xfId="19174"/>
    <cellStyle name="Вывод 2 2 10 7" xfId="5501"/>
    <cellStyle name="Вывод 2 2 10 7 2" xfId="9851"/>
    <cellStyle name="Вывод 2 2 10 7 3" xfId="14514"/>
    <cellStyle name="Вывод 2 2 10 7 4" xfId="19175"/>
    <cellStyle name="Вывод 2 2 10 8" xfId="5502"/>
    <cellStyle name="Вывод 2 2 10 8 2" xfId="9852"/>
    <cellStyle name="Вывод 2 2 10 8 3" xfId="14515"/>
    <cellStyle name="Вывод 2 2 10 8 4" xfId="19176"/>
    <cellStyle name="Вывод 2 2 10 9" xfId="5503"/>
    <cellStyle name="Вывод 2 2 10 9 2" xfId="9853"/>
    <cellStyle name="Вывод 2 2 10 9 3" xfId="14516"/>
    <cellStyle name="Вывод 2 2 10 9 4" xfId="19177"/>
    <cellStyle name="Вывод 2 2 11" xfId="573"/>
    <cellStyle name="Вывод 2 2 11 10" xfId="5504"/>
    <cellStyle name="Вывод 2 2 11 10 2" xfId="9854"/>
    <cellStyle name="Вывод 2 2 11 10 3" xfId="14517"/>
    <cellStyle name="Вывод 2 2 11 10 4" xfId="19178"/>
    <cellStyle name="Вывод 2 2 11 11" xfId="5505"/>
    <cellStyle name="Вывод 2 2 11 11 2" xfId="9855"/>
    <cellStyle name="Вывод 2 2 11 11 3" xfId="14518"/>
    <cellStyle name="Вывод 2 2 11 11 4" xfId="19179"/>
    <cellStyle name="Вывод 2 2 11 12" xfId="5506"/>
    <cellStyle name="Вывод 2 2 11 12 2" xfId="9856"/>
    <cellStyle name="Вывод 2 2 11 12 3" xfId="14519"/>
    <cellStyle name="Вывод 2 2 11 12 4" xfId="19180"/>
    <cellStyle name="Вывод 2 2 11 13" xfId="5507"/>
    <cellStyle name="Вывод 2 2 11 13 2" xfId="9857"/>
    <cellStyle name="Вывод 2 2 11 13 3" xfId="14520"/>
    <cellStyle name="Вывод 2 2 11 13 4" xfId="19181"/>
    <cellStyle name="Вывод 2 2 11 14" xfId="5508"/>
    <cellStyle name="Вывод 2 2 11 14 2" xfId="9858"/>
    <cellStyle name="Вывод 2 2 11 14 3" xfId="14521"/>
    <cellStyle name="Вывод 2 2 11 14 4" xfId="19182"/>
    <cellStyle name="Вывод 2 2 11 15" xfId="5509"/>
    <cellStyle name="Вывод 2 2 11 15 2" xfId="9859"/>
    <cellStyle name="Вывод 2 2 11 15 3" xfId="14522"/>
    <cellStyle name="Вывод 2 2 11 15 4" xfId="19183"/>
    <cellStyle name="Вывод 2 2 11 16" xfId="5510"/>
    <cellStyle name="Вывод 2 2 11 16 2" xfId="9860"/>
    <cellStyle name="Вывод 2 2 11 16 3" xfId="14523"/>
    <cellStyle name="Вывод 2 2 11 16 4" xfId="19184"/>
    <cellStyle name="Вывод 2 2 11 17" xfId="5511"/>
    <cellStyle name="Вывод 2 2 11 17 2" xfId="9861"/>
    <cellStyle name="Вывод 2 2 11 17 3" xfId="14524"/>
    <cellStyle name="Вывод 2 2 11 17 4" xfId="19185"/>
    <cellStyle name="Вывод 2 2 11 18" xfId="5512"/>
    <cellStyle name="Вывод 2 2 11 18 2" xfId="9862"/>
    <cellStyle name="Вывод 2 2 11 18 3" xfId="14525"/>
    <cellStyle name="Вывод 2 2 11 18 4" xfId="19186"/>
    <cellStyle name="Вывод 2 2 11 19" xfId="3430"/>
    <cellStyle name="Вывод 2 2 11 2" xfId="963"/>
    <cellStyle name="Вывод 2 2 11 2 2" xfId="1333"/>
    <cellStyle name="Вывод 2 2 11 2 3" xfId="1773"/>
    <cellStyle name="Вывод 2 2 11 2 4" xfId="2213"/>
    <cellStyle name="Вывод 2 2 11 2 5" xfId="5513"/>
    <cellStyle name="Вывод 2 2 11 2 6" xfId="9863"/>
    <cellStyle name="Вывод 2 2 11 2 7" xfId="14526"/>
    <cellStyle name="Вывод 2 2 11 2 8" xfId="19187"/>
    <cellStyle name="Вывод 2 2 11 20" xfId="11654"/>
    <cellStyle name="Вывод 2 2 11 21" xfId="16315"/>
    <cellStyle name="Вывод 2 2 11 3" xfId="665"/>
    <cellStyle name="Вывод 2 2 11 3 2" xfId="5514"/>
    <cellStyle name="Вывод 2 2 11 3 3" xfId="9864"/>
    <cellStyle name="Вывод 2 2 11 3 4" xfId="14527"/>
    <cellStyle name="Вывод 2 2 11 3 5" xfId="19188"/>
    <cellStyle name="Вывод 2 2 11 4" xfId="1572"/>
    <cellStyle name="Вывод 2 2 11 4 2" xfId="5515"/>
    <cellStyle name="Вывод 2 2 11 4 3" xfId="9865"/>
    <cellStyle name="Вывод 2 2 11 4 4" xfId="14528"/>
    <cellStyle name="Вывод 2 2 11 4 5" xfId="19189"/>
    <cellStyle name="Вывод 2 2 11 5" xfId="2012"/>
    <cellStyle name="Вывод 2 2 11 5 2" xfId="5516"/>
    <cellStyle name="Вывод 2 2 11 5 3" xfId="9866"/>
    <cellStyle name="Вывод 2 2 11 5 4" xfId="14529"/>
    <cellStyle name="Вывод 2 2 11 5 5" xfId="19190"/>
    <cellStyle name="Вывод 2 2 11 6" xfId="2680"/>
    <cellStyle name="Вывод 2 2 11 6 2" xfId="9867"/>
    <cellStyle name="Вывод 2 2 11 6 3" xfId="14530"/>
    <cellStyle name="Вывод 2 2 11 6 4" xfId="19191"/>
    <cellStyle name="Вывод 2 2 11 7" xfId="5517"/>
    <cellStyle name="Вывод 2 2 11 7 2" xfId="9868"/>
    <cellStyle name="Вывод 2 2 11 7 3" xfId="14531"/>
    <cellStyle name="Вывод 2 2 11 7 4" xfId="19192"/>
    <cellStyle name="Вывод 2 2 11 8" xfId="5518"/>
    <cellStyle name="Вывод 2 2 11 8 2" xfId="9869"/>
    <cellStyle name="Вывод 2 2 11 8 3" xfId="14532"/>
    <cellStyle name="Вывод 2 2 11 8 4" xfId="19193"/>
    <cellStyle name="Вывод 2 2 11 9" xfId="5519"/>
    <cellStyle name="Вывод 2 2 11 9 2" xfId="9870"/>
    <cellStyle name="Вывод 2 2 11 9 3" xfId="14533"/>
    <cellStyle name="Вывод 2 2 11 9 4" xfId="19194"/>
    <cellStyle name="Вывод 2 2 12" xfId="795"/>
    <cellStyle name="Вывод 2 2 12 10" xfId="5521"/>
    <cellStyle name="Вывод 2 2 12 10 2" xfId="9872"/>
    <cellStyle name="Вывод 2 2 12 10 3" xfId="14535"/>
    <cellStyle name="Вывод 2 2 12 10 4" xfId="19196"/>
    <cellStyle name="Вывод 2 2 12 11" xfId="5522"/>
    <cellStyle name="Вывод 2 2 12 11 2" xfId="9873"/>
    <cellStyle name="Вывод 2 2 12 11 3" xfId="14536"/>
    <cellStyle name="Вывод 2 2 12 11 4" xfId="19197"/>
    <cellStyle name="Вывод 2 2 12 12" xfId="5523"/>
    <cellStyle name="Вывод 2 2 12 12 2" xfId="9874"/>
    <cellStyle name="Вывод 2 2 12 12 3" xfId="14537"/>
    <cellStyle name="Вывод 2 2 12 12 4" xfId="19198"/>
    <cellStyle name="Вывод 2 2 12 13" xfId="5524"/>
    <cellStyle name="Вывод 2 2 12 13 2" xfId="9875"/>
    <cellStyle name="Вывод 2 2 12 13 3" xfId="14538"/>
    <cellStyle name="Вывод 2 2 12 13 4" xfId="19199"/>
    <cellStyle name="Вывод 2 2 12 14" xfId="9871"/>
    <cellStyle name="Вывод 2 2 12 15" xfId="14534"/>
    <cellStyle name="Вывод 2 2 12 16" xfId="19195"/>
    <cellStyle name="Вывод 2 2 12 2" xfId="806"/>
    <cellStyle name="Вывод 2 2 12 2 2" xfId="5525"/>
    <cellStyle name="Вывод 2 2 12 2 3" xfId="9876"/>
    <cellStyle name="Вывод 2 2 12 2 4" xfId="14539"/>
    <cellStyle name="Вывод 2 2 12 2 5" xfId="19200"/>
    <cellStyle name="Вывод 2 2 12 3" xfId="750"/>
    <cellStyle name="Вывод 2 2 12 3 2" xfId="5526"/>
    <cellStyle name="Вывод 2 2 12 3 3" xfId="9877"/>
    <cellStyle name="Вывод 2 2 12 3 4" xfId="14540"/>
    <cellStyle name="Вывод 2 2 12 3 5" xfId="19201"/>
    <cellStyle name="Вывод 2 2 12 4" xfId="1411"/>
    <cellStyle name="Вывод 2 2 12 4 2" xfId="5527"/>
    <cellStyle name="Вывод 2 2 12 4 3" xfId="9878"/>
    <cellStyle name="Вывод 2 2 12 4 4" xfId="14541"/>
    <cellStyle name="Вывод 2 2 12 4 5" xfId="19202"/>
    <cellStyle name="Вывод 2 2 12 5" xfId="1851"/>
    <cellStyle name="Вывод 2 2 12 5 2" xfId="5528"/>
    <cellStyle name="Вывод 2 2 12 5 3" xfId="9879"/>
    <cellStyle name="Вывод 2 2 12 5 4" xfId="14542"/>
    <cellStyle name="Вывод 2 2 12 5 5" xfId="19203"/>
    <cellStyle name="Вывод 2 2 12 6" xfId="5520"/>
    <cellStyle name="Вывод 2 2 12 6 2" xfId="9880"/>
    <cellStyle name="Вывод 2 2 12 6 3" xfId="14543"/>
    <cellStyle name="Вывод 2 2 12 6 4" xfId="19204"/>
    <cellStyle name="Вывод 2 2 12 7" xfId="5530"/>
    <cellStyle name="Вывод 2 2 12 7 2" xfId="9881"/>
    <cellStyle name="Вывод 2 2 12 7 3" xfId="14544"/>
    <cellStyle name="Вывод 2 2 12 7 4" xfId="19205"/>
    <cellStyle name="Вывод 2 2 12 8" xfId="5531"/>
    <cellStyle name="Вывод 2 2 12 8 2" xfId="9882"/>
    <cellStyle name="Вывод 2 2 12 8 3" xfId="14545"/>
    <cellStyle name="Вывод 2 2 12 8 4" xfId="19206"/>
    <cellStyle name="Вывод 2 2 12 9" xfId="5532"/>
    <cellStyle name="Вывод 2 2 12 9 2" xfId="9883"/>
    <cellStyle name="Вывод 2 2 12 9 3" xfId="14546"/>
    <cellStyle name="Вывод 2 2 12 9 4" xfId="19207"/>
    <cellStyle name="Вывод 2 2 13" xfId="1124"/>
    <cellStyle name="Вывод 2 2 13 10" xfId="5534"/>
    <cellStyle name="Вывод 2 2 13 10 2" xfId="9885"/>
    <cellStyle name="Вывод 2 2 13 10 3" xfId="14548"/>
    <cellStyle name="Вывод 2 2 13 10 4" xfId="19209"/>
    <cellStyle name="Вывод 2 2 13 11" xfId="5535"/>
    <cellStyle name="Вывод 2 2 13 11 2" xfId="9886"/>
    <cellStyle name="Вывод 2 2 13 11 3" xfId="14549"/>
    <cellStyle name="Вывод 2 2 13 11 4" xfId="19210"/>
    <cellStyle name="Вывод 2 2 13 12" xfId="5536"/>
    <cellStyle name="Вывод 2 2 13 12 2" xfId="9887"/>
    <cellStyle name="Вывод 2 2 13 12 3" xfId="14550"/>
    <cellStyle name="Вывод 2 2 13 12 4" xfId="19211"/>
    <cellStyle name="Вывод 2 2 13 13" xfId="5537"/>
    <cellStyle name="Вывод 2 2 13 13 2" xfId="9888"/>
    <cellStyle name="Вывод 2 2 13 13 3" xfId="14551"/>
    <cellStyle name="Вывод 2 2 13 13 4" xfId="19212"/>
    <cellStyle name="Вывод 2 2 13 14" xfId="9884"/>
    <cellStyle name="Вывод 2 2 13 15" xfId="14547"/>
    <cellStyle name="Вывод 2 2 13 16" xfId="19208"/>
    <cellStyle name="Вывод 2 2 13 2" xfId="5533"/>
    <cellStyle name="Вывод 2 2 13 2 2" xfId="9889"/>
    <cellStyle name="Вывод 2 2 13 2 3" xfId="14552"/>
    <cellStyle name="Вывод 2 2 13 2 4" xfId="19213"/>
    <cellStyle name="Вывод 2 2 13 3" xfId="5539"/>
    <cellStyle name="Вывод 2 2 13 3 2" xfId="9890"/>
    <cellStyle name="Вывод 2 2 13 3 3" xfId="14553"/>
    <cellStyle name="Вывод 2 2 13 3 4" xfId="19214"/>
    <cellStyle name="Вывод 2 2 13 4" xfId="5540"/>
    <cellStyle name="Вывод 2 2 13 4 2" xfId="9891"/>
    <cellStyle name="Вывод 2 2 13 4 3" xfId="14554"/>
    <cellStyle name="Вывод 2 2 13 4 4" xfId="19215"/>
    <cellStyle name="Вывод 2 2 13 5" xfId="5541"/>
    <cellStyle name="Вывод 2 2 13 5 2" xfId="9892"/>
    <cellStyle name="Вывод 2 2 13 5 3" xfId="14555"/>
    <cellStyle name="Вывод 2 2 13 5 4" xfId="19216"/>
    <cellStyle name="Вывод 2 2 13 6" xfId="5542"/>
    <cellStyle name="Вывод 2 2 13 6 2" xfId="9893"/>
    <cellStyle name="Вывод 2 2 13 6 3" xfId="14556"/>
    <cellStyle name="Вывод 2 2 13 6 4" xfId="19217"/>
    <cellStyle name="Вывод 2 2 13 7" xfId="5543"/>
    <cellStyle name="Вывод 2 2 13 7 2" xfId="9894"/>
    <cellStyle name="Вывод 2 2 13 7 3" xfId="14557"/>
    <cellStyle name="Вывод 2 2 13 7 4" xfId="19218"/>
    <cellStyle name="Вывод 2 2 13 8" xfId="5544"/>
    <cellStyle name="Вывод 2 2 13 8 2" xfId="9895"/>
    <cellStyle name="Вывод 2 2 13 8 3" xfId="14558"/>
    <cellStyle name="Вывод 2 2 13 8 4" xfId="19219"/>
    <cellStyle name="Вывод 2 2 13 9" xfId="5545"/>
    <cellStyle name="Вывод 2 2 13 9 2" xfId="9896"/>
    <cellStyle name="Вывод 2 2 13 9 3" xfId="14559"/>
    <cellStyle name="Вывод 2 2 13 9 4" xfId="19220"/>
    <cellStyle name="Вывод 2 2 14" xfId="1145"/>
    <cellStyle name="Вывод 2 2 14 10" xfId="5547"/>
    <cellStyle name="Вывод 2 2 14 10 2" xfId="9898"/>
    <cellStyle name="Вывод 2 2 14 10 3" xfId="14561"/>
    <cellStyle name="Вывод 2 2 14 10 4" xfId="19222"/>
    <cellStyle name="Вывод 2 2 14 11" xfId="5548"/>
    <cellStyle name="Вывод 2 2 14 11 2" xfId="9899"/>
    <cellStyle name="Вывод 2 2 14 11 3" xfId="14562"/>
    <cellStyle name="Вывод 2 2 14 11 4" xfId="19223"/>
    <cellStyle name="Вывод 2 2 14 12" xfId="5549"/>
    <cellStyle name="Вывод 2 2 14 12 2" xfId="9900"/>
    <cellStyle name="Вывод 2 2 14 12 3" xfId="14563"/>
    <cellStyle name="Вывод 2 2 14 12 4" xfId="19224"/>
    <cellStyle name="Вывод 2 2 14 13" xfId="5550"/>
    <cellStyle name="Вывод 2 2 14 13 2" xfId="9901"/>
    <cellStyle name="Вывод 2 2 14 13 3" xfId="14564"/>
    <cellStyle name="Вывод 2 2 14 13 4" xfId="19225"/>
    <cellStyle name="Вывод 2 2 14 14" xfId="9897"/>
    <cellStyle name="Вывод 2 2 14 15" xfId="14560"/>
    <cellStyle name="Вывод 2 2 14 16" xfId="19221"/>
    <cellStyle name="Вывод 2 2 14 2" xfId="5546"/>
    <cellStyle name="Вывод 2 2 14 2 2" xfId="9902"/>
    <cellStyle name="Вывод 2 2 14 2 3" xfId="14565"/>
    <cellStyle name="Вывод 2 2 14 2 4" xfId="19226"/>
    <cellStyle name="Вывод 2 2 14 3" xfId="5552"/>
    <cellStyle name="Вывод 2 2 14 3 2" xfId="9903"/>
    <cellStyle name="Вывод 2 2 14 3 3" xfId="14566"/>
    <cellStyle name="Вывод 2 2 14 3 4" xfId="19227"/>
    <cellStyle name="Вывод 2 2 14 4" xfId="5553"/>
    <cellStyle name="Вывод 2 2 14 4 2" xfId="9904"/>
    <cellStyle name="Вывод 2 2 14 4 3" xfId="14567"/>
    <cellStyle name="Вывод 2 2 14 4 4" xfId="19228"/>
    <cellStyle name="Вывод 2 2 14 5" xfId="5554"/>
    <cellStyle name="Вывод 2 2 14 5 2" xfId="9905"/>
    <cellStyle name="Вывод 2 2 14 5 3" xfId="14568"/>
    <cellStyle name="Вывод 2 2 14 5 4" xfId="19229"/>
    <cellStyle name="Вывод 2 2 14 6" xfId="5555"/>
    <cellStyle name="Вывод 2 2 14 6 2" xfId="9906"/>
    <cellStyle name="Вывод 2 2 14 6 3" xfId="14569"/>
    <cellStyle name="Вывод 2 2 14 6 4" xfId="19230"/>
    <cellStyle name="Вывод 2 2 14 7" xfId="5556"/>
    <cellStyle name="Вывод 2 2 14 7 2" xfId="9907"/>
    <cellStyle name="Вывод 2 2 14 7 3" xfId="14570"/>
    <cellStyle name="Вывод 2 2 14 7 4" xfId="19231"/>
    <cellStyle name="Вывод 2 2 14 8" xfId="5557"/>
    <cellStyle name="Вывод 2 2 14 8 2" xfId="9908"/>
    <cellStyle name="Вывод 2 2 14 8 3" xfId="14571"/>
    <cellStyle name="Вывод 2 2 14 8 4" xfId="19232"/>
    <cellStyle name="Вывод 2 2 14 9" xfId="5558"/>
    <cellStyle name="Вывод 2 2 14 9 2" xfId="9909"/>
    <cellStyle name="Вывод 2 2 14 9 3" xfId="14572"/>
    <cellStyle name="Вывод 2 2 14 9 4" xfId="19233"/>
    <cellStyle name="Вывод 2 2 15" xfId="1119"/>
    <cellStyle name="Вывод 2 2 15 2" xfId="5559"/>
    <cellStyle name="Вывод 2 2 15 3" xfId="9910"/>
    <cellStyle name="Вывод 2 2 15 4" xfId="14573"/>
    <cellStyle name="Вывод 2 2 15 5" xfId="19234"/>
    <cellStyle name="Вывод 2 2 16" xfId="2364"/>
    <cellStyle name="Вывод 2 2 16 2" xfId="5560"/>
    <cellStyle name="Вывод 2 2 16 3" xfId="9911"/>
    <cellStyle name="Вывод 2 2 16 4" xfId="14574"/>
    <cellStyle name="Вывод 2 2 16 5" xfId="19235"/>
    <cellStyle name="Вывод 2 2 17" xfId="2365"/>
    <cellStyle name="Вывод 2 2 17 2" xfId="5561"/>
    <cellStyle name="Вывод 2 2 17 3" xfId="9912"/>
    <cellStyle name="Вывод 2 2 17 4" xfId="14575"/>
    <cellStyle name="Вывод 2 2 17 5" xfId="19236"/>
    <cellStyle name="Вывод 2 2 18" xfId="2366"/>
    <cellStyle name="Вывод 2 2 18 2" xfId="5562"/>
    <cellStyle name="Вывод 2 2 18 3" xfId="9913"/>
    <cellStyle name="Вывод 2 2 18 4" xfId="14576"/>
    <cellStyle name="Вывод 2 2 18 5" xfId="19237"/>
    <cellStyle name="Вывод 2 2 19" xfId="2367"/>
    <cellStyle name="Вывод 2 2 19 2" xfId="5563"/>
    <cellStyle name="Вывод 2 2 19 3" xfId="9914"/>
    <cellStyle name="Вывод 2 2 19 4" xfId="14577"/>
    <cellStyle name="Вывод 2 2 19 5" xfId="19238"/>
    <cellStyle name="Вывод 2 2 2" xfId="574"/>
    <cellStyle name="Вывод 2 2 2 10" xfId="5564"/>
    <cellStyle name="Вывод 2 2 2 10 2" xfId="9915"/>
    <cellStyle name="Вывод 2 2 2 10 3" xfId="14578"/>
    <cellStyle name="Вывод 2 2 2 10 4" xfId="19239"/>
    <cellStyle name="Вывод 2 2 2 11" xfId="5565"/>
    <cellStyle name="Вывод 2 2 2 11 2" xfId="9916"/>
    <cellStyle name="Вывод 2 2 2 11 3" xfId="14579"/>
    <cellStyle name="Вывод 2 2 2 11 4" xfId="19240"/>
    <cellStyle name="Вывод 2 2 2 12" xfId="5566"/>
    <cellStyle name="Вывод 2 2 2 12 2" xfId="9917"/>
    <cellStyle name="Вывод 2 2 2 12 3" xfId="14580"/>
    <cellStyle name="Вывод 2 2 2 12 4" xfId="19241"/>
    <cellStyle name="Вывод 2 2 2 13" xfId="5567"/>
    <cellStyle name="Вывод 2 2 2 13 2" xfId="9918"/>
    <cellStyle name="Вывод 2 2 2 13 3" xfId="14581"/>
    <cellStyle name="Вывод 2 2 2 13 4" xfId="19242"/>
    <cellStyle name="Вывод 2 2 2 14" xfId="5568"/>
    <cellStyle name="Вывод 2 2 2 14 2" xfId="9919"/>
    <cellStyle name="Вывод 2 2 2 14 3" xfId="14582"/>
    <cellStyle name="Вывод 2 2 2 14 4" xfId="19243"/>
    <cellStyle name="Вывод 2 2 2 15" xfId="5569"/>
    <cellStyle name="Вывод 2 2 2 15 2" xfId="9920"/>
    <cellStyle name="Вывод 2 2 2 15 3" xfId="14583"/>
    <cellStyle name="Вывод 2 2 2 15 4" xfId="19244"/>
    <cellStyle name="Вывод 2 2 2 16" xfId="5570"/>
    <cellStyle name="Вывод 2 2 2 16 2" xfId="9921"/>
    <cellStyle name="Вывод 2 2 2 16 3" xfId="14584"/>
    <cellStyle name="Вывод 2 2 2 16 4" xfId="19245"/>
    <cellStyle name="Вывод 2 2 2 17" xfId="5571"/>
    <cellStyle name="Вывод 2 2 2 17 2" xfId="9922"/>
    <cellStyle name="Вывод 2 2 2 17 3" xfId="14585"/>
    <cellStyle name="Вывод 2 2 2 17 4" xfId="19246"/>
    <cellStyle name="Вывод 2 2 2 18" xfId="5572"/>
    <cellStyle name="Вывод 2 2 2 18 2" xfId="9923"/>
    <cellStyle name="Вывод 2 2 2 18 3" xfId="14586"/>
    <cellStyle name="Вывод 2 2 2 18 4" xfId="19247"/>
    <cellStyle name="Вывод 2 2 2 19" xfId="3413"/>
    <cellStyle name="Вывод 2 2 2 2" xfId="839"/>
    <cellStyle name="Вывод 2 2 2 2 2" xfId="664"/>
    <cellStyle name="Вывод 2 2 2 2 3" xfId="1573"/>
    <cellStyle name="Вывод 2 2 2 2 4" xfId="2013"/>
    <cellStyle name="Вывод 2 2 2 2 5" xfId="5573"/>
    <cellStyle name="Вывод 2 2 2 2 6" xfId="9924"/>
    <cellStyle name="Вывод 2 2 2 2 7" xfId="14587"/>
    <cellStyle name="Вывод 2 2 2 2 8" xfId="19248"/>
    <cellStyle name="Вывод 2 2 2 20" xfId="11655"/>
    <cellStyle name="Вывод 2 2 2 21" xfId="16316"/>
    <cellStyle name="Вывод 2 2 2 3" xfId="1126"/>
    <cellStyle name="Вывод 2 2 2 3 2" xfId="1334"/>
    <cellStyle name="Вывод 2 2 2 3 3" xfId="1774"/>
    <cellStyle name="Вывод 2 2 2 3 4" xfId="2214"/>
    <cellStyle name="Вывод 2 2 2 3 5" xfId="5574"/>
    <cellStyle name="Вывод 2 2 2 3 6" xfId="9925"/>
    <cellStyle name="Вывод 2 2 2 3 7" xfId="14588"/>
    <cellStyle name="Вывод 2 2 2 3 8" xfId="19249"/>
    <cellStyle name="Вывод 2 2 2 4" xfId="1109"/>
    <cellStyle name="Вывод 2 2 2 4 2" xfId="5575"/>
    <cellStyle name="Вывод 2 2 2 4 3" xfId="9926"/>
    <cellStyle name="Вывод 2 2 2 4 4" xfId="14589"/>
    <cellStyle name="Вывод 2 2 2 4 5" xfId="19250"/>
    <cellStyle name="Вывод 2 2 2 5" xfId="1444"/>
    <cellStyle name="Вывод 2 2 2 5 2" xfId="5576"/>
    <cellStyle name="Вывод 2 2 2 5 3" xfId="9927"/>
    <cellStyle name="Вывод 2 2 2 5 4" xfId="14590"/>
    <cellStyle name="Вывод 2 2 2 5 5" xfId="19251"/>
    <cellStyle name="Вывод 2 2 2 6" xfId="1884"/>
    <cellStyle name="Вывод 2 2 2 6 2" xfId="5577"/>
    <cellStyle name="Вывод 2 2 2 6 3" xfId="9928"/>
    <cellStyle name="Вывод 2 2 2 6 4" xfId="14591"/>
    <cellStyle name="Вывод 2 2 2 6 5" xfId="19252"/>
    <cellStyle name="Вывод 2 2 2 7" xfId="2681"/>
    <cellStyle name="Вывод 2 2 2 7 2" xfId="9929"/>
    <cellStyle name="Вывод 2 2 2 7 3" xfId="14592"/>
    <cellStyle name="Вывод 2 2 2 7 4" xfId="19253"/>
    <cellStyle name="Вывод 2 2 2 8" xfId="5579"/>
    <cellStyle name="Вывод 2 2 2 8 2" xfId="9930"/>
    <cellStyle name="Вывод 2 2 2 8 3" xfId="14593"/>
    <cellStyle name="Вывод 2 2 2 8 4" xfId="19254"/>
    <cellStyle name="Вывод 2 2 2 9" xfId="5580"/>
    <cellStyle name="Вывод 2 2 2 9 2" xfId="9931"/>
    <cellStyle name="Вывод 2 2 2 9 3" xfId="14594"/>
    <cellStyle name="Вывод 2 2 2 9 4" xfId="19255"/>
    <cellStyle name="Вывод 2 2 20" xfId="2368"/>
    <cellStyle name="Вывод 2 2 20 2" xfId="5581"/>
    <cellStyle name="Вывод 2 2 20 3" xfId="9932"/>
    <cellStyle name="Вывод 2 2 20 4" xfId="14595"/>
    <cellStyle name="Вывод 2 2 20 5" xfId="19256"/>
    <cellStyle name="Вывод 2 2 21" xfId="2369"/>
    <cellStyle name="Вывод 2 2 21 2" xfId="5582"/>
    <cellStyle name="Вывод 2 2 21 3" xfId="9933"/>
    <cellStyle name="Вывод 2 2 21 4" xfId="14596"/>
    <cellStyle name="Вывод 2 2 21 5" xfId="19257"/>
    <cellStyle name="Вывод 2 2 22" xfId="5583"/>
    <cellStyle name="Вывод 2 2 22 2" xfId="9934"/>
    <cellStyle name="Вывод 2 2 22 3" xfId="14597"/>
    <cellStyle name="Вывод 2 2 22 4" xfId="19258"/>
    <cellStyle name="Вывод 2 2 23" xfId="5584"/>
    <cellStyle name="Вывод 2 2 23 2" xfId="9935"/>
    <cellStyle name="Вывод 2 2 23 3" xfId="14598"/>
    <cellStyle name="Вывод 2 2 23 4" xfId="19259"/>
    <cellStyle name="Вывод 2 2 24" xfId="5585"/>
    <cellStyle name="Вывод 2 2 24 2" xfId="9936"/>
    <cellStyle name="Вывод 2 2 24 3" xfId="14599"/>
    <cellStyle name="Вывод 2 2 24 4" xfId="19260"/>
    <cellStyle name="Вывод 2 2 25" xfId="5586"/>
    <cellStyle name="Вывод 2 2 25 2" xfId="9937"/>
    <cellStyle name="Вывод 2 2 25 3" xfId="14600"/>
    <cellStyle name="Вывод 2 2 25 4" xfId="19261"/>
    <cellStyle name="Вывод 2 2 26" xfId="5587"/>
    <cellStyle name="Вывод 2 2 26 2" xfId="9938"/>
    <cellStyle name="Вывод 2 2 26 3" xfId="14601"/>
    <cellStyle name="Вывод 2 2 26 4" xfId="19262"/>
    <cellStyle name="Вывод 2 2 27" xfId="5588"/>
    <cellStyle name="Вывод 2 2 27 2" xfId="9939"/>
    <cellStyle name="Вывод 2 2 27 3" xfId="14602"/>
    <cellStyle name="Вывод 2 2 27 4" xfId="19263"/>
    <cellStyle name="Вывод 2 2 28" xfId="5589"/>
    <cellStyle name="Вывод 2 2 28 2" xfId="9940"/>
    <cellStyle name="Вывод 2 2 28 3" xfId="14603"/>
    <cellStyle name="Вывод 2 2 28 4" xfId="19264"/>
    <cellStyle name="Вывод 2 2 29" xfId="5538"/>
    <cellStyle name="Вывод 2 2 3" xfId="575"/>
    <cellStyle name="Вывод 2 2 3 10" xfId="5590"/>
    <cellStyle name="Вывод 2 2 3 10 2" xfId="9941"/>
    <cellStyle name="Вывод 2 2 3 10 3" xfId="14604"/>
    <cellStyle name="Вывод 2 2 3 10 4" xfId="19265"/>
    <cellStyle name="Вывод 2 2 3 11" xfId="5591"/>
    <cellStyle name="Вывод 2 2 3 11 2" xfId="9942"/>
    <cellStyle name="Вывод 2 2 3 11 3" xfId="14605"/>
    <cellStyle name="Вывод 2 2 3 11 4" xfId="19266"/>
    <cellStyle name="Вывод 2 2 3 12" xfId="5592"/>
    <cellStyle name="Вывод 2 2 3 12 2" xfId="9943"/>
    <cellStyle name="Вывод 2 2 3 12 3" xfId="14606"/>
    <cellStyle name="Вывод 2 2 3 12 4" xfId="19267"/>
    <cellStyle name="Вывод 2 2 3 13" xfId="5593"/>
    <cellStyle name="Вывод 2 2 3 13 2" xfId="9944"/>
    <cellStyle name="Вывод 2 2 3 13 3" xfId="14607"/>
    <cellStyle name="Вывод 2 2 3 13 4" xfId="19268"/>
    <cellStyle name="Вывод 2 2 3 14" xfId="5594"/>
    <cellStyle name="Вывод 2 2 3 14 2" xfId="9945"/>
    <cellStyle name="Вывод 2 2 3 14 3" xfId="14608"/>
    <cellStyle name="Вывод 2 2 3 14 4" xfId="19269"/>
    <cellStyle name="Вывод 2 2 3 15" xfId="5595"/>
    <cellStyle name="Вывод 2 2 3 15 2" xfId="9946"/>
    <cellStyle name="Вывод 2 2 3 15 3" xfId="14609"/>
    <cellStyle name="Вывод 2 2 3 15 4" xfId="19270"/>
    <cellStyle name="Вывод 2 2 3 16" xfId="5596"/>
    <cellStyle name="Вывод 2 2 3 16 2" xfId="9947"/>
    <cellStyle name="Вывод 2 2 3 16 3" xfId="14610"/>
    <cellStyle name="Вывод 2 2 3 16 4" xfId="19271"/>
    <cellStyle name="Вывод 2 2 3 17" xfId="5597"/>
    <cellStyle name="Вывод 2 2 3 17 2" xfId="9948"/>
    <cellStyle name="Вывод 2 2 3 17 3" xfId="14611"/>
    <cellStyle name="Вывод 2 2 3 17 4" xfId="19272"/>
    <cellStyle name="Вывод 2 2 3 18" xfId="5598"/>
    <cellStyle name="Вывод 2 2 3 18 2" xfId="9949"/>
    <cellStyle name="Вывод 2 2 3 18 3" xfId="14612"/>
    <cellStyle name="Вывод 2 2 3 18 4" xfId="19273"/>
    <cellStyle name="Вывод 2 2 3 19" xfId="3388"/>
    <cellStyle name="Вывод 2 2 3 2" xfId="965"/>
    <cellStyle name="Вывод 2 2 3 2 2" xfId="1335"/>
    <cellStyle name="Вывод 2 2 3 2 3" xfId="1775"/>
    <cellStyle name="Вывод 2 2 3 2 4" xfId="2215"/>
    <cellStyle name="Вывод 2 2 3 2 5" xfId="5599"/>
    <cellStyle name="Вывод 2 2 3 2 6" xfId="9950"/>
    <cellStyle name="Вывод 2 2 3 2 7" xfId="14613"/>
    <cellStyle name="Вывод 2 2 3 2 8" xfId="19274"/>
    <cellStyle name="Вывод 2 2 3 20" xfId="11656"/>
    <cellStyle name="Вывод 2 2 3 21" xfId="16317"/>
    <cellStyle name="Вывод 2 2 3 3" xfId="663"/>
    <cellStyle name="Вывод 2 2 3 3 2" xfId="5600"/>
    <cellStyle name="Вывод 2 2 3 3 3" xfId="9951"/>
    <cellStyle name="Вывод 2 2 3 3 4" xfId="14614"/>
    <cellStyle name="Вывод 2 2 3 3 5" xfId="19275"/>
    <cellStyle name="Вывод 2 2 3 4" xfId="1574"/>
    <cellStyle name="Вывод 2 2 3 4 2" xfId="5601"/>
    <cellStyle name="Вывод 2 2 3 4 3" xfId="9952"/>
    <cellStyle name="Вывод 2 2 3 4 4" xfId="14615"/>
    <cellStyle name="Вывод 2 2 3 4 5" xfId="19276"/>
    <cellStyle name="Вывод 2 2 3 5" xfId="2014"/>
    <cellStyle name="Вывод 2 2 3 5 2" xfId="5602"/>
    <cellStyle name="Вывод 2 2 3 5 3" xfId="9953"/>
    <cellStyle name="Вывод 2 2 3 5 4" xfId="14616"/>
    <cellStyle name="Вывод 2 2 3 5 5" xfId="19277"/>
    <cellStyle name="Вывод 2 2 3 6" xfId="2682"/>
    <cellStyle name="Вывод 2 2 3 6 2" xfId="9954"/>
    <cellStyle name="Вывод 2 2 3 6 3" xfId="14617"/>
    <cellStyle name="Вывод 2 2 3 6 4" xfId="19278"/>
    <cellStyle name="Вывод 2 2 3 7" xfId="5604"/>
    <cellStyle name="Вывод 2 2 3 7 2" xfId="9955"/>
    <cellStyle name="Вывод 2 2 3 7 3" xfId="14618"/>
    <cellStyle name="Вывод 2 2 3 7 4" xfId="19279"/>
    <cellStyle name="Вывод 2 2 3 8" xfId="5605"/>
    <cellStyle name="Вывод 2 2 3 8 2" xfId="9956"/>
    <cellStyle name="Вывод 2 2 3 8 3" xfId="14619"/>
    <cellStyle name="Вывод 2 2 3 8 4" xfId="19280"/>
    <cellStyle name="Вывод 2 2 3 9" xfId="5606"/>
    <cellStyle name="Вывод 2 2 3 9 2" xfId="9957"/>
    <cellStyle name="Вывод 2 2 3 9 3" xfId="14620"/>
    <cellStyle name="Вывод 2 2 3 9 4" xfId="19281"/>
    <cellStyle name="Вывод 2 2 30" xfId="2554"/>
    <cellStyle name="Вывод 2 2 31" xfId="6094"/>
    <cellStyle name="Вывод 2 2 4" xfId="576"/>
    <cellStyle name="Вывод 2 2 4 10" xfId="5607"/>
    <cellStyle name="Вывод 2 2 4 10 2" xfId="9958"/>
    <cellStyle name="Вывод 2 2 4 10 3" xfId="14621"/>
    <cellStyle name="Вывод 2 2 4 10 4" xfId="19282"/>
    <cellStyle name="Вывод 2 2 4 11" xfId="5608"/>
    <cellStyle name="Вывод 2 2 4 11 2" xfId="9959"/>
    <cellStyle name="Вывод 2 2 4 11 3" xfId="14622"/>
    <cellStyle name="Вывод 2 2 4 11 4" xfId="19283"/>
    <cellStyle name="Вывод 2 2 4 12" xfId="5609"/>
    <cellStyle name="Вывод 2 2 4 12 2" xfId="9960"/>
    <cellStyle name="Вывод 2 2 4 12 3" xfId="14623"/>
    <cellStyle name="Вывод 2 2 4 12 4" xfId="19284"/>
    <cellStyle name="Вывод 2 2 4 13" xfId="5610"/>
    <cellStyle name="Вывод 2 2 4 13 2" xfId="9961"/>
    <cellStyle name="Вывод 2 2 4 13 3" xfId="14624"/>
    <cellStyle name="Вывод 2 2 4 13 4" xfId="19285"/>
    <cellStyle name="Вывод 2 2 4 14" xfId="5611"/>
    <cellStyle name="Вывод 2 2 4 14 2" xfId="9962"/>
    <cellStyle name="Вывод 2 2 4 14 3" xfId="14625"/>
    <cellStyle name="Вывод 2 2 4 14 4" xfId="19286"/>
    <cellStyle name="Вывод 2 2 4 15" xfId="5612"/>
    <cellStyle name="Вывод 2 2 4 15 2" xfId="9963"/>
    <cellStyle name="Вывод 2 2 4 15 3" xfId="14626"/>
    <cellStyle name="Вывод 2 2 4 15 4" xfId="19287"/>
    <cellStyle name="Вывод 2 2 4 16" xfId="5613"/>
    <cellStyle name="Вывод 2 2 4 16 2" xfId="9964"/>
    <cellStyle name="Вывод 2 2 4 16 3" xfId="14627"/>
    <cellStyle name="Вывод 2 2 4 16 4" xfId="19288"/>
    <cellStyle name="Вывод 2 2 4 17" xfId="5614"/>
    <cellStyle name="Вывод 2 2 4 17 2" xfId="9965"/>
    <cellStyle name="Вывод 2 2 4 17 3" xfId="14628"/>
    <cellStyle name="Вывод 2 2 4 17 4" xfId="19289"/>
    <cellStyle name="Вывод 2 2 4 18" xfId="5615"/>
    <cellStyle name="Вывод 2 2 4 18 2" xfId="9966"/>
    <cellStyle name="Вывод 2 2 4 18 3" xfId="14629"/>
    <cellStyle name="Вывод 2 2 4 18 4" xfId="19290"/>
    <cellStyle name="Вывод 2 2 4 19" xfId="3361"/>
    <cellStyle name="Вывод 2 2 4 2" xfId="966"/>
    <cellStyle name="Вывод 2 2 4 2 2" xfId="1336"/>
    <cellStyle name="Вывод 2 2 4 2 3" xfId="1776"/>
    <cellStyle name="Вывод 2 2 4 2 4" xfId="2216"/>
    <cellStyle name="Вывод 2 2 4 2 5" xfId="5616"/>
    <cellStyle name="Вывод 2 2 4 2 6" xfId="9967"/>
    <cellStyle name="Вывод 2 2 4 2 7" xfId="14630"/>
    <cellStyle name="Вывод 2 2 4 2 8" xfId="19291"/>
    <cellStyle name="Вывод 2 2 4 20" xfId="11657"/>
    <cellStyle name="Вывод 2 2 4 21" xfId="16318"/>
    <cellStyle name="Вывод 2 2 4 3" xfId="662"/>
    <cellStyle name="Вывод 2 2 4 3 2" xfId="5617"/>
    <cellStyle name="Вывод 2 2 4 3 3" xfId="9968"/>
    <cellStyle name="Вывод 2 2 4 3 4" xfId="14631"/>
    <cellStyle name="Вывод 2 2 4 3 5" xfId="19292"/>
    <cellStyle name="Вывод 2 2 4 4" xfId="1575"/>
    <cellStyle name="Вывод 2 2 4 4 2" xfId="5618"/>
    <cellStyle name="Вывод 2 2 4 4 3" xfId="9969"/>
    <cellStyle name="Вывод 2 2 4 4 4" xfId="14632"/>
    <cellStyle name="Вывод 2 2 4 4 5" xfId="19293"/>
    <cellStyle name="Вывод 2 2 4 5" xfId="2015"/>
    <cellStyle name="Вывод 2 2 4 5 2" xfId="5619"/>
    <cellStyle name="Вывод 2 2 4 5 3" xfId="9970"/>
    <cellStyle name="Вывод 2 2 4 5 4" xfId="14633"/>
    <cellStyle name="Вывод 2 2 4 5 5" xfId="19294"/>
    <cellStyle name="Вывод 2 2 4 6" xfId="2683"/>
    <cellStyle name="Вывод 2 2 4 6 2" xfId="9971"/>
    <cellStyle name="Вывод 2 2 4 6 3" xfId="14634"/>
    <cellStyle name="Вывод 2 2 4 6 4" xfId="19295"/>
    <cellStyle name="Вывод 2 2 4 7" xfId="5621"/>
    <cellStyle name="Вывод 2 2 4 7 2" xfId="9972"/>
    <cellStyle name="Вывод 2 2 4 7 3" xfId="14635"/>
    <cellStyle name="Вывод 2 2 4 7 4" xfId="19296"/>
    <cellStyle name="Вывод 2 2 4 8" xfId="5622"/>
    <cellStyle name="Вывод 2 2 4 8 2" xfId="9973"/>
    <cellStyle name="Вывод 2 2 4 8 3" xfId="14636"/>
    <cellStyle name="Вывод 2 2 4 8 4" xfId="19297"/>
    <cellStyle name="Вывод 2 2 4 9" xfId="5623"/>
    <cellStyle name="Вывод 2 2 4 9 2" xfId="9974"/>
    <cellStyle name="Вывод 2 2 4 9 3" xfId="14637"/>
    <cellStyle name="Вывод 2 2 4 9 4" xfId="19298"/>
    <cellStyle name="Вывод 2 2 5" xfId="577"/>
    <cellStyle name="Вывод 2 2 5 10" xfId="5624"/>
    <cellStyle name="Вывод 2 2 5 10 2" xfId="9975"/>
    <cellStyle name="Вывод 2 2 5 10 3" xfId="14638"/>
    <cellStyle name="Вывод 2 2 5 10 4" xfId="19299"/>
    <cellStyle name="Вывод 2 2 5 11" xfId="5625"/>
    <cellStyle name="Вывод 2 2 5 11 2" xfId="9976"/>
    <cellStyle name="Вывод 2 2 5 11 3" xfId="14639"/>
    <cellStyle name="Вывод 2 2 5 11 4" xfId="19300"/>
    <cellStyle name="Вывод 2 2 5 12" xfId="5626"/>
    <cellStyle name="Вывод 2 2 5 12 2" xfId="9977"/>
    <cellStyle name="Вывод 2 2 5 12 3" xfId="14640"/>
    <cellStyle name="Вывод 2 2 5 12 4" xfId="19301"/>
    <cellStyle name="Вывод 2 2 5 13" xfId="5627"/>
    <cellStyle name="Вывод 2 2 5 13 2" xfId="9978"/>
    <cellStyle name="Вывод 2 2 5 13 3" xfId="14641"/>
    <cellStyle name="Вывод 2 2 5 13 4" xfId="19302"/>
    <cellStyle name="Вывод 2 2 5 14" xfId="5628"/>
    <cellStyle name="Вывод 2 2 5 14 2" xfId="9979"/>
    <cellStyle name="Вывод 2 2 5 14 3" xfId="14642"/>
    <cellStyle name="Вывод 2 2 5 14 4" xfId="19303"/>
    <cellStyle name="Вывод 2 2 5 15" xfId="5629"/>
    <cellStyle name="Вывод 2 2 5 15 2" xfId="9980"/>
    <cellStyle name="Вывод 2 2 5 15 3" xfId="14643"/>
    <cellStyle name="Вывод 2 2 5 15 4" xfId="19304"/>
    <cellStyle name="Вывод 2 2 5 16" xfId="5630"/>
    <cellStyle name="Вывод 2 2 5 16 2" xfId="9981"/>
    <cellStyle name="Вывод 2 2 5 16 3" xfId="14644"/>
    <cellStyle name="Вывод 2 2 5 16 4" xfId="19305"/>
    <cellStyle name="Вывод 2 2 5 17" xfId="5631"/>
    <cellStyle name="Вывод 2 2 5 17 2" xfId="9982"/>
    <cellStyle name="Вывод 2 2 5 17 3" xfId="14645"/>
    <cellStyle name="Вывод 2 2 5 17 4" xfId="19306"/>
    <cellStyle name="Вывод 2 2 5 18" xfId="5632"/>
    <cellStyle name="Вывод 2 2 5 18 2" xfId="9983"/>
    <cellStyle name="Вывод 2 2 5 18 3" xfId="14646"/>
    <cellStyle name="Вывод 2 2 5 18 4" xfId="19307"/>
    <cellStyle name="Вывод 2 2 5 19" xfId="3348"/>
    <cellStyle name="Вывод 2 2 5 2" xfId="967"/>
    <cellStyle name="Вывод 2 2 5 2 2" xfId="1337"/>
    <cellStyle name="Вывод 2 2 5 2 3" xfId="1777"/>
    <cellStyle name="Вывод 2 2 5 2 4" xfId="2217"/>
    <cellStyle name="Вывод 2 2 5 2 5" xfId="5633"/>
    <cellStyle name="Вывод 2 2 5 2 6" xfId="9984"/>
    <cellStyle name="Вывод 2 2 5 2 7" xfId="14647"/>
    <cellStyle name="Вывод 2 2 5 2 8" xfId="19308"/>
    <cellStyle name="Вывод 2 2 5 20" xfId="11658"/>
    <cellStyle name="Вывод 2 2 5 21" xfId="16319"/>
    <cellStyle name="Вывод 2 2 5 3" xfId="661"/>
    <cellStyle name="Вывод 2 2 5 3 2" xfId="5634"/>
    <cellStyle name="Вывод 2 2 5 3 3" xfId="9985"/>
    <cellStyle name="Вывод 2 2 5 3 4" xfId="14648"/>
    <cellStyle name="Вывод 2 2 5 3 5" xfId="19309"/>
    <cellStyle name="Вывод 2 2 5 4" xfId="1576"/>
    <cellStyle name="Вывод 2 2 5 4 2" xfId="5635"/>
    <cellStyle name="Вывод 2 2 5 4 3" xfId="9986"/>
    <cellStyle name="Вывод 2 2 5 4 4" xfId="14649"/>
    <cellStyle name="Вывод 2 2 5 4 5" xfId="19310"/>
    <cellStyle name="Вывод 2 2 5 5" xfId="2016"/>
    <cellStyle name="Вывод 2 2 5 5 2" xfId="5636"/>
    <cellStyle name="Вывод 2 2 5 5 3" xfId="9987"/>
    <cellStyle name="Вывод 2 2 5 5 4" xfId="14650"/>
    <cellStyle name="Вывод 2 2 5 5 5" xfId="19311"/>
    <cellStyle name="Вывод 2 2 5 6" xfId="2684"/>
    <cellStyle name="Вывод 2 2 5 6 2" xfId="9988"/>
    <cellStyle name="Вывод 2 2 5 6 3" xfId="14651"/>
    <cellStyle name="Вывод 2 2 5 6 4" xfId="19312"/>
    <cellStyle name="Вывод 2 2 5 7" xfId="5638"/>
    <cellStyle name="Вывод 2 2 5 7 2" xfId="9989"/>
    <cellStyle name="Вывод 2 2 5 7 3" xfId="14652"/>
    <cellStyle name="Вывод 2 2 5 7 4" xfId="19313"/>
    <cellStyle name="Вывод 2 2 5 8" xfId="5639"/>
    <cellStyle name="Вывод 2 2 5 8 2" xfId="9990"/>
    <cellStyle name="Вывод 2 2 5 8 3" xfId="14653"/>
    <cellStyle name="Вывод 2 2 5 8 4" xfId="19314"/>
    <cellStyle name="Вывод 2 2 5 9" xfId="5640"/>
    <cellStyle name="Вывод 2 2 5 9 2" xfId="9991"/>
    <cellStyle name="Вывод 2 2 5 9 3" xfId="14654"/>
    <cellStyle name="Вывод 2 2 5 9 4" xfId="19315"/>
    <cellStyle name="Вывод 2 2 6" xfId="578"/>
    <cellStyle name="Вывод 2 2 6 10" xfId="5641"/>
    <cellStyle name="Вывод 2 2 6 10 2" xfId="9992"/>
    <cellStyle name="Вывод 2 2 6 10 3" xfId="14655"/>
    <cellStyle name="Вывод 2 2 6 10 4" xfId="19316"/>
    <cellStyle name="Вывод 2 2 6 11" xfId="5642"/>
    <cellStyle name="Вывод 2 2 6 11 2" xfId="9993"/>
    <cellStyle name="Вывод 2 2 6 11 3" xfId="14656"/>
    <cellStyle name="Вывод 2 2 6 11 4" xfId="19317"/>
    <cellStyle name="Вывод 2 2 6 12" xfId="5643"/>
    <cellStyle name="Вывод 2 2 6 12 2" xfId="9994"/>
    <cellStyle name="Вывод 2 2 6 12 3" xfId="14657"/>
    <cellStyle name="Вывод 2 2 6 12 4" xfId="19318"/>
    <cellStyle name="Вывод 2 2 6 13" xfId="5644"/>
    <cellStyle name="Вывод 2 2 6 13 2" xfId="9995"/>
    <cellStyle name="Вывод 2 2 6 13 3" xfId="14658"/>
    <cellStyle name="Вывод 2 2 6 13 4" xfId="19319"/>
    <cellStyle name="Вывод 2 2 6 14" xfId="5645"/>
    <cellStyle name="Вывод 2 2 6 14 2" xfId="9996"/>
    <cellStyle name="Вывод 2 2 6 14 3" xfId="14659"/>
    <cellStyle name="Вывод 2 2 6 14 4" xfId="19320"/>
    <cellStyle name="Вывод 2 2 6 15" xfId="5646"/>
    <cellStyle name="Вывод 2 2 6 15 2" xfId="9997"/>
    <cellStyle name="Вывод 2 2 6 15 3" xfId="14660"/>
    <cellStyle name="Вывод 2 2 6 15 4" xfId="19321"/>
    <cellStyle name="Вывод 2 2 6 16" xfId="5647"/>
    <cellStyle name="Вывод 2 2 6 16 2" xfId="9998"/>
    <cellStyle name="Вывод 2 2 6 16 3" xfId="14661"/>
    <cellStyle name="Вывод 2 2 6 16 4" xfId="19322"/>
    <cellStyle name="Вывод 2 2 6 17" xfId="5648"/>
    <cellStyle name="Вывод 2 2 6 17 2" xfId="9999"/>
    <cellStyle name="Вывод 2 2 6 17 3" xfId="14662"/>
    <cellStyle name="Вывод 2 2 6 17 4" xfId="19323"/>
    <cellStyle name="Вывод 2 2 6 18" xfId="5649"/>
    <cellStyle name="Вывод 2 2 6 18 2" xfId="10000"/>
    <cellStyle name="Вывод 2 2 6 18 3" xfId="14663"/>
    <cellStyle name="Вывод 2 2 6 18 4" xfId="19324"/>
    <cellStyle name="Вывод 2 2 6 19" xfId="3339"/>
    <cellStyle name="Вывод 2 2 6 2" xfId="968"/>
    <cellStyle name="Вывод 2 2 6 2 2" xfId="1338"/>
    <cellStyle name="Вывод 2 2 6 2 3" xfId="1778"/>
    <cellStyle name="Вывод 2 2 6 2 4" xfId="2218"/>
    <cellStyle name="Вывод 2 2 6 2 5" xfId="5650"/>
    <cellStyle name="Вывод 2 2 6 2 6" xfId="10001"/>
    <cellStyle name="Вывод 2 2 6 2 7" xfId="14664"/>
    <cellStyle name="Вывод 2 2 6 2 8" xfId="19325"/>
    <cellStyle name="Вывод 2 2 6 20" xfId="11659"/>
    <cellStyle name="Вывод 2 2 6 21" xfId="16320"/>
    <cellStyle name="Вывод 2 2 6 3" xfId="660"/>
    <cellStyle name="Вывод 2 2 6 3 2" xfId="5651"/>
    <cellStyle name="Вывод 2 2 6 3 3" xfId="10002"/>
    <cellStyle name="Вывод 2 2 6 3 4" xfId="14665"/>
    <cellStyle name="Вывод 2 2 6 3 5" xfId="19326"/>
    <cellStyle name="Вывод 2 2 6 4" xfId="1577"/>
    <cellStyle name="Вывод 2 2 6 4 2" xfId="5652"/>
    <cellStyle name="Вывод 2 2 6 4 3" xfId="10003"/>
    <cellStyle name="Вывод 2 2 6 4 4" xfId="14666"/>
    <cellStyle name="Вывод 2 2 6 4 5" xfId="19327"/>
    <cellStyle name="Вывод 2 2 6 5" xfId="2017"/>
    <cellStyle name="Вывод 2 2 6 5 2" xfId="5653"/>
    <cellStyle name="Вывод 2 2 6 5 3" xfId="10004"/>
    <cellStyle name="Вывод 2 2 6 5 4" xfId="14667"/>
    <cellStyle name="Вывод 2 2 6 5 5" xfId="19328"/>
    <cellStyle name="Вывод 2 2 6 6" xfId="2685"/>
    <cellStyle name="Вывод 2 2 6 6 2" xfId="10005"/>
    <cellStyle name="Вывод 2 2 6 6 3" xfId="14668"/>
    <cellStyle name="Вывод 2 2 6 6 4" xfId="19329"/>
    <cellStyle name="Вывод 2 2 6 7" xfId="5655"/>
    <cellStyle name="Вывод 2 2 6 7 2" xfId="10006"/>
    <cellStyle name="Вывод 2 2 6 7 3" xfId="14669"/>
    <cellStyle name="Вывод 2 2 6 7 4" xfId="19330"/>
    <cellStyle name="Вывод 2 2 6 8" xfId="5656"/>
    <cellStyle name="Вывод 2 2 6 8 2" xfId="10007"/>
    <cellStyle name="Вывод 2 2 6 8 3" xfId="14670"/>
    <cellStyle name="Вывод 2 2 6 8 4" xfId="19331"/>
    <cellStyle name="Вывод 2 2 6 9" xfId="5657"/>
    <cellStyle name="Вывод 2 2 6 9 2" xfId="10008"/>
    <cellStyle name="Вывод 2 2 6 9 3" xfId="14671"/>
    <cellStyle name="Вывод 2 2 6 9 4" xfId="19332"/>
    <cellStyle name="Вывод 2 2 7" xfId="579"/>
    <cellStyle name="Вывод 2 2 7 10" xfId="5658"/>
    <cellStyle name="Вывод 2 2 7 10 2" xfId="10009"/>
    <cellStyle name="Вывод 2 2 7 10 3" xfId="14672"/>
    <cellStyle name="Вывод 2 2 7 10 4" xfId="19333"/>
    <cellStyle name="Вывод 2 2 7 11" xfId="5659"/>
    <cellStyle name="Вывод 2 2 7 11 2" xfId="10010"/>
    <cellStyle name="Вывод 2 2 7 11 3" xfId="14673"/>
    <cellStyle name="Вывод 2 2 7 11 4" xfId="19334"/>
    <cellStyle name="Вывод 2 2 7 12" xfId="5660"/>
    <cellStyle name="Вывод 2 2 7 12 2" xfId="10011"/>
    <cellStyle name="Вывод 2 2 7 12 3" xfId="14674"/>
    <cellStyle name="Вывод 2 2 7 12 4" xfId="19335"/>
    <cellStyle name="Вывод 2 2 7 13" xfId="5661"/>
    <cellStyle name="Вывод 2 2 7 13 2" xfId="10012"/>
    <cellStyle name="Вывод 2 2 7 13 3" xfId="14675"/>
    <cellStyle name="Вывод 2 2 7 13 4" xfId="19336"/>
    <cellStyle name="Вывод 2 2 7 14" xfId="5662"/>
    <cellStyle name="Вывод 2 2 7 14 2" xfId="10013"/>
    <cellStyle name="Вывод 2 2 7 14 3" xfId="14676"/>
    <cellStyle name="Вывод 2 2 7 14 4" xfId="19337"/>
    <cellStyle name="Вывод 2 2 7 15" xfId="5663"/>
    <cellStyle name="Вывод 2 2 7 15 2" xfId="10014"/>
    <cellStyle name="Вывод 2 2 7 15 3" xfId="14677"/>
    <cellStyle name="Вывод 2 2 7 15 4" xfId="19338"/>
    <cellStyle name="Вывод 2 2 7 16" xfId="5664"/>
    <cellStyle name="Вывод 2 2 7 16 2" xfId="10015"/>
    <cellStyle name="Вывод 2 2 7 16 3" xfId="14678"/>
    <cellStyle name="Вывод 2 2 7 16 4" xfId="19339"/>
    <cellStyle name="Вывод 2 2 7 17" xfId="5665"/>
    <cellStyle name="Вывод 2 2 7 17 2" xfId="10016"/>
    <cellStyle name="Вывод 2 2 7 17 3" xfId="14679"/>
    <cellStyle name="Вывод 2 2 7 17 4" xfId="19340"/>
    <cellStyle name="Вывод 2 2 7 18" xfId="5666"/>
    <cellStyle name="Вывод 2 2 7 18 2" xfId="10017"/>
    <cellStyle name="Вывод 2 2 7 18 3" xfId="14680"/>
    <cellStyle name="Вывод 2 2 7 18 4" xfId="19341"/>
    <cellStyle name="Вывод 2 2 7 19" xfId="3326"/>
    <cellStyle name="Вывод 2 2 7 2" xfId="969"/>
    <cellStyle name="Вывод 2 2 7 2 2" xfId="1339"/>
    <cellStyle name="Вывод 2 2 7 2 3" xfId="1779"/>
    <cellStyle name="Вывод 2 2 7 2 4" xfId="2219"/>
    <cellStyle name="Вывод 2 2 7 2 5" xfId="5667"/>
    <cellStyle name="Вывод 2 2 7 2 6" xfId="10018"/>
    <cellStyle name="Вывод 2 2 7 2 7" xfId="14681"/>
    <cellStyle name="Вывод 2 2 7 2 8" xfId="19342"/>
    <cellStyle name="Вывод 2 2 7 20" xfId="11660"/>
    <cellStyle name="Вывод 2 2 7 21" xfId="16321"/>
    <cellStyle name="Вывод 2 2 7 3" xfId="659"/>
    <cellStyle name="Вывод 2 2 7 3 2" xfId="5668"/>
    <cellStyle name="Вывод 2 2 7 3 3" xfId="10019"/>
    <cellStyle name="Вывод 2 2 7 3 4" xfId="14682"/>
    <cellStyle name="Вывод 2 2 7 3 5" xfId="19343"/>
    <cellStyle name="Вывод 2 2 7 4" xfId="1578"/>
    <cellStyle name="Вывод 2 2 7 4 2" xfId="5669"/>
    <cellStyle name="Вывод 2 2 7 4 3" xfId="10020"/>
    <cellStyle name="Вывод 2 2 7 4 4" xfId="14683"/>
    <cellStyle name="Вывод 2 2 7 4 5" xfId="19344"/>
    <cellStyle name="Вывод 2 2 7 5" xfId="2018"/>
    <cellStyle name="Вывод 2 2 7 5 2" xfId="5670"/>
    <cellStyle name="Вывод 2 2 7 5 3" xfId="10021"/>
    <cellStyle name="Вывод 2 2 7 5 4" xfId="14684"/>
    <cellStyle name="Вывод 2 2 7 5 5" xfId="19345"/>
    <cellStyle name="Вывод 2 2 7 6" xfId="2686"/>
    <cellStyle name="Вывод 2 2 7 6 2" xfId="10022"/>
    <cellStyle name="Вывод 2 2 7 6 3" xfId="14685"/>
    <cellStyle name="Вывод 2 2 7 6 4" xfId="19346"/>
    <cellStyle name="Вывод 2 2 7 7" xfId="5671"/>
    <cellStyle name="Вывод 2 2 7 7 2" xfId="10023"/>
    <cellStyle name="Вывод 2 2 7 7 3" xfId="14686"/>
    <cellStyle name="Вывод 2 2 7 7 4" xfId="19347"/>
    <cellStyle name="Вывод 2 2 7 8" xfId="5672"/>
    <cellStyle name="Вывод 2 2 7 8 2" xfId="10024"/>
    <cellStyle name="Вывод 2 2 7 8 3" xfId="14687"/>
    <cellStyle name="Вывод 2 2 7 8 4" xfId="19348"/>
    <cellStyle name="Вывод 2 2 7 9" xfId="5673"/>
    <cellStyle name="Вывод 2 2 7 9 2" xfId="10025"/>
    <cellStyle name="Вывод 2 2 7 9 3" xfId="14688"/>
    <cellStyle name="Вывод 2 2 7 9 4" xfId="19349"/>
    <cellStyle name="Вывод 2 2 8" xfId="580"/>
    <cellStyle name="Вывод 2 2 8 10" xfId="5674"/>
    <cellStyle name="Вывод 2 2 8 10 2" xfId="10026"/>
    <cellStyle name="Вывод 2 2 8 10 3" xfId="14689"/>
    <cellStyle name="Вывод 2 2 8 10 4" xfId="19350"/>
    <cellStyle name="Вывод 2 2 8 11" xfId="5675"/>
    <cellStyle name="Вывод 2 2 8 11 2" xfId="10027"/>
    <cellStyle name="Вывод 2 2 8 11 3" xfId="14690"/>
    <cellStyle name="Вывод 2 2 8 11 4" xfId="19351"/>
    <cellStyle name="Вывод 2 2 8 12" xfId="5676"/>
    <cellStyle name="Вывод 2 2 8 12 2" xfId="10028"/>
    <cellStyle name="Вывод 2 2 8 12 3" xfId="14691"/>
    <cellStyle name="Вывод 2 2 8 12 4" xfId="19352"/>
    <cellStyle name="Вывод 2 2 8 13" xfId="5677"/>
    <cellStyle name="Вывод 2 2 8 13 2" xfId="10029"/>
    <cellStyle name="Вывод 2 2 8 13 3" xfId="14692"/>
    <cellStyle name="Вывод 2 2 8 13 4" xfId="19353"/>
    <cellStyle name="Вывод 2 2 8 14" xfId="5678"/>
    <cellStyle name="Вывод 2 2 8 14 2" xfId="10030"/>
    <cellStyle name="Вывод 2 2 8 14 3" xfId="14693"/>
    <cellStyle name="Вывод 2 2 8 14 4" xfId="19354"/>
    <cellStyle name="Вывод 2 2 8 15" xfId="5679"/>
    <cellStyle name="Вывод 2 2 8 15 2" xfId="10031"/>
    <cellStyle name="Вывод 2 2 8 15 3" xfId="14694"/>
    <cellStyle name="Вывод 2 2 8 15 4" xfId="19355"/>
    <cellStyle name="Вывод 2 2 8 16" xfId="5680"/>
    <cellStyle name="Вывод 2 2 8 16 2" xfId="10032"/>
    <cellStyle name="Вывод 2 2 8 16 3" xfId="14695"/>
    <cellStyle name="Вывод 2 2 8 16 4" xfId="19356"/>
    <cellStyle name="Вывод 2 2 8 17" xfId="5681"/>
    <cellStyle name="Вывод 2 2 8 17 2" xfId="10033"/>
    <cellStyle name="Вывод 2 2 8 17 3" xfId="14696"/>
    <cellStyle name="Вывод 2 2 8 17 4" xfId="19357"/>
    <cellStyle name="Вывод 2 2 8 18" xfId="5682"/>
    <cellStyle name="Вывод 2 2 8 18 2" xfId="10034"/>
    <cellStyle name="Вывод 2 2 8 18 3" xfId="14697"/>
    <cellStyle name="Вывод 2 2 8 18 4" xfId="19358"/>
    <cellStyle name="Вывод 2 2 8 19" xfId="3309"/>
    <cellStyle name="Вывод 2 2 8 2" xfId="970"/>
    <cellStyle name="Вывод 2 2 8 2 2" xfId="1340"/>
    <cellStyle name="Вывод 2 2 8 2 3" xfId="1780"/>
    <cellStyle name="Вывод 2 2 8 2 4" xfId="2220"/>
    <cellStyle name="Вывод 2 2 8 2 5" xfId="5683"/>
    <cellStyle name="Вывод 2 2 8 2 6" xfId="10035"/>
    <cellStyle name="Вывод 2 2 8 2 7" xfId="14698"/>
    <cellStyle name="Вывод 2 2 8 2 8" xfId="19359"/>
    <cellStyle name="Вывод 2 2 8 20" xfId="11661"/>
    <cellStyle name="Вывод 2 2 8 21" xfId="16322"/>
    <cellStyle name="Вывод 2 2 8 3" xfId="658"/>
    <cellStyle name="Вывод 2 2 8 3 2" xfId="5684"/>
    <cellStyle name="Вывод 2 2 8 3 3" xfId="10036"/>
    <cellStyle name="Вывод 2 2 8 3 4" xfId="14699"/>
    <cellStyle name="Вывод 2 2 8 3 5" xfId="19360"/>
    <cellStyle name="Вывод 2 2 8 4" xfId="1579"/>
    <cellStyle name="Вывод 2 2 8 4 2" xfId="5685"/>
    <cellStyle name="Вывод 2 2 8 4 3" xfId="10037"/>
    <cellStyle name="Вывод 2 2 8 4 4" xfId="14700"/>
    <cellStyle name="Вывод 2 2 8 4 5" xfId="19361"/>
    <cellStyle name="Вывод 2 2 8 5" xfId="2019"/>
    <cellStyle name="Вывод 2 2 8 5 2" xfId="5686"/>
    <cellStyle name="Вывод 2 2 8 5 3" xfId="10038"/>
    <cellStyle name="Вывод 2 2 8 5 4" xfId="14701"/>
    <cellStyle name="Вывод 2 2 8 5 5" xfId="19362"/>
    <cellStyle name="Вывод 2 2 8 6" xfId="2687"/>
    <cellStyle name="Вывод 2 2 8 6 2" xfId="10039"/>
    <cellStyle name="Вывод 2 2 8 6 3" xfId="14702"/>
    <cellStyle name="Вывод 2 2 8 6 4" xfId="19363"/>
    <cellStyle name="Вывод 2 2 8 7" xfId="5687"/>
    <cellStyle name="Вывод 2 2 8 7 2" xfId="10040"/>
    <cellStyle name="Вывод 2 2 8 7 3" xfId="14703"/>
    <cellStyle name="Вывод 2 2 8 7 4" xfId="19364"/>
    <cellStyle name="Вывод 2 2 8 8" xfId="5688"/>
    <cellStyle name="Вывод 2 2 8 8 2" xfId="10041"/>
    <cellStyle name="Вывод 2 2 8 8 3" xfId="14704"/>
    <cellStyle name="Вывод 2 2 8 8 4" xfId="19365"/>
    <cellStyle name="Вывод 2 2 8 9" xfId="5689"/>
    <cellStyle name="Вывод 2 2 8 9 2" xfId="10042"/>
    <cellStyle name="Вывод 2 2 8 9 3" xfId="14705"/>
    <cellStyle name="Вывод 2 2 8 9 4" xfId="19366"/>
    <cellStyle name="Вывод 2 2 9" xfId="581"/>
    <cellStyle name="Вывод 2 2 9 10" xfId="5690"/>
    <cellStyle name="Вывод 2 2 9 10 2" xfId="10043"/>
    <cellStyle name="Вывод 2 2 9 10 3" xfId="14706"/>
    <cellStyle name="Вывод 2 2 9 10 4" xfId="19367"/>
    <cellStyle name="Вывод 2 2 9 11" xfId="5691"/>
    <cellStyle name="Вывод 2 2 9 11 2" xfId="10044"/>
    <cellStyle name="Вывод 2 2 9 11 3" xfId="14707"/>
    <cellStyle name="Вывод 2 2 9 11 4" xfId="19368"/>
    <cellStyle name="Вывод 2 2 9 12" xfId="5692"/>
    <cellStyle name="Вывод 2 2 9 12 2" xfId="10045"/>
    <cellStyle name="Вывод 2 2 9 12 3" xfId="14708"/>
    <cellStyle name="Вывод 2 2 9 12 4" xfId="19369"/>
    <cellStyle name="Вывод 2 2 9 13" xfId="5693"/>
    <cellStyle name="Вывод 2 2 9 13 2" xfId="10046"/>
    <cellStyle name="Вывод 2 2 9 13 3" xfId="14709"/>
    <cellStyle name="Вывод 2 2 9 13 4" xfId="19370"/>
    <cellStyle name="Вывод 2 2 9 14" xfId="5694"/>
    <cellStyle name="Вывод 2 2 9 14 2" xfId="10047"/>
    <cellStyle name="Вывод 2 2 9 14 3" xfId="14710"/>
    <cellStyle name="Вывод 2 2 9 14 4" xfId="19371"/>
    <cellStyle name="Вывод 2 2 9 15" xfId="5695"/>
    <cellStyle name="Вывод 2 2 9 15 2" xfId="10048"/>
    <cellStyle name="Вывод 2 2 9 15 3" xfId="14711"/>
    <cellStyle name="Вывод 2 2 9 15 4" xfId="19372"/>
    <cellStyle name="Вывод 2 2 9 16" xfId="5696"/>
    <cellStyle name="Вывод 2 2 9 16 2" xfId="10049"/>
    <cellStyle name="Вывод 2 2 9 16 3" xfId="14712"/>
    <cellStyle name="Вывод 2 2 9 16 4" xfId="19373"/>
    <cellStyle name="Вывод 2 2 9 17" xfId="5697"/>
    <cellStyle name="Вывод 2 2 9 17 2" xfId="10050"/>
    <cellStyle name="Вывод 2 2 9 17 3" xfId="14713"/>
    <cellStyle name="Вывод 2 2 9 17 4" xfId="19374"/>
    <cellStyle name="Вывод 2 2 9 18" xfId="5698"/>
    <cellStyle name="Вывод 2 2 9 18 2" xfId="10051"/>
    <cellStyle name="Вывод 2 2 9 18 3" xfId="14714"/>
    <cellStyle name="Вывод 2 2 9 18 4" xfId="19375"/>
    <cellStyle name="Вывод 2 2 9 19" xfId="2546"/>
    <cellStyle name="Вывод 2 2 9 2" xfId="971"/>
    <cellStyle name="Вывод 2 2 9 2 2" xfId="1341"/>
    <cellStyle name="Вывод 2 2 9 2 3" xfId="1781"/>
    <cellStyle name="Вывод 2 2 9 2 4" xfId="2221"/>
    <cellStyle name="Вывод 2 2 9 2 5" xfId="5699"/>
    <cellStyle name="Вывод 2 2 9 2 6" xfId="10052"/>
    <cellStyle name="Вывод 2 2 9 2 7" xfId="14715"/>
    <cellStyle name="Вывод 2 2 9 2 8" xfId="19376"/>
    <cellStyle name="Вывод 2 2 9 20" xfId="11662"/>
    <cellStyle name="Вывод 2 2 9 21" xfId="16323"/>
    <cellStyle name="Вывод 2 2 9 3" xfId="657"/>
    <cellStyle name="Вывод 2 2 9 3 2" xfId="5700"/>
    <cellStyle name="Вывод 2 2 9 3 3" xfId="10053"/>
    <cellStyle name="Вывод 2 2 9 3 4" xfId="14716"/>
    <cellStyle name="Вывод 2 2 9 3 5" xfId="19377"/>
    <cellStyle name="Вывод 2 2 9 4" xfId="1580"/>
    <cellStyle name="Вывод 2 2 9 4 2" xfId="5701"/>
    <cellStyle name="Вывод 2 2 9 4 3" xfId="10054"/>
    <cellStyle name="Вывод 2 2 9 4 4" xfId="14717"/>
    <cellStyle name="Вывод 2 2 9 4 5" xfId="19378"/>
    <cellStyle name="Вывод 2 2 9 5" xfId="2020"/>
    <cellStyle name="Вывод 2 2 9 5 2" xfId="5702"/>
    <cellStyle name="Вывод 2 2 9 5 3" xfId="10055"/>
    <cellStyle name="Вывод 2 2 9 5 4" xfId="14718"/>
    <cellStyle name="Вывод 2 2 9 5 5" xfId="19379"/>
    <cellStyle name="Вывод 2 2 9 6" xfId="2688"/>
    <cellStyle name="Вывод 2 2 9 6 2" xfId="10056"/>
    <cellStyle name="Вывод 2 2 9 6 3" xfId="14719"/>
    <cellStyle name="Вывод 2 2 9 6 4" xfId="19380"/>
    <cellStyle name="Вывод 2 2 9 7" xfId="5703"/>
    <cellStyle name="Вывод 2 2 9 7 2" xfId="10057"/>
    <cellStyle name="Вывод 2 2 9 7 3" xfId="14720"/>
    <cellStyle name="Вывод 2 2 9 7 4" xfId="19381"/>
    <cellStyle name="Вывод 2 2 9 8" xfId="5704"/>
    <cellStyle name="Вывод 2 2 9 8 2" xfId="10058"/>
    <cellStyle name="Вывод 2 2 9 8 3" xfId="14721"/>
    <cellStyle name="Вывод 2 2 9 8 4" xfId="19382"/>
    <cellStyle name="Вывод 2 2 9 9" xfId="5705"/>
    <cellStyle name="Вывод 2 2 9 9 2" xfId="10059"/>
    <cellStyle name="Вывод 2 2 9 9 3" xfId="14722"/>
    <cellStyle name="Вывод 2 2 9 9 4" xfId="19383"/>
    <cellStyle name="Вывод 2 20" xfId="2370"/>
    <cellStyle name="Вывод 2 20 2" xfId="5706"/>
    <cellStyle name="Вывод 2 20 3" xfId="10060"/>
    <cellStyle name="Вывод 2 20 4" xfId="14723"/>
    <cellStyle name="Вывод 2 20 5" xfId="19384"/>
    <cellStyle name="Вывод 2 21" xfId="2371"/>
    <cellStyle name="Вывод 2 21 2" xfId="5707"/>
    <cellStyle name="Вывод 2 21 3" xfId="10061"/>
    <cellStyle name="Вывод 2 21 4" xfId="14724"/>
    <cellStyle name="Вывод 2 21 5" xfId="19385"/>
    <cellStyle name="Вывод 2 22" xfId="2372"/>
    <cellStyle name="Вывод 2 22 2" xfId="5708"/>
    <cellStyle name="Вывод 2 22 3" xfId="10062"/>
    <cellStyle name="Вывод 2 22 4" xfId="14725"/>
    <cellStyle name="Вывод 2 22 5" xfId="19386"/>
    <cellStyle name="Вывод 2 23" xfId="5709"/>
    <cellStyle name="Вывод 2 23 2" xfId="10063"/>
    <cellStyle name="Вывод 2 23 3" xfId="14726"/>
    <cellStyle name="Вывод 2 23 4" xfId="19387"/>
    <cellStyle name="Вывод 2 24" xfId="5710"/>
    <cellStyle name="Вывод 2 24 2" xfId="10064"/>
    <cellStyle name="Вывод 2 24 3" xfId="14727"/>
    <cellStyle name="Вывод 2 24 4" xfId="19388"/>
    <cellStyle name="Вывод 2 25" xfId="5711"/>
    <cellStyle name="Вывод 2 25 2" xfId="10065"/>
    <cellStyle name="Вывод 2 25 3" xfId="14728"/>
    <cellStyle name="Вывод 2 25 4" xfId="19389"/>
    <cellStyle name="Вывод 2 26" xfId="5712"/>
    <cellStyle name="Вывод 2 26 2" xfId="10066"/>
    <cellStyle name="Вывод 2 26 3" xfId="14729"/>
    <cellStyle name="Вывод 2 26 4" xfId="19390"/>
    <cellStyle name="Вывод 2 27" xfId="5713"/>
    <cellStyle name="Вывод 2 27 2" xfId="10067"/>
    <cellStyle name="Вывод 2 27 3" xfId="14730"/>
    <cellStyle name="Вывод 2 27 4" xfId="19391"/>
    <cellStyle name="Вывод 2 28" xfId="5714"/>
    <cellStyle name="Вывод 2 28 2" xfId="10068"/>
    <cellStyle name="Вывод 2 28 3" xfId="14731"/>
    <cellStyle name="Вывод 2 28 4" xfId="19392"/>
    <cellStyle name="Вывод 2 29" xfId="5715"/>
    <cellStyle name="Вывод 2 29 2" xfId="10069"/>
    <cellStyle name="Вывод 2 29 3" xfId="14732"/>
    <cellStyle name="Вывод 2 29 4" xfId="19393"/>
    <cellStyle name="Вывод 2 3" xfId="582"/>
    <cellStyle name="Вывод 2 3 10" xfId="5716"/>
    <cellStyle name="Вывод 2 3 10 2" xfId="10070"/>
    <cellStyle name="Вывод 2 3 10 3" xfId="14733"/>
    <cellStyle name="Вывод 2 3 10 4" xfId="19394"/>
    <cellStyle name="Вывод 2 3 11" xfId="5717"/>
    <cellStyle name="Вывод 2 3 11 2" xfId="10071"/>
    <cellStyle name="Вывод 2 3 11 3" xfId="14734"/>
    <cellStyle name="Вывод 2 3 11 4" xfId="19395"/>
    <cellStyle name="Вывод 2 3 12" xfId="5718"/>
    <cellStyle name="Вывод 2 3 12 2" xfId="10072"/>
    <cellStyle name="Вывод 2 3 12 3" xfId="14735"/>
    <cellStyle name="Вывод 2 3 12 4" xfId="19396"/>
    <cellStyle name="Вывод 2 3 13" xfId="5719"/>
    <cellStyle name="Вывод 2 3 13 2" xfId="10073"/>
    <cellStyle name="Вывод 2 3 13 3" xfId="14736"/>
    <cellStyle name="Вывод 2 3 13 4" xfId="19397"/>
    <cellStyle name="Вывод 2 3 14" xfId="5720"/>
    <cellStyle name="Вывод 2 3 14 2" xfId="10074"/>
    <cellStyle name="Вывод 2 3 14 3" xfId="14737"/>
    <cellStyle name="Вывод 2 3 14 4" xfId="19398"/>
    <cellStyle name="Вывод 2 3 15" xfId="5721"/>
    <cellStyle name="Вывод 2 3 15 2" xfId="10075"/>
    <cellStyle name="Вывод 2 3 15 3" xfId="14738"/>
    <cellStyle name="Вывод 2 3 15 4" xfId="19399"/>
    <cellStyle name="Вывод 2 3 16" xfId="5722"/>
    <cellStyle name="Вывод 2 3 16 2" xfId="10076"/>
    <cellStyle name="Вывод 2 3 16 3" xfId="14739"/>
    <cellStyle name="Вывод 2 3 16 4" xfId="19400"/>
    <cellStyle name="Вывод 2 3 17" xfId="5723"/>
    <cellStyle name="Вывод 2 3 17 2" xfId="10077"/>
    <cellStyle name="Вывод 2 3 17 3" xfId="14740"/>
    <cellStyle name="Вывод 2 3 17 4" xfId="19401"/>
    <cellStyle name="Вывод 2 3 18" xfId="5724"/>
    <cellStyle name="Вывод 2 3 18 2" xfId="10078"/>
    <cellStyle name="Вывод 2 3 18 3" xfId="14741"/>
    <cellStyle name="Вывод 2 3 18 4" xfId="19402"/>
    <cellStyle name="Вывод 2 3 19" xfId="3284"/>
    <cellStyle name="Вывод 2 3 2" xfId="820"/>
    <cellStyle name="Вывод 2 3 2 2" xfId="656"/>
    <cellStyle name="Вывод 2 3 2 3" xfId="1581"/>
    <cellStyle name="Вывод 2 3 2 4" xfId="2021"/>
    <cellStyle name="Вывод 2 3 2 5" xfId="5725"/>
    <cellStyle name="Вывод 2 3 2 6" xfId="10079"/>
    <cellStyle name="Вывод 2 3 2 7" xfId="14742"/>
    <cellStyle name="Вывод 2 3 2 8" xfId="19403"/>
    <cellStyle name="Вывод 2 3 20" xfId="11663"/>
    <cellStyle name="Вывод 2 3 21" xfId="16324"/>
    <cellStyle name="Вывод 2 3 3" xfId="1131"/>
    <cellStyle name="Вывод 2 3 3 2" xfId="1342"/>
    <cellStyle name="Вывод 2 3 3 3" xfId="1782"/>
    <cellStyle name="Вывод 2 3 3 4" xfId="2222"/>
    <cellStyle name="Вывод 2 3 3 5" xfId="5726"/>
    <cellStyle name="Вывод 2 3 3 6" xfId="10080"/>
    <cellStyle name="Вывод 2 3 3 7" xfId="14743"/>
    <cellStyle name="Вывод 2 3 3 8" xfId="19404"/>
    <cellStyle name="Вывод 2 3 4" xfId="736"/>
    <cellStyle name="Вывод 2 3 4 2" xfId="5727"/>
    <cellStyle name="Вывод 2 3 4 3" xfId="10081"/>
    <cellStyle name="Вывод 2 3 4 4" xfId="14744"/>
    <cellStyle name="Вывод 2 3 4 5" xfId="19405"/>
    <cellStyle name="Вывод 2 3 5" xfId="1425"/>
    <cellStyle name="Вывод 2 3 5 2" xfId="5728"/>
    <cellStyle name="Вывод 2 3 5 3" xfId="10082"/>
    <cellStyle name="Вывод 2 3 5 4" xfId="14745"/>
    <cellStyle name="Вывод 2 3 5 5" xfId="19406"/>
    <cellStyle name="Вывод 2 3 6" xfId="1865"/>
    <cellStyle name="Вывод 2 3 6 2" xfId="5729"/>
    <cellStyle name="Вывод 2 3 6 3" xfId="10083"/>
    <cellStyle name="Вывод 2 3 6 4" xfId="14746"/>
    <cellStyle name="Вывод 2 3 6 5" xfId="19407"/>
    <cellStyle name="Вывод 2 3 7" xfId="2689"/>
    <cellStyle name="Вывод 2 3 7 2" xfId="10084"/>
    <cellStyle name="Вывод 2 3 7 3" xfId="14747"/>
    <cellStyle name="Вывод 2 3 7 4" xfId="19408"/>
    <cellStyle name="Вывод 2 3 8" xfId="5730"/>
    <cellStyle name="Вывод 2 3 8 2" xfId="10085"/>
    <cellStyle name="Вывод 2 3 8 3" xfId="14748"/>
    <cellStyle name="Вывод 2 3 8 4" xfId="19409"/>
    <cellStyle name="Вывод 2 3 9" xfId="5731"/>
    <cellStyle name="Вывод 2 3 9 2" xfId="10086"/>
    <cellStyle name="Вывод 2 3 9 3" xfId="14749"/>
    <cellStyle name="Вывод 2 3 9 4" xfId="19410"/>
    <cellStyle name="Вывод 2 30" xfId="2530"/>
    <cellStyle name="Вывод 2 31" xfId="2550"/>
    <cellStyle name="Вывод 2 32" xfId="2527"/>
    <cellStyle name="Вывод 2 4" xfId="583"/>
    <cellStyle name="Вывод 2 4 10" xfId="5732"/>
    <cellStyle name="Вывод 2 4 10 2" xfId="10087"/>
    <cellStyle name="Вывод 2 4 10 3" xfId="14750"/>
    <cellStyle name="Вывод 2 4 10 4" xfId="19411"/>
    <cellStyle name="Вывод 2 4 11" xfId="5733"/>
    <cellStyle name="Вывод 2 4 11 2" xfId="10088"/>
    <cellStyle name="Вывод 2 4 11 3" xfId="14751"/>
    <cellStyle name="Вывод 2 4 11 4" xfId="19412"/>
    <cellStyle name="Вывод 2 4 12" xfId="5734"/>
    <cellStyle name="Вывод 2 4 12 2" xfId="10089"/>
    <cellStyle name="Вывод 2 4 12 3" xfId="14752"/>
    <cellStyle name="Вывод 2 4 12 4" xfId="19413"/>
    <cellStyle name="Вывод 2 4 13" xfId="5735"/>
    <cellStyle name="Вывод 2 4 13 2" xfId="10090"/>
    <cellStyle name="Вывод 2 4 13 3" xfId="14753"/>
    <cellStyle name="Вывод 2 4 13 4" xfId="19414"/>
    <cellStyle name="Вывод 2 4 14" xfId="5736"/>
    <cellStyle name="Вывод 2 4 14 2" xfId="10091"/>
    <cellStyle name="Вывод 2 4 14 3" xfId="14754"/>
    <cellStyle name="Вывод 2 4 14 4" xfId="19415"/>
    <cellStyle name="Вывод 2 4 15" xfId="5737"/>
    <cellStyle name="Вывод 2 4 15 2" xfId="10092"/>
    <cellStyle name="Вывод 2 4 15 3" xfId="14755"/>
    <cellStyle name="Вывод 2 4 15 4" xfId="19416"/>
    <cellStyle name="Вывод 2 4 16" xfId="5738"/>
    <cellStyle name="Вывод 2 4 16 2" xfId="10093"/>
    <cellStyle name="Вывод 2 4 16 3" xfId="14756"/>
    <cellStyle name="Вывод 2 4 16 4" xfId="19417"/>
    <cellStyle name="Вывод 2 4 17" xfId="5739"/>
    <cellStyle name="Вывод 2 4 17 2" xfId="10094"/>
    <cellStyle name="Вывод 2 4 17 3" xfId="14757"/>
    <cellStyle name="Вывод 2 4 17 4" xfId="19418"/>
    <cellStyle name="Вывод 2 4 18" xfId="5740"/>
    <cellStyle name="Вывод 2 4 18 2" xfId="10095"/>
    <cellStyle name="Вывод 2 4 18 3" xfId="14758"/>
    <cellStyle name="Вывод 2 4 18 4" xfId="19419"/>
    <cellStyle name="Вывод 2 4 19" xfId="3271"/>
    <cellStyle name="Вывод 2 4 2" xfId="973"/>
    <cellStyle name="Вывод 2 4 2 2" xfId="1343"/>
    <cellStyle name="Вывод 2 4 2 3" xfId="1783"/>
    <cellStyle name="Вывод 2 4 2 4" xfId="2223"/>
    <cellStyle name="Вывод 2 4 2 5" xfId="5741"/>
    <cellStyle name="Вывод 2 4 2 6" xfId="10096"/>
    <cellStyle name="Вывод 2 4 2 7" xfId="14759"/>
    <cellStyle name="Вывод 2 4 2 8" xfId="19420"/>
    <cellStyle name="Вывод 2 4 20" xfId="11664"/>
    <cellStyle name="Вывод 2 4 21" xfId="16325"/>
    <cellStyle name="Вывод 2 4 3" xfId="655"/>
    <cellStyle name="Вывод 2 4 3 2" xfId="5742"/>
    <cellStyle name="Вывод 2 4 3 3" xfId="10097"/>
    <cellStyle name="Вывод 2 4 3 4" xfId="14760"/>
    <cellStyle name="Вывод 2 4 3 5" xfId="19421"/>
    <cellStyle name="Вывод 2 4 4" xfId="1582"/>
    <cellStyle name="Вывод 2 4 4 2" xfId="5743"/>
    <cellStyle name="Вывод 2 4 4 3" xfId="10098"/>
    <cellStyle name="Вывод 2 4 4 4" xfId="14761"/>
    <cellStyle name="Вывод 2 4 4 5" xfId="19422"/>
    <cellStyle name="Вывод 2 4 5" xfId="2022"/>
    <cellStyle name="Вывод 2 4 5 2" xfId="5744"/>
    <cellStyle name="Вывод 2 4 5 3" xfId="10099"/>
    <cellStyle name="Вывод 2 4 5 4" xfId="14762"/>
    <cellStyle name="Вывод 2 4 5 5" xfId="19423"/>
    <cellStyle name="Вывод 2 4 6" xfId="2690"/>
    <cellStyle name="Вывод 2 4 6 2" xfId="10100"/>
    <cellStyle name="Вывод 2 4 6 3" xfId="14763"/>
    <cellStyle name="Вывод 2 4 6 4" xfId="19424"/>
    <cellStyle name="Вывод 2 4 7" xfId="5745"/>
    <cellStyle name="Вывод 2 4 7 2" xfId="10101"/>
    <cellStyle name="Вывод 2 4 7 3" xfId="14764"/>
    <cellStyle name="Вывод 2 4 7 4" xfId="19425"/>
    <cellStyle name="Вывод 2 4 8" xfId="5746"/>
    <cellStyle name="Вывод 2 4 8 2" xfId="10102"/>
    <cellStyle name="Вывод 2 4 8 3" xfId="14765"/>
    <cellStyle name="Вывод 2 4 8 4" xfId="19426"/>
    <cellStyle name="Вывод 2 4 9" xfId="5747"/>
    <cellStyle name="Вывод 2 4 9 2" xfId="10103"/>
    <cellStyle name="Вывод 2 4 9 3" xfId="14766"/>
    <cellStyle name="Вывод 2 4 9 4" xfId="19427"/>
    <cellStyle name="Вывод 2 5" xfId="584"/>
    <cellStyle name="Вывод 2 5 10" xfId="5748"/>
    <cellStyle name="Вывод 2 5 10 2" xfId="10104"/>
    <cellStyle name="Вывод 2 5 10 3" xfId="14767"/>
    <cellStyle name="Вывод 2 5 10 4" xfId="19428"/>
    <cellStyle name="Вывод 2 5 11" xfId="5749"/>
    <cellStyle name="Вывод 2 5 11 2" xfId="10105"/>
    <cellStyle name="Вывод 2 5 11 3" xfId="14768"/>
    <cellStyle name="Вывод 2 5 11 4" xfId="19429"/>
    <cellStyle name="Вывод 2 5 12" xfId="5750"/>
    <cellStyle name="Вывод 2 5 12 2" xfId="10106"/>
    <cellStyle name="Вывод 2 5 12 3" xfId="14769"/>
    <cellStyle name="Вывод 2 5 12 4" xfId="19430"/>
    <cellStyle name="Вывод 2 5 13" xfId="5751"/>
    <cellStyle name="Вывод 2 5 13 2" xfId="10107"/>
    <cellStyle name="Вывод 2 5 13 3" xfId="14770"/>
    <cellStyle name="Вывод 2 5 13 4" xfId="19431"/>
    <cellStyle name="Вывод 2 5 14" xfId="5752"/>
    <cellStyle name="Вывод 2 5 14 2" xfId="10108"/>
    <cellStyle name="Вывод 2 5 14 3" xfId="14771"/>
    <cellStyle name="Вывод 2 5 14 4" xfId="19432"/>
    <cellStyle name="Вывод 2 5 15" xfId="5753"/>
    <cellStyle name="Вывод 2 5 15 2" xfId="10109"/>
    <cellStyle name="Вывод 2 5 15 3" xfId="14772"/>
    <cellStyle name="Вывод 2 5 15 4" xfId="19433"/>
    <cellStyle name="Вывод 2 5 16" xfId="5754"/>
    <cellStyle name="Вывод 2 5 16 2" xfId="10110"/>
    <cellStyle name="Вывод 2 5 16 3" xfId="14773"/>
    <cellStyle name="Вывод 2 5 16 4" xfId="19434"/>
    <cellStyle name="Вывод 2 5 17" xfId="5755"/>
    <cellStyle name="Вывод 2 5 17 2" xfId="10111"/>
    <cellStyle name="Вывод 2 5 17 3" xfId="14774"/>
    <cellStyle name="Вывод 2 5 17 4" xfId="19435"/>
    <cellStyle name="Вывод 2 5 18" xfId="5756"/>
    <cellStyle name="Вывод 2 5 18 2" xfId="10112"/>
    <cellStyle name="Вывод 2 5 18 3" xfId="14775"/>
    <cellStyle name="Вывод 2 5 18 4" xfId="19436"/>
    <cellStyle name="Вывод 2 5 19" xfId="3262"/>
    <cellStyle name="Вывод 2 5 2" xfId="974"/>
    <cellStyle name="Вывод 2 5 2 2" xfId="1344"/>
    <cellStyle name="Вывод 2 5 2 3" xfId="1784"/>
    <cellStyle name="Вывод 2 5 2 4" xfId="2224"/>
    <cellStyle name="Вывод 2 5 2 5" xfId="5757"/>
    <cellStyle name="Вывод 2 5 2 6" xfId="10113"/>
    <cellStyle name="Вывод 2 5 2 7" xfId="14776"/>
    <cellStyle name="Вывод 2 5 2 8" xfId="19437"/>
    <cellStyle name="Вывод 2 5 20" xfId="11665"/>
    <cellStyle name="Вывод 2 5 21" xfId="16326"/>
    <cellStyle name="Вывод 2 5 3" xfId="654"/>
    <cellStyle name="Вывод 2 5 3 2" xfId="5758"/>
    <cellStyle name="Вывод 2 5 3 3" xfId="10114"/>
    <cellStyle name="Вывод 2 5 3 4" xfId="14777"/>
    <cellStyle name="Вывод 2 5 3 5" xfId="19438"/>
    <cellStyle name="Вывод 2 5 4" xfId="1583"/>
    <cellStyle name="Вывод 2 5 4 2" xfId="5759"/>
    <cellStyle name="Вывод 2 5 4 3" xfId="10115"/>
    <cellStyle name="Вывод 2 5 4 4" xfId="14778"/>
    <cellStyle name="Вывод 2 5 4 5" xfId="19439"/>
    <cellStyle name="Вывод 2 5 5" xfId="2023"/>
    <cellStyle name="Вывод 2 5 5 2" xfId="5760"/>
    <cellStyle name="Вывод 2 5 5 3" xfId="10116"/>
    <cellStyle name="Вывод 2 5 5 4" xfId="14779"/>
    <cellStyle name="Вывод 2 5 5 5" xfId="19440"/>
    <cellStyle name="Вывод 2 5 6" xfId="2691"/>
    <cellStyle name="Вывод 2 5 6 2" xfId="10117"/>
    <cellStyle name="Вывод 2 5 6 3" xfId="14780"/>
    <cellStyle name="Вывод 2 5 6 4" xfId="19441"/>
    <cellStyle name="Вывод 2 5 7" xfId="5761"/>
    <cellStyle name="Вывод 2 5 7 2" xfId="10118"/>
    <cellStyle name="Вывод 2 5 7 3" xfId="14781"/>
    <cellStyle name="Вывод 2 5 7 4" xfId="19442"/>
    <cellStyle name="Вывод 2 5 8" xfId="5762"/>
    <cellStyle name="Вывод 2 5 8 2" xfId="10119"/>
    <cellStyle name="Вывод 2 5 8 3" xfId="14782"/>
    <cellStyle name="Вывод 2 5 8 4" xfId="19443"/>
    <cellStyle name="Вывод 2 5 9" xfId="5763"/>
    <cellStyle name="Вывод 2 5 9 2" xfId="10120"/>
    <cellStyle name="Вывод 2 5 9 3" xfId="14783"/>
    <cellStyle name="Вывод 2 5 9 4" xfId="19444"/>
    <cellStyle name="Вывод 2 6" xfId="585"/>
    <cellStyle name="Вывод 2 6 10" xfId="5764"/>
    <cellStyle name="Вывод 2 6 10 2" xfId="10121"/>
    <cellStyle name="Вывод 2 6 10 3" xfId="14784"/>
    <cellStyle name="Вывод 2 6 10 4" xfId="19445"/>
    <cellStyle name="Вывод 2 6 11" xfId="5765"/>
    <cellStyle name="Вывод 2 6 11 2" xfId="10122"/>
    <cellStyle name="Вывод 2 6 11 3" xfId="14785"/>
    <cellStyle name="Вывод 2 6 11 4" xfId="19446"/>
    <cellStyle name="Вывод 2 6 12" xfId="5766"/>
    <cellStyle name="Вывод 2 6 12 2" xfId="10123"/>
    <cellStyle name="Вывод 2 6 12 3" xfId="14786"/>
    <cellStyle name="Вывод 2 6 12 4" xfId="19447"/>
    <cellStyle name="Вывод 2 6 13" xfId="5767"/>
    <cellStyle name="Вывод 2 6 13 2" xfId="10124"/>
    <cellStyle name="Вывод 2 6 13 3" xfId="14787"/>
    <cellStyle name="Вывод 2 6 13 4" xfId="19448"/>
    <cellStyle name="Вывод 2 6 14" xfId="5768"/>
    <cellStyle name="Вывод 2 6 14 2" xfId="10125"/>
    <cellStyle name="Вывод 2 6 14 3" xfId="14788"/>
    <cellStyle name="Вывод 2 6 14 4" xfId="19449"/>
    <cellStyle name="Вывод 2 6 15" xfId="5769"/>
    <cellStyle name="Вывод 2 6 15 2" xfId="10126"/>
    <cellStyle name="Вывод 2 6 15 3" xfId="14789"/>
    <cellStyle name="Вывод 2 6 15 4" xfId="19450"/>
    <cellStyle name="Вывод 2 6 16" xfId="5770"/>
    <cellStyle name="Вывод 2 6 16 2" xfId="10127"/>
    <cellStyle name="Вывод 2 6 16 3" xfId="14790"/>
    <cellStyle name="Вывод 2 6 16 4" xfId="19451"/>
    <cellStyle name="Вывод 2 6 17" xfId="5771"/>
    <cellStyle name="Вывод 2 6 17 2" xfId="10128"/>
    <cellStyle name="Вывод 2 6 17 3" xfId="14791"/>
    <cellStyle name="Вывод 2 6 17 4" xfId="19452"/>
    <cellStyle name="Вывод 2 6 18" xfId="5772"/>
    <cellStyle name="Вывод 2 6 18 2" xfId="10129"/>
    <cellStyle name="Вывод 2 6 18 3" xfId="14792"/>
    <cellStyle name="Вывод 2 6 18 4" xfId="19453"/>
    <cellStyle name="Вывод 2 6 19" xfId="3249"/>
    <cellStyle name="Вывод 2 6 2" xfId="975"/>
    <cellStyle name="Вывод 2 6 2 2" xfId="1345"/>
    <cellStyle name="Вывод 2 6 2 3" xfId="1785"/>
    <cellStyle name="Вывод 2 6 2 4" xfId="2225"/>
    <cellStyle name="Вывод 2 6 2 5" xfId="5773"/>
    <cellStyle name="Вывод 2 6 2 6" xfId="10130"/>
    <cellStyle name="Вывод 2 6 2 7" xfId="14793"/>
    <cellStyle name="Вывод 2 6 2 8" xfId="19454"/>
    <cellStyle name="Вывод 2 6 20" xfId="11666"/>
    <cellStyle name="Вывод 2 6 21" xfId="16327"/>
    <cellStyle name="Вывод 2 6 3" xfId="653"/>
    <cellStyle name="Вывод 2 6 3 2" xfId="5774"/>
    <cellStyle name="Вывод 2 6 3 3" xfId="10131"/>
    <cellStyle name="Вывод 2 6 3 4" xfId="14794"/>
    <cellStyle name="Вывод 2 6 3 5" xfId="19455"/>
    <cellStyle name="Вывод 2 6 4" xfId="1584"/>
    <cellStyle name="Вывод 2 6 4 2" xfId="5775"/>
    <cellStyle name="Вывод 2 6 4 3" xfId="10132"/>
    <cellStyle name="Вывод 2 6 4 4" xfId="14795"/>
    <cellStyle name="Вывод 2 6 4 5" xfId="19456"/>
    <cellStyle name="Вывод 2 6 5" xfId="2024"/>
    <cellStyle name="Вывод 2 6 5 2" xfId="5776"/>
    <cellStyle name="Вывод 2 6 5 3" xfId="10133"/>
    <cellStyle name="Вывод 2 6 5 4" xfId="14796"/>
    <cellStyle name="Вывод 2 6 5 5" xfId="19457"/>
    <cellStyle name="Вывод 2 6 6" xfId="2692"/>
    <cellStyle name="Вывод 2 6 6 2" xfId="10134"/>
    <cellStyle name="Вывод 2 6 6 3" xfId="14797"/>
    <cellStyle name="Вывод 2 6 6 4" xfId="19458"/>
    <cellStyle name="Вывод 2 6 7" xfId="5777"/>
    <cellStyle name="Вывод 2 6 7 2" xfId="10135"/>
    <cellStyle name="Вывод 2 6 7 3" xfId="14798"/>
    <cellStyle name="Вывод 2 6 7 4" xfId="19459"/>
    <cellStyle name="Вывод 2 6 8" xfId="5778"/>
    <cellStyle name="Вывод 2 6 8 2" xfId="10136"/>
    <cellStyle name="Вывод 2 6 8 3" xfId="14799"/>
    <cellStyle name="Вывод 2 6 8 4" xfId="19460"/>
    <cellStyle name="Вывод 2 6 9" xfId="5779"/>
    <cellStyle name="Вывод 2 6 9 2" xfId="10137"/>
    <cellStyle name="Вывод 2 6 9 3" xfId="14800"/>
    <cellStyle name="Вывод 2 6 9 4" xfId="19461"/>
    <cellStyle name="Вывод 2 7" xfId="586"/>
    <cellStyle name="Вывод 2 7 10" xfId="5780"/>
    <cellStyle name="Вывод 2 7 10 2" xfId="10138"/>
    <cellStyle name="Вывод 2 7 10 3" xfId="14801"/>
    <cellStyle name="Вывод 2 7 10 4" xfId="19462"/>
    <cellStyle name="Вывод 2 7 11" xfId="5781"/>
    <cellStyle name="Вывод 2 7 11 2" xfId="10139"/>
    <cellStyle name="Вывод 2 7 11 3" xfId="14802"/>
    <cellStyle name="Вывод 2 7 11 4" xfId="19463"/>
    <cellStyle name="Вывод 2 7 12" xfId="5782"/>
    <cellStyle name="Вывод 2 7 12 2" xfId="10140"/>
    <cellStyle name="Вывод 2 7 12 3" xfId="14803"/>
    <cellStyle name="Вывод 2 7 12 4" xfId="19464"/>
    <cellStyle name="Вывод 2 7 13" xfId="5783"/>
    <cellStyle name="Вывод 2 7 13 2" xfId="10141"/>
    <cellStyle name="Вывод 2 7 13 3" xfId="14804"/>
    <cellStyle name="Вывод 2 7 13 4" xfId="19465"/>
    <cellStyle name="Вывод 2 7 14" xfId="5784"/>
    <cellStyle name="Вывод 2 7 14 2" xfId="10142"/>
    <cellStyle name="Вывод 2 7 14 3" xfId="14805"/>
    <cellStyle name="Вывод 2 7 14 4" xfId="19466"/>
    <cellStyle name="Вывод 2 7 15" xfId="5785"/>
    <cellStyle name="Вывод 2 7 15 2" xfId="10143"/>
    <cellStyle name="Вывод 2 7 15 3" xfId="14806"/>
    <cellStyle name="Вывод 2 7 15 4" xfId="19467"/>
    <cellStyle name="Вывод 2 7 16" xfId="5786"/>
    <cellStyle name="Вывод 2 7 16 2" xfId="10144"/>
    <cellStyle name="Вывод 2 7 16 3" xfId="14807"/>
    <cellStyle name="Вывод 2 7 16 4" xfId="19468"/>
    <cellStyle name="Вывод 2 7 17" xfId="5787"/>
    <cellStyle name="Вывод 2 7 17 2" xfId="10145"/>
    <cellStyle name="Вывод 2 7 17 3" xfId="14808"/>
    <cellStyle name="Вывод 2 7 17 4" xfId="19469"/>
    <cellStyle name="Вывод 2 7 18" xfId="5788"/>
    <cellStyle name="Вывод 2 7 18 2" xfId="10146"/>
    <cellStyle name="Вывод 2 7 18 3" xfId="14809"/>
    <cellStyle name="Вывод 2 7 18 4" xfId="19470"/>
    <cellStyle name="Вывод 2 7 19" xfId="3232"/>
    <cellStyle name="Вывод 2 7 2" xfId="976"/>
    <cellStyle name="Вывод 2 7 2 2" xfId="1346"/>
    <cellStyle name="Вывод 2 7 2 3" xfId="1786"/>
    <cellStyle name="Вывод 2 7 2 4" xfId="2226"/>
    <cellStyle name="Вывод 2 7 2 5" xfId="5789"/>
    <cellStyle name="Вывод 2 7 2 6" xfId="10147"/>
    <cellStyle name="Вывод 2 7 2 7" xfId="14810"/>
    <cellStyle name="Вывод 2 7 2 8" xfId="19471"/>
    <cellStyle name="Вывод 2 7 20" xfId="11667"/>
    <cellStyle name="Вывод 2 7 21" xfId="16328"/>
    <cellStyle name="Вывод 2 7 3" xfId="652"/>
    <cellStyle name="Вывод 2 7 3 2" xfId="5790"/>
    <cellStyle name="Вывод 2 7 3 3" xfId="10148"/>
    <cellStyle name="Вывод 2 7 3 4" xfId="14811"/>
    <cellStyle name="Вывод 2 7 3 5" xfId="19472"/>
    <cellStyle name="Вывод 2 7 4" xfId="1585"/>
    <cellStyle name="Вывод 2 7 4 2" xfId="5791"/>
    <cellStyle name="Вывод 2 7 4 3" xfId="10149"/>
    <cellStyle name="Вывод 2 7 4 4" xfId="14812"/>
    <cellStyle name="Вывод 2 7 4 5" xfId="19473"/>
    <cellStyle name="Вывод 2 7 5" xfId="2025"/>
    <cellStyle name="Вывод 2 7 5 2" xfId="5792"/>
    <cellStyle name="Вывод 2 7 5 3" xfId="10150"/>
    <cellStyle name="Вывод 2 7 5 4" xfId="14813"/>
    <cellStyle name="Вывод 2 7 5 5" xfId="19474"/>
    <cellStyle name="Вывод 2 7 6" xfId="2693"/>
    <cellStyle name="Вывод 2 7 6 2" xfId="10151"/>
    <cellStyle name="Вывод 2 7 6 3" xfId="14814"/>
    <cellStyle name="Вывод 2 7 6 4" xfId="19475"/>
    <cellStyle name="Вывод 2 7 7" xfId="5793"/>
    <cellStyle name="Вывод 2 7 7 2" xfId="10152"/>
    <cellStyle name="Вывод 2 7 7 3" xfId="14815"/>
    <cellStyle name="Вывод 2 7 7 4" xfId="19476"/>
    <cellStyle name="Вывод 2 7 8" xfId="5794"/>
    <cellStyle name="Вывод 2 7 8 2" xfId="10153"/>
    <cellStyle name="Вывод 2 7 8 3" xfId="14816"/>
    <cellStyle name="Вывод 2 7 8 4" xfId="19477"/>
    <cellStyle name="Вывод 2 7 9" xfId="5795"/>
    <cellStyle name="Вывод 2 7 9 2" xfId="10154"/>
    <cellStyle name="Вывод 2 7 9 3" xfId="14817"/>
    <cellStyle name="Вывод 2 7 9 4" xfId="19478"/>
    <cellStyle name="Вывод 2 8" xfId="587"/>
    <cellStyle name="Вывод 2 8 10" xfId="5796"/>
    <cellStyle name="Вывод 2 8 10 2" xfId="10155"/>
    <cellStyle name="Вывод 2 8 10 3" xfId="14818"/>
    <cellStyle name="Вывод 2 8 10 4" xfId="19479"/>
    <cellStyle name="Вывод 2 8 11" xfId="5797"/>
    <cellStyle name="Вывод 2 8 11 2" xfId="10156"/>
    <cellStyle name="Вывод 2 8 11 3" xfId="14819"/>
    <cellStyle name="Вывод 2 8 11 4" xfId="19480"/>
    <cellStyle name="Вывод 2 8 12" xfId="5798"/>
    <cellStyle name="Вывод 2 8 12 2" xfId="10157"/>
    <cellStyle name="Вывод 2 8 12 3" xfId="14820"/>
    <cellStyle name="Вывод 2 8 12 4" xfId="19481"/>
    <cellStyle name="Вывод 2 8 13" xfId="5799"/>
    <cellStyle name="Вывод 2 8 13 2" xfId="10158"/>
    <cellStyle name="Вывод 2 8 13 3" xfId="14821"/>
    <cellStyle name="Вывод 2 8 13 4" xfId="19482"/>
    <cellStyle name="Вывод 2 8 14" xfId="5800"/>
    <cellStyle name="Вывод 2 8 14 2" xfId="10159"/>
    <cellStyle name="Вывод 2 8 14 3" xfId="14822"/>
    <cellStyle name="Вывод 2 8 14 4" xfId="19483"/>
    <cellStyle name="Вывод 2 8 15" xfId="5801"/>
    <cellStyle name="Вывод 2 8 15 2" xfId="10160"/>
    <cellStyle name="Вывод 2 8 15 3" xfId="14823"/>
    <cellStyle name="Вывод 2 8 15 4" xfId="19484"/>
    <cellStyle name="Вывод 2 8 16" xfId="5802"/>
    <cellStyle name="Вывод 2 8 16 2" xfId="10161"/>
    <cellStyle name="Вывод 2 8 16 3" xfId="14824"/>
    <cellStyle name="Вывод 2 8 16 4" xfId="19485"/>
    <cellStyle name="Вывод 2 8 17" xfId="5803"/>
    <cellStyle name="Вывод 2 8 17 2" xfId="10162"/>
    <cellStyle name="Вывод 2 8 17 3" xfId="14825"/>
    <cellStyle name="Вывод 2 8 17 4" xfId="19486"/>
    <cellStyle name="Вывод 2 8 18" xfId="5804"/>
    <cellStyle name="Вывод 2 8 18 2" xfId="10163"/>
    <cellStyle name="Вывод 2 8 18 3" xfId="14826"/>
    <cellStyle name="Вывод 2 8 18 4" xfId="19487"/>
    <cellStyle name="Вывод 2 8 19" xfId="3215"/>
    <cellStyle name="Вывод 2 8 2" xfId="977"/>
    <cellStyle name="Вывод 2 8 2 2" xfId="1347"/>
    <cellStyle name="Вывод 2 8 2 3" xfId="1787"/>
    <cellStyle name="Вывод 2 8 2 4" xfId="2227"/>
    <cellStyle name="Вывод 2 8 2 5" xfId="5805"/>
    <cellStyle name="Вывод 2 8 2 6" xfId="10164"/>
    <cellStyle name="Вывод 2 8 2 7" xfId="14827"/>
    <cellStyle name="Вывод 2 8 2 8" xfId="19488"/>
    <cellStyle name="Вывод 2 8 20" xfId="11668"/>
    <cellStyle name="Вывод 2 8 21" xfId="16329"/>
    <cellStyle name="Вывод 2 8 3" xfId="651"/>
    <cellStyle name="Вывод 2 8 3 2" xfId="5806"/>
    <cellStyle name="Вывод 2 8 3 3" xfId="10165"/>
    <cellStyle name="Вывод 2 8 3 4" xfId="14828"/>
    <cellStyle name="Вывод 2 8 3 5" xfId="19489"/>
    <cellStyle name="Вывод 2 8 4" xfId="1586"/>
    <cellStyle name="Вывод 2 8 4 2" xfId="5807"/>
    <cellStyle name="Вывод 2 8 4 3" xfId="10166"/>
    <cellStyle name="Вывод 2 8 4 4" xfId="14829"/>
    <cellStyle name="Вывод 2 8 4 5" xfId="19490"/>
    <cellStyle name="Вывод 2 8 5" xfId="2026"/>
    <cellStyle name="Вывод 2 8 5 2" xfId="5808"/>
    <cellStyle name="Вывод 2 8 5 3" xfId="10167"/>
    <cellStyle name="Вывод 2 8 5 4" xfId="14830"/>
    <cellStyle name="Вывод 2 8 5 5" xfId="19491"/>
    <cellStyle name="Вывод 2 8 6" xfId="2694"/>
    <cellStyle name="Вывод 2 8 6 2" xfId="10168"/>
    <cellStyle name="Вывод 2 8 6 3" xfId="14831"/>
    <cellStyle name="Вывод 2 8 6 4" xfId="19492"/>
    <cellStyle name="Вывод 2 8 7" xfId="5809"/>
    <cellStyle name="Вывод 2 8 7 2" xfId="10169"/>
    <cellStyle name="Вывод 2 8 7 3" xfId="14832"/>
    <cellStyle name="Вывод 2 8 7 4" xfId="19493"/>
    <cellStyle name="Вывод 2 8 8" xfId="5810"/>
    <cellStyle name="Вывод 2 8 8 2" xfId="10170"/>
    <cellStyle name="Вывод 2 8 8 3" xfId="14833"/>
    <cellStyle name="Вывод 2 8 8 4" xfId="19494"/>
    <cellStyle name="Вывод 2 8 9" xfId="5811"/>
    <cellStyle name="Вывод 2 8 9 2" xfId="10171"/>
    <cellStyle name="Вывод 2 8 9 3" xfId="14834"/>
    <cellStyle name="Вывод 2 8 9 4" xfId="19495"/>
    <cellStyle name="Вывод 2 9" xfId="588"/>
    <cellStyle name="Вывод 2 9 10" xfId="5812"/>
    <cellStyle name="Вывод 2 9 10 2" xfId="10172"/>
    <cellStyle name="Вывод 2 9 10 3" xfId="14835"/>
    <cellStyle name="Вывод 2 9 10 4" xfId="19496"/>
    <cellStyle name="Вывод 2 9 11" xfId="5813"/>
    <cellStyle name="Вывод 2 9 11 2" xfId="10173"/>
    <cellStyle name="Вывод 2 9 11 3" xfId="14836"/>
    <cellStyle name="Вывод 2 9 11 4" xfId="19497"/>
    <cellStyle name="Вывод 2 9 12" xfId="5814"/>
    <cellStyle name="Вывод 2 9 12 2" xfId="10174"/>
    <cellStyle name="Вывод 2 9 12 3" xfId="14837"/>
    <cellStyle name="Вывод 2 9 12 4" xfId="19498"/>
    <cellStyle name="Вывод 2 9 13" xfId="5815"/>
    <cellStyle name="Вывод 2 9 13 2" xfId="10175"/>
    <cellStyle name="Вывод 2 9 13 3" xfId="14838"/>
    <cellStyle name="Вывод 2 9 13 4" xfId="19499"/>
    <cellStyle name="Вывод 2 9 14" xfId="5816"/>
    <cellStyle name="Вывод 2 9 14 2" xfId="10176"/>
    <cellStyle name="Вывод 2 9 14 3" xfId="14839"/>
    <cellStyle name="Вывод 2 9 14 4" xfId="19500"/>
    <cellStyle name="Вывод 2 9 15" xfId="5817"/>
    <cellStyle name="Вывод 2 9 15 2" xfId="10177"/>
    <cellStyle name="Вывод 2 9 15 3" xfId="14840"/>
    <cellStyle name="Вывод 2 9 15 4" xfId="19501"/>
    <cellStyle name="Вывод 2 9 16" xfId="5818"/>
    <cellStyle name="Вывод 2 9 16 2" xfId="10178"/>
    <cellStyle name="Вывод 2 9 16 3" xfId="14841"/>
    <cellStyle name="Вывод 2 9 16 4" xfId="19502"/>
    <cellStyle name="Вывод 2 9 17" xfId="5819"/>
    <cellStyle name="Вывод 2 9 17 2" xfId="10179"/>
    <cellStyle name="Вывод 2 9 17 3" xfId="14842"/>
    <cellStyle name="Вывод 2 9 17 4" xfId="19503"/>
    <cellStyle name="Вывод 2 9 18" xfId="5820"/>
    <cellStyle name="Вывод 2 9 18 2" xfId="10180"/>
    <cellStyle name="Вывод 2 9 18 3" xfId="14843"/>
    <cellStyle name="Вывод 2 9 18 4" xfId="19504"/>
    <cellStyle name="Вывод 2 9 19" xfId="2478"/>
    <cellStyle name="Вывод 2 9 2" xfId="978"/>
    <cellStyle name="Вывод 2 9 2 2" xfId="1348"/>
    <cellStyle name="Вывод 2 9 2 3" xfId="1788"/>
    <cellStyle name="Вывод 2 9 2 4" xfId="2228"/>
    <cellStyle name="Вывод 2 9 2 5" xfId="5821"/>
    <cellStyle name="Вывод 2 9 2 6" xfId="10181"/>
    <cellStyle name="Вывод 2 9 2 7" xfId="14844"/>
    <cellStyle name="Вывод 2 9 2 8" xfId="19505"/>
    <cellStyle name="Вывод 2 9 20" xfId="11669"/>
    <cellStyle name="Вывод 2 9 21" xfId="16330"/>
    <cellStyle name="Вывод 2 9 3" xfId="650"/>
    <cellStyle name="Вывод 2 9 3 2" xfId="5822"/>
    <cellStyle name="Вывод 2 9 3 3" xfId="10182"/>
    <cellStyle name="Вывод 2 9 3 4" xfId="14845"/>
    <cellStyle name="Вывод 2 9 3 5" xfId="19506"/>
    <cellStyle name="Вывод 2 9 4" xfId="1587"/>
    <cellStyle name="Вывод 2 9 4 2" xfId="5823"/>
    <cellStyle name="Вывод 2 9 4 3" xfId="10183"/>
    <cellStyle name="Вывод 2 9 4 4" xfId="14846"/>
    <cellStyle name="Вывод 2 9 4 5" xfId="19507"/>
    <cellStyle name="Вывод 2 9 5" xfId="2027"/>
    <cellStyle name="Вывод 2 9 5 2" xfId="5824"/>
    <cellStyle name="Вывод 2 9 5 3" xfId="10184"/>
    <cellStyle name="Вывод 2 9 5 4" xfId="14847"/>
    <cellStyle name="Вывод 2 9 5 5" xfId="19508"/>
    <cellStyle name="Вывод 2 9 6" xfId="2695"/>
    <cellStyle name="Вывод 2 9 6 2" xfId="10185"/>
    <cellStyle name="Вывод 2 9 6 3" xfId="14848"/>
    <cellStyle name="Вывод 2 9 6 4" xfId="19509"/>
    <cellStyle name="Вывод 2 9 7" xfId="5825"/>
    <cellStyle name="Вывод 2 9 7 2" xfId="10186"/>
    <cellStyle name="Вывод 2 9 7 3" xfId="14849"/>
    <cellStyle name="Вывод 2 9 7 4" xfId="19510"/>
    <cellStyle name="Вывод 2 9 8" xfId="5826"/>
    <cellStyle name="Вывод 2 9 8 2" xfId="10187"/>
    <cellStyle name="Вывод 2 9 8 3" xfId="14850"/>
    <cellStyle name="Вывод 2 9 8 4" xfId="19511"/>
    <cellStyle name="Вывод 2 9 9" xfId="5827"/>
    <cellStyle name="Вывод 2 9 9 2" xfId="10188"/>
    <cellStyle name="Вывод 2 9 9 3" xfId="14851"/>
    <cellStyle name="Вывод 2 9 9 4" xfId="19512"/>
    <cellStyle name="Вычисление 2" xfId="125"/>
    <cellStyle name="Вычисление 2 10" xfId="589"/>
    <cellStyle name="Вычисление 2 10 10" xfId="5828"/>
    <cellStyle name="Вычисление 2 10 10 2" xfId="10189"/>
    <cellStyle name="Вычисление 2 10 10 3" xfId="14852"/>
    <cellStyle name="Вычисление 2 10 10 4" xfId="19513"/>
    <cellStyle name="Вычисление 2 10 11" xfId="5829"/>
    <cellStyle name="Вычисление 2 10 11 2" xfId="10190"/>
    <cellStyle name="Вычисление 2 10 11 3" xfId="14853"/>
    <cellStyle name="Вычисление 2 10 11 4" xfId="19514"/>
    <cellStyle name="Вычисление 2 10 12" xfId="5830"/>
    <cellStyle name="Вычисление 2 10 12 2" xfId="10191"/>
    <cellStyle name="Вычисление 2 10 12 3" xfId="14854"/>
    <cellStyle name="Вычисление 2 10 12 4" xfId="19515"/>
    <cellStyle name="Вычисление 2 10 13" xfId="5831"/>
    <cellStyle name="Вычисление 2 10 13 2" xfId="10192"/>
    <cellStyle name="Вычисление 2 10 13 3" xfId="14855"/>
    <cellStyle name="Вычисление 2 10 13 4" xfId="19516"/>
    <cellStyle name="Вычисление 2 10 14" xfId="5832"/>
    <cellStyle name="Вычисление 2 10 14 2" xfId="10193"/>
    <cellStyle name="Вычисление 2 10 14 3" xfId="14856"/>
    <cellStyle name="Вычисление 2 10 14 4" xfId="19517"/>
    <cellStyle name="Вычисление 2 10 15" xfId="5833"/>
    <cellStyle name="Вычисление 2 10 15 2" xfId="10194"/>
    <cellStyle name="Вычисление 2 10 15 3" xfId="14857"/>
    <cellStyle name="Вычисление 2 10 15 4" xfId="19518"/>
    <cellStyle name="Вычисление 2 10 16" xfId="5834"/>
    <cellStyle name="Вычисление 2 10 16 2" xfId="10195"/>
    <cellStyle name="Вычисление 2 10 16 3" xfId="14858"/>
    <cellStyle name="Вычисление 2 10 16 4" xfId="19519"/>
    <cellStyle name="Вычисление 2 10 17" xfId="5835"/>
    <cellStyle name="Вычисление 2 10 17 2" xfId="10196"/>
    <cellStyle name="Вычисление 2 10 17 3" xfId="14859"/>
    <cellStyle name="Вычисление 2 10 17 4" xfId="19520"/>
    <cellStyle name="Вычисление 2 10 18" xfId="5836"/>
    <cellStyle name="Вычисление 2 10 18 2" xfId="10197"/>
    <cellStyle name="Вычисление 2 10 18 3" xfId="14860"/>
    <cellStyle name="Вычисление 2 10 18 4" xfId="19521"/>
    <cellStyle name="Вычисление 2 10 19" xfId="2477"/>
    <cellStyle name="Вычисление 2 10 2" xfId="979"/>
    <cellStyle name="Вычисление 2 10 2 2" xfId="1349"/>
    <cellStyle name="Вычисление 2 10 2 3" xfId="1789"/>
    <cellStyle name="Вычисление 2 10 2 4" xfId="2229"/>
    <cellStyle name="Вычисление 2 10 2 5" xfId="5837"/>
    <cellStyle name="Вычисление 2 10 2 6" xfId="10198"/>
    <cellStyle name="Вычисление 2 10 2 7" xfId="14861"/>
    <cellStyle name="Вычисление 2 10 2 8" xfId="19522"/>
    <cellStyle name="Вычисление 2 10 20" xfId="11670"/>
    <cellStyle name="Вычисление 2 10 21" xfId="16331"/>
    <cellStyle name="Вычисление 2 10 3" xfId="649"/>
    <cellStyle name="Вычисление 2 10 3 2" xfId="5838"/>
    <cellStyle name="Вычисление 2 10 3 3" xfId="10199"/>
    <cellStyle name="Вычисление 2 10 3 4" xfId="14862"/>
    <cellStyle name="Вычисление 2 10 3 5" xfId="19523"/>
    <cellStyle name="Вычисление 2 10 4" xfId="1588"/>
    <cellStyle name="Вычисление 2 10 4 2" xfId="5839"/>
    <cellStyle name="Вычисление 2 10 4 3" xfId="10200"/>
    <cellStyle name="Вычисление 2 10 4 4" xfId="14863"/>
    <cellStyle name="Вычисление 2 10 4 5" xfId="19524"/>
    <cellStyle name="Вычисление 2 10 5" xfId="2028"/>
    <cellStyle name="Вычисление 2 10 5 2" xfId="5840"/>
    <cellStyle name="Вычисление 2 10 5 3" xfId="10201"/>
    <cellStyle name="Вычисление 2 10 5 4" xfId="14864"/>
    <cellStyle name="Вычисление 2 10 5 5" xfId="19525"/>
    <cellStyle name="Вычисление 2 10 6" xfId="2696"/>
    <cellStyle name="Вычисление 2 10 6 2" xfId="10202"/>
    <cellStyle name="Вычисление 2 10 6 3" xfId="14865"/>
    <cellStyle name="Вычисление 2 10 6 4" xfId="19526"/>
    <cellStyle name="Вычисление 2 10 7" xfId="5841"/>
    <cellStyle name="Вычисление 2 10 7 2" xfId="10203"/>
    <cellStyle name="Вычисление 2 10 7 3" xfId="14866"/>
    <cellStyle name="Вычисление 2 10 7 4" xfId="19527"/>
    <cellStyle name="Вычисление 2 10 8" xfId="5842"/>
    <cellStyle name="Вычисление 2 10 8 2" xfId="10204"/>
    <cellStyle name="Вычисление 2 10 8 3" xfId="14867"/>
    <cellStyle name="Вычисление 2 10 8 4" xfId="19528"/>
    <cellStyle name="Вычисление 2 10 9" xfId="5843"/>
    <cellStyle name="Вычисление 2 10 9 2" xfId="10205"/>
    <cellStyle name="Вычисление 2 10 9 3" xfId="14868"/>
    <cellStyle name="Вычисление 2 10 9 4" xfId="19529"/>
    <cellStyle name="Вычисление 2 11" xfId="590"/>
    <cellStyle name="Вычисление 2 11 10" xfId="5844"/>
    <cellStyle name="Вычисление 2 11 10 2" xfId="10206"/>
    <cellStyle name="Вычисление 2 11 10 3" xfId="14869"/>
    <cellStyle name="Вычисление 2 11 10 4" xfId="19530"/>
    <cellStyle name="Вычисление 2 11 11" xfId="5845"/>
    <cellStyle name="Вычисление 2 11 11 2" xfId="10207"/>
    <cellStyle name="Вычисление 2 11 11 3" xfId="14870"/>
    <cellStyle name="Вычисление 2 11 11 4" xfId="19531"/>
    <cellStyle name="Вычисление 2 11 12" xfId="5846"/>
    <cellStyle name="Вычисление 2 11 12 2" xfId="10208"/>
    <cellStyle name="Вычисление 2 11 12 3" xfId="14871"/>
    <cellStyle name="Вычисление 2 11 12 4" xfId="19532"/>
    <cellStyle name="Вычисление 2 11 13" xfId="5847"/>
    <cellStyle name="Вычисление 2 11 13 2" xfId="10209"/>
    <cellStyle name="Вычисление 2 11 13 3" xfId="14872"/>
    <cellStyle name="Вычисление 2 11 13 4" xfId="19533"/>
    <cellStyle name="Вычисление 2 11 14" xfId="5848"/>
    <cellStyle name="Вычисление 2 11 14 2" xfId="10210"/>
    <cellStyle name="Вычисление 2 11 14 3" xfId="14873"/>
    <cellStyle name="Вычисление 2 11 14 4" xfId="19534"/>
    <cellStyle name="Вычисление 2 11 15" xfId="5849"/>
    <cellStyle name="Вычисление 2 11 15 2" xfId="10211"/>
    <cellStyle name="Вычисление 2 11 15 3" xfId="14874"/>
    <cellStyle name="Вычисление 2 11 15 4" xfId="19535"/>
    <cellStyle name="Вычисление 2 11 16" xfId="5850"/>
    <cellStyle name="Вычисление 2 11 16 2" xfId="10212"/>
    <cellStyle name="Вычисление 2 11 16 3" xfId="14875"/>
    <cellStyle name="Вычисление 2 11 16 4" xfId="19536"/>
    <cellStyle name="Вычисление 2 11 17" xfId="5851"/>
    <cellStyle name="Вычисление 2 11 17 2" xfId="10213"/>
    <cellStyle name="Вычисление 2 11 17 3" xfId="14876"/>
    <cellStyle name="Вычисление 2 11 17 4" xfId="19537"/>
    <cellStyle name="Вычисление 2 11 18" xfId="5852"/>
    <cellStyle name="Вычисление 2 11 18 2" xfId="10214"/>
    <cellStyle name="Вычисление 2 11 18 3" xfId="14877"/>
    <cellStyle name="Вычисление 2 11 18 4" xfId="19538"/>
    <cellStyle name="Вычисление 2 11 19" xfId="2476"/>
    <cellStyle name="Вычисление 2 11 2" xfId="980"/>
    <cellStyle name="Вычисление 2 11 2 2" xfId="1350"/>
    <cellStyle name="Вычисление 2 11 2 3" xfId="1790"/>
    <cellStyle name="Вычисление 2 11 2 4" xfId="2230"/>
    <cellStyle name="Вычисление 2 11 2 5" xfId="5853"/>
    <cellStyle name="Вычисление 2 11 2 6" xfId="10215"/>
    <cellStyle name="Вычисление 2 11 2 7" xfId="14878"/>
    <cellStyle name="Вычисление 2 11 2 8" xfId="19539"/>
    <cellStyle name="Вычисление 2 11 20" xfId="11671"/>
    <cellStyle name="Вычисление 2 11 21" xfId="16332"/>
    <cellStyle name="Вычисление 2 11 3" xfId="1149"/>
    <cellStyle name="Вычисление 2 11 3 2" xfId="5854"/>
    <cellStyle name="Вычисление 2 11 3 3" xfId="10216"/>
    <cellStyle name="Вычисление 2 11 3 4" xfId="14879"/>
    <cellStyle name="Вычисление 2 11 3 5" xfId="19540"/>
    <cellStyle name="Вычисление 2 11 4" xfId="1589"/>
    <cellStyle name="Вычисление 2 11 4 2" xfId="5855"/>
    <cellStyle name="Вычисление 2 11 4 3" xfId="10217"/>
    <cellStyle name="Вычисление 2 11 4 4" xfId="14880"/>
    <cellStyle name="Вычисление 2 11 4 5" xfId="19541"/>
    <cellStyle name="Вычисление 2 11 5" xfId="2029"/>
    <cellStyle name="Вычисление 2 11 5 2" xfId="5856"/>
    <cellStyle name="Вычисление 2 11 5 3" xfId="10218"/>
    <cellStyle name="Вычисление 2 11 5 4" xfId="14881"/>
    <cellStyle name="Вычисление 2 11 5 5" xfId="19542"/>
    <cellStyle name="Вычисление 2 11 6" xfId="2697"/>
    <cellStyle name="Вычисление 2 11 6 2" xfId="10219"/>
    <cellStyle name="Вычисление 2 11 6 3" xfId="14882"/>
    <cellStyle name="Вычисление 2 11 6 4" xfId="19543"/>
    <cellStyle name="Вычисление 2 11 7" xfId="5857"/>
    <cellStyle name="Вычисление 2 11 7 2" xfId="10220"/>
    <cellStyle name="Вычисление 2 11 7 3" xfId="14883"/>
    <cellStyle name="Вычисление 2 11 7 4" xfId="19544"/>
    <cellStyle name="Вычисление 2 11 8" xfId="5858"/>
    <cellStyle name="Вычисление 2 11 8 2" xfId="10221"/>
    <cellStyle name="Вычисление 2 11 8 3" xfId="14884"/>
    <cellStyle name="Вычисление 2 11 8 4" xfId="19545"/>
    <cellStyle name="Вычисление 2 11 9" xfId="5859"/>
    <cellStyle name="Вычисление 2 11 9 2" xfId="10222"/>
    <cellStyle name="Вычисление 2 11 9 3" xfId="14885"/>
    <cellStyle name="Вычисление 2 11 9 4" xfId="19546"/>
    <cellStyle name="Вычисление 2 12" xfId="591"/>
    <cellStyle name="Вычисление 2 12 10" xfId="5860"/>
    <cellStyle name="Вычисление 2 12 10 2" xfId="10223"/>
    <cellStyle name="Вычисление 2 12 10 3" xfId="14886"/>
    <cellStyle name="Вычисление 2 12 10 4" xfId="19547"/>
    <cellStyle name="Вычисление 2 12 11" xfId="5861"/>
    <cellStyle name="Вычисление 2 12 11 2" xfId="10224"/>
    <cellStyle name="Вычисление 2 12 11 3" xfId="14887"/>
    <cellStyle name="Вычисление 2 12 11 4" xfId="19548"/>
    <cellStyle name="Вычисление 2 12 12" xfId="5862"/>
    <cellStyle name="Вычисление 2 12 12 2" xfId="10225"/>
    <cellStyle name="Вычисление 2 12 12 3" xfId="14888"/>
    <cellStyle name="Вычисление 2 12 12 4" xfId="19549"/>
    <cellStyle name="Вычисление 2 12 13" xfId="5863"/>
    <cellStyle name="Вычисление 2 12 13 2" xfId="10226"/>
    <cellStyle name="Вычисление 2 12 13 3" xfId="14889"/>
    <cellStyle name="Вычисление 2 12 13 4" xfId="19550"/>
    <cellStyle name="Вычисление 2 12 14" xfId="5864"/>
    <cellStyle name="Вычисление 2 12 14 2" xfId="10227"/>
    <cellStyle name="Вычисление 2 12 14 3" xfId="14890"/>
    <cellStyle name="Вычисление 2 12 14 4" xfId="19551"/>
    <cellStyle name="Вычисление 2 12 15" xfId="5865"/>
    <cellStyle name="Вычисление 2 12 15 2" xfId="10228"/>
    <cellStyle name="Вычисление 2 12 15 3" xfId="14891"/>
    <cellStyle name="Вычисление 2 12 15 4" xfId="19552"/>
    <cellStyle name="Вычисление 2 12 16" xfId="5866"/>
    <cellStyle name="Вычисление 2 12 16 2" xfId="10229"/>
    <cellStyle name="Вычисление 2 12 16 3" xfId="14892"/>
    <cellStyle name="Вычисление 2 12 16 4" xfId="19553"/>
    <cellStyle name="Вычисление 2 12 17" xfId="5867"/>
    <cellStyle name="Вычисление 2 12 17 2" xfId="10230"/>
    <cellStyle name="Вычисление 2 12 17 3" xfId="14893"/>
    <cellStyle name="Вычисление 2 12 17 4" xfId="19554"/>
    <cellStyle name="Вычисление 2 12 18" xfId="5868"/>
    <cellStyle name="Вычисление 2 12 18 2" xfId="10231"/>
    <cellStyle name="Вычисление 2 12 18 3" xfId="14894"/>
    <cellStyle name="Вычисление 2 12 18 4" xfId="19555"/>
    <cellStyle name="Вычисление 2 12 19" xfId="2475"/>
    <cellStyle name="Вычисление 2 12 2" xfId="981"/>
    <cellStyle name="Вычисление 2 12 2 2" xfId="1351"/>
    <cellStyle name="Вычисление 2 12 2 3" xfId="1791"/>
    <cellStyle name="Вычисление 2 12 2 4" xfId="2231"/>
    <cellStyle name="Вычисление 2 12 2 5" xfId="5869"/>
    <cellStyle name="Вычисление 2 12 2 6" xfId="10232"/>
    <cellStyle name="Вычисление 2 12 2 7" xfId="14895"/>
    <cellStyle name="Вычисление 2 12 2 8" xfId="19556"/>
    <cellStyle name="Вычисление 2 12 20" xfId="11672"/>
    <cellStyle name="Вычисление 2 12 21" xfId="16333"/>
    <cellStyle name="Вычисление 2 12 3" xfId="1150"/>
    <cellStyle name="Вычисление 2 12 3 2" xfId="5870"/>
    <cellStyle name="Вычисление 2 12 3 3" xfId="10233"/>
    <cellStyle name="Вычисление 2 12 3 4" xfId="14896"/>
    <cellStyle name="Вычисление 2 12 3 5" xfId="19557"/>
    <cellStyle name="Вычисление 2 12 4" xfId="1590"/>
    <cellStyle name="Вычисление 2 12 4 2" xfId="5871"/>
    <cellStyle name="Вычисление 2 12 4 3" xfId="10234"/>
    <cellStyle name="Вычисление 2 12 4 4" xfId="14897"/>
    <cellStyle name="Вычисление 2 12 4 5" xfId="19558"/>
    <cellStyle name="Вычисление 2 12 5" xfId="2030"/>
    <cellStyle name="Вычисление 2 12 5 2" xfId="5872"/>
    <cellStyle name="Вычисление 2 12 5 3" xfId="10235"/>
    <cellStyle name="Вычисление 2 12 5 4" xfId="14898"/>
    <cellStyle name="Вычисление 2 12 5 5" xfId="19559"/>
    <cellStyle name="Вычисление 2 12 6" xfId="2698"/>
    <cellStyle name="Вычисление 2 12 6 2" xfId="10236"/>
    <cellStyle name="Вычисление 2 12 6 3" xfId="14899"/>
    <cellStyle name="Вычисление 2 12 6 4" xfId="19560"/>
    <cellStyle name="Вычисление 2 12 7" xfId="5873"/>
    <cellStyle name="Вычисление 2 12 7 2" xfId="10237"/>
    <cellStyle name="Вычисление 2 12 7 3" xfId="14900"/>
    <cellStyle name="Вычисление 2 12 7 4" xfId="19561"/>
    <cellStyle name="Вычисление 2 12 8" xfId="5874"/>
    <cellStyle name="Вычисление 2 12 8 2" xfId="10238"/>
    <cellStyle name="Вычисление 2 12 8 3" xfId="14901"/>
    <cellStyle name="Вычисление 2 12 8 4" xfId="19562"/>
    <cellStyle name="Вычисление 2 12 9" xfId="5875"/>
    <cellStyle name="Вычисление 2 12 9 2" xfId="10239"/>
    <cellStyle name="Вычисление 2 12 9 3" xfId="14902"/>
    <cellStyle name="Вычисление 2 12 9 4" xfId="19563"/>
    <cellStyle name="Вычисление 2 13" xfId="761"/>
    <cellStyle name="Вычисление 2 13 10" xfId="5877"/>
    <cellStyle name="Вычисление 2 13 10 2" xfId="10241"/>
    <cellStyle name="Вычисление 2 13 10 3" xfId="14904"/>
    <cellStyle name="Вычисление 2 13 10 4" xfId="19565"/>
    <cellStyle name="Вычисление 2 13 11" xfId="5878"/>
    <cellStyle name="Вычисление 2 13 11 2" xfId="10242"/>
    <cellStyle name="Вычисление 2 13 11 3" xfId="14905"/>
    <cellStyle name="Вычисление 2 13 11 4" xfId="19566"/>
    <cellStyle name="Вычисление 2 13 12" xfId="5879"/>
    <cellStyle name="Вычисление 2 13 12 2" xfId="10243"/>
    <cellStyle name="Вычисление 2 13 12 3" xfId="14906"/>
    <cellStyle name="Вычисление 2 13 12 4" xfId="19567"/>
    <cellStyle name="Вычисление 2 13 13" xfId="5880"/>
    <cellStyle name="Вычисление 2 13 13 2" xfId="10244"/>
    <cellStyle name="Вычисление 2 13 13 3" xfId="14907"/>
    <cellStyle name="Вычисление 2 13 13 4" xfId="19568"/>
    <cellStyle name="Вычисление 2 13 14" xfId="10240"/>
    <cellStyle name="Вычисление 2 13 15" xfId="14903"/>
    <cellStyle name="Вычисление 2 13 16" xfId="19564"/>
    <cellStyle name="Вычисление 2 13 2" xfId="824"/>
    <cellStyle name="Вычисление 2 13 2 2" xfId="5881"/>
    <cellStyle name="Вычисление 2 13 2 3" xfId="10245"/>
    <cellStyle name="Вычисление 2 13 2 4" xfId="14908"/>
    <cellStyle name="Вычисление 2 13 2 5" xfId="19569"/>
    <cellStyle name="Вычисление 2 13 3" xfId="732"/>
    <cellStyle name="Вычисление 2 13 3 2" xfId="5882"/>
    <cellStyle name="Вычисление 2 13 3 3" xfId="10246"/>
    <cellStyle name="Вычисление 2 13 3 4" xfId="14909"/>
    <cellStyle name="Вычисление 2 13 3 5" xfId="19570"/>
    <cellStyle name="Вычисление 2 13 4" xfId="1429"/>
    <cellStyle name="Вычисление 2 13 4 2" xfId="5883"/>
    <cellStyle name="Вычисление 2 13 4 3" xfId="10247"/>
    <cellStyle name="Вычисление 2 13 4 4" xfId="14910"/>
    <cellStyle name="Вычисление 2 13 4 5" xfId="19571"/>
    <cellStyle name="Вычисление 2 13 5" xfId="1869"/>
    <cellStyle name="Вычисление 2 13 5 2" xfId="5884"/>
    <cellStyle name="Вычисление 2 13 5 3" xfId="10248"/>
    <cellStyle name="Вычисление 2 13 5 4" xfId="14911"/>
    <cellStyle name="Вычисление 2 13 5 5" xfId="19572"/>
    <cellStyle name="Вычисление 2 13 6" xfId="5876"/>
    <cellStyle name="Вычисление 2 13 6 2" xfId="10249"/>
    <cellStyle name="Вычисление 2 13 6 3" xfId="14912"/>
    <cellStyle name="Вычисление 2 13 6 4" xfId="19573"/>
    <cellStyle name="Вычисление 2 13 7" xfId="5885"/>
    <cellStyle name="Вычисление 2 13 7 2" xfId="10250"/>
    <cellStyle name="Вычисление 2 13 7 3" xfId="14913"/>
    <cellStyle name="Вычисление 2 13 7 4" xfId="19574"/>
    <cellStyle name="Вычисление 2 13 8" xfId="5886"/>
    <cellStyle name="Вычисление 2 13 8 2" xfId="10251"/>
    <cellStyle name="Вычисление 2 13 8 3" xfId="14914"/>
    <cellStyle name="Вычисление 2 13 8 4" xfId="19575"/>
    <cellStyle name="Вычисление 2 13 9" xfId="5887"/>
    <cellStyle name="Вычисление 2 13 9 2" xfId="10252"/>
    <cellStyle name="Вычисление 2 13 9 3" xfId="14915"/>
    <cellStyle name="Вычисление 2 13 9 4" xfId="19576"/>
    <cellStyle name="Вычисление 2 14" xfId="776"/>
    <cellStyle name="Вычисление 2 14 10" xfId="5889"/>
    <cellStyle name="Вычисление 2 14 10 2" xfId="10254"/>
    <cellStyle name="Вычисление 2 14 10 3" xfId="14917"/>
    <cellStyle name="Вычисление 2 14 10 4" xfId="19578"/>
    <cellStyle name="Вычисление 2 14 11" xfId="5890"/>
    <cellStyle name="Вычисление 2 14 11 2" xfId="10255"/>
    <cellStyle name="Вычисление 2 14 11 3" xfId="14918"/>
    <cellStyle name="Вычисление 2 14 11 4" xfId="19579"/>
    <cellStyle name="Вычисление 2 14 12" xfId="5891"/>
    <cellStyle name="Вычисление 2 14 12 2" xfId="10256"/>
    <cellStyle name="Вычисление 2 14 12 3" xfId="14919"/>
    <cellStyle name="Вычисление 2 14 12 4" xfId="19580"/>
    <cellStyle name="Вычисление 2 14 13" xfId="5892"/>
    <cellStyle name="Вычисление 2 14 13 2" xfId="10257"/>
    <cellStyle name="Вычисление 2 14 13 3" xfId="14920"/>
    <cellStyle name="Вычисление 2 14 13 4" xfId="19581"/>
    <cellStyle name="Вычисление 2 14 14" xfId="10253"/>
    <cellStyle name="Вычисление 2 14 15" xfId="14916"/>
    <cellStyle name="Вычисление 2 14 16" xfId="19577"/>
    <cellStyle name="Вычисление 2 14 2" xfId="5888"/>
    <cellStyle name="Вычисление 2 14 2 2" xfId="10258"/>
    <cellStyle name="Вычисление 2 14 2 3" xfId="14921"/>
    <cellStyle name="Вычисление 2 14 2 4" xfId="19582"/>
    <cellStyle name="Вычисление 2 14 3" xfId="5893"/>
    <cellStyle name="Вычисление 2 14 3 2" xfId="10259"/>
    <cellStyle name="Вычисление 2 14 3 3" xfId="14922"/>
    <cellStyle name="Вычисление 2 14 3 4" xfId="19583"/>
    <cellStyle name="Вычисление 2 14 4" xfId="5894"/>
    <cellStyle name="Вычисление 2 14 4 2" xfId="10260"/>
    <cellStyle name="Вычисление 2 14 4 3" xfId="14923"/>
    <cellStyle name="Вычисление 2 14 4 4" xfId="19584"/>
    <cellStyle name="Вычисление 2 14 5" xfId="5895"/>
    <cellStyle name="Вычисление 2 14 5 2" xfId="10261"/>
    <cellStyle name="Вычисление 2 14 5 3" xfId="14924"/>
    <cellStyle name="Вычисление 2 14 5 4" xfId="19585"/>
    <cellStyle name="Вычисление 2 14 6" xfId="5896"/>
    <cellStyle name="Вычисление 2 14 6 2" xfId="10262"/>
    <cellStyle name="Вычисление 2 14 6 3" xfId="14925"/>
    <cellStyle name="Вычисление 2 14 6 4" xfId="19586"/>
    <cellStyle name="Вычисление 2 14 7" xfId="5897"/>
    <cellStyle name="Вычисление 2 14 7 2" xfId="10263"/>
    <cellStyle name="Вычисление 2 14 7 3" xfId="14926"/>
    <cellStyle name="Вычисление 2 14 7 4" xfId="19587"/>
    <cellStyle name="Вычисление 2 14 8" xfId="5898"/>
    <cellStyle name="Вычисление 2 14 8 2" xfId="10264"/>
    <cellStyle name="Вычисление 2 14 8 3" xfId="14927"/>
    <cellStyle name="Вычисление 2 14 8 4" xfId="19588"/>
    <cellStyle name="Вычисление 2 14 9" xfId="5899"/>
    <cellStyle name="Вычисление 2 14 9 2" xfId="10265"/>
    <cellStyle name="Вычисление 2 14 9 3" xfId="14928"/>
    <cellStyle name="Вычисление 2 14 9 4" xfId="19589"/>
    <cellStyle name="Вычисление 2 15" xfId="1140"/>
    <cellStyle name="Вычисление 2 15 10" xfId="5901"/>
    <cellStyle name="Вычисление 2 15 10 2" xfId="10267"/>
    <cellStyle name="Вычисление 2 15 10 3" xfId="14930"/>
    <cellStyle name="Вычисление 2 15 10 4" xfId="19591"/>
    <cellStyle name="Вычисление 2 15 11" xfId="5902"/>
    <cellStyle name="Вычисление 2 15 11 2" xfId="10268"/>
    <cellStyle name="Вычисление 2 15 11 3" xfId="14931"/>
    <cellStyle name="Вычисление 2 15 11 4" xfId="19592"/>
    <cellStyle name="Вычисление 2 15 12" xfId="5903"/>
    <cellStyle name="Вычисление 2 15 12 2" xfId="10269"/>
    <cellStyle name="Вычисление 2 15 12 3" xfId="14932"/>
    <cellStyle name="Вычисление 2 15 12 4" xfId="19593"/>
    <cellStyle name="Вычисление 2 15 13" xfId="5904"/>
    <cellStyle name="Вычисление 2 15 13 2" xfId="10270"/>
    <cellStyle name="Вычисление 2 15 13 3" xfId="14933"/>
    <cellStyle name="Вычисление 2 15 13 4" xfId="19594"/>
    <cellStyle name="Вычисление 2 15 14" xfId="10266"/>
    <cellStyle name="Вычисление 2 15 15" xfId="14929"/>
    <cellStyle name="Вычисление 2 15 16" xfId="19590"/>
    <cellStyle name="Вычисление 2 15 2" xfId="5900"/>
    <cellStyle name="Вычисление 2 15 2 2" xfId="10271"/>
    <cellStyle name="Вычисление 2 15 2 3" xfId="14934"/>
    <cellStyle name="Вычисление 2 15 2 4" xfId="19595"/>
    <cellStyle name="Вычисление 2 15 3" xfId="5905"/>
    <cellStyle name="Вычисление 2 15 3 2" xfId="10272"/>
    <cellStyle name="Вычисление 2 15 3 3" xfId="14935"/>
    <cellStyle name="Вычисление 2 15 3 4" xfId="19596"/>
    <cellStyle name="Вычисление 2 15 4" xfId="5906"/>
    <cellStyle name="Вычисление 2 15 4 2" xfId="10273"/>
    <cellStyle name="Вычисление 2 15 4 3" xfId="14936"/>
    <cellStyle name="Вычисление 2 15 4 4" xfId="19597"/>
    <cellStyle name="Вычисление 2 15 5" xfId="5907"/>
    <cellStyle name="Вычисление 2 15 5 2" xfId="10274"/>
    <cellStyle name="Вычисление 2 15 5 3" xfId="14937"/>
    <cellStyle name="Вычисление 2 15 5 4" xfId="19598"/>
    <cellStyle name="Вычисление 2 15 6" xfId="5908"/>
    <cellStyle name="Вычисление 2 15 6 2" xfId="10275"/>
    <cellStyle name="Вычисление 2 15 6 3" xfId="14938"/>
    <cellStyle name="Вычисление 2 15 6 4" xfId="19599"/>
    <cellStyle name="Вычисление 2 15 7" xfId="5909"/>
    <cellStyle name="Вычисление 2 15 7 2" xfId="10276"/>
    <cellStyle name="Вычисление 2 15 7 3" xfId="14939"/>
    <cellStyle name="Вычисление 2 15 7 4" xfId="19600"/>
    <cellStyle name="Вычисление 2 15 8" xfId="5910"/>
    <cellStyle name="Вычисление 2 15 8 2" xfId="10277"/>
    <cellStyle name="Вычисление 2 15 8 3" xfId="14940"/>
    <cellStyle name="Вычисление 2 15 8 4" xfId="19601"/>
    <cellStyle name="Вычисление 2 15 9" xfId="5911"/>
    <cellStyle name="Вычисление 2 15 9 2" xfId="10278"/>
    <cellStyle name="Вычисление 2 15 9 3" xfId="14941"/>
    <cellStyle name="Вычисление 2 15 9 4" xfId="19602"/>
    <cellStyle name="Вычисление 2 16" xfId="772"/>
    <cellStyle name="Вычисление 2 16 2" xfId="5912"/>
    <cellStyle name="Вычисление 2 16 3" xfId="10279"/>
    <cellStyle name="Вычисление 2 16 4" xfId="14942"/>
    <cellStyle name="Вычисление 2 16 5" xfId="19603"/>
    <cellStyle name="Вычисление 2 17" xfId="2373"/>
    <cellStyle name="Вычисление 2 17 2" xfId="5913"/>
    <cellStyle name="Вычисление 2 17 3" xfId="10280"/>
    <cellStyle name="Вычисление 2 17 4" xfId="14943"/>
    <cellStyle name="Вычисление 2 17 5" xfId="19604"/>
    <cellStyle name="Вычисление 2 18" xfId="2374"/>
    <cellStyle name="Вычисление 2 18 2" xfId="5914"/>
    <cellStyle name="Вычисление 2 18 3" xfId="10281"/>
    <cellStyle name="Вычисление 2 18 4" xfId="14944"/>
    <cellStyle name="Вычисление 2 18 5" xfId="19605"/>
    <cellStyle name="Вычисление 2 19" xfId="2375"/>
    <cellStyle name="Вычисление 2 19 2" xfId="5915"/>
    <cellStyle name="Вычисление 2 19 3" xfId="10282"/>
    <cellStyle name="Вычисление 2 19 4" xfId="14945"/>
    <cellStyle name="Вычисление 2 19 5" xfId="19606"/>
    <cellStyle name="Вычисление 2 2" xfId="394"/>
    <cellStyle name="Вычисление 2 2 10" xfId="592"/>
    <cellStyle name="Вычисление 2 2 10 10" xfId="5916"/>
    <cellStyle name="Вычисление 2 2 10 10 2" xfId="10283"/>
    <cellStyle name="Вычисление 2 2 10 10 3" xfId="14946"/>
    <cellStyle name="Вычисление 2 2 10 10 4" xfId="19607"/>
    <cellStyle name="Вычисление 2 2 10 11" xfId="5917"/>
    <cellStyle name="Вычисление 2 2 10 11 2" xfId="10284"/>
    <cellStyle name="Вычисление 2 2 10 11 3" xfId="14947"/>
    <cellStyle name="Вычисление 2 2 10 11 4" xfId="19608"/>
    <cellStyle name="Вычисление 2 2 10 12" xfId="5918"/>
    <cellStyle name="Вычисление 2 2 10 12 2" xfId="10285"/>
    <cellStyle name="Вычисление 2 2 10 12 3" xfId="14948"/>
    <cellStyle name="Вычисление 2 2 10 12 4" xfId="19609"/>
    <cellStyle name="Вычисление 2 2 10 13" xfId="5919"/>
    <cellStyle name="Вычисление 2 2 10 13 2" xfId="10286"/>
    <cellStyle name="Вычисление 2 2 10 13 3" xfId="14949"/>
    <cellStyle name="Вычисление 2 2 10 13 4" xfId="19610"/>
    <cellStyle name="Вычисление 2 2 10 14" xfId="5920"/>
    <cellStyle name="Вычисление 2 2 10 14 2" xfId="10287"/>
    <cellStyle name="Вычисление 2 2 10 14 3" xfId="14950"/>
    <cellStyle name="Вычисление 2 2 10 14 4" xfId="19611"/>
    <cellStyle name="Вычисление 2 2 10 15" xfId="5921"/>
    <cellStyle name="Вычисление 2 2 10 15 2" xfId="10288"/>
    <cellStyle name="Вычисление 2 2 10 15 3" xfId="14951"/>
    <cellStyle name="Вычисление 2 2 10 15 4" xfId="19612"/>
    <cellStyle name="Вычисление 2 2 10 16" xfId="5922"/>
    <cellStyle name="Вычисление 2 2 10 16 2" xfId="10289"/>
    <cellStyle name="Вычисление 2 2 10 16 3" xfId="14952"/>
    <cellStyle name="Вычисление 2 2 10 16 4" xfId="19613"/>
    <cellStyle name="Вычисление 2 2 10 17" xfId="5923"/>
    <cellStyle name="Вычисление 2 2 10 17 2" xfId="10290"/>
    <cellStyle name="Вычисление 2 2 10 17 3" xfId="14953"/>
    <cellStyle name="Вычисление 2 2 10 17 4" xfId="19614"/>
    <cellStyle name="Вычисление 2 2 10 18" xfId="5924"/>
    <cellStyle name="Вычисление 2 2 10 18 2" xfId="10291"/>
    <cellStyle name="Вычисление 2 2 10 18 3" xfId="14954"/>
    <cellStyle name="Вычисление 2 2 10 18 4" xfId="19615"/>
    <cellStyle name="Вычисление 2 2 10 19" xfId="2474"/>
    <cellStyle name="Вычисление 2 2 10 2" xfId="982"/>
    <cellStyle name="Вычисление 2 2 10 2 2" xfId="1352"/>
    <cellStyle name="Вычисление 2 2 10 2 3" xfId="1792"/>
    <cellStyle name="Вычисление 2 2 10 2 4" xfId="2232"/>
    <cellStyle name="Вычисление 2 2 10 2 5" xfId="5925"/>
    <cellStyle name="Вычисление 2 2 10 2 6" xfId="10292"/>
    <cellStyle name="Вычисление 2 2 10 2 7" xfId="14955"/>
    <cellStyle name="Вычисление 2 2 10 2 8" xfId="19616"/>
    <cellStyle name="Вычисление 2 2 10 20" xfId="11673"/>
    <cellStyle name="Вычисление 2 2 10 21" xfId="16334"/>
    <cellStyle name="Вычисление 2 2 10 3" xfId="1151"/>
    <cellStyle name="Вычисление 2 2 10 3 2" xfId="5926"/>
    <cellStyle name="Вычисление 2 2 10 3 3" xfId="10293"/>
    <cellStyle name="Вычисление 2 2 10 3 4" xfId="14956"/>
    <cellStyle name="Вычисление 2 2 10 3 5" xfId="19617"/>
    <cellStyle name="Вычисление 2 2 10 4" xfId="1591"/>
    <cellStyle name="Вычисление 2 2 10 4 2" xfId="5927"/>
    <cellStyle name="Вычисление 2 2 10 4 3" xfId="10294"/>
    <cellStyle name="Вычисление 2 2 10 4 4" xfId="14957"/>
    <cellStyle name="Вычисление 2 2 10 4 5" xfId="19618"/>
    <cellStyle name="Вычисление 2 2 10 5" xfId="2031"/>
    <cellStyle name="Вычисление 2 2 10 5 2" xfId="5928"/>
    <cellStyle name="Вычисление 2 2 10 5 3" xfId="10295"/>
    <cellStyle name="Вычисление 2 2 10 5 4" xfId="14958"/>
    <cellStyle name="Вычисление 2 2 10 5 5" xfId="19619"/>
    <cellStyle name="Вычисление 2 2 10 6" xfId="2699"/>
    <cellStyle name="Вычисление 2 2 10 6 2" xfId="10296"/>
    <cellStyle name="Вычисление 2 2 10 6 3" xfId="14959"/>
    <cellStyle name="Вычисление 2 2 10 6 4" xfId="19620"/>
    <cellStyle name="Вычисление 2 2 10 7" xfId="5930"/>
    <cellStyle name="Вычисление 2 2 10 7 2" xfId="10297"/>
    <cellStyle name="Вычисление 2 2 10 7 3" xfId="14960"/>
    <cellStyle name="Вычисление 2 2 10 7 4" xfId="19621"/>
    <cellStyle name="Вычисление 2 2 10 8" xfId="5931"/>
    <cellStyle name="Вычисление 2 2 10 8 2" xfId="10298"/>
    <cellStyle name="Вычисление 2 2 10 8 3" xfId="14961"/>
    <cellStyle name="Вычисление 2 2 10 8 4" xfId="19622"/>
    <cellStyle name="Вычисление 2 2 10 9" xfId="5932"/>
    <cellStyle name="Вычисление 2 2 10 9 2" xfId="10299"/>
    <cellStyle name="Вычисление 2 2 10 9 3" xfId="14962"/>
    <cellStyle name="Вычисление 2 2 10 9 4" xfId="19623"/>
    <cellStyle name="Вычисление 2 2 11" xfId="593"/>
    <cellStyle name="Вычисление 2 2 11 10" xfId="5933"/>
    <cellStyle name="Вычисление 2 2 11 10 2" xfId="10300"/>
    <cellStyle name="Вычисление 2 2 11 10 3" xfId="14963"/>
    <cellStyle name="Вычисление 2 2 11 10 4" xfId="19624"/>
    <cellStyle name="Вычисление 2 2 11 11" xfId="5934"/>
    <cellStyle name="Вычисление 2 2 11 11 2" xfId="10301"/>
    <cellStyle name="Вычисление 2 2 11 11 3" xfId="14964"/>
    <cellStyle name="Вычисление 2 2 11 11 4" xfId="19625"/>
    <cellStyle name="Вычисление 2 2 11 12" xfId="5935"/>
    <cellStyle name="Вычисление 2 2 11 12 2" xfId="10302"/>
    <cellStyle name="Вычисление 2 2 11 12 3" xfId="14965"/>
    <cellStyle name="Вычисление 2 2 11 12 4" xfId="19626"/>
    <cellStyle name="Вычисление 2 2 11 13" xfId="5936"/>
    <cellStyle name="Вычисление 2 2 11 13 2" xfId="10303"/>
    <cellStyle name="Вычисление 2 2 11 13 3" xfId="14966"/>
    <cellStyle name="Вычисление 2 2 11 13 4" xfId="19627"/>
    <cellStyle name="Вычисление 2 2 11 14" xfId="5937"/>
    <cellStyle name="Вычисление 2 2 11 14 2" xfId="10304"/>
    <cellStyle name="Вычисление 2 2 11 14 3" xfId="14967"/>
    <cellStyle name="Вычисление 2 2 11 14 4" xfId="19628"/>
    <cellStyle name="Вычисление 2 2 11 15" xfId="5938"/>
    <cellStyle name="Вычисление 2 2 11 15 2" xfId="10305"/>
    <cellStyle name="Вычисление 2 2 11 15 3" xfId="14968"/>
    <cellStyle name="Вычисление 2 2 11 15 4" xfId="19629"/>
    <cellStyle name="Вычисление 2 2 11 16" xfId="5939"/>
    <cellStyle name="Вычисление 2 2 11 16 2" xfId="10306"/>
    <cellStyle name="Вычисление 2 2 11 16 3" xfId="14969"/>
    <cellStyle name="Вычисление 2 2 11 16 4" xfId="19630"/>
    <cellStyle name="Вычисление 2 2 11 17" xfId="5940"/>
    <cellStyle name="Вычисление 2 2 11 17 2" xfId="10307"/>
    <cellStyle name="Вычисление 2 2 11 17 3" xfId="14970"/>
    <cellStyle name="Вычисление 2 2 11 17 4" xfId="19631"/>
    <cellStyle name="Вычисление 2 2 11 18" xfId="5941"/>
    <cellStyle name="Вычисление 2 2 11 18 2" xfId="10308"/>
    <cellStyle name="Вычисление 2 2 11 18 3" xfId="14971"/>
    <cellStyle name="Вычисление 2 2 11 18 4" xfId="19632"/>
    <cellStyle name="Вычисление 2 2 11 19" xfId="2473"/>
    <cellStyle name="Вычисление 2 2 11 2" xfId="983"/>
    <cellStyle name="Вычисление 2 2 11 2 2" xfId="1353"/>
    <cellStyle name="Вычисление 2 2 11 2 3" xfId="1793"/>
    <cellStyle name="Вычисление 2 2 11 2 4" xfId="2233"/>
    <cellStyle name="Вычисление 2 2 11 2 5" xfId="5942"/>
    <cellStyle name="Вычисление 2 2 11 2 6" xfId="10309"/>
    <cellStyle name="Вычисление 2 2 11 2 7" xfId="14972"/>
    <cellStyle name="Вычисление 2 2 11 2 8" xfId="19633"/>
    <cellStyle name="Вычисление 2 2 11 20" xfId="11674"/>
    <cellStyle name="Вычисление 2 2 11 21" xfId="16335"/>
    <cellStyle name="Вычисление 2 2 11 3" xfId="1152"/>
    <cellStyle name="Вычисление 2 2 11 3 2" xfId="5943"/>
    <cellStyle name="Вычисление 2 2 11 3 3" xfId="10310"/>
    <cellStyle name="Вычисление 2 2 11 3 4" xfId="14973"/>
    <cellStyle name="Вычисление 2 2 11 3 5" xfId="19634"/>
    <cellStyle name="Вычисление 2 2 11 4" xfId="1592"/>
    <cellStyle name="Вычисление 2 2 11 4 2" xfId="5944"/>
    <cellStyle name="Вычисление 2 2 11 4 3" xfId="10311"/>
    <cellStyle name="Вычисление 2 2 11 4 4" xfId="14974"/>
    <cellStyle name="Вычисление 2 2 11 4 5" xfId="19635"/>
    <cellStyle name="Вычисление 2 2 11 5" xfId="2032"/>
    <cellStyle name="Вычисление 2 2 11 5 2" xfId="5945"/>
    <cellStyle name="Вычисление 2 2 11 5 3" xfId="10312"/>
    <cellStyle name="Вычисление 2 2 11 5 4" xfId="14975"/>
    <cellStyle name="Вычисление 2 2 11 5 5" xfId="19636"/>
    <cellStyle name="Вычисление 2 2 11 6" xfId="2700"/>
    <cellStyle name="Вычисление 2 2 11 6 2" xfId="10313"/>
    <cellStyle name="Вычисление 2 2 11 6 3" xfId="14976"/>
    <cellStyle name="Вычисление 2 2 11 6 4" xfId="19637"/>
    <cellStyle name="Вычисление 2 2 11 7" xfId="5946"/>
    <cellStyle name="Вычисление 2 2 11 7 2" xfId="10314"/>
    <cellStyle name="Вычисление 2 2 11 7 3" xfId="14977"/>
    <cellStyle name="Вычисление 2 2 11 7 4" xfId="19638"/>
    <cellStyle name="Вычисление 2 2 11 8" xfId="5947"/>
    <cellStyle name="Вычисление 2 2 11 8 2" xfId="10315"/>
    <cellStyle name="Вычисление 2 2 11 8 3" xfId="14978"/>
    <cellStyle name="Вычисление 2 2 11 8 4" xfId="19639"/>
    <cellStyle name="Вычисление 2 2 11 9" xfId="5948"/>
    <cellStyle name="Вычисление 2 2 11 9 2" xfId="10316"/>
    <cellStyle name="Вычисление 2 2 11 9 3" xfId="14979"/>
    <cellStyle name="Вычисление 2 2 11 9 4" xfId="19640"/>
    <cellStyle name="Вычисление 2 2 12" xfId="796"/>
    <cellStyle name="Вычисление 2 2 12 10" xfId="5950"/>
    <cellStyle name="Вычисление 2 2 12 10 2" xfId="10318"/>
    <cellStyle name="Вычисление 2 2 12 10 3" xfId="14981"/>
    <cellStyle name="Вычисление 2 2 12 10 4" xfId="19642"/>
    <cellStyle name="Вычисление 2 2 12 11" xfId="5951"/>
    <cellStyle name="Вычисление 2 2 12 11 2" xfId="10319"/>
    <cellStyle name="Вычисление 2 2 12 11 3" xfId="14982"/>
    <cellStyle name="Вычисление 2 2 12 11 4" xfId="19643"/>
    <cellStyle name="Вычисление 2 2 12 12" xfId="5952"/>
    <cellStyle name="Вычисление 2 2 12 12 2" xfId="10320"/>
    <cellStyle name="Вычисление 2 2 12 12 3" xfId="14983"/>
    <cellStyle name="Вычисление 2 2 12 12 4" xfId="19644"/>
    <cellStyle name="Вычисление 2 2 12 13" xfId="5953"/>
    <cellStyle name="Вычисление 2 2 12 13 2" xfId="10321"/>
    <cellStyle name="Вычисление 2 2 12 13 3" xfId="14984"/>
    <cellStyle name="Вычисление 2 2 12 13 4" xfId="19645"/>
    <cellStyle name="Вычисление 2 2 12 14" xfId="10317"/>
    <cellStyle name="Вычисление 2 2 12 15" xfId="14980"/>
    <cellStyle name="Вычисление 2 2 12 16" xfId="19641"/>
    <cellStyle name="Вычисление 2 2 12 2" xfId="805"/>
    <cellStyle name="Вычисление 2 2 12 2 2" xfId="5954"/>
    <cellStyle name="Вычисление 2 2 12 2 3" xfId="10322"/>
    <cellStyle name="Вычисление 2 2 12 2 4" xfId="14985"/>
    <cellStyle name="Вычисление 2 2 12 2 5" xfId="19646"/>
    <cellStyle name="Вычисление 2 2 12 3" xfId="751"/>
    <cellStyle name="Вычисление 2 2 12 3 2" xfId="5955"/>
    <cellStyle name="Вычисление 2 2 12 3 3" xfId="10323"/>
    <cellStyle name="Вычисление 2 2 12 3 4" xfId="14986"/>
    <cellStyle name="Вычисление 2 2 12 3 5" xfId="19647"/>
    <cellStyle name="Вычисление 2 2 12 4" xfId="1410"/>
    <cellStyle name="Вычисление 2 2 12 4 2" xfId="5956"/>
    <cellStyle name="Вычисление 2 2 12 4 3" xfId="10324"/>
    <cellStyle name="Вычисление 2 2 12 4 4" xfId="14987"/>
    <cellStyle name="Вычисление 2 2 12 4 5" xfId="19648"/>
    <cellStyle name="Вычисление 2 2 12 5" xfId="1850"/>
    <cellStyle name="Вычисление 2 2 12 5 2" xfId="5957"/>
    <cellStyle name="Вычисление 2 2 12 5 3" xfId="10325"/>
    <cellStyle name="Вычисление 2 2 12 5 4" xfId="14988"/>
    <cellStyle name="Вычисление 2 2 12 5 5" xfId="19649"/>
    <cellStyle name="Вычисление 2 2 12 6" xfId="5949"/>
    <cellStyle name="Вычисление 2 2 12 6 2" xfId="10326"/>
    <cellStyle name="Вычисление 2 2 12 6 3" xfId="14989"/>
    <cellStyle name="Вычисление 2 2 12 6 4" xfId="19650"/>
    <cellStyle name="Вычисление 2 2 12 7" xfId="5958"/>
    <cellStyle name="Вычисление 2 2 12 7 2" xfId="10327"/>
    <cellStyle name="Вычисление 2 2 12 7 3" xfId="14990"/>
    <cellStyle name="Вычисление 2 2 12 7 4" xfId="19651"/>
    <cellStyle name="Вычисление 2 2 12 8" xfId="5959"/>
    <cellStyle name="Вычисление 2 2 12 8 2" xfId="10328"/>
    <cellStyle name="Вычисление 2 2 12 8 3" xfId="14991"/>
    <cellStyle name="Вычисление 2 2 12 8 4" xfId="19652"/>
    <cellStyle name="Вычисление 2 2 12 9" xfId="5960"/>
    <cellStyle name="Вычисление 2 2 12 9 2" xfId="10329"/>
    <cellStyle name="Вычисление 2 2 12 9 3" xfId="14992"/>
    <cellStyle name="Вычисление 2 2 12 9 4" xfId="19653"/>
    <cellStyle name="Вычисление 2 2 13" xfId="1123"/>
    <cellStyle name="Вычисление 2 2 13 10" xfId="5962"/>
    <cellStyle name="Вычисление 2 2 13 10 2" xfId="10331"/>
    <cellStyle name="Вычисление 2 2 13 10 3" xfId="14994"/>
    <cellStyle name="Вычисление 2 2 13 10 4" xfId="19655"/>
    <cellStyle name="Вычисление 2 2 13 11" xfId="5963"/>
    <cellStyle name="Вычисление 2 2 13 11 2" xfId="10332"/>
    <cellStyle name="Вычисление 2 2 13 11 3" xfId="14995"/>
    <cellStyle name="Вычисление 2 2 13 11 4" xfId="19656"/>
    <cellStyle name="Вычисление 2 2 13 12" xfId="5964"/>
    <cellStyle name="Вычисление 2 2 13 12 2" xfId="10333"/>
    <cellStyle name="Вычисление 2 2 13 12 3" xfId="14996"/>
    <cellStyle name="Вычисление 2 2 13 12 4" xfId="19657"/>
    <cellStyle name="Вычисление 2 2 13 13" xfId="5965"/>
    <cellStyle name="Вычисление 2 2 13 13 2" xfId="10334"/>
    <cellStyle name="Вычисление 2 2 13 13 3" xfId="14997"/>
    <cellStyle name="Вычисление 2 2 13 13 4" xfId="19658"/>
    <cellStyle name="Вычисление 2 2 13 14" xfId="10330"/>
    <cellStyle name="Вычисление 2 2 13 15" xfId="14993"/>
    <cellStyle name="Вычисление 2 2 13 16" xfId="19654"/>
    <cellStyle name="Вычисление 2 2 13 2" xfId="5961"/>
    <cellStyle name="Вычисление 2 2 13 2 2" xfId="10335"/>
    <cellStyle name="Вычисление 2 2 13 2 3" xfId="14998"/>
    <cellStyle name="Вычисление 2 2 13 2 4" xfId="19659"/>
    <cellStyle name="Вычисление 2 2 13 3" xfId="5966"/>
    <cellStyle name="Вычисление 2 2 13 3 2" xfId="10336"/>
    <cellStyle name="Вычисление 2 2 13 3 3" xfId="14999"/>
    <cellStyle name="Вычисление 2 2 13 3 4" xfId="19660"/>
    <cellStyle name="Вычисление 2 2 13 4" xfId="5967"/>
    <cellStyle name="Вычисление 2 2 13 4 2" xfId="10337"/>
    <cellStyle name="Вычисление 2 2 13 4 3" xfId="15000"/>
    <cellStyle name="Вычисление 2 2 13 4 4" xfId="19661"/>
    <cellStyle name="Вычисление 2 2 13 5" xfId="5968"/>
    <cellStyle name="Вычисление 2 2 13 5 2" xfId="10338"/>
    <cellStyle name="Вычисление 2 2 13 5 3" xfId="15001"/>
    <cellStyle name="Вычисление 2 2 13 5 4" xfId="19662"/>
    <cellStyle name="Вычисление 2 2 13 6" xfId="5969"/>
    <cellStyle name="Вычисление 2 2 13 6 2" xfId="10339"/>
    <cellStyle name="Вычисление 2 2 13 6 3" xfId="15002"/>
    <cellStyle name="Вычисление 2 2 13 6 4" xfId="19663"/>
    <cellStyle name="Вычисление 2 2 13 7" xfId="5970"/>
    <cellStyle name="Вычисление 2 2 13 7 2" xfId="10340"/>
    <cellStyle name="Вычисление 2 2 13 7 3" xfId="15003"/>
    <cellStyle name="Вычисление 2 2 13 7 4" xfId="19664"/>
    <cellStyle name="Вычисление 2 2 13 8" xfId="5971"/>
    <cellStyle name="Вычисление 2 2 13 8 2" xfId="10341"/>
    <cellStyle name="Вычисление 2 2 13 8 3" xfId="15004"/>
    <cellStyle name="Вычисление 2 2 13 8 4" xfId="19665"/>
    <cellStyle name="Вычисление 2 2 13 9" xfId="5972"/>
    <cellStyle name="Вычисление 2 2 13 9 2" xfId="10342"/>
    <cellStyle name="Вычисление 2 2 13 9 3" xfId="15005"/>
    <cellStyle name="Вычисление 2 2 13 9 4" xfId="19666"/>
    <cellStyle name="Вычисление 2 2 14" xfId="1020"/>
    <cellStyle name="Вычисление 2 2 14 10" xfId="5974"/>
    <cellStyle name="Вычисление 2 2 14 10 2" xfId="10344"/>
    <cellStyle name="Вычисление 2 2 14 10 3" xfId="15007"/>
    <cellStyle name="Вычисление 2 2 14 10 4" xfId="19668"/>
    <cellStyle name="Вычисление 2 2 14 11" xfId="5975"/>
    <cellStyle name="Вычисление 2 2 14 11 2" xfId="10345"/>
    <cellStyle name="Вычисление 2 2 14 11 3" xfId="15008"/>
    <cellStyle name="Вычисление 2 2 14 11 4" xfId="19669"/>
    <cellStyle name="Вычисление 2 2 14 12" xfId="5976"/>
    <cellStyle name="Вычисление 2 2 14 12 2" xfId="10346"/>
    <cellStyle name="Вычисление 2 2 14 12 3" xfId="15009"/>
    <cellStyle name="Вычисление 2 2 14 12 4" xfId="19670"/>
    <cellStyle name="Вычисление 2 2 14 13" xfId="5977"/>
    <cellStyle name="Вычисление 2 2 14 13 2" xfId="10347"/>
    <cellStyle name="Вычисление 2 2 14 13 3" xfId="15010"/>
    <cellStyle name="Вычисление 2 2 14 13 4" xfId="19671"/>
    <cellStyle name="Вычисление 2 2 14 14" xfId="10343"/>
    <cellStyle name="Вычисление 2 2 14 15" xfId="15006"/>
    <cellStyle name="Вычисление 2 2 14 16" xfId="19667"/>
    <cellStyle name="Вычисление 2 2 14 2" xfId="5973"/>
    <cellStyle name="Вычисление 2 2 14 2 2" xfId="10348"/>
    <cellStyle name="Вычисление 2 2 14 2 3" xfId="15011"/>
    <cellStyle name="Вычисление 2 2 14 2 4" xfId="19672"/>
    <cellStyle name="Вычисление 2 2 14 3" xfId="5978"/>
    <cellStyle name="Вычисление 2 2 14 3 2" xfId="10349"/>
    <cellStyle name="Вычисление 2 2 14 3 3" xfId="15012"/>
    <cellStyle name="Вычисление 2 2 14 3 4" xfId="19673"/>
    <cellStyle name="Вычисление 2 2 14 4" xfId="5979"/>
    <cellStyle name="Вычисление 2 2 14 4 2" xfId="10350"/>
    <cellStyle name="Вычисление 2 2 14 4 3" xfId="15013"/>
    <cellStyle name="Вычисление 2 2 14 4 4" xfId="19674"/>
    <cellStyle name="Вычисление 2 2 14 5" xfId="5980"/>
    <cellStyle name="Вычисление 2 2 14 5 2" xfId="10351"/>
    <cellStyle name="Вычисление 2 2 14 5 3" xfId="15014"/>
    <cellStyle name="Вычисление 2 2 14 5 4" xfId="19675"/>
    <cellStyle name="Вычисление 2 2 14 6" xfId="5981"/>
    <cellStyle name="Вычисление 2 2 14 6 2" xfId="10352"/>
    <cellStyle name="Вычисление 2 2 14 6 3" xfId="15015"/>
    <cellStyle name="Вычисление 2 2 14 6 4" xfId="19676"/>
    <cellStyle name="Вычисление 2 2 14 7" xfId="5982"/>
    <cellStyle name="Вычисление 2 2 14 7 2" xfId="10353"/>
    <cellStyle name="Вычисление 2 2 14 7 3" xfId="15016"/>
    <cellStyle name="Вычисление 2 2 14 7 4" xfId="19677"/>
    <cellStyle name="Вычисление 2 2 14 8" xfId="5983"/>
    <cellStyle name="Вычисление 2 2 14 8 2" xfId="10354"/>
    <cellStyle name="Вычисление 2 2 14 8 3" xfId="15017"/>
    <cellStyle name="Вычисление 2 2 14 8 4" xfId="19678"/>
    <cellStyle name="Вычисление 2 2 14 9" xfId="5984"/>
    <cellStyle name="Вычисление 2 2 14 9 2" xfId="10355"/>
    <cellStyle name="Вычисление 2 2 14 9 3" xfId="15018"/>
    <cellStyle name="Вычисление 2 2 14 9 4" xfId="19679"/>
    <cellStyle name="Вычисление 2 2 15" xfId="1118"/>
    <cellStyle name="Вычисление 2 2 15 2" xfId="5985"/>
    <cellStyle name="Вычисление 2 2 15 3" xfId="10356"/>
    <cellStyle name="Вычисление 2 2 15 4" xfId="15019"/>
    <cellStyle name="Вычисление 2 2 15 5" xfId="19680"/>
    <cellStyle name="Вычисление 2 2 16" xfId="2376"/>
    <cellStyle name="Вычисление 2 2 16 2" xfId="5986"/>
    <cellStyle name="Вычисление 2 2 16 3" xfId="10357"/>
    <cellStyle name="Вычисление 2 2 16 4" xfId="15020"/>
    <cellStyle name="Вычисление 2 2 16 5" xfId="19681"/>
    <cellStyle name="Вычисление 2 2 17" xfId="2377"/>
    <cellStyle name="Вычисление 2 2 17 2" xfId="5987"/>
    <cellStyle name="Вычисление 2 2 17 3" xfId="10358"/>
    <cellStyle name="Вычисление 2 2 17 4" xfId="15021"/>
    <cellStyle name="Вычисление 2 2 17 5" xfId="19682"/>
    <cellStyle name="Вычисление 2 2 18" xfId="2378"/>
    <cellStyle name="Вычисление 2 2 18 2" xfId="5988"/>
    <cellStyle name="Вычисление 2 2 18 3" xfId="10359"/>
    <cellStyle name="Вычисление 2 2 18 4" xfId="15022"/>
    <cellStyle name="Вычисление 2 2 18 5" xfId="19683"/>
    <cellStyle name="Вычисление 2 2 19" xfId="2379"/>
    <cellStyle name="Вычисление 2 2 19 2" xfId="5989"/>
    <cellStyle name="Вычисление 2 2 19 3" xfId="10360"/>
    <cellStyle name="Вычисление 2 2 19 4" xfId="15023"/>
    <cellStyle name="Вычисление 2 2 19 5" xfId="19684"/>
    <cellStyle name="Вычисление 2 2 2" xfId="594"/>
    <cellStyle name="Вычисление 2 2 2 10" xfId="5990"/>
    <cellStyle name="Вычисление 2 2 2 10 2" xfId="10361"/>
    <cellStyle name="Вычисление 2 2 2 10 3" xfId="15024"/>
    <cellStyle name="Вычисление 2 2 2 10 4" xfId="19685"/>
    <cellStyle name="Вычисление 2 2 2 11" xfId="5991"/>
    <cellStyle name="Вычисление 2 2 2 11 2" xfId="10362"/>
    <cellStyle name="Вычисление 2 2 2 11 3" xfId="15025"/>
    <cellStyle name="Вычисление 2 2 2 11 4" xfId="19686"/>
    <cellStyle name="Вычисление 2 2 2 12" xfId="5992"/>
    <cellStyle name="Вычисление 2 2 2 12 2" xfId="10363"/>
    <cellStyle name="Вычисление 2 2 2 12 3" xfId="15026"/>
    <cellStyle name="Вычисление 2 2 2 12 4" xfId="19687"/>
    <cellStyle name="Вычисление 2 2 2 13" xfId="5993"/>
    <cellStyle name="Вычисление 2 2 2 13 2" xfId="10364"/>
    <cellStyle name="Вычисление 2 2 2 13 3" xfId="15027"/>
    <cellStyle name="Вычисление 2 2 2 13 4" xfId="19688"/>
    <cellStyle name="Вычисление 2 2 2 14" xfId="5994"/>
    <cellStyle name="Вычисление 2 2 2 14 2" xfId="10365"/>
    <cellStyle name="Вычисление 2 2 2 14 3" xfId="15028"/>
    <cellStyle name="Вычисление 2 2 2 14 4" xfId="19689"/>
    <cellStyle name="Вычисление 2 2 2 15" xfId="5995"/>
    <cellStyle name="Вычисление 2 2 2 15 2" xfId="10366"/>
    <cellStyle name="Вычисление 2 2 2 15 3" xfId="15029"/>
    <cellStyle name="Вычисление 2 2 2 15 4" xfId="19690"/>
    <cellStyle name="Вычисление 2 2 2 16" xfId="5996"/>
    <cellStyle name="Вычисление 2 2 2 16 2" xfId="10367"/>
    <cellStyle name="Вычисление 2 2 2 16 3" xfId="15030"/>
    <cellStyle name="Вычисление 2 2 2 16 4" xfId="19691"/>
    <cellStyle name="Вычисление 2 2 2 17" xfId="5997"/>
    <cellStyle name="Вычисление 2 2 2 17 2" xfId="10368"/>
    <cellStyle name="Вычисление 2 2 2 17 3" xfId="15031"/>
    <cellStyle name="Вычисление 2 2 2 17 4" xfId="19692"/>
    <cellStyle name="Вычисление 2 2 2 18" xfId="5998"/>
    <cellStyle name="Вычисление 2 2 2 18 2" xfId="10369"/>
    <cellStyle name="Вычисление 2 2 2 18 3" xfId="15032"/>
    <cellStyle name="Вычисление 2 2 2 18 4" xfId="19693"/>
    <cellStyle name="Вычисление 2 2 2 19" xfId="2472"/>
    <cellStyle name="Вычисление 2 2 2 2" xfId="840"/>
    <cellStyle name="Вычисление 2 2 2 2 2" xfId="1153"/>
    <cellStyle name="Вычисление 2 2 2 2 3" xfId="1593"/>
    <cellStyle name="Вычисление 2 2 2 2 4" xfId="2033"/>
    <cellStyle name="Вычисление 2 2 2 2 5" xfId="5999"/>
    <cellStyle name="Вычисление 2 2 2 2 6" xfId="10370"/>
    <cellStyle name="Вычисление 2 2 2 2 7" xfId="15033"/>
    <cellStyle name="Вычисление 2 2 2 2 8" xfId="19694"/>
    <cellStyle name="Вычисление 2 2 2 20" xfId="11675"/>
    <cellStyle name="Вычисление 2 2 2 21" xfId="16336"/>
    <cellStyle name="Вычисление 2 2 2 3" xfId="1132"/>
    <cellStyle name="Вычисление 2 2 2 3 2" xfId="1354"/>
    <cellStyle name="Вычисление 2 2 2 3 3" xfId="1794"/>
    <cellStyle name="Вычисление 2 2 2 3 4" xfId="2234"/>
    <cellStyle name="Вычисление 2 2 2 3 5" xfId="6000"/>
    <cellStyle name="Вычисление 2 2 2 3 6" xfId="10371"/>
    <cellStyle name="Вычисление 2 2 2 3 7" xfId="15034"/>
    <cellStyle name="Вычисление 2 2 2 3 8" xfId="19695"/>
    <cellStyle name="Вычисление 2 2 2 4" xfId="916"/>
    <cellStyle name="Вычисление 2 2 2 4 2" xfId="6001"/>
    <cellStyle name="Вычисление 2 2 2 4 3" xfId="10372"/>
    <cellStyle name="Вычисление 2 2 2 4 4" xfId="15035"/>
    <cellStyle name="Вычисление 2 2 2 4 5" xfId="19696"/>
    <cellStyle name="Вычисление 2 2 2 5" xfId="1445"/>
    <cellStyle name="Вычисление 2 2 2 5 2" xfId="6002"/>
    <cellStyle name="Вычисление 2 2 2 5 3" xfId="10373"/>
    <cellStyle name="Вычисление 2 2 2 5 4" xfId="15036"/>
    <cellStyle name="Вычисление 2 2 2 5 5" xfId="19697"/>
    <cellStyle name="Вычисление 2 2 2 6" xfId="1885"/>
    <cellStyle name="Вычисление 2 2 2 6 2" xfId="6003"/>
    <cellStyle name="Вычисление 2 2 2 6 3" xfId="10374"/>
    <cellStyle name="Вычисление 2 2 2 6 4" xfId="15037"/>
    <cellStyle name="Вычисление 2 2 2 6 5" xfId="19698"/>
    <cellStyle name="Вычисление 2 2 2 7" xfId="2701"/>
    <cellStyle name="Вычисление 2 2 2 7 2" xfId="10375"/>
    <cellStyle name="Вычисление 2 2 2 7 3" xfId="15038"/>
    <cellStyle name="Вычисление 2 2 2 7 4" xfId="19699"/>
    <cellStyle name="Вычисление 2 2 2 8" xfId="6004"/>
    <cellStyle name="Вычисление 2 2 2 8 2" xfId="10376"/>
    <cellStyle name="Вычисление 2 2 2 8 3" xfId="15039"/>
    <cellStyle name="Вычисление 2 2 2 8 4" xfId="19700"/>
    <cellStyle name="Вычисление 2 2 2 9" xfId="6005"/>
    <cellStyle name="Вычисление 2 2 2 9 2" xfId="10377"/>
    <cellStyle name="Вычисление 2 2 2 9 3" xfId="15040"/>
    <cellStyle name="Вычисление 2 2 2 9 4" xfId="19701"/>
    <cellStyle name="Вычисление 2 2 20" xfId="2380"/>
    <cellStyle name="Вычисление 2 2 20 2" xfId="6006"/>
    <cellStyle name="Вычисление 2 2 20 3" xfId="10378"/>
    <cellStyle name="Вычисление 2 2 20 4" xfId="15041"/>
    <cellStyle name="Вычисление 2 2 20 5" xfId="19702"/>
    <cellStyle name="Вычисление 2 2 21" xfId="2381"/>
    <cellStyle name="Вычисление 2 2 21 2" xfId="6007"/>
    <cellStyle name="Вычисление 2 2 21 3" xfId="10379"/>
    <cellStyle name="Вычисление 2 2 21 4" xfId="15042"/>
    <cellStyle name="Вычисление 2 2 21 5" xfId="19703"/>
    <cellStyle name="Вычисление 2 2 22" xfId="6008"/>
    <cellStyle name="Вычисление 2 2 22 2" xfId="10380"/>
    <cellStyle name="Вычисление 2 2 22 3" xfId="15043"/>
    <cellStyle name="Вычисление 2 2 22 4" xfId="19704"/>
    <cellStyle name="Вычисление 2 2 23" xfId="6009"/>
    <cellStyle name="Вычисление 2 2 23 2" xfId="10381"/>
    <cellStyle name="Вычисление 2 2 23 3" xfId="15044"/>
    <cellStyle name="Вычисление 2 2 23 4" xfId="19705"/>
    <cellStyle name="Вычисление 2 2 24" xfId="6010"/>
    <cellStyle name="Вычисление 2 2 24 2" xfId="10382"/>
    <cellStyle name="Вычисление 2 2 24 3" xfId="15045"/>
    <cellStyle name="Вычисление 2 2 24 4" xfId="19706"/>
    <cellStyle name="Вычисление 2 2 25" xfId="6011"/>
    <cellStyle name="Вычисление 2 2 25 2" xfId="10383"/>
    <cellStyle name="Вычисление 2 2 25 3" xfId="15046"/>
    <cellStyle name="Вычисление 2 2 25 4" xfId="19707"/>
    <cellStyle name="Вычисление 2 2 26" xfId="6012"/>
    <cellStyle name="Вычисление 2 2 26 2" xfId="10384"/>
    <cellStyle name="Вычисление 2 2 26 3" xfId="15047"/>
    <cellStyle name="Вычисление 2 2 26 4" xfId="19708"/>
    <cellStyle name="Вычисление 2 2 27" xfId="6013"/>
    <cellStyle name="Вычисление 2 2 27 2" xfId="10385"/>
    <cellStyle name="Вычисление 2 2 27 3" xfId="15048"/>
    <cellStyle name="Вычисление 2 2 27 4" xfId="19709"/>
    <cellStyle name="Вычисление 2 2 28" xfId="6014"/>
    <cellStyle name="Вычисление 2 2 28 2" xfId="10386"/>
    <cellStyle name="Вычисление 2 2 28 3" xfId="15049"/>
    <cellStyle name="Вычисление 2 2 28 4" xfId="19710"/>
    <cellStyle name="Вычисление 2 2 29" xfId="5529"/>
    <cellStyle name="Вычисление 2 2 3" xfId="595"/>
    <cellStyle name="Вычисление 2 2 3 10" xfId="6015"/>
    <cellStyle name="Вычисление 2 2 3 10 2" xfId="10387"/>
    <cellStyle name="Вычисление 2 2 3 10 3" xfId="15050"/>
    <cellStyle name="Вычисление 2 2 3 10 4" xfId="19711"/>
    <cellStyle name="Вычисление 2 2 3 11" xfId="6016"/>
    <cellStyle name="Вычисление 2 2 3 11 2" xfId="10388"/>
    <cellStyle name="Вычисление 2 2 3 11 3" xfId="15051"/>
    <cellStyle name="Вычисление 2 2 3 11 4" xfId="19712"/>
    <cellStyle name="Вычисление 2 2 3 12" xfId="6017"/>
    <cellStyle name="Вычисление 2 2 3 12 2" xfId="10389"/>
    <cellStyle name="Вычисление 2 2 3 12 3" xfId="15052"/>
    <cellStyle name="Вычисление 2 2 3 12 4" xfId="19713"/>
    <cellStyle name="Вычисление 2 2 3 13" xfId="6018"/>
    <cellStyle name="Вычисление 2 2 3 13 2" xfId="10390"/>
    <cellStyle name="Вычисление 2 2 3 13 3" xfId="15053"/>
    <cellStyle name="Вычисление 2 2 3 13 4" xfId="19714"/>
    <cellStyle name="Вычисление 2 2 3 14" xfId="6019"/>
    <cellStyle name="Вычисление 2 2 3 14 2" xfId="10391"/>
    <cellStyle name="Вычисление 2 2 3 14 3" xfId="15054"/>
    <cellStyle name="Вычисление 2 2 3 14 4" xfId="19715"/>
    <cellStyle name="Вычисление 2 2 3 15" xfId="6020"/>
    <cellStyle name="Вычисление 2 2 3 15 2" xfId="10392"/>
    <cellStyle name="Вычисление 2 2 3 15 3" xfId="15055"/>
    <cellStyle name="Вычисление 2 2 3 15 4" xfId="19716"/>
    <cellStyle name="Вычисление 2 2 3 16" xfId="6021"/>
    <cellStyle name="Вычисление 2 2 3 16 2" xfId="10393"/>
    <cellStyle name="Вычисление 2 2 3 16 3" xfId="15056"/>
    <cellStyle name="Вычисление 2 2 3 16 4" xfId="19717"/>
    <cellStyle name="Вычисление 2 2 3 17" xfId="6022"/>
    <cellStyle name="Вычисление 2 2 3 17 2" xfId="10394"/>
    <cellStyle name="Вычисление 2 2 3 17 3" xfId="15057"/>
    <cellStyle name="Вычисление 2 2 3 17 4" xfId="19718"/>
    <cellStyle name="Вычисление 2 2 3 18" xfId="6023"/>
    <cellStyle name="Вычисление 2 2 3 18 2" xfId="10395"/>
    <cellStyle name="Вычисление 2 2 3 18 3" xfId="15058"/>
    <cellStyle name="Вычисление 2 2 3 18 4" xfId="19719"/>
    <cellStyle name="Вычисление 2 2 3 19" xfId="2471"/>
    <cellStyle name="Вычисление 2 2 3 2" xfId="984"/>
    <cellStyle name="Вычисление 2 2 3 2 2" xfId="1355"/>
    <cellStyle name="Вычисление 2 2 3 2 3" xfId="1795"/>
    <cellStyle name="Вычисление 2 2 3 2 4" xfId="2235"/>
    <cellStyle name="Вычисление 2 2 3 2 5" xfId="6024"/>
    <cellStyle name="Вычисление 2 2 3 2 6" xfId="10396"/>
    <cellStyle name="Вычисление 2 2 3 2 7" xfId="15059"/>
    <cellStyle name="Вычисление 2 2 3 2 8" xfId="19720"/>
    <cellStyle name="Вычисление 2 2 3 20" xfId="11676"/>
    <cellStyle name="Вычисление 2 2 3 21" xfId="16337"/>
    <cellStyle name="Вычисление 2 2 3 3" xfId="1154"/>
    <cellStyle name="Вычисление 2 2 3 3 2" xfId="6025"/>
    <cellStyle name="Вычисление 2 2 3 3 3" xfId="10397"/>
    <cellStyle name="Вычисление 2 2 3 3 4" xfId="15060"/>
    <cellStyle name="Вычисление 2 2 3 3 5" xfId="19721"/>
    <cellStyle name="Вычисление 2 2 3 4" xfId="1594"/>
    <cellStyle name="Вычисление 2 2 3 4 2" xfId="6026"/>
    <cellStyle name="Вычисление 2 2 3 4 3" xfId="10398"/>
    <cellStyle name="Вычисление 2 2 3 4 4" xfId="15061"/>
    <cellStyle name="Вычисление 2 2 3 4 5" xfId="19722"/>
    <cellStyle name="Вычисление 2 2 3 5" xfId="2034"/>
    <cellStyle name="Вычисление 2 2 3 5 2" xfId="6027"/>
    <cellStyle name="Вычисление 2 2 3 5 3" xfId="10399"/>
    <cellStyle name="Вычисление 2 2 3 5 4" xfId="15062"/>
    <cellStyle name="Вычисление 2 2 3 5 5" xfId="19723"/>
    <cellStyle name="Вычисление 2 2 3 6" xfId="2702"/>
    <cellStyle name="Вычисление 2 2 3 6 2" xfId="10400"/>
    <cellStyle name="Вычисление 2 2 3 6 3" xfId="15063"/>
    <cellStyle name="Вычисление 2 2 3 6 4" xfId="19724"/>
    <cellStyle name="Вычисление 2 2 3 7" xfId="6028"/>
    <cellStyle name="Вычисление 2 2 3 7 2" xfId="10401"/>
    <cellStyle name="Вычисление 2 2 3 7 3" xfId="15064"/>
    <cellStyle name="Вычисление 2 2 3 7 4" xfId="19725"/>
    <cellStyle name="Вычисление 2 2 3 8" xfId="6029"/>
    <cellStyle name="Вычисление 2 2 3 8 2" xfId="10402"/>
    <cellStyle name="Вычисление 2 2 3 8 3" xfId="15065"/>
    <cellStyle name="Вычисление 2 2 3 8 4" xfId="19726"/>
    <cellStyle name="Вычисление 2 2 3 9" xfId="6030"/>
    <cellStyle name="Вычисление 2 2 3 9 2" xfId="10403"/>
    <cellStyle name="Вычисление 2 2 3 9 3" xfId="15066"/>
    <cellStyle name="Вычисление 2 2 3 9 4" xfId="19727"/>
    <cellStyle name="Вычисление 2 2 30" xfId="2555"/>
    <cellStyle name="Вычисление 2 2 31" xfId="6077"/>
    <cellStyle name="Вычисление 2 2 4" xfId="596"/>
    <cellStyle name="Вычисление 2 2 4 10" xfId="6031"/>
    <cellStyle name="Вычисление 2 2 4 10 2" xfId="10404"/>
    <cellStyle name="Вычисление 2 2 4 10 3" xfId="15067"/>
    <cellStyle name="Вычисление 2 2 4 10 4" xfId="19728"/>
    <cellStyle name="Вычисление 2 2 4 11" xfId="6032"/>
    <cellStyle name="Вычисление 2 2 4 11 2" xfId="10405"/>
    <cellStyle name="Вычисление 2 2 4 11 3" xfId="15068"/>
    <cellStyle name="Вычисление 2 2 4 11 4" xfId="19729"/>
    <cellStyle name="Вычисление 2 2 4 12" xfId="6033"/>
    <cellStyle name="Вычисление 2 2 4 12 2" xfId="10406"/>
    <cellStyle name="Вычисление 2 2 4 12 3" xfId="15069"/>
    <cellStyle name="Вычисление 2 2 4 12 4" xfId="19730"/>
    <cellStyle name="Вычисление 2 2 4 13" xfId="6034"/>
    <cellStyle name="Вычисление 2 2 4 13 2" xfId="10407"/>
    <cellStyle name="Вычисление 2 2 4 13 3" xfId="15070"/>
    <cellStyle name="Вычисление 2 2 4 13 4" xfId="19731"/>
    <cellStyle name="Вычисление 2 2 4 14" xfId="6035"/>
    <cellStyle name="Вычисление 2 2 4 14 2" xfId="10408"/>
    <cellStyle name="Вычисление 2 2 4 14 3" xfId="15071"/>
    <cellStyle name="Вычисление 2 2 4 14 4" xfId="19732"/>
    <cellStyle name="Вычисление 2 2 4 15" xfId="6036"/>
    <cellStyle name="Вычисление 2 2 4 15 2" xfId="10409"/>
    <cellStyle name="Вычисление 2 2 4 15 3" xfId="15072"/>
    <cellStyle name="Вычисление 2 2 4 15 4" xfId="19733"/>
    <cellStyle name="Вычисление 2 2 4 16" xfId="6037"/>
    <cellStyle name="Вычисление 2 2 4 16 2" xfId="10410"/>
    <cellStyle name="Вычисление 2 2 4 16 3" xfId="15073"/>
    <cellStyle name="Вычисление 2 2 4 16 4" xfId="19734"/>
    <cellStyle name="Вычисление 2 2 4 17" xfId="6038"/>
    <cellStyle name="Вычисление 2 2 4 17 2" xfId="10411"/>
    <cellStyle name="Вычисление 2 2 4 17 3" xfId="15074"/>
    <cellStyle name="Вычисление 2 2 4 17 4" xfId="19735"/>
    <cellStyle name="Вычисление 2 2 4 18" xfId="6039"/>
    <cellStyle name="Вычисление 2 2 4 18 2" xfId="10412"/>
    <cellStyle name="Вычисление 2 2 4 18 3" xfId="15075"/>
    <cellStyle name="Вычисление 2 2 4 18 4" xfId="19736"/>
    <cellStyle name="Вычисление 2 2 4 19" xfId="3198"/>
    <cellStyle name="Вычисление 2 2 4 2" xfId="985"/>
    <cellStyle name="Вычисление 2 2 4 2 2" xfId="1356"/>
    <cellStyle name="Вычисление 2 2 4 2 3" xfId="1796"/>
    <cellStyle name="Вычисление 2 2 4 2 4" xfId="2236"/>
    <cellStyle name="Вычисление 2 2 4 2 5" xfId="6040"/>
    <cellStyle name="Вычисление 2 2 4 2 6" xfId="10413"/>
    <cellStyle name="Вычисление 2 2 4 2 7" xfId="15076"/>
    <cellStyle name="Вычисление 2 2 4 2 8" xfId="19737"/>
    <cellStyle name="Вычисление 2 2 4 20" xfId="11677"/>
    <cellStyle name="Вычисление 2 2 4 21" xfId="16338"/>
    <cellStyle name="Вычисление 2 2 4 3" xfId="1155"/>
    <cellStyle name="Вычисление 2 2 4 3 2" xfId="6041"/>
    <cellStyle name="Вычисление 2 2 4 3 3" xfId="10414"/>
    <cellStyle name="Вычисление 2 2 4 3 4" xfId="15077"/>
    <cellStyle name="Вычисление 2 2 4 3 5" xfId="19738"/>
    <cellStyle name="Вычисление 2 2 4 4" xfId="1595"/>
    <cellStyle name="Вычисление 2 2 4 4 2" xfId="6042"/>
    <cellStyle name="Вычисление 2 2 4 4 3" xfId="10415"/>
    <cellStyle name="Вычисление 2 2 4 4 4" xfId="15078"/>
    <cellStyle name="Вычисление 2 2 4 4 5" xfId="19739"/>
    <cellStyle name="Вычисление 2 2 4 5" xfId="2035"/>
    <cellStyle name="Вычисление 2 2 4 5 2" xfId="6043"/>
    <cellStyle name="Вычисление 2 2 4 5 3" xfId="10416"/>
    <cellStyle name="Вычисление 2 2 4 5 4" xfId="15079"/>
    <cellStyle name="Вычисление 2 2 4 5 5" xfId="19740"/>
    <cellStyle name="Вычисление 2 2 4 6" xfId="2703"/>
    <cellStyle name="Вычисление 2 2 4 6 2" xfId="10417"/>
    <cellStyle name="Вычисление 2 2 4 6 3" xfId="15080"/>
    <cellStyle name="Вычисление 2 2 4 6 4" xfId="19741"/>
    <cellStyle name="Вычисление 2 2 4 7" xfId="6044"/>
    <cellStyle name="Вычисление 2 2 4 7 2" xfId="10418"/>
    <cellStyle name="Вычисление 2 2 4 7 3" xfId="15081"/>
    <cellStyle name="Вычисление 2 2 4 7 4" xfId="19742"/>
    <cellStyle name="Вычисление 2 2 4 8" xfId="6045"/>
    <cellStyle name="Вычисление 2 2 4 8 2" xfId="10419"/>
    <cellStyle name="Вычисление 2 2 4 8 3" xfId="15082"/>
    <cellStyle name="Вычисление 2 2 4 8 4" xfId="19743"/>
    <cellStyle name="Вычисление 2 2 4 9" xfId="6046"/>
    <cellStyle name="Вычисление 2 2 4 9 2" xfId="10420"/>
    <cellStyle name="Вычисление 2 2 4 9 3" xfId="15083"/>
    <cellStyle name="Вычисление 2 2 4 9 4" xfId="19744"/>
    <cellStyle name="Вычисление 2 2 5" xfId="597"/>
    <cellStyle name="Вычисление 2 2 5 10" xfId="6047"/>
    <cellStyle name="Вычисление 2 2 5 10 2" xfId="10421"/>
    <cellStyle name="Вычисление 2 2 5 10 3" xfId="15084"/>
    <cellStyle name="Вычисление 2 2 5 10 4" xfId="19745"/>
    <cellStyle name="Вычисление 2 2 5 11" xfId="6048"/>
    <cellStyle name="Вычисление 2 2 5 11 2" xfId="10422"/>
    <cellStyle name="Вычисление 2 2 5 11 3" xfId="15085"/>
    <cellStyle name="Вычисление 2 2 5 11 4" xfId="19746"/>
    <cellStyle name="Вычисление 2 2 5 12" xfId="6049"/>
    <cellStyle name="Вычисление 2 2 5 12 2" xfId="10423"/>
    <cellStyle name="Вычисление 2 2 5 12 3" xfId="15086"/>
    <cellStyle name="Вычисление 2 2 5 12 4" xfId="19747"/>
    <cellStyle name="Вычисление 2 2 5 13" xfId="6050"/>
    <cellStyle name="Вычисление 2 2 5 13 2" xfId="10424"/>
    <cellStyle name="Вычисление 2 2 5 13 3" xfId="15087"/>
    <cellStyle name="Вычисление 2 2 5 13 4" xfId="19748"/>
    <cellStyle name="Вычисление 2 2 5 14" xfId="6051"/>
    <cellStyle name="Вычисление 2 2 5 14 2" xfId="10425"/>
    <cellStyle name="Вычисление 2 2 5 14 3" xfId="15088"/>
    <cellStyle name="Вычисление 2 2 5 14 4" xfId="19749"/>
    <cellStyle name="Вычисление 2 2 5 15" xfId="6052"/>
    <cellStyle name="Вычисление 2 2 5 15 2" xfId="10426"/>
    <cellStyle name="Вычисление 2 2 5 15 3" xfId="15089"/>
    <cellStyle name="Вычисление 2 2 5 15 4" xfId="19750"/>
    <cellStyle name="Вычисление 2 2 5 16" xfId="6053"/>
    <cellStyle name="Вычисление 2 2 5 16 2" xfId="10427"/>
    <cellStyle name="Вычисление 2 2 5 16 3" xfId="15090"/>
    <cellStyle name="Вычисление 2 2 5 16 4" xfId="19751"/>
    <cellStyle name="Вычисление 2 2 5 17" xfId="6054"/>
    <cellStyle name="Вычисление 2 2 5 17 2" xfId="10428"/>
    <cellStyle name="Вычисление 2 2 5 17 3" xfId="15091"/>
    <cellStyle name="Вычисление 2 2 5 17 4" xfId="19752"/>
    <cellStyle name="Вычисление 2 2 5 18" xfId="6055"/>
    <cellStyle name="Вычисление 2 2 5 18 2" xfId="10429"/>
    <cellStyle name="Вычисление 2 2 5 18 3" xfId="15092"/>
    <cellStyle name="Вычисление 2 2 5 18 4" xfId="19753"/>
    <cellStyle name="Вычисление 2 2 5 19" xfId="3181"/>
    <cellStyle name="Вычисление 2 2 5 2" xfId="986"/>
    <cellStyle name="Вычисление 2 2 5 2 2" xfId="1357"/>
    <cellStyle name="Вычисление 2 2 5 2 3" xfId="1797"/>
    <cellStyle name="Вычисление 2 2 5 2 4" xfId="2237"/>
    <cellStyle name="Вычисление 2 2 5 2 5" xfId="6056"/>
    <cellStyle name="Вычисление 2 2 5 2 6" xfId="10430"/>
    <cellStyle name="Вычисление 2 2 5 2 7" xfId="15093"/>
    <cellStyle name="Вычисление 2 2 5 2 8" xfId="19754"/>
    <cellStyle name="Вычисление 2 2 5 20" xfId="11678"/>
    <cellStyle name="Вычисление 2 2 5 21" xfId="16339"/>
    <cellStyle name="Вычисление 2 2 5 3" xfId="1156"/>
    <cellStyle name="Вычисление 2 2 5 3 2" xfId="6057"/>
    <cellStyle name="Вычисление 2 2 5 3 3" xfId="10431"/>
    <cellStyle name="Вычисление 2 2 5 3 4" xfId="15094"/>
    <cellStyle name="Вычисление 2 2 5 3 5" xfId="19755"/>
    <cellStyle name="Вычисление 2 2 5 4" xfId="1596"/>
    <cellStyle name="Вычисление 2 2 5 4 2" xfId="6058"/>
    <cellStyle name="Вычисление 2 2 5 4 3" xfId="10432"/>
    <cellStyle name="Вычисление 2 2 5 4 4" xfId="15095"/>
    <cellStyle name="Вычисление 2 2 5 4 5" xfId="19756"/>
    <cellStyle name="Вычисление 2 2 5 5" xfId="2036"/>
    <cellStyle name="Вычисление 2 2 5 5 2" xfId="6059"/>
    <cellStyle name="Вычисление 2 2 5 5 3" xfId="10433"/>
    <cellStyle name="Вычисление 2 2 5 5 4" xfId="15096"/>
    <cellStyle name="Вычисление 2 2 5 5 5" xfId="19757"/>
    <cellStyle name="Вычисление 2 2 5 6" xfId="2704"/>
    <cellStyle name="Вычисление 2 2 5 6 2" xfId="10434"/>
    <cellStyle name="Вычисление 2 2 5 6 3" xfId="15097"/>
    <cellStyle name="Вычисление 2 2 5 6 4" xfId="19758"/>
    <cellStyle name="Вычисление 2 2 5 7" xfId="6061"/>
    <cellStyle name="Вычисление 2 2 5 7 2" xfId="10435"/>
    <cellStyle name="Вычисление 2 2 5 7 3" xfId="15098"/>
    <cellStyle name="Вычисление 2 2 5 7 4" xfId="19759"/>
    <cellStyle name="Вычисление 2 2 5 8" xfId="6062"/>
    <cellStyle name="Вычисление 2 2 5 8 2" xfId="10436"/>
    <cellStyle name="Вычисление 2 2 5 8 3" xfId="15099"/>
    <cellStyle name="Вычисление 2 2 5 8 4" xfId="19760"/>
    <cellStyle name="Вычисление 2 2 5 9" xfId="6063"/>
    <cellStyle name="Вычисление 2 2 5 9 2" xfId="10437"/>
    <cellStyle name="Вычисление 2 2 5 9 3" xfId="15100"/>
    <cellStyle name="Вычисление 2 2 5 9 4" xfId="19761"/>
    <cellStyle name="Вычисление 2 2 6" xfId="598"/>
    <cellStyle name="Вычисление 2 2 6 10" xfId="6064"/>
    <cellStyle name="Вычисление 2 2 6 10 2" xfId="10438"/>
    <cellStyle name="Вычисление 2 2 6 10 3" xfId="15101"/>
    <cellStyle name="Вычисление 2 2 6 10 4" xfId="19762"/>
    <cellStyle name="Вычисление 2 2 6 11" xfId="6065"/>
    <cellStyle name="Вычисление 2 2 6 11 2" xfId="10439"/>
    <cellStyle name="Вычисление 2 2 6 11 3" xfId="15102"/>
    <cellStyle name="Вычисление 2 2 6 11 4" xfId="19763"/>
    <cellStyle name="Вычисление 2 2 6 12" xfId="6066"/>
    <cellStyle name="Вычисление 2 2 6 12 2" xfId="10440"/>
    <cellStyle name="Вычисление 2 2 6 12 3" xfId="15103"/>
    <cellStyle name="Вычисление 2 2 6 12 4" xfId="19764"/>
    <cellStyle name="Вычисление 2 2 6 13" xfId="6067"/>
    <cellStyle name="Вычисление 2 2 6 13 2" xfId="10441"/>
    <cellStyle name="Вычисление 2 2 6 13 3" xfId="15104"/>
    <cellStyle name="Вычисление 2 2 6 13 4" xfId="19765"/>
    <cellStyle name="Вычисление 2 2 6 14" xfId="6068"/>
    <cellStyle name="Вычисление 2 2 6 14 2" xfId="10442"/>
    <cellStyle name="Вычисление 2 2 6 14 3" xfId="15105"/>
    <cellStyle name="Вычисление 2 2 6 14 4" xfId="19766"/>
    <cellStyle name="Вычисление 2 2 6 15" xfId="6069"/>
    <cellStyle name="Вычисление 2 2 6 15 2" xfId="10443"/>
    <cellStyle name="Вычисление 2 2 6 15 3" xfId="15106"/>
    <cellStyle name="Вычисление 2 2 6 15 4" xfId="19767"/>
    <cellStyle name="Вычисление 2 2 6 16" xfId="6070"/>
    <cellStyle name="Вычисление 2 2 6 16 2" xfId="10444"/>
    <cellStyle name="Вычисление 2 2 6 16 3" xfId="15107"/>
    <cellStyle name="Вычисление 2 2 6 16 4" xfId="19768"/>
    <cellStyle name="Вычисление 2 2 6 17" xfId="6071"/>
    <cellStyle name="Вычисление 2 2 6 17 2" xfId="10445"/>
    <cellStyle name="Вычисление 2 2 6 17 3" xfId="15108"/>
    <cellStyle name="Вычисление 2 2 6 17 4" xfId="19769"/>
    <cellStyle name="Вычисление 2 2 6 18" xfId="6072"/>
    <cellStyle name="Вычисление 2 2 6 18 2" xfId="10446"/>
    <cellStyle name="Вычисление 2 2 6 18 3" xfId="15109"/>
    <cellStyle name="Вычисление 2 2 6 18 4" xfId="19770"/>
    <cellStyle name="Вычисление 2 2 6 19" xfId="3164"/>
    <cellStyle name="Вычисление 2 2 6 2" xfId="987"/>
    <cellStyle name="Вычисление 2 2 6 2 2" xfId="1358"/>
    <cellStyle name="Вычисление 2 2 6 2 3" xfId="1798"/>
    <cellStyle name="Вычисление 2 2 6 2 4" xfId="2238"/>
    <cellStyle name="Вычисление 2 2 6 2 5" xfId="6073"/>
    <cellStyle name="Вычисление 2 2 6 2 6" xfId="10447"/>
    <cellStyle name="Вычисление 2 2 6 2 7" xfId="15110"/>
    <cellStyle name="Вычисление 2 2 6 2 8" xfId="19771"/>
    <cellStyle name="Вычисление 2 2 6 20" xfId="11679"/>
    <cellStyle name="Вычисление 2 2 6 21" xfId="16340"/>
    <cellStyle name="Вычисление 2 2 6 3" xfId="1157"/>
    <cellStyle name="Вычисление 2 2 6 3 2" xfId="6074"/>
    <cellStyle name="Вычисление 2 2 6 3 3" xfId="10448"/>
    <cellStyle name="Вычисление 2 2 6 3 4" xfId="15111"/>
    <cellStyle name="Вычисление 2 2 6 3 5" xfId="19772"/>
    <cellStyle name="Вычисление 2 2 6 4" xfId="1597"/>
    <cellStyle name="Вычисление 2 2 6 4 2" xfId="6075"/>
    <cellStyle name="Вычисление 2 2 6 4 3" xfId="10449"/>
    <cellStyle name="Вычисление 2 2 6 4 4" xfId="15112"/>
    <cellStyle name="Вычисление 2 2 6 4 5" xfId="19773"/>
    <cellStyle name="Вычисление 2 2 6 5" xfId="2037"/>
    <cellStyle name="Вычисление 2 2 6 5 2" xfId="6076"/>
    <cellStyle name="Вычисление 2 2 6 5 3" xfId="10450"/>
    <cellStyle name="Вычисление 2 2 6 5 4" xfId="15113"/>
    <cellStyle name="Вычисление 2 2 6 5 5" xfId="19774"/>
    <cellStyle name="Вычисление 2 2 6 6" xfId="2705"/>
    <cellStyle name="Вычисление 2 2 6 6 2" xfId="10451"/>
    <cellStyle name="Вычисление 2 2 6 6 3" xfId="15114"/>
    <cellStyle name="Вычисление 2 2 6 6 4" xfId="19775"/>
    <cellStyle name="Вычисление 2 2 6 7" xfId="6078"/>
    <cellStyle name="Вычисление 2 2 6 7 2" xfId="10452"/>
    <cellStyle name="Вычисление 2 2 6 7 3" xfId="15115"/>
    <cellStyle name="Вычисление 2 2 6 7 4" xfId="19776"/>
    <cellStyle name="Вычисление 2 2 6 8" xfId="6079"/>
    <cellStyle name="Вычисление 2 2 6 8 2" xfId="10453"/>
    <cellStyle name="Вычисление 2 2 6 8 3" xfId="15116"/>
    <cellStyle name="Вычисление 2 2 6 8 4" xfId="19777"/>
    <cellStyle name="Вычисление 2 2 6 9" xfId="6080"/>
    <cellStyle name="Вычисление 2 2 6 9 2" xfId="10454"/>
    <cellStyle name="Вычисление 2 2 6 9 3" xfId="15117"/>
    <cellStyle name="Вычисление 2 2 6 9 4" xfId="19778"/>
    <cellStyle name="Вычисление 2 2 7" xfId="599"/>
    <cellStyle name="Вычисление 2 2 7 10" xfId="6081"/>
    <cellStyle name="Вычисление 2 2 7 10 2" xfId="10455"/>
    <cellStyle name="Вычисление 2 2 7 10 3" xfId="15118"/>
    <cellStyle name="Вычисление 2 2 7 10 4" xfId="19779"/>
    <cellStyle name="Вычисление 2 2 7 11" xfId="6082"/>
    <cellStyle name="Вычисление 2 2 7 11 2" xfId="10456"/>
    <cellStyle name="Вычисление 2 2 7 11 3" xfId="15119"/>
    <cellStyle name="Вычисление 2 2 7 11 4" xfId="19780"/>
    <cellStyle name="Вычисление 2 2 7 12" xfId="6083"/>
    <cellStyle name="Вычисление 2 2 7 12 2" xfId="10457"/>
    <cellStyle name="Вычисление 2 2 7 12 3" xfId="15120"/>
    <cellStyle name="Вычисление 2 2 7 12 4" xfId="19781"/>
    <cellStyle name="Вычисление 2 2 7 13" xfId="6084"/>
    <cellStyle name="Вычисление 2 2 7 13 2" xfId="10458"/>
    <cellStyle name="Вычисление 2 2 7 13 3" xfId="15121"/>
    <cellStyle name="Вычисление 2 2 7 13 4" xfId="19782"/>
    <cellStyle name="Вычисление 2 2 7 14" xfId="6085"/>
    <cellStyle name="Вычисление 2 2 7 14 2" xfId="10459"/>
    <cellStyle name="Вычисление 2 2 7 14 3" xfId="15122"/>
    <cellStyle name="Вычисление 2 2 7 14 4" xfId="19783"/>
    <cellStyle name="Вычисление 2 2 7 15" xfId="6086"/>
    <cellStyle name="Вычисление 2 2 7 15 2" xfId="10460"/>
    <cellStyle name="Вычисление 2 2 7 15 3" xfId="15123"/>
    <cellStyle name="Вычисление 2 2 7 15 4" xfId="19784"/>
    <cellStyle name="Вычисление 2 2 7 16" xfId="6087"/>
    <cellStyle name="Вычисление 2 2 7 16 2" xfId="10461"/>
    <cellStyle name="Вычисление 2 2 7 16 3" xfId="15124"/>
    <cellStyle name="Вычисление 2 2 7 16 4" xfId="19785"/>
    <cellStyle name="Вычисление 2 2 7 17" xfId="6088"/>
    <cellStyle name="Вычисление 2 2 7 17 2" xfId="10462"/>
    <cellStyle name="Вычисление 2 2 7 17 3" xfId="15125"/>
    <cellStyle name="Вычисление 2 2 7 17 4" xfId="19786"/>
    <cellStyle name="Вычисление 2 2 7 18" xfId="6089"/>
    <cellStyle name="Вычисление 2 2 7 18 2" xfId="10463"/>
    <cellStyle name="Вычисление 2 2 7 18 3" xfId="15126"/>
    <cellStyle name="Вычисление 2 2 7 18 4" xfId="19787"/>
    <cellStyle name="Вычисление 2 2 7 19" xfId="3147"/>
    <cellStyle name="Вычисление 2 2 7 2" xfId="988"/>
    <cellStyle name="Вычисление 2 2 7 2 2" xfId="1359"/>
    <cellStyle name="Вычисление 2 2 7 2 3" xfId="1799"/>
    <cellStyle name="Вычисление 2 2 7 2 4" xfId="2239"/>
    <cellStyle name="Вычисление 2 2 7 2 5" xfId="6090"/>
    <cellStyle name="Вычисление 2 2 7 2 6" xfId="10464"/>
    <cellStyle name="Вычисление 2 2 7 2 7" xfId="15127"/>
    <cellStyle name="Вычисление 2 2 7 2 8" xfId="19788"/>
    <cellStyle name="Вычисление 2 2 7 20" xfId="11680"/>
    <cellStyle name="Вычисление 2 2 7 21" xfId="16341"/>
    <cellStyle name="Вычисление 2 2 7 3" xfId="1158"/>
    <cellStyle name="Вычисление 2 2 7 3 2" xfId="6091"/>
    <cellStyle name="Вычисление 2 2 7 3 3" xfId="10465"/>
    <cellStyle name="Вычисление 2 2 7 3 4" xfId="15128"/>
    <cellStyle name="Вычисление 2 2 7 3 5" xfId="19789"/>
    <cellStyle name="Вычисление 2 2 7 4" xfId="1598"/>
    <cellStyle name="Вычисление 2 2 7 4 2" xfId="6092"/>
    <cellStyle name="Вычисление 2 2 7 4 3" xfId="10466"/>
    <cellStyle name="Вычисление 2 2 7 4 4" xfId="15129"/>
    <cellStyle name="Вычисление 2 2 7 4 5" xfId="19790"/>
    <cellStyle name="Вычисление 2 2 7 5" xfId="2038"/>
    <cellStyle name="Вычисление 2 2 7 5 2" xfId="6093"/>
    <cellStyle name="Вычисление 2 2 7 5 3" xfId="10467"/>
    <cellStyle name="Вычисление 2 2 7 5 4" xfId="15130"/>
    <cellStyle name="Вычисление 2 2 7 5 5" xfId="19791"/>
    <cellStyle name="Вычисление 2 2 7 6" xfId="2706"/>
    <cellStyle name="Вычисление 2 2 7 6 2" xfId="10468"/>
    <cellStyle name="Вычисление 2 2 7 6 3" xfId="15131"/>
    <cellStyle name="Вычисление 2 2 7 6 4" xfId="19792"/>
    <cellStyle name="Вычисление 2 2 7 7" xfId="6095"/>
    <cellStyle name="Вычисление 2 2 7 7 2" xfId="10469"/>
    <cellStyle name="Вычисление 2 2 7 7 3" xfId="15132"/>
    <cellStyle name="Вычисление 2 2 7 7 4" xfId="19793"/>
    <cellStyle name="Вычисление 2 2 7 8" xfId="6096"/>
    <cellStyle name="Вычисление 2 2 7 8 2" xfId="10470"/>
    <cellStyle name="Вычисление 2 2 7 8 3" xfId="15133"/>
    <cellStyle name="Вычисление 2 2 7 8 4" xfId="19794"/>
    <cellStyle name="Вычисление 2 2 7 9" xfId="6097"/>
    <cellStyle name="Вычисление 2 2 7 9 2" xfId="10471"/>
    <cellStyle name="Вычисление 2 2 7 9 3" xfId="15134"/>
    <cellStyle name="Вычисление 2 2 7 9 4" xfId="19795"/>
    <cellStyle name="Вычисление 2 2 8" xfId="600"/>
    <cellStyle name="Вычисление 2 2 8 10" xfId="6098"/>
    <cellStyle name="Вычисление 2 2 8 10 2" xfId="10472"/>
    <cellStyle name="Вычисление 2 2 8 10 3" xfId="15135"/>
    <cellStyle name="Вычисление 2 2 8 10 4" xfId="19796"/>
    <cellStyle name="Вычисление 2 2 8 11" xfId="6099"/>
    <cellStyle name="Вычисление 2 2 8 11 2" xfId="10473"/>
    <cellStyle name="Вычисление 2 2 8 11 3" xfId="15136"/>
    <cellStyle name="Вычисление 2 2 8 11 4" xfId="19797"/>
    <cellStyle name="Вычисление 2 2 8 12" xfId="6100"/>
    <cellStyle name="Вычисление 2 2 8 12 2" xfId="10474"/>
    <cellStyle name="Вычисление 2 2 8 12 3" xfId="15137"/>
    <cellStyle name="Вычисление 2 2 8 12 4" xfId="19798"/>
    <cellStyle name="Вычисление 2 2 8 13" xfId="6101"/>
    <cellStyle name="Вычисление 2 2 8 13 2" xfId="10475"/>
    <cellStyle name="Вычисление 2 2 8 13 3" xfId="15138"/>
    <cellStyle name="Вычисление 2 2 8 13 4" xfId="19799"/>
    <cellStyle name="Вычисление 2 2 8 14" xfId="6102"/>
    <cellStyle name="Вычисление 2 2 8 14 2" xfId="10476"/>
    <cellStyle name="Вычисление 2 2 8 14 3" xfId="15139"/>
    <cellStyle name="Вычисление 2 2 8 14 4" xfId="19800"/>
    <cellStyle name="Вычисление 2 2 8 15" xfId="6103"/>
    <cellStyle name="Вычисление 2 2 8 15 2" xfId="10477"/>
    <cellStyle name="Вычисление 2 2 8 15 3" xfId="15140"/>
    <cellStyle name="Вычисление 2 2 8 15 4" xfId="19801"/>
    <cellStyle name="Вычисление 2 2 8 16" xfId="6104"/>
    <cellStyle name="Вычисление 2 2 8 16 2" xfId="10478"/>
    <cellStyle name="Вычисление 2 2 8 16 3" xfId="15141"/>
    <cellStyle name="Вычисление 2 2 8 16 4" xfId="19802"/>
    <cellStyle name="Вычисление 2 2 8 17" xfId="6105"/>
    <cellStyle name="Вычисление 2 2 8 17 2" xfId="10479"/>
    <cellStyle name="Вычисление 2 2 8 17 3" xfId="15142"/>
    <cellStyle name="Вычисление 2 2 8 17 4" xfId="19803"/>
    <cellStyle name="Вычисление 2 2 8 18" xfId="6106"/>
    <cellStyle name="Вычисление 2 2 8 18 2" xfId="10480"/>
    <cellStyle name="Вычисление 2 2 8 18 3" xfId="15143"/>
    <cellStyle name="Вычисление 2 2 8 18 4" xfId="19804"/>
    <cellStyle name="Вычисление 2 2 8 19" xfId="3130"/>
    <cellStyle name="Вычисление 2 2 8 2" xfId="989"/>
    <cellStyle name="Вычисление 2 2 8 2 2" xfId="1360"/>
    <cellStyle name="Вычисление 2 2 8 2 3" xfId="1800"/>
    <cellStyle name="Вычисление 2 2 8 2 4" xfId="2240"/>
    <cellStyle name="Вычисление 2 2 8 2 5" xfId="6107"/>
    <cellStyle name="Вычисление 2 2 8 2 6" xfId="10481"/>
    <cellStyle name="Вычисление 2 2 8 2 7" xfId="15144"/>
    <cellStyle name="Вычисление 2 2 8 2 8" xfId="19805"/>
    <cellStyle name="Вычисление 2 2 8 20" xfId="11681"/>
    <cellStyle name="Вычисление 2 2 8 21" xfId="16342"/>
    <cellStyle name="Вычисление 2 2 8 3" xfId="1159"/>
    <cellStyle name="Вычисление 2 2 8 3 2" xfId="6108"/>
    <cellStyle name="Вычисление 2 2 8 3 3" xfId="10482"/>
    <cellStyle name="Вычисление 2 2 8 3 4" xfId="15145"/>
    <cellStyle name="Вычисление 2 2 8 3 5" xfId="19806"/>
    <cellStyle name="Вычисление 2 2 8 4" xfId="1599"/>
    <cellStyle name="Вычисление 2 2 8 4 2" xfId="6109"/>
    <cellStyle name="Вычисление 2 2 8 4 3" xfId="10483"/>
    <cellStyle name="Вычисление 2 2 8 4 4" xfId="15146"/>
    <cellStyle name="Вычисление 2 2 8 4 5" xfId="19807"/>
    <cellStyle name="Вычисление 2 2 8 5" xfId="2039"/>
    <cellStyle name="Вычисление 2 2 8 5 2" xfId="6110"/>
    <cellStyle name="Вычисление 2 2 8 5 3" xfId="10484"/>
    <cellStyle name="Вычисление 2 2 8 5 4" xfId="15147"/>
    <cellStyle name="Вычисление 2 2 8 5 5" xfId="19808"/>
    <cellStyle name="Вычисление 2 2 8 6" xfId="2707"/>
    <cellStyle name="Вычисление 2 2 8 6 2" xfId="10485"/>
    <cellStyle name="Вычисление 2 2 8 6 3" xfId="15148"/>
    <cellStyle name="Вычисление 2 2 8 6 4" xfId="19809"/>
    <cellStyle name="Вычисление 2 2 8 7" xfId="6112"/>
    <cellStyle name="Вычисление 2 2 8 7 2" xfId="10486"/>
    <cellStyle name="Вычисление 2 2 8 7 3" xfId="15149"/>
    <cellStyle name="Вычисление 2 2 8 7 4" xfId="19810"/>
    <cellStyle name="Вычисление 2 2 8 8" xfId="6113"/>
    <cellStyle name="Вычисление 2 2 8 8 2" xfId="10487"/>
    <cellStyle name="Вычисление 2 2 8 8 3" xfId="15150"/>
    <cellStyle name="Вычисление 2 2 8 8 4" xfId="19811"/>
    <cellStyle name="Вычисление 2 2 8 9" xfId="6114"/>
    <cellStyle name="Вычисление 2 2 8 9 2" xfId="10488"/>
    <cellStyle name="Вычисление 2 2 8 9 3" xfId="15151"/>
    <cellStyle name="Вычисление 2 2 8 9 4" xfId="19812"/>
    <cellStyle name="Вычисление 2 2 9" xfId="601"/>
    <cellStyle name="Вычисление 2 2 9 10" xfId="6115"/>
    <cellStyle name="Вычисление 2 2 9 10 2" xfId="10489"/>
    <cellStyle name="Вычисление 2 2 9 10 3" xfId="15152"/>
    <cellStyle name="Вычисление 2 2 9 10 4" xfId="19813"/>
    <cellStyle name="Вычисление 2 2 9 11" xfId="6116"/>
    <cellStyle name="Вычисление 2 2 9 11 2" xfId="10490"/>
    <cellStyle name="Вычисление 2 2 9 11 3" xfId="15153"/>
    <cellStyle name="Вычисление 2 2 9 11 4" xfId="19814"/>
    <cellStyle name="Вычисление 2 2 9 12" xfId="6117"/>
    <cellStyle name="Вычисление 2 2 9 12 2" xfId="10491"/>
    <cellStyle name="Вычисление 2 2 9 12 3" xfId="15154"/>
    <cellStyle name="Вычисление 2 2 9 12 4" xfId="19815"/>
    <cellStyle name="Вычисление 2 2 9 13" xfId="6118"/>
    <cellStyle name="Вычисление 2 2 9 13 2" xfId="10492"/>
    <cellStyle name="Вычисление 2 2 9 13 3" xfId="15155"/>
    <cellStyle name="Вычисление 2 2 9 13 4" xfId="19816"/>
    <cellStyle name="Вычисление 2 2 9 14" xfId="6119"/>
    <cellStyle name="Вычисление 2 2 9 14 2" xfId="10493"/>
    <cellStyle name="Вычисление 2 2 9 14 3" xfId="15156"/>
    <cellStyle name="Вычисление 2 2 9 14 4" xfId="19817"/>
    <cellStyle name="Вычисление 2 2 9 15" xfId="6120"/>
    <cellStyle name="Вычисление 2 2 9 15 2" xfId="10494"/>
    <cellStyle name="Вычисление 2 2 9 15 3" xfId="15157"/>
    <cellStyle name="Вычисление 2 2 9 15 4" xfId="19818"/>
    <cellStyle name="Вычисление 2 2 9 16" xfId="6121"/>
    <cellStyle name="Вычисление 2 2 9 16 2" xfId="10495"/>
    <cellStyle name="Вычисление 2 2 9 16 3" xfId="15158"/>
    <cellStyle name="Вычисление 2 2 9 16 4" xfId="19819"/>
    <cellStyle name="Вычисление 2 2 9 17" xfId="6122"/>
    <cellStyle name="Вычисление 2 2 9 17 2" xfId="10496"/>
    <cellStyle name="Вычисление 2 2 9 17 3" xfId="15159"/>
    <cellStyle name="Вычисление 2 2 9 17 4" xfId="19820"/>
    <cellStyle name="Вычисление 2 2 9 18" xfId="6123"/>
    <cellStyle name="Вычисление 2 2 9 18 2" xfId="10497"/>
    <cellStyle name="Вычисление 2 2 9 18 3" xfId="15160"/>
    <cellStyle name="Вычисление 2 2 9 18 4" xfId="19821"/>
    <cellStyle name="Вычисление 2 2 9 19" xfId="3113"/>
    <cellStyle name="Вычисление 2 2 9 2" xfId="990"/>
    <cellStyle name="Вычисление 2 2 9 2 2" xfId="1361"/>
    <cellStyle name="Вычисление 2 2 9 2 3" xfId="1801"/>
    <cellStyle name="Вычисление 2 2 9 2 4" xfId="2241"/>
    <cellStyle name="Вычисление 2 2 9 2 5" xfId="6124"/>
    <cellStyle name="Вычисление 2 2 9 2 6" xfId="10498"/>
    <cellStyle name="Вычисление 2 2 9 2 7" xfId="15161"/>
    <cellStyle name="Вычисление 2 2 9 2 8" xfId="19822"/>
    <cellStyle name="Вычисление 2 2 9 20" xfId="11682"/>
    <cellStyle name="Вычисление 2 2 9 21" xfId="16343"/>
    <cellStyle name="Вычисление 2 2 9 3" xfId="1160"/>
    <cellStyle name="Вычисление 2 2 9 3 2" xfId="6125"/>
    <cellStyle name="Вычисление 2 2 9 3 3" xfId="10499"/>
    <cellStyle name="Вычисление 2 2 9 3 4" xfId="15162"/>
    <cellStyle name="Вычисление 2 2 9 3 5" xfId="19823"/>
    <cellStyle name="Вычисление 2 2 9 4" xfId="1600"/>
    <cellStyle name="Вычисление 2 2 9 4 2" xfId="6126"/>
    <cellStyle name="Вычисление 2 2 9 4 3" xfId="10500"/>
    <cellStyle name="Вычисление 2 2 9 4 4" xfId="15163"/>
    <cellStyle name="Вычисление 2 2 9 4 5" xfId="19824"/>
    <cellStyle name="Вычисление 2 2 9 5" xfId="2040"/>
    <cellStyle name="Вычисление 2 2 9 5 2" xfId="6127"/>
    <cellStyle name="Вычисление 2 2 9 5 3" xfId="10501"/>
    <cellStyle name="Вычисление 2 2 9 5 4" xfId="15164"/>
    <cellStyle name="Вычисление 2 2 9 5 5" xfId="19825"/>
    <cellStyle name="Вычисление 2 2 9 6" xfId="2708"/>
    <cellStyle name="Вычисление 2 2 9 6 2" xfId="10502"/>
    <cellStyle name="Вычисление 2 2 9 6 3" xfId="15165"/>
    <cellStyle name="Вычисление 2 2 9 6 4" xfId="19826"/>
    <cellStyle name="Вычисление 2 2 9 7" xfId="6129"/>
    <cellStyle name="Вычисление 2 2 9 7 2" xfId="10503"/>
    <cellStyle name="Вычисление 2 2 9 7 3" xfId="15166"/>
    <cellStyle name="Вычисление 2 2 9 7 4" xfId="19827"/>
    <cellStyle name="Вычисление 2 2 9 8" xfId="6130"/>
    <cellStyle name="Вычисление 2 2 9 8 2" xfId="10504"/>
    <cellStyle name="Вычисление 2 2 9 8 3" xfId="15167"/>
    <cellStyle name="Вычисление 2 2 9 8 4" xfId="19828"/>
    <cellStyle name="Вычисление 2 2 9 9" xfId="6131"/>
    <cellStyle name="Вычисление 2 2 9 9 2" xfId="10505"/>
    <cellStyle name="Вычисление 2 2 9 9 3" xfId="15168"/>
    <cellStyle name="Вычисление 2 2 9 9 4" xfId="19829"/>
    <cellStyle name="Вычисление 2 20" xfId="2382"/>
    <cellStyle name="Вычисление 2 20 2" xfId="6132"/>
    <cellStyle name="Вычисление 2 20 3" xfId="10506"/>
    <cellStyle name="Вычисление 2 20 4" xfId="15169"/>
    <cellStyle name="Вычисление 2 20 5" xfId="19830"/>
    <cellStyle name="Вычисление 2 21" xfId="2383"/>
    <cellStyle name="Вычисление 2 21 2" xfId="6133"/>
    <cellStyle name="Вычисление 2 21 3" xfId="10507"/>
    <cellStyle name="Вычисление 2 21 4" xfId="15170"/>
    <cellStyle name="Вычисление 2 21 5" xfId="19831"/>
    <cellStyle name="Вычисление 2 22" xfId="2384"/>
    <cellStyle name="Вычисление 2 22 2" xfId="6134"/>
    <cellStyle name="Вычисление 2 22 3" xfId="10508"/>
    <cellStyle name="Вычисление 2 22 4" xfId="15171"/>
    <cellStyle name="Вычисление 2 22 5" xfId="19832"/>
    <cellStyle name="Вычисление 2 23" xfId="6135"/>
    <cellStyle name="Вычисление 2 23 2" xfId="10509"/>
    <cellStyle name="Вычисление 2 23 3" xfId="15172"/>
    <cellStyle name="Вычисление 2 23 4" xfId="19833"/>
    <cellStyle name="Вычисление 2 24" xfId="6136"/>
    <cellStyle name="Вычисление 2 24 2" xfId="10510"/>
    <cellStyle name="Вычисление 2 24 3" xfId="15173"/>
    <cellStyle name="Вычисление 2 24 4" xfId="19834"/>
    <cellStyle name="Вычисление 2 25" xfId="6137"/>
    <cellStyle name="Вычисление 2 25 2" xfId="10511"/>
    <cellStyle name="Вычисление 2 25 3" xfId="15174"/>
    <cellStyle name="Вычисление 2 25 4" xfId="19835"/>
    <cellStyle name="Вычисление 2 26" xfId="6138"/>
    <cellStyle name="Вычисление 2 26 2" xfId="10512"/>
    <cellStyle name="Вычисление 2 26 3" xfId="15175"/>
    <cellStyle name="Вычисление 2 26 4" xfId="19836"/>
    <cellStyle name="Вычисление 2 27" xfId="6139"/>
    <cellStyle name="Вычисление 2 27 2" xfId="10513"/>
    <cellStyle name="Вычисление 2 27 3" xfId="15176"/>
    <cellStyle name="Вычисление 2 27 4" xfId="19837"/>
    <cellStyle name="Вычисление 2 28" xfId="6140"/>
    <cellStyle name="Вычисление 2 28 2" xfId="10514"/>
    <cellStyle name="Вычисление 2 28 3" xfId="15177"/>
    <cellStyle name="Вычисление 2 28 4" xfId="19838"/>
    <cellStyle name="Вычисление 2 29" xfId="6141"/>
    <cellStyle name="Вычисление 2 29 2" xfId="10515"/>
    <cellStyle name="Вычисление 2 29 3" xfId="15178"/>
    <cellStyle name="Вычисление 2 29 4" xfId="19839"/>
    <cellStyle name="Вычисление 2 3" xfId="602"/>
    <cellStyle name="Вычисление 2 3 10" xfId="6142"/>
    <cellStyle name="Вычисление 2 3 10 2" xfId="10516"/>
    <cellStyle name="Вычисление 2 3 10 3" xfId="15179"/>
    <cellStyle name="Вычисление 2 3 10 4" xfId="19840"/>
    <cellStyle name="Вычисление 2 3 11" xfId="6143"/>
    <cellStyle name="Вычисление 2 3 11 2" xfId="10517"/>
    <cellStyle name="Вычисление 2 3 11 3" xfId="15180"/>
    <cellStyle name="Вычисление 2 3 11 4" xfId="19841"/>
    <cellStyle name="Вычисление 2 3 12" xfId="6144"/>
    <cellStyle name="Вычисление 2 3 12 2" xfId="10518"/>
    <cellStyle name="Вычисление 2 3 12 3" xfId="15181"/>
    <cellStyle name="Вычисление 2 3 12 4" xfId="19842"/>
    <cellStyle name="Вычисление 2 3 13" xfId="6145"/>
    <cellStyle name="Вычисление 2 3 13 2" xfId="10519"/>
    <cellStyle name="Вычисление 2 3 13 3" xfId="15182"/>
    <cellStyle name="Вычисление 2 3 13 4" xfId="19843"/>
    <cellStyle name="Вычисление 2 3 14" xfId="6146"/>
    <cellStyle name="Вычисление 2 3 14 2" xfId="10520"/>
    <cellStyle name="Вычисление 2 3 14 3" xfId="15183"/>
    <cellStyle name="Вычисление 2 3 14 4" xfId="19844"/>
    <cellStyle name="Вычисление 2 3 15" xfId="6147"/>
    <cellStyle name="Вычисление 2 3 15 2" xfId="10521"/>
    <cellStyle name="Вычисление 2 3 15 3" xfId="15184"/>
    <cellStyle name="Вычисление 2 3 15 4" xfId="19845"/>
    <cellStyle name="Вычисление 2 3 16" xfId="6148"/>
    <cellStyle name="Вычисление 2 3 16 2" xfId="10522"/>
    <cellStyle name="Вычисление 2 3 16 3" xfId="15185"/>
    <cellStyle name="Вычисление 2 3 16 4" xfId="19846"/>
    <cellStyle name="Вычисление 2 3 17" xfId="6149"/>
    <cellStyle name="Вычисление 2 3 17 2" xfId="10523"/>
    <cellStyle name="Вычисление 2 3 17 3" xfId="15186"/>
    <cellStyle name="Вычисление 2 3 17 4" xfId="19847"/>
    <cellStyle name="Вычисление 2 3 18" xfId="6150"/>
    <cellStyle name="Вычисление 2 3 18 2" xfId="10524"/>
    <cellStyle name="Вычисление 2 3 18 3" xfId="15187"/>
    <cellStyle name="Вычисление 2 3 18 4" xfId="19848"/>
    <cellStyle name="Вычисление 2 3 19" xfId="3097"/>
    <cellStyle name="Вычисление 2 3 2" xfId="821"/>
    <cellStyle name="Вычисление 2 3 2 2" xfId="1161"/>
    <cellStyle name="Вычисление 2 3 2 3" xfId="1601"/>
    <cellStyle name="Вычисление 2 3 2 4" xfId="2041"/>
    <cellStyle name="Вычисление 2 3 2 5" xfId="6151"/>
    <cellStyle name="Вычисление 2 3 2 6" xfId="10525"/>
    <cellStyle name="Вычисление 2 3 2 7" xfId="15188"/>
    <cellStyle name="Вычисление 2 3 2 8" xfId="19849"/>
    <cellStyle name="Вычисление 2 3 20" xfId="11683"/>
    <cellStyle name="Вычисление 2 3 21" xfId="16344"/>
    <cellStyle name="Вычисление 2 3 3" xfId="1134"/>
    <cellStyle name="Вычисление 2 3 3 2" xfId="1362"/>
    <cellStyle name="Вычисление 2 3 3 3" xfId="1802"/>
    <cellStyle name="Вычисление 2 3 3 4" xfId="2242"/>
    <cellStyle name="Вычисление 2 3 3 5" xfId="6152"/>
    <cellStyle name="Вычисление 2 3 3 6" xfId="10526"/>
    <cellStyle name="Вычисление 2 3 3 7" xfId="15189"/>
    <cellStyle name="Вычисление 2 3 3 8" xfId="19850"/>
    <cellStyle name="Вычисление 2 3 4" xfId="735"/>
    <cellStyle name="Вычисление 2 3 4 2" xfId="6153"/>
    <cellStyle name="Вычисление 2 3 4 3" xfId="10527"/>
    <cellStyle name="Вычисление 2 3 4 4" xfId="15190"/>
    <cellStyle name="Вычисление 2 3 4 5" xfId="19851"/>
    <cellStyle name="Вычисление 2 3 5" xfId="1426"/>
    <cellStyle name="Вычисление 2 3 5 2" xfId="6154"/>
    <cellStyle name="Вычисление 2 3 5 3" xfId="10528"/>
    <cellStyle name="Вычисление 2 3 5 4" xfId="15191"/>
    <cellStyle name="Вычисление 2 3 5 5" xfId="19852"/>
    <cellStyle name="Вычисление 2 3 6" xfId="1866"/>
    <cellStyle name="Вычисление 2 3 6 2" xfId="6155"/>
    <cellStyle name="Вычисление 2 3 6 3" xfId="10529"/>
    <cellStyle name="Вычисление 2 3 6 4" xfId="15192"/>
    <cellStyle name="Вычисление 2 3 6 5" xfId="19853"/>
    <cellStyle name="Вычисление 2 3 7" xfId="2709"/>
    <cellStyle name="Вычисление 2 3 7 2" xfId="10530"/>
    <cellStyle name="Вычисление 2 3 7 3" xfId="15193"/>
    <cellStyle name="Вычисление 2 3 7 4" xfId="19854"/>
    <cellStyle name="Вычисление 2 3 8" xfId="6157"/>
    <cellStyle name="Вычисление 2 3 8 2" xfId="10531"/>
    <cellStyle name="Вычисление 2 3 8 3" xfId="15194"/>
    <cellStyle name="Вычисление 2 3 8 4" xfId="19855"/>
    <cellStyle name="Вычисление 2 3 9" xfId="6158"/>
    <cellStyle name="Вычисление 2 3 9 2" xfId="10532"/>
    <cellStyle name="Вычисление 2 3 9 3" xfId="15195"/>
    <cellStyle name="Вычисление 2 3 9 4" xfId="19856"/>
    <cellStyle name="Вычисление 2 30" xfId="2529"/>
    <cellStyle name="Вычисление 2 31" xfId="6360"/>
    <cellStyle name="Вычисление 2 32" xfId="2526"/>
    <cellStyle name="Вычисление 2 4" xfId="603"/>
    <cellStyle name="Вычисление 2 4 10" xfId="6159"/>
    <cellStyle name="Вычисление 2 4 10 2" xfId="10533"/>
    <cellStyle name="Вычисление 2 4 10 3" xfId="15196"/>
    <cellStyle name="Вычисление 2 4 10 4" xfId="19857"/>
    <cellStyle name="Вычисление 2 4 11" xfId="6160"/>
    <cellStyle name="Вычисление 2 4 11 2" xfId="10534"/>
    <cellStyle name="Вычисление 2 4 11 3" xfId="15197"/>
    <cellStyle name="Вычисление 2 4 11 4" xfId="19858"/>
    <cellStyle name="Вычисление 2 4 12" xfId="6161"/>
    <cellStyle name="Вычисление 2 4 12 2" xfId="10535"/>
    <cellStyle name="Вычисление 2 4 12 3" xfId="15198"/>
    <cellStyle name="Вычисление 2 4 12 4" xfId="19859"/>
    <cellStyle name="Вычисление 2 4 13" xfId="6162"/>
    <cellStyle name="Вычисление 2 4 13 2" xfId="10536"/>
    <cellStyle name="Вычисление 2 4 13 3" xfId="15199"/>
    <cellStyle name="Вычисление 2 4 13 4" xfId="19860"/>
    <cellStyle name="Вычисление 2 4 14" xfId="6163"/>
    <cellStyle name="Вычисление 2 4 14 2" xfId="10537"/>
    <cellStyle name="Вычисление 2 4 14 3" xfId="15200"/>
    <cellStyle name="Вычисление 2 4 14 4" xfId="19861"/>
    <cellStyle name="Вычисление 2 4 15" xfId="6164"/>
    <cellStyle name="Вычисление 2 4 15 2" xfId="10538"/>
    <cellStyle name="Вычисление 2 4 15 3" xfId="15201"/>
    <cellStyle name="Вычисление 2 4 15 4" xfId="19862"/>
    <cellStyle name="Вычисление 2 4 16" xfId="6165"/>
    <cellStyle name="Вычисление 2 4 16 2" xfId="10539"/>
    <cellStyle name="Вычисление 2 4 16 3" xfId="15202"/>
    <cellStyle name="Вычисление 2 4 16 4" xfId="19863"/>
    <cellStyle name="Вычисление 2 4 17" xfId="6166"/>
    <cellStyle name="Вычисление 2 4 17 2" xfId="10540"/>
    <cellStyle name="Вычисление 2 4 17 3" xfId="15203"/>
    <cellStyle name="Вычисление 2 4 17 4" xfId="19864"/>
    <cellStyle name="Вычисление 2 4 18" xfId="6167"/>
    <cellStyle name="Вычисление 2 4 18 2" xfId="10541"/>
    <cellStyle name="Вычисление 2 4 18 3" xfId="15204"/>
    <cellStyle name="Вычисление 2 4 18 4" xfId="19865"/>
    <cellStyle name="Вычисление 2 4 19" xfId="3069"/>
    <cellStyle name="Вычисление 2 4 2" xfId="991"/>
    <cellStyle name="Вычисление 2 4 2 2" xfId="1363"/>
    <cellStyle name="Вычисление 2 4 2 3" xfId="1803"/>
    <cellStyle name="Вычисление 2 4 2 4" xfId="2243"/>
    <cellStyle name="Вычисление 2 4 2 5" xfId="6168"/>
    <cellStyle name="Вычисление 2 4 2 6" xfId="10542"/>
    <cellStyle name="Вычисление 2 4 2 7" xfId="15205"/>
    <cellStyle name="Вычисление 2 4 2 8" xfId="19866"/>
    <cellStyle name="Вычисление 2 4 20" xfId="11684"/>
    <cellStyle name="Вычисление 2 4 21" xfId="16345"/>
    <cellStyle name="Вычисление 2 4 3" xfId="1162"/>
    <cellStyle name="Вычисление 2 4 3 2" xfId="6169"/>
    <cellStyle name="Вычисление 2 4 3 3" xfId="10543"/>
    <cellStyle name="Вычисление 2 4 3 4" xfId="15206"/>
    <cellStyle name="Вычисление 2 4 3 5" xfId="19867"/>
    <cellStyle name="Вычисление 2 4 4" xfId="1602"/>
    <cellStyle name="Вычисление 2 4 4 2" xfId="6170"/>
    <cellStyle name="Вычисление 2 4 4 3" xfId="10544"/>
    <cellStyle name="Вычисление 2 4 4 4" xfId="15207"/>
    <cellStyle name="Вычисление 2 4 4 5" xfId="19868"/>
    <cellStyle name="Вычисление 2 4 5" xfId="2042"/>
    <cellStyle name="Вычисление 2 4 5 2" xfId="6171"/>
    <cellStyle name="Вычисление 2 4 5 3" xfId="10545"/>
    <cellStyle name="Вычисление 2 4 5 4" xfId="15208"/>
    <cellStyle name="Вычисление 2 4 5 5" xfId="19869"/>
    <cellStyle name="Вычисление 2 4 6" xfId="2710"/>
    <cellStyle name="Вычисление 2 4 6 2" xfId="10546"/>
    <cellStyle name="Вычисление 2 4 6 3" xfId="15209"/>
    <cellStyle name="Вычисление 2 4 6 4" xfId="19870"/>
    <cellStyle name="Вычисление 2 4 7" xfId="6173"/>
    <cellStyle name="Вычисление 2 4 7 2" xfId="10547"/>
    <cellStyle name="Вычисление 2 4 7 3" xfId="15210"/>
    <cellStyle name="Вычисление 2 4 7 4" xfId="19871"/>
    <cellStyle name="Вычисление 2 4 8" xfId="6174"/>
    <cellStyle name="Вычисление 2 4 8 2" xfId="10548"/>
    <cellStyle name="Вычисление 2 4 8 3" xfId="15211"/>
    <cellStyle name="Вычисление 2 4 8 4" xfId="19872"/>
    <cellStyle name="Вычисление 2 4 9" xfId="6175"/>
    <cellStyle name="Вычисление 2 4 9 2" xfId="10549"/>
    <cellStyle name="Вычисление 2 4 9 3" xfId="15212"/>
    <cellStyle name="Вычисление 2 4 9 4" xfId="19873"/>
    <cellStyle name="Вычисление 2 5" xfId="604"/>
    <cellStyle name="Вычисление 2 5 10" xfId="6176"/>
    <cellStyle name="Вычисление 2 5 10 2" xfId="10550"/>
    <cellStyle name="Вычисление 2 5 10 3" xfId="15213"/>
    <cellStyle name="Вычисление 2 5 10 4" xfId="19874"/>
    <cellStyle name="Вычисление 2 5 11" xfId="6177"/>
    <cellStyle name="Вычисление 2 5 11 2" xfId="10551"/>
    <cellStyle name="Вычисление 2 5 11 3" xfId="15214"/>
    <cellStyle name="Вычисление 2 5 11 4" xfId="19875"/>
    <cellStyle name="Вычисление 2 5 12" xfId="6178"/>
    <cellStyle name="Вычисление 2 5 12 2" xfId="10552"/>
    <cellStyle name="Вычисление 2 5 12 3" xfId="15215"/>
    <cellStyle name="Вычисление 2 5 12 4" xfId="19876"/>
    <cellStyle name="Вычисление 2 5 13" xfId="6179"/>
    <cellStyle name="Вычисление 2 5 13 2" xfId="10553"/>
    <cellStyle name="Вычисление 2 5 13 3" xfId="15216"/>
    <cellStyle name="Вычисление 2 5 13 4" xfId="19877"/>
    <cellStyle name="Вычисление 2 5 14" xfId="6180"/>
    <cellStyle name="Вычисление 2 5 14 2" xfId="10554"/>
    <cellStyle name="Вычисление 2 5 14 3" xfId="15217"/>
    <cellStyle name="Вычисление 2 5 14 4" xfId="19878"/>
    <cellStyle name="Вычисление 2 5 15" xfId="6181"/>
    <cellStyle name="Вычисление 2 5 15 2" xfId="10555"/>
    <cellStyle name="Вычисление 2 5 15 3" xfId="15218"/>
    <cellStyle name="Вычисление 2 5 15 4" xfId="19879"/>
    <cellStyle name="Вычисление 2 5 16" xfId="6182"/>
    <cellStyle name="Вычисление 2 5 16 2" xfId="10556"/>
    <cellStyle name="Вычисление 2 5 16 3" xfId="15219"/>
    <cellStyle name="Вычисление 2 5 16 4" xfId="19880"/>
    <cellStyle name="Вычисление 2 5 17" xfId="6183"/>
    <cellStyle name="Вычисление 2 5 17 2" xfId="10557"/>
    <cellStyle name="Вычисление 2 5 17 3" xfId="15220"/>
    <cellStyle name="Вычисление 2 5 17 4" xfId="19881"/>
    <cellStyle name="Вычисление 2 5 18" xfId="6184"/>
    <cellStyle name="Вычисление 2 5 18 2" xfId="10558"/>
    <cellStyle name="Вычисление 2 5 18 3" xfId="15221"/>
    <cellStyle name="Вычисление 2 5 18 4" xfId="19882"/>
    <cellStyle name="Вычисление 2 5 19" xfId="3052"/>
    <cellStyle name="Вычисление 2 5 2" xfId="992"/>
    <cellStyle name="Вычисление 2 5 2 2" xfId="1364"/>
    <cellStyle name="Вычисление 2 5 2 3" xfId="1804"/>
    <cellStyle name="Вычисление 2 5 2 4" xfId="2244"/>
    <cellStyle name="Вычисление 2 5 2 5" xfId="6185"/>
    <cellStyle name="Вычисление 2 5 2 6" xfId="10559"/>
    <cellStyle name="Вычисление 2 5 2 7" xfId="15222"/>
    <cellStyle name="Вычисление 2 5 2 8" xfId="19883"/>
    <cellStyle name="Вычисление 2 5 20" xfId="11685"/>
    <cellStyle name="Вычисление 2 5 21" xfId="16346"/>
    <cellStyle name="Вычисление 2 5 3" xfId="1163"/>
    <cellStyle name="Вычисление 2 5 3 2" xfId="6186"/>
    <cellStyle name="Вычисление 2 5 3 3" xfId="10560"/>
    <cellStyle name="Вычисление 2 5 3 4" xfId="15223"/>
    <cellStyle name="Вычисление 2 5 3 5" xfId="19884"/>
    <cellStyle name="Вычисление 2 5 4" xfId="1603"/>
    <cellStyle name="Вычисление 2 5 4 2" xfId="6187"/>
    <cellStyle name="Вычисление 2 5 4 3" xfId="10561"/>
    <cellStyle name="Вычисление 2 5 4 4" xfId="15224"/>
    <cellStyle name="Вычисление 2 5 4 5" xfId="19885"/>
    <cellStyle name="Вычисление 2 5 5" xfId="2043"/>
    <cellStyle name="Вычисление 2 5 5 2" xfId="6188"/>
    <cellStyle name="Вычисление 2 5 5 3" xfId="10562"/>
    <cellStyle name="Вычисление 2 5 5 4" xfId="15225"/>
    <cellStyle name="Вычисление 2 5 5 5" xfId="19886"/>
    <cellStyle name="Вычисление 2 5 6" xfId="2711"/>
    <cellStyle name="Вычисление 2 5 6 2" xfId="10563"/>
    <cellStyle name="Вычисление 2 5 6 3" xfId="15226"/>
    <cellStyle name="Вычисление 2 5 6 4" xfId="19887"/>
    <cellStyle name="Вычисление 2 5 7" xfId="6190"/>
    <cellStyle name="Вычисление 2 5 7 2" xfId="10564"/>
    <cellStyle name="Вычисление 2 5 7 3" xfId="15227"/>
    <cellStyle name="Вычисление 2 5 7 4" xfId="19888"/>
    <cellStyle name="Вычисление 2 5 8" xfId="6191"/>
    <cellStyle name="Вычисление 2 5 8 2" xfId="10565"/>
    <cellStyle name="Вычисление 2 5 8 3" xfId="15228"/>
    <cellStyle name="Вычисление 2 5 8 4" xfId="19889"/>
    <cellStyle name="Вычисление 2 5 9" xfId="6192"/>
    <cellStyle name="Вычисление 2 5 9 2" xfId="10566"/>
    <cellStyle name="Вычисление 2 5 9 3" xfId="15229"/>
    <cellStyle name="Вычисление 2 5 9 4" xfId="19890"/>
    <cellStyle name="Вычисление 2 6" xfId="605"/>
    <cellStyle name="Вычисление 2 6 10" xfId="6193"/>
    <cellStyle name="Вычисление 2 6 10 2" xfId="10567"/>
    <cellStyle name="Вычисление 2 6 10 3" xfId="15230"/>
    <cellStyle name="Вычисление 2 6 10 4" xfId="19891"/>
    <cellStyle name="Вычисление 2 6 11" xfId="6194"/>
    <cellStyle name="Вычисление 2 6 11 2" xfId="10568"/>
    <cellStyle name="Вычисление 2 6 11 3" xfId="15231"/>
    <cellStyle name="Вычисление 2 6 11 4" xfId="19892"/>
    <cellStyle name="Вычисление 2 6 12" xfId="6195"/>
    <cellStyle name="Вычисление 2 6 12 2" xfId="10569"/>
    <cellStyle name="Вычисление 2 6 12 3" xfId="15232"/>
    <cellStyle name="Вычисление 2 6 12 4" xfId="19893"/>
    <cellStyle name="Вычисление 2 6 13" xfId="6196"/>
    <cellStyle name="Вычисление 2 6 13 2" xfId="10570"/>
    <cellStyle name="Вычисление 2 6 13 3" xfId="15233"/>
    <cellStyle name="Вычисление 2 6 13 4" xfId="19894"/>
    <cellStyle name="Вычисление 2 6 14" xfId="6197"/>
    <cellStyle name="Вычисление 2 6 14 2" xfId="10571"/>
    <cellStyle name="Вычисление 2 6 14 3" xfId="15234"/>
    <cellStyle name="Вычисление 2 6 14 4" xfId="19895"/>
    <cellStyle name="Вычисление 2 6 15" xfId="6198"/>
    <cellStyle name="Вычисление 2 6 15 2" xfId="10572"/>
    <cellStyle name="Вычисление 2 6 15 3" xfId="15235"/>
    <cellStyle name="Вычисление 2 6 15 4" xfId="19896"/>
    <cellStyle name="Вычисление 2 6 16" xfId="6199"/>
    <cellStyle name="Вычисление 2 6 16 2" xfId="10573"/>
    <cellStyle name="Вычисление 2 6 16 3" xfId="15236"/>
    <cellStyle name="Вычисление 2 6 16 4" xfId="19897"/>
    <cellStyle name="Вычисление 2 6 17" xfId="6200"/>
    <cellStyle name="Вычисление 2 6 17 2" xfId="10574"/>
    <cellStyle name="Вычисление 2 6 17 3" xfId="15237"/>
    <cellStyle name="Вычисление 2 6 17 4" xfId="19898"/>
    <cellStyle name="Вычисление 2 6 18" xfId="6201"/>
    <cellStyle name="Вычисление 2 6 18 2" xfId="10575"/>
    <cellStyle name="Вычисление 2 6 18 3" xfId="15238"/>
    <cellStyle name="Вычисление 2 6 18 4" xfId="19899"/>
    <cellStyle name="Вычисление 2 6 19" xfId="3035"/>
    <cellStyle name="Вычисление 2 6 2" xfId="993"/>
    <cellStyle name="Вычисление 2 6 2 2" xfId="1365"/>
    <cellStyle name="Вычисление 2 6 2 3" xfId="1805"/>
    <cellStyle name="Вычисление 2 6 2 4" xfId="2245"/>
    <cellStyle name="Вычисление 2 6 2 5" xfId="6202"/>
    <cellStyle name="Вычисление 2 6 2 6" xfId="10576"/>
    <cellStyle name="Вычисление 2 6 2 7" xfId="15239"/>
    <cellStyle name="Вычисление 2 6 2 8" xfId="19900"/>
    <cellStyle name="Вычисление 2 6 20" xfId="11686"/>
    <cellStyle name="Вычисление 2 6 21" xfId="16347"/>
    <cellStyle name="Вычисление 2 6 3" xfId="1164"/>
    <cellStyle name="Вычисление 2 6 3 2" xfId="6203"/>
    <cellStyle name="Вычисление 2 6 3 3" xfId="10577"/>
    <cellStyle name="Вычисление 2 6 3 4" xfId="15240"/>
    <cellStyle name="Вычисление 2 6 3 5" xfId="19901"/>
    <cellStyle name="Вычисление 2 6 4" xfId="1604"/>
    <cellStyle name="Вычисление 2 6 4 2" xfId="6204"/>
    <cellStyle name="Вычисление 2 6 4 3" xfId="10578"/>
    <cellStyle name="Вычисление 2 6 4 4" xfId="15241"/>
    <cellStyle name="Вычисление 2 6 4 5" xfId="19902"/>
    <cellStyle name="Вычисление 2 6 5" xfId="2044"/>
    <cellStyle name="Вычисление 2 6 5 2" xfId="6205"/>
    <cellStyle name="Вычисление 2 6 5 3" xfId="10579"/>
    <cellStyle name="Вычисление 2 6 5 4" xfId="15242"/>
    <cellStyle name="Вычисление 2 6 5 5" xfId="19903"/>
    <cellStyle name="Вычисление 2 6 6" xfId="2712"/>
    <cellStyle name="Вычисление 2 6 6 2" xfId="10580"/>
    <cellStyle name="Вычисление 2 6 6 3" xfId="15243"/>
    <cellStyle name="Вычисление 2 6 6 4" xfId="19904"/>
    <cellStyle name="Вычисление 2 6 7" xfId="6207"/>
    <cellStyle name="Вычисление 2 6 7 2" xfId="10581"/>
    <cellStyle name="Вычисление 2 6 7 3" xfId="15244"/>
    <cellStyle name="Вычисление 2 6 7 4" xfId="19905"/>
    <cellStyle name="Вычисление 2 6 8" xfId="6208"/>
    <cellStyle name="Вычисление 2 6 8 2" xfId="10582"/>
    <cellStyle name="Вычисление 2 6 8 3" xfId="15245"/>
    <cellStyle name="Вычисление 2 6 8 4" xfId="19906"/>
    <cellStyle name="Вычисление 2 6 9" xfId="6209"/>
    <cellStyle name="Вычисление 2 6 9 2" xfId="10583"/>
    <cellStyle name="Вычисление 2 6 9 3" xfId="15246"/>
    <cellStyle name="Вычисление 2 6 9 4" xfId="19907"/>
    <cellStyle name="Вычисление 2 7" xfId="606"/>
    <cellStyle name="Вычисление 2 7 10" xfId="6210"/>
    <cellStyle name="Вычисление 2 7 10 2" xfId="10584"/>
    <cellStyle name="Вычисление 2 7 10 3" xfId="15247"/>
    <cellStyle name="Вычисление 2 7 10 4" xfId="19908"/>
    <cellStyle name="Вычисление 2 7 11" xfId="6211"/>
    <cellStyle name="Вычисление 2 7 11 2" xfId="10585"/>
    <cellStyle name="Вычисление 2 7 11 3" xfId="15248"/>
    <cellStyle name="Вычисление 2 7 11 4" xfId="19909"/>
    <cellStyle name="Вычисление 2 7 12" xfId="6212"/>
    <cellStyle name="Вычисление 2 7 12 2" xfId="10586"/>
    <cellStyle name="Вычисление 2 7 12 3" xfId="15249"/>
    <cellStyle name="Вычисление 2 7 12 4" xfId="19910"/>
    <cellStyle name="Вычисление 2 7 13" xfId="6213"/>
    <cellStyle name="Вычисление 2 7 13 2" xfId="10587"/>
    <cellStyle name="Вычисление 2 7 13 3" xfId="15250"/>
    <cellStyle name="Вычисление 2 7 13 4" xfId="19911"/>
    <cellStyle name="Вычисление 2 7 14" xfId="6214"/>
    <cellStyle name="Вычисление 2 7 14 2" xfId="10588"/>
    <cellStyle name="Вычисление 2 7 14 3" xfId="15251"/>
    <cellStyle name="Вычисление 2 7 14 4" xfId="19912"/>
    <cellStyle name="Вычисление 2 7 15" xfId="6215"/>
    <cellStyle name="Вычисление 2 7 15 2" xfId="10589"/>
    <cellStyle name="Вычисление 2 7 15 3" xfId="15252"/>
    <cellStyle name="Вычисление 2 7 15 4" xfId="19913"/>
    <cellStyle name="Вычисление 2 7 16" xfId="6216"/>
    <cellStyle name="Вычисление 2 7 16 2" xfId="10590"/>
    <cellStyle name="Вычисление 2 7 16 3" xfId="15253"/>
    <cellStyle name="Вычисление 2 7 16 4" xfId="19914"/>
    <cellStyle name="Вычисление 2 7 17" xfId="6217"/>
    <cellStyle name="Вычисление 2 7 17 2" xfId="10591"/>
    <cellStyle name="Вычисление 2 7 17 3" xfId="15254"/>
    <cellStyle name="Вычисление 2 7 17 4" xfId="19915"/>
    <cellStyle name="Вычисление 2 7 18" xfId="6218"/>
    <cellStyle name="Вычисление 2 7 18 2" xfId="10592"/>
    <cellStyle name="Вычисление 2 7 18 3" xfId="15255"/>
    <cellStyle name="Вычисление 2 7 18 4" xfId="19916"/>
    <cellStyle name="Вычисление 2 7 19" xfId="3018"/>
    <cellStyle name="Вычисление 2 7 2" xfId="994"/>
    <cellStyle name="Вычисление 2 7 2 2" xfId="1366"/>
    <cellStyle name="Вычисление 2 7 2 3" xfId="1806"/>
    <cellStyle name="Вычисление 2 7 2 4" xfId="2246"/>
    <cellStyle name="Вычисление 2 7 2 5" xfId="6219"/>
    <cellStyle name="Вычисление 2 7 2 6" xfId="10593"/>
    <cellStyle name="Вычисление 2 7 2 7" xfId="15256"/>
    <cellStyle name="Вычисление 2 7 2 8" xfId="19917"/>
    <cellStyle name="Вычисление 2 7 20" xfId="11687"/>
    <cellStyle name="Вычисление 2 7 21" xfId="16348"/>
    <cellStyle name="Вычисление 2 7 3" xfId="1165"/>
    <cellStyle name="Вычисление 2 7 3 2" xfId="6220"/>
    <cellStyle name="Вычисление 2 7 3 3" xfId="10594"/>
    <cellStyle name="Вычисление 2 7 3 4" xfId="15257"/>
    <cellStyle name="Вычисление 2 7 3 5" xfId="19918"/>
    <cellStyle name="Вычисление 2 7 4" xfId="1605"/>
    <cellStyle name="Вычисление 2 7 4 2" xfId="6221"/>
    <cellStyle name="Вычисление 2 7 4 3" xfId="10595"/>
    <cellStyle name="Вычисление 2 7 4 4" xfId="15258"/>
    <cellStyle name="Вычисление 2 7 4 5" xfId="19919"/>
    <cellStyle name="Вычисление 2 7 5" xfId="2045"/>
    <cellStyle name="Вычисление 2 7 5 2" xfId="6222"/>
    <cellStyle name="Вычисление 2 7 5 3" xfId="10596"/>
    <cellStyle name="Вычисление 2 7 5 4" xfId="15259"/>
    <cellStyle name="Вычисление 2 7 5 5" xfId="19920"/>
    <cellStyle name="Вычисление 2 7 6" xfId="2713"/>
    <cellStyle name="Вычисление 2 7 6 2" xfId="10597"/>
    <cellStyle name="Вычисление 2 7 6 3" xfId="15260"/>
    <cellStyle name="Вычисление 2 7 6 4" xfId="19921"/>
    <cellStyle name="Вычисление 2 7 7" xfId="6223"/>
    <cellStyle name="Вычисление 2 7 7 2" xfId="10598"/>
    <cellStyle name="Вычисление 2 7 7 3" xfId="15261"/>
    <cellStyle name="Вычисление 2 7 7 4" xfId="19922"/>
    <cellStyle name="Вычисление 2 7 8" xfId="6224"/>
    <cellStyle name="Вычисление 2 7 8 2" xfId="10599"/>
    <cellStyle name="Вычисление 2 7 8 3" xfId="15262"/>
    <cellStyle name="Вычисление 2 7 8 4" xfId="19923"/>
    <cellStyle name="Вычисление 2 7 9" xfId="6225"/>
    <cellStyle name="Вычисление 2 7 9 2" xfId="10600"/>
    <cellStyle name="Вычисление 2 7 9 3" xfId="15263"/>
    <cellStyle name="Вычисление 2 7 9 4" xfId="19924"/>
    <cellStyle name="Вычисление 2 8" xfId="607"/>
    <cellStyle name="Вычисление 2 8 10" xfId="6226"/>
    <cellStyle name="Вычисление 2 8 10 2" xfId="10601"/>
    <cellStyle name="Вычисление 2 8 10 3" xfId="15264"/>
    <cellStyle name="Вычисление 2 8 10 4" xfId="19925"/>
    <cellStyle name="Вычисление 2 8 11" xfId="6227"/>
    <cellStyle name="Вычисление 2 8 11 2" xfId="10602"/>
    <cellStyle name="Вычисление 2 8 11 3" xfId="15265"/>
    <cellStyle name="Вычисление 2 8 11 4" xfId="19926"/>
    <cellStyle name="Вычисление 2 8 12" xfId="6228"/>
    <cellStyle name="Вычисление 2 8 12 2" xfId="10603"/>
    <cellStyle name="Вычисление 2 8 12 3" xfId="15266"/>
    <cellStyle name="Вычисление 2 8 12 4" xfId="19927"/>
    <cellStyle name="Вычисление 2 8 13" xfId="6229"/>
    <cellStyle name="Вычисление 2 8 13 2" xfId="10604"/>
    <cellStyle name="Вычисление 2 8 13 3" xfId="15267"/>
    <cellStyle name="Вычисление 2 8 13 4" xfId="19928"/>
    <cellStyle name="Вычисление 2 8 14" xfId="6230"/>
    <cellStyle name="Вычисление 2 8 14 2" xfId="10605"/>
    <cellStyle name="Вычисление 2 8 14 3" xfId="15268"/>
    <cellStyle name="Вычисление 2 8 14 4" xfId="19929"/>
    <cellStyle name="Вычисление 2 8 15" xfId="6231"/>
    <cellStyle name="Вычисление 2 8 15 2" xfId="10606"/>
    <cellStyle name="Вычисление 2 8 15 3" xfId="15269"/>
    <cellStyle name="Вычисление 2 8 15 4" xfId="19930"/>
    <cellStyle name="Вычисление 2 8 16" xfId="6232"/>
    <cellStyle name="Вычисление 2 8 16 2" xfId="10607"/>
    <cellStyle name="Вычисление 2 8 16 3" xfId="15270"/>
    <cellStyle name="Вычисление 2 8 16 4" xfId="19931"/>
    <cellStyle name="Вычисление 2 8 17" xfId="6233"/>
    <cellStyle name="Вычисление 2 8 17 2" xfId="10608"/>
    <cellStyle name="Вычисление 2 8 17 3" xfId="15271"/>
    <cellStyle name="Вычисление 2 8 17 4" xfId="19932"/>
    <cellStyle name="Вычисление 2 8 18" xfId="6234"/>
    <cellStyle name="Вычисление 2 8 18 2" xfId="10609"/>
    <cellStyle name="Вычисление 2 8 18 3" xfId="15272"/>
    <cellStyle name="Вычисление 2 8 18 4" xfId="19933"/>
    <cellStyle name="Вычисление 2 8 19" xfId="3001"/>
    <cellStyle name="Вычисление 2 8 2" xfId="995"/>
    <cellStyle name="Вычисление 2 8 2 2" xfId="1367"/>
    <cellStyle name="Вычисление 2 8 2 3" xfId="1807"/>
    <cellStyle name="Вычисление 2 8 2 4" xfId="2247"/>
    <cellStyle name="Вычисление 2 8 2 5" xfId="6235"/>
    <cellStyle name="Вычисление 2 8 2 6" xfId="10610"/>
    <cellStyle name="Вычисление 2 8 2 7" xfId="15273"/>
    <cellStyle name="Вычисление 2 8 2 8" xfId="19934"/>
    <cellStyle name="Вычисление 2 8 20" xfId="11688"/>
    <cellStyle name="Вычисление 2 8 21" xfId="16349"/>
    <cellStyle name="Вычисление 2 8 3" xfId="1166"/>
    <cellStyle name="Вычисление 2 8 3 2" xfId="6236"/>
    <cellStyle name="Вычисление 2 8 3 3" xfId="10611"/>
    <cellStyle name="Вычисление 2 8 3 4" xfId="15274"/>
    <cellStyle name="Вычисление 2 8 3 5" xfId="19935"/>
    <cellStyle name="Вычисление 2 8 4" xfId="1606"/>
    <cellStyle name="Вычисление 2 8 4 2" xfId="6237"/>
    <cellStyle name="Вычисление 2 8 4 3" xfId="10612"/>
    <cellStyle name="Вычисление 2 8 4 4" xfId="15275"/>
    <cellStyle name="Вычисление 2 8 4 5" xfId="19936"/>
    <cellStyle name="Вычисление 2 8 5" xfId="2046"/>
    <cellStyle name="Вычисление 2 8 5 2" xfId="6238"/>
    <cellStyle name="Вычисление 2 8 5 3" xfId="10613"/>
    <cellStyle name="Вычисление 2 8 5 4" xfId="15276"/>
    <cellStyle name="Вычисление 2 8 5 5" xfId="19937"/>
    <cellStyle name="Вычисление 2 8 6" xfId="2714"/>
    <cellStyle name="Вычисление 2 8 6 2" xfId="10614"/>
    <cellStyle name="Вычисление 2 8 6 3" xfId="15277"/>
    <cellStyle name="Вычисление 2 8 6 4" xfId="19938"/>
    <cellStyle name="Вычисление 2 8 7" xfId="6239"/>
    <cellStyle name="Вычисление 2 8 7 2" xfId="10615"/>
    <cellStyle name="Вычисление 2 8 7 3" xfId="15278"/>
    <cellStyle name="Вычисление 2 8 7 4" xfId="19939"/>
    <cellStyle name="Вычисление 2 8 8" xfId="6240"/>
    <cellStyle name="Вычисление 2 8 8 2" xfId="10616"/>
    <cellStyle name="Вычисление 2 8 8 3" xfId="15279"/>
    <cellStyle name="Вычисление 2 8 8 4" xfId="19940"/>
    <cellStyle name="Вычисление 2 8 9" xfId="6241"/>
    <cellStyle name="Вычисление 2 8 9 2" xfId="10617"/>
    <cellStyle name="Вычисление 2 8 9 3" xfId="15280"/>
    <cellStyle name="Вычисление 2 8 9 4" xfId="19941"/>
    <cellStyle name="Вычисление 2 9" xfId="608"/>
    <cellStyle name="Вычисление 2 9 10" xfId="6242"/>
    <cellStyle name="Вычисление 2 9 10 2" xfId="10618"/>
    <cellStyle name="Вычисление 2 9 10 3" xfId="15281"/>
    <cellStyle name="Вычисление 2 9 10 4" xfId="19942"/>
    <cellStyle name="Вычисление 2 9 11" xfId="6243"/>
    <cellStyle name="Вычисление 2 9 11 2" xfId="10619"/>
    <cellStyle name="Вычисление 2 9 11 3" xfId="15282"/>
    <cellStyle name="Вычисление 2 9 11 4" xfId="19943"/>
    <cellStyle name="Вычисление 2 9 12" xfId="6244"/>
    <cellStyle name="Вычисление 2 9 12 2" xfId="10620"/>
    <cellStyle name="Вычисление 2 9 12 3" xfId="15283"/>
    <cellStyle name="Вычисление 2 9 12 4" xfId="19944"/>
    <cellStyle name="Вычисление 2 9 13" xfId="6245"/>
    <cellStyle name="Вычисление 2 9 13 2" xfId="10621"/>
    <cellStyle name="Вычисление 2 9 13 3" xfId="15284"/>
    <cellStyle name="Вычисление 2 9 13 4" xfId="19945"/>
    <cellStyle name="Вычисление 2 9 14" xfId="6246"/>
    <cellStyle name="Вычисление 2 9 14 2" xfId="10622"/>
    <cellStyle name="Вычисление 2 9 14 3" xfId="15285"/>
    <cellStyle name="Вычисление 2 9 14 4" xfId="19946"/>
    <cellStyle name="Вычисление 2 9 15" xfId="6247"/>
    <cellStyle name="Вычисление 2 9 15 2" xfId="10623"/>
    <cellStyle name="Вычисление 2 9 15 3" xfId="15286"/>
    <cellStyle name="Вычисление 2 9 15 4" xfId="19947"/>
    <cellStyle name="Вычисление 2 9 16" xfId="6248"/>
    <cellStyle name="Вычисление 2 9 16 2" xfId="10624"/>
    <cellStyle name="Вычисление 2 9 16 3" xfId="15287"/>
    <cellStyle name="Вычисление 2 9 16 4" xfId="19948"/>
    <cellStyle name="Вычисление 2 9 17" xfId="6249"/>
    <cellStyle name="Вычисление 2 9 17 2" xfId="10625"/>
    <cellStyle name="Вычисление 2 9 17 3" xfId="15288"/>
    <cellStyle name="Вычисление 2 9 17 4" xfId="19949"/>
    <cellStyle name="Вычисление 2 9 18" xfId="6250"/>
    <cellStyle name="Вычисление 2 9 18 2" xfId="10626"/>
    <cellStyle name="Вычисление 2 9 18 3" xfId="15289"/>
    <cellStyle name="Вычисление 2 9 18 4" xfId="19950"/>
    <cellStyle name="Вычисление 2 9 19" xfId="2984"/>
    <cellStyle name="Вычисление 2 9 2" xfId="996"/>
    <cellStyle name="Вычисление 2 9 2 2" xfId="1368"/>
    <cellStyle name="Вычисление 2 9 2 3" xfId="1808"/>
    <cellStyle name="Вычисление 2 9 2 4" xfId="2248"/>
    <cellStyle name="Вычисление 2 9 2 5" xfId="6251"/>
    <cellStyle name="Вычисление 2 9 2 6" xfId="10627"/>
    <cellStyle name="Вычисление 2 9 2 7" xfId="15290"/>
    <cellStyle name="Вычисление 2 9 2 8" xfId="19951"/>
    <cellStyle name="Вычисление 2 9 20" xfId="11689"/>
    <cellStyle name="Вычисление 2 9 21" xfId="16350"/>
    <cellStyle name="Вычисление 2 9 3" xfId="1167"/>
    <cellStyle name="Вычисление 2 9 3 2" xfId="6252"/>
    <cellStyle name="Вычисление 2 9 3 3" xfId="10628"/>
    <cellStyle name="Вычисление 2 9 3 4" xfId="15291"/>
    <cellStyle name="Вычисление 2 9 3 5" xfId="19952"/>
    <cellStyle name="Вычисление 2 9 4" xfId="1607"/>
    <cellStyle name="Вычисление 2 9 4 2" xfId="6253"/>
    <cellStyle name="Вычисление 2 9 4 3" xfId="10629"/>
    <cellStyle name="Вычисление 2 9 4 4" xfId="15292"/>
    <cellStyle name="Вычисление 2 9 4 5" xfId="19953"/>
    <cellStyle name="Вычисление 2 9 5" xfId="2047"/>
    <cellStyle name="Вычисление 2 9 5 2" xfId="6254"/>
    <cellStyle name="Вычисление 2 9 5 3" xfId="10630"/>
    <cellStyle name="Вычисление 2 9 5 4" xfId="15293"/>
    <cellStyle name="Вычисление 2 9 5 5" xfId="19954"/>
    <cellStyle name="Вычисление 2 9 6" xfId="2715"/>
    <cellStyle name="Вычисление 2 9 6 2" xfId="10631"/>
    <cellStyle name="Вычисление 2 9 6 3" xfId="15294"/>
    <cellStyle name="Вычисление 2 9 6 4" xfId="19955"/>
    <cellStyle name="Вычисление 2 9 7" xfId="6255"/>
    <cellStyle name="Вычисление 2 9 7 2" xfId="10632"/>
    <cellStyle name="Вычисление 2 9 7 3" xfId="15295"/>
    <cellStyle name="Вычисление 2 9 7 4" xfId="19956"/>
    <cellStyle name="Вычисление 2 9 8" xfId="6256"/>
    <cellStyle name="Вычисление 2 9 8 2" xfId="10633"/>
    <cellStyle name="Вычисление 2 9 8 3" xfId="15296"/>
    <cellStyle name="Вычисление 2 9 8 4" xfId="19957"/>
    <cellStyle name="Вычисление 2 9 9" xfId="6257"/>
    <cellStyle name="Вычисление 2 9 9 2" xfId="10634"/>
    <cellStyle name="Вычисление 2 9 9 3" xfId="15297"/>
    <cellStyle name="Вычисление 2 9 9 4" xfId="19958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609"/>
    <cellStyle name="Итог 2 10 10" xfId="6258"/>
    <cellStyle name="Итог 2 10 10 2" xfId="10635"/>
    <cellStyle name="Итог 2 10 10 3" xfId="15298"/>
    <cellStyle name="Итог 2 10 10 4" xfId="19959"/>
    <cellStyle name="Итог 2 10 11" xfId="6259"/>
    <cellStyle name="Итог 2 10 11 2" xfId="10636"/>
    <cellStyle name="Итог 2 10 11 3" xfId="15299"/>
    <cellStyle name="Итог 2 10 11 4" xfId="19960"/>
    <cellStyle name="Итог 2 10 12" xfId="6260"/>
    <cellStyle name="Итог 2 10 12 2" xfId="10637"/>
    <cellStyle name="Итог 2 10 12 3" xfId="15300"/>
    <cellStyle name="Итог 2 10 12 4" xfId="19961"/>
    <cellStyle name="Итог 2 10 13" xfId="6261"/>
    <cellStyle name="Итог 2 10 13 2" xfId="10638"/>
    <cellStyle name="Итог 2 10 13 3" xfId="15301"/>
    <cellStyle name="Итог 2 10 13 4" xfId="19962"/>
    <cellStyle name="Итог 2 10 14" xfId="6262"/>
    <cellStyle name="Итог 2 10 14 2" xfId="10639"/>
    <cellStyle name="Итог 2 10 14 3" xfId="15302"/>
    <cellStyle name="Итог 2 10 14 4" xfId="19963"/>
    <cellStyle name="Итог 2 10 15" xfId="6263"/>
    <cellStyle name="Итог 2 10 15 2" xfId="10640"/>
    <cellStyle name="Итог 2 10 15 3" xfId="15303"/>
    <cellStyle name="Итог 2 10 15 4" xfId="19964"/>
    <cellStyle name="Итог 2 10 16" xfId="6264"/>
    <cellStyle name="Итог 2 10 16 2" xfId="10641"/>
    <cellStyle name="Итог 2 10 16 3" xfId="15304"/>
    <cellStyle name="Итог 2 10 16 4" xfId="19965"/>
    <cellStyle name="Итог 2 10 17" xfId="6265"/>
    <cellStyle name="Итог 2 10 17 2" xfId="10642"/>
    <cellStyle name="Итог 2 10 17 3" xfId="15305"/>
    <cellStyle name="Итог 2 10 17 4" xfId="19966"/>
    <cellStyle name="Итог 2 10 18" xfId="6266"/>
    <cellStyle name="Итог 2 10 18 2" xfId="10643"/>
    <cellStyle name="Итог 2 10 18 3" xfId="15306"/>
    <cellStyle name="Итог 2 10 18 4" xfId="19967"/>
    <cellStyle name="Итог 2 10 19" xfId="2967"/>
    <cellStyle name="Итог 2 10 2" xfId="997"/>
    <cellStyle name="Итог 2 10 2 2" xfId="1369"/>
    <cellStyle name="Итог 2 10 2 3" xfId="1809"/>
    <cellStyle name="Итог 2 10 2 4" xfId="2249"/>
    <cellStyle name="Итог 2 10 2 5" xfId="6267"/>
    <cellStyle name="Итог 2 10 2 6" xfId="10644"/>
    <cellStyle name="Итог 2 10 2 7" xfId="15307"/>
    <cellStyle name="Итог 2 10 2 8" xfId="19968"/>
    <cellStyle name="Итог 2 10 20" xfId="11690"/>
    <cellStyle name="Итог 2 10 21" xfId="16351"/>
    <cellStyle name="Итог 2 10 3" xfId="1168"/>
    <cellStyle name="Итог 2 10 3 2" xfId="6268"/>
    <cellStyle name="Итог 2 10 3 3" xfId="10645"/>
    <cellStyle name="Итог 2 10 3 4" xfId="15308"/>
    <cellStyle name="Итог 2 10 3 5" xfId="19969"/>
    <cellStyle name="Итог 2 10 4" xfId="1608"/>
    <cellStyle name="Итог 2 10 4 2" xfId="6269"/>
    <cellStyle name="Итог 2 10 4 3" xfId="10646"/>
    <cellStyle name="Итог 2 10 4 4" xfId="15309"/>
    <cellStyle name="Итог 2 10 4 5" xfId="19970"/>
    <cellStyle name="Итог 2 10 5" xfId="2048"/>
    <cellStyle name="Итог 2 10 5 2" xfId="6270"/>
    <cellStyle name="Итог 2 10 5 3" xfId="10647"/>
    <cellStyle name="Итог 2 10 5 4" xfId="15310"/>
    <cellStyle name="Итог 2 10 5 5" xfId="19971"/>
    <cellStyle name="Итог 2 10 6" xfId="2716"/>
    <cellStyle name="Итог 2 10 6 2" xfId="10648"/>
    <cellStyle name="Итог 2 10 6 3" xfId="15311"/>
    <cellStyle name="Итог 2 10 6 4" xfId="19972"/>
    <cellStyle name="Итог 2 10 7" xfId="6271"/>
    <cellStyle name="Итог 2 10 7 2" xfId="10649"/>
    <cellStyle name="Итог 2 10 7 3" xfId="15312"/>
    <cellStyle name="Итог 2 10 7 4" xfId="19973"/>
    <cellStyle name="Итог 2 10 8" xfId="6272"/>
    <cellStyle name="Итог 2 10 8 2" xfId="10650"/>
    <cellStyle name="Итог 2 10 8 3" xfId="15313"/>
    <cellStyle name="Итог 2 10 8 4" xfId="19974"/>
    <cellStyle name="Итог 2 10 9" xfId="6273"/>
    <cellStyle name="Итог 2 10 9 2" xfId="10651"/>
    <cellStyle name="Итог 2 10 9 3" xfId="15314"/>
    <cellStyle name="Итог 2 10 9 4" xfId="19975"/>
    <cellStyle name="Итог 2 11" xfId="610"/>
    <cellStyle name="Итог 2 11 10" xfId="6274"/>
    <cellStyle name="Итог 2 11 10 2" xfId="10652"/>
    <cellStyle name="Итог 2 11 10 3" xfId="15315"/>
    <cellStyle name="Итог 2 11 10 4" xfId="19976"/>
    <cellStyle name="Итог 2 11 11" xfId="6275"/>
    <cellStyle name="Итог 2 11 11 2" xfId="10653"/>
    <cellStyle name="Итог 2 11 11 3" xfId="15316"/>
    <cellStyle name="Итог 2 11 11 4" xfId="19977"/>
    <cellStyle name="Итог 2 11 12" xfId="6276"/>
    <cellStyle name="Итог 2 11 12 2" xfId="10654"/>
    <cellStyle name="Итог 2 11 12 3" xfId="15317"/>
    <cellStyle name="Итог 2 11 12 4" xfId="19978"/>
    <cellStyle name="Итог 2 11 13" xfId="6277"/>
    <cellStyle name="Итог 2 11 13 2" xfId="10655"/>
    <cellStyle name="Итог 2 11 13 3" xfId="15318"/>
    <cellStyle name="Итог 2 11 13 4" xfId="19979"/>
    <cellStyle name="Итог 2 11 14" xfId="6278"/>
    <cellStyle name="Итог 2 11 14 2" xfId="10656"/>
    <cellStyle name="Итог 2 11 14 3" xfId="15319"/>
    <cellStyle name="Итог 2 11 14 4" xfId="19980"/>
    <cellStyle name="Итог 2 11 15" xfId="6279"/>
    <cellStyle name="Итог 2 11 15 2" xfId="10657"/>
    <cellStyle name="Итог 2 11 15 3" xfId="15320"/>
    <cellStyle name="Итог 2 11 15 4" xfId="19981"/>
    <cellStyle name="Итог 2 11 16" xfId="6280"/>
    <cellStyle name="Итог 2 11 16 2" xfId="10658"/>
    <cellStyle name="Итог 2 11 16 3" xfId="15321"/>
    <cellStyle name="Итог 2 11 16 4" xfId="19982"/>
    <cellStyle name="Итог 2 11 17" xfId="6281"/>
    <cellStyle name="Итог 2 11 17 2" xfId="10659"/>
    <cellStyle name="Итог 2 11 17 3" xfId="15322"/>
    <cellStyle name="Итог 2 11 17 4" xfId="19983"/>
    <cellStyle name="Итог 2 11 18" xfId="6282"/>
    <cellStyle name="Итог 2 11 18 2" xfId="10660"/>
    <cellStyle name="Итог 2 11 18 3" xfId="15323"/>
    <cellStyle name="Итог 2 11 18 4" xfId="19984"/>
    <cellStyle name="Итог 2 11 19" xfId="2942"/>
    <cellStyle name="Итог 2 11 2" xfId="998"/>
    <cellStyle name="Итог 2 11 2 2" xfId="1370"/>
    <cellStyle name="Итог 2 11 2 3" xfId="1810"/>
    <cellStyle name="Итог 2 11 2 4" xfId="2250"/>
    <cellStyle name="Итог 2 11 2 5" xfId="6283"/>
    <cellStyle name="Итог 2 11 2 6" xfId="10661"/>
    <cellStyle name="Итог 2 11 2 7" xfId="15324"/>
    <cellStyle name="Итог 2 11 2 8" xfId="19985"/>
    <cellStyle name="Итог 2 11 20" xfId="11691"/>
    <cellStyle name="Итог 2 11 21" xfId="16352"/>
    <cellStyle name="Итог 2 11 3" xfId="1169"/>
    <cellStyle name="Итог 2 11 3 2" xfId="6284"/>
    <cellStyle name="Итог 2 11 3 3" xfId="10662"/>
    <cellStyle name="Итог 2 11 3 4" xfId="15325"/>
    <cellStyle name="Итог 2 11 3 5" xfId="19986"/>
    <cellStyle name="Итог 2 11 4" xfId="1609"/>
    <cellStyle name="Итог 2 11 4 2" xfId="6285"/>
    <cellStyle name="Итог 2 11 4 3" xfId="10663"/>
    <cellStyle name="Итог 2 11 4 4" xfId="15326"/>
    <cellStyle name="Итог 2 11 4 5" xfId="19987"/>
    <cellStyle name="Итог 2 11 5" xfId="2049"/>
    <cellStyle name="Итог 2 11 5 2" xfId="6286"/>
    <cellStyle name="Итог 2 11 5 3" xfId="10664"/>
    <cellStyle name="Итог 2 11 5 4" xfId="15327"/>
    <cellStyle name="Итог 2 11 5 5" xfId="19988"/>
    <cellStyle name="Итог 2 11 6" xfId="2717"/>
    <cellStyle name="Итог 2 11 6 2" xfId="10665"/>
    <cellStyle name="Итог 2 11 6 3" xfId="15328"/>
    <cellStyle name="Итог 2 11 6 4" xfId="19989"/>
    <cellStyle name="Итог 2 11 7" xfId="6287"/>
    <cellStyle name="Итог 2 11 7 2" xfId="10666"/>
    <cellStyle name="Итог 2 11 7 3" xfId="15329"/>
    <cellStyle name="Итог 2 11 7 4" xfId="19990"/>
    <cellStyle name="Итог 2 11 8" xfId="6288"/>
    <cellStyle name="Итог 2 11 8 2" xfId="10667"/>
    <cellStyle name="Итог 2 11 8 3" xfId="15330"/>
    <cellStyle name="Итог 2 11 8 4" xfId="19991"/>
    <cellStyle name="Итог 2 11 9" xfId="6289"/>
    <cellStyle name="Итог 2 11 9 2" xfId="10668"/>
    <cellStyle name="Итог 2 11 9 3" xfId="15331"/>
    <cellStyle name="Итог 2 11 9 4" xfId="19992"/>
    <cellStyle name="Итог 2 12" xfId="611"/>
    <cellStyle name="Итог 2 12 10" xfId="6290"/>
    <cellStyle name="Итог 2 12 10 2" xfId="10669"/>
    <cellStyle name="Итог 2 12 10 3" xfId="15332"/>
    <cellStyle name="Итог 2 12 10 4" xfId="19993"/>
    <cellStyle name="Итог 2 12 11" xfId="6291"/>
    <cellStyle name="Итог 2 12 11 2" xfId="10670"/>
    <cellStyle name="Итог 2 12 11 3" xfId="15333"/>
    <cellStyle name="Итог 2 12 11 4" xfId="19994"/>
    <cellStyle name="Итог 2 12 12" xfId="6292"/>
    <cellStyle name="Итог 2 12 12 2" xfId="10671"/>
    <cellStyle name="Итог 2 12 12 3" xfId="15334"/>
    <cellStyle name="Итог 2 12 12 4" xfId="19995"/>
    <cellStyle name="Итог 2 12 13" xfId="6293"/>
    <cellStyle name="Итог 2 12 13 2" xfId="10672"/>
    <cellStyle name="Итог 2 12 13 3" xfId="15335"/>
    <cellStyle name="Итог 2 12 13 4" xfId="19996"/>
    <cellStyle name="Итог 2 12 14" xfId="6294"/>
    <cellStyle name="Итог 2 12 14 2" xfId="10673"/>
    <cellStyle name="Итог 2 12 14 3" xfId="15336"/>
    <cellStyle name="Итог 2 12 14 4" xfId="19997"/>
    <cellStyle name="Итог 2 12 15" xfId="6295"/>
    <cellStyle name="Итог 2 12 15 2" xfId="10674"/>
    <cellStyle name="Итог 2 12 15 3" xfId="15337"/>
    <cellStyle name="Итог 2 12 15 4" xfId="19998"/>
    <cellStyle name="Итог 2 12 16" xfId="6296"/>
    <cellStyle name="Итог 2 12 16 2" xfId="10675"/>
    <cellStyle name="Итог 2 12 16 3" xfId="15338"/>
    <cellStyle name="Итог 2 12 16 4" xfId="19999"/>
    <cellStyle name="Итог 2 12 17" xfId="6297"/>
    <cellStyle name="Итог 2 12 17 2" xfId="10676"/>
    <cellStyle name="Итог 2 12 17 3" xfId="15339"/>
    <cellStyle name="Итог 2 12 17 4" xfId="20000"/>
    <cellStyle name="Итог 2 12 18" xfId="6298"/>
    <cellStyle name="Итог 2 12 18 2" xfId="10677"/>
    <cellStyle name="Итог 2 12 18 3" xfId="15340"/>
    <cellStyle name="Итог 2 12 18 4" xfId="20001"/>
    <cellStyle name="Итог 2 12 19" xfId="2915"/>
    <cellStyle name="Итог 2 12 2" xfId="999"/>
    <cellStyle name="Итог 2 12 2 2" xfId="1371"/>
    <cellStyle name="Итог 2 12 2 3" xfId="1811"/>
    <cellStyle name="Итог 2 12 2 4" xfId="2251"/>
    <cellStyle name="Итог 2 12 2 5" xfId="6299"/>
    <cellStyle name="Итог 2 12 2 6" xfId="10678"/>
    <cellStyle name="Итог 2 12 2 7" xfId="15341"/>
    <cellStyle name="Итог 2 12 2 8" xfId="20002"/>
    <cellStyle name="Итог 2 12 20" xfId="11692"/>
    <cellStyle name="Итог 2 12 21" xfId="16353"/>
    <cellStyle name="Итог 2 12 3" xfId="1170"/>
    <cellStyle name="Итог 2 12 3 2" xfId="6300"/>
    <cellStyle name="Итог 2 12 3 3" xfId="10679"/>
    <cellStyle name="Итог 2 12 3 4" xfId="15342"/>
    <cellStyle name="Итог 2 12 3 5" xfId="20003"/>
    <cellStyle name="Итог 2 12 4" xfId="1610"/>
    <cellStyle name="Итог 2 12 4 2" xfId="6301"/>
    <cellStyle name="Итог 2 12 4 3" xfId="10680"/>
    <cellStyle name="Итог 2 12 4 4" xfId="15343"/>
    <cellStyle name="Итог 2 12 4 5" xfId="20004"/>
    <cellStyle name="Итог 2 12 5" xfId="2050"/>
    <cellStyle name="Итог 2 12 5 2" xfId="6302"/>
    <cellStyle name="Итог 2 12 5 3" xfId="10681"/>
    <cellStyle name="Итог 2 12 5 4" xfId="15344"/>
    <cellStyle name="Итог 2 12 5 5" xfId="20005"/>
    <cellStyle name="Итог 2 12 6" xfId="2718"/>
    <cellStyle name="Итог 2 12 6 2" xfId="10682"/>
    <cellStyle name="Итог 2 12 6 3" xfId="15345"/>
    <cellStyle name="Итог 2 12 6 4" xfId="20006"/>
    <cellStyle name="Итог 2 12 7" xfId="6303"/>
    <cellStyle name="Итог 2 12 7 2" xfId="10683"/>
    <cellStyle name="Итог 2 12 7 3" xfId="15346"/>
    <cellStyle name="Итог 2 12 7 4" xfId="20007"/>
    <cellStyle name="Итог 2 12 8" xfId="6304"/>
    <cellStyle name="Итог 2 12 8 2" xfId="10684"/>
    <cellStyle name="Итог 2 12 8 3" xfId="15347"/>
    <cellStyle name="Итог 2 12 8 4" xfId="20008"/>
    <cellStyle name="Итог 2 12 9" xfId="6305"/>
    <cellStyle name="Итог 2 12 9 2" xfId="10685"/>
    <cellStyle name="Итог 2 12 9 3" xfId="15348"/>
    <cellStyle name="Итог 2 12 9 4" xfId="20009"/>
    <cellStyle name="Итог 2 13" xfId="769"/>
    <cellStyle name="Итог 2 13 10" xfId="6307"/>
    <cellStyle name="Итог 2 13 10 2" xfId="10687"/>
    <cellStyle name="Итог 2 13 10 3" xfId="15350"/>
    <cellStyle name="Итог 2 13 10 4" xfId="20011"/>
    <cellStyle name="Итог 2 13 11" xfId="6308"/>
    <cellStyle name="Итог 2 13 11 2" xfId="10688"/>
    <cellStyle name="Итог 2 13 11 3" xfId="15351"/>
    <cellStyle name="Итог 2 13 11 4" xfId="20012"/>
    <cellStyle name="Итог 2 13 12" xfId="6309"/>
    <cellStyle name="Итог 2 13 12 2" xfId="10689"/>
    <cellStyle name="Итог 2 13 12 3" xfId="15352"/>
    <cellStyle name="Итог 2 13 12 4" xfId="20013"/>
    <cellStyle name="Итог 2 13 13" xfId="6310"/>
    <cellStyle name="Итог 2 13 13 2" xfId="10690"/>
    <cellStyle name="Итог 2 13 13 3" xfId="15353"/>
    <cellStyle name="Итог 2 13 13 4" xfId="20014"/>
    <cellStyle name="Итог 2 13 14" xfId="10686"/>
    <cellStyle name="Итог 2 13 15" xfId="15349"/>
    <cellStyle name="Итог 2 13 16" xfId="20010"/>
    <cellStyle name="Итог 2 13 2" xfId="823"/>
    <cellStyle name="Итог 2 13 2 2" xfId="6311"/>
    <cellStyle name="Итог 2 13 2 3" xfId="10691"/>
    <cellStyle name="Итог 2 13 2 4" xfId="15354"/>
    <cellStyle name="Итог 2 13 2 5" xfId="20015"/>
    <cellStyle name="Итог 2 13 3" xfId="733"/>
    <cellStyle name="Итог 2 13 3 2" xfId="6312"/>
    <cellStyle name="Итог 2 13 3 3" xfId="10692"/>
    <cellStyle name="Итог 2 13 3 4" xfId="15355"/>
    <cellStyle name="Итог 2 13 3 5" xfId="20016"/>
    <cellStyle name="Итог 2 13 4" xfId="1428"/>
    <cellStyle name="Итог 2 13 4 2" xfId="6313"/>
    <cellStyle name="Итог 2 13 4 3" xfId="10693"/>
    <cellStyle name="Итог 2 13 4 4" xfId="15356"/>
    <cellStyle name="Итог 2 13 4 5" xfId="20017"/>
    <cellStyle name="Итог 2 13 5" xfId="1868"/>
    <cellStyle name="Итог 2 13 5 2" xfId="6314"/>
    <cellStyle name="Итог 2 13 5 3" xfId="10694"/>
    <cellStyle name="Итог 2 13 5 4" xfId="15357"/>
    <cellStyle name="Итог 2 13 5 5" xfId="20018"/>
    <cellStyle name="Итог 2 13 6" xfId="6306"/>
    <cellStyle name="Итог 2 13 6 2" xfId="10695"/>
    <cellStyle name="Итог 2 13 6 3" xfId="15358"/>
    <cellStyle name="Итог 2 13 6 4" xfId="20019"/>
    <cellStyle name="Итог 2 13 7" xfId="6315"/>
    <cellStyle name="Итог 2 13 7 2" xfId="10696"/>
    <cellStyle name="Итог 2 13 7 3" xfId="15359"/>
    <cellStyle name="Итог 2 13 7 4" xfId="20020"/>
    <cellStyle name="Итог 2 13 8" xfId="6316"/>
    <cellStyle name="Итог 2 13 8 2" xfId="10697"/>
    <cellStyle name="Итог 2 13 8 3" xfId="15360"/>
    <cellStyle name="Итог 2 13 8 4" xfId="20021"/>
    <cellStyle name="Итог 2 13 9" xfId="6317"/>
    <cellStyle name="Итог 2 13 9 2" xfId="10698"/>
    <cellStyle name="Итог 2 13 9 3" xfId="15361"/>
    <cellStyle name="Итог 2 13 9 4" xfId="20022"/>
    <cellStyle name="Итог 2 14" xfId="771"/>
    <cellStyle name="Итог 2 14 10" xfId="6319"/>
    <cellStyle name="Итог 2 14 10 2" xfId="10700"/>
    <cellStyle name="Итог 2 14 10 3" xfId="15363"/>
    <cellStyle name="Итог 2 14 10 4" xfId="20024"/>
    <cellStyle name="Итог 2 14 11" xfId="6320"/>
    <cellStyle name="Итог 2 14 11 2" xfId="10701"/>
    <cellStyle name="Итог 2 14 11 3" xfId="15364"/>
    <cellStyle name="Итог 2 14 11 4" xfId="20025"/>
    <cellStyle name="Итог 2 14 12" xfId="6321"/>
    <cellStyle name="Итог 2 14 12 2" xfId="10702"/>
    <cellStyle name="Итог 2 14 12 3" xfId="15365"/>
    <cellStyle name="Итог 2 14 12 4" xfId="20026"/>
    <cellStyle name="Итог 2 14 13" xfId="6322"/>
    <cellStyle name="Итог 2 14 13 2" xfId="10703"/>
    <cellStyle name="Итог 2 14 13 3" xfId="15366"/>
    <cellStyle name="Итог 2 14 13 4" xfId="20027"/>
    <cellStyle name="Итог 2 14 14" xfId="10699"/>
    <cellStyle name="Итог 2 14 15" xfId="15362"/>
    <cellStyle name="Итог 2 14 16" xfId="20023"/>
    <cellStyle name="Итог 2 14 2" xfId="6318"/>
    <cellStyle name="Итог 2 14 2 2" xfId="10704"/>
    <cellStyle name="Итог 2 14 2 3" xfId="15367"/>
    <cellStyle name="Итог 2 14 2 4" xfId="20028"/>
    <cellStyle name="Итог 2 14 3" xfId="6323"/>
    <cellStyle name="Итог 2 14 3 2" xfId="10705"/>
    <cellStyle name="Итог 2 14 3 3" xfId="15368"/>
    <cellStyle name="Итог 2 14 3 4" xfId="20029"/>
    <cellStyle name="Итог 2 14 4" xfId="6324"/>
    <cellStyle name="Итог 2 14 4 2" xfId="10706"/>
    <cellStyle name="Итог 2 14 4 3" xfId="15369"/>
    <cellStyle name="Итог 2 14 4 4" xfId="20030"/>
    <cellStyle name="Итог 2 14 5" xfId="6325"/>
    <cellStyle name="Итог 2 14 5 2" xfId="10707"/>
    <cellStyle name="Итог 2 14 5 3" xfId="15370"/>
    <cellStyle name="Итог 2 14 5 4" xfId="20031"/>
    <cellStyle name="Итог 2 14 6" xfId="6326"/>
    <cellStyle name="Итог 2 14 6 2" xfId="10708"/>
    <cellStyle name="Итог 2 14 6 3" xfId="15371"/>
    <cellStyle name="Итог 2 14 6 4" xfId="20032"/>
    <cellStyle name="Итог 2 14 7" xfId="6327"/>
    <cellStyle name="Итог 2 14 7 2" xfId="10709"/>
    <cellStyle name="Итог 2 14 7 3" xfId="15372"/>
    <cellStyle name="Итог 2 14 7 4" xfId="20033"/>
    <cellStyle name="Итог 2 14 8" xfId="6328"/>
    <cellStyle name="Итог 2 14 8 2" xfId="10710"/>
    <cellStyle name="Итог 2 14 8 3" xfId="15373"/>
    <cellStyle name="Итог 2 14 8 4" xfId="20034"/>
    <cellStyle name="Итог 2 14 9" xfId="6329"/>
    <cellStyle name="Итог 2 14 9 2" xfId="10711"/>
    <cellStyle name="Итог 2 14 9 3" xfId="15374"/>
    <cellStyle name="Итог 2 14 9 4" xfId="20035"/>
    <cellStyle name="Итог 2 15" xfId="770"/>
    <cellStyle name="Итог 2 15 10" xfId="6331"/>
    <cellStyle name="Итог 2 15 10 2" xfId="10713"/>
    <cellStyle name="Итог 2 15 10 3" xfId="15376"/>
    <cellStyle name="Итог 2 15 10 4" xfId="20037"/>
    <cellStyle name="Итог 2 15 11" xfId="6332"/>
    <cellStyle name="Итог 2 15 11 2" xfId="10714"/>
    <cellStyle name="Итог 2 15 11 3" xfId="15377"/>
    <cellStyle name="Итог 2 15 11 4" xfId="20038"/>
    <cellStyle name="Итог 2 15 12" xfId="6333"/>
    <cellStyle name="Итог 2 15 12 2" xfId="10715"/>
    <cellStyle name="Итог 2 15 12 3" xfId="15378"/>
    <cellStyle name="Итог 2 15 12 4" xfId="20039"/>
    <cellStyle name="Итог 2 15 13" xfId="6334"/>
    <cellStyle name="Итог 2 15 13 2" xfId="10716"/>
    <cellStyle name="Итог 2 15 13 3" xfId="15379"/>
    <cellStyle name="Итог 2 15 13 4" xfId="20040"/>
    <cellStyle name="Итог 2 15 14" xfId="10712"/>
    <cellStyle name="Итог 2 15 15" xfId="15375"/>
    <cellStyle name="Итог 2 15 16" xfId="20036"/>
    <cellStyle name="Итог 2 15 2" xfId="6330"/>
    <cellStyle name="Итог 2 15 2 2" xfId="10717"/>
    <cellStyle name="Итог 2 15 2 3" xfId="15380"/>
    <cellStyle name="Итог 2 15 2 4" xfId="20041"/>
    <cellStyle name="Итог 2 15 3" xfId="6336"/>
    <cellStyle name="Итог 2 15 3 2" xfId="10718"/>
    <cellStyle name="Итог 2 15 3 3" xfId="15381"/>
    <cellStyle name="Итог 2 15 3 4" xfId="20042"/>
    <cellStyle name="Итог 2 15 4" xfId="6337"/>
    <cellStyle name="Итог 2 15 4 2" xfId="10719"/>
    <cellStyle name="Итог 2 15 4 3" xfId="15382"/>
    <cellStyle name="Итог 2 15 4 4" xfId="20043"/>
    <cellStyle name="Итог 2 15 5" xfId="6338"/>
    <cellStyle name="Итог 2 15 5 2" xfId="10720"/>
    <cellStyle name="Итог 2 15 5 3" xfId="15383"/>
    <cellStyle name="Итог 2 15 5 4" xfId="20044"/>
    <cellStyle name="Итог 2 15 6" xfId="6339"/>
    <cellStyle name="Итог 2 15 6 2" xfId="10721"/>
    <cellStyle name="Итог 2 15 6 3" xfId="15384"/>
    <cellStyle name="Итог 2 15 6 4" xfId="20045"/>
    <cellStyle name="Итог 2 15 7" xfId="6340"/>
    <cellStyle name="Итог 2 15 7 2" xfId="10722"/>
    <cellStyle name="Итог 2 15 7 3" xfId="15385"/>
    <cellStyle name="Итог 2 15 7 4" xfId="20046"/>
    <cellStyle name="Итог 2 15 8" xfId="6341"/>
    <cellStyle name="Итог 2 15 8 2" xfId="10723"/>
    <cellStyle name="Итог 2 15 8 3" xfId="15386"/>
    <cellStyle name="Итог 2 15 8 4" xfId="20047"/>
    <cellStyle name="Итог 2 15 9" xfId="6342"/>
    <cellStyle name="Итог 2 15 9 2" xfId="10724"/>
    <cellStyle name="Итог 2 15 9 3" xfId="15387"/>
    <cellStyle name="Итог 2 15 9 4" xfId="20048"/>
    <cellStyle name="Итог 2 16" xfId="798"/>
    <cellStyle name="Итог 2 16 2" xfId="6343"/>
    <cellStyle name="Итог 2 16 3" xfId="10725"/>
    <cellStyle name="Итог 2 16 4" xfId="15388"/>
    <cellStyle name="Итог 2 16 5" xfId="20049"/>
    <cellStyle name="Итог 2 17" xfId="2385"/>
    <cellStyle name="Итог 2 17 2" xfId="6344"/>
    <cellStyle name="Итог 2 17 3" xfId="10726"/>
    <cellStyle name="Итог 2 17 4" xfId="15389"/>
    <cellStyle name="Итог 2 17 5" xfId="20050"/>
    <cellStyle name="Итог 2 18" xfId="2386"/>
    <cellStyle name="Итог 2 18 2" xfId="6345"/>
    <cellStyle name="Итог 2 18 3" xfId="10727"/>
    <cellStyle name="Итог 2 18 4" xfId="15390"/>
    <cellStyle name="Итог 2 18 5" xfId="20051"/>
    <cellStyle name="Итог 2 19" xfId="2387"/>
    <cellStyle name="Итог 2 19 2" xfId="6346"/>
    <cellStyle name="Итог 2 19 3" xfId="10728"/>
    <cellStyle name="Итог 2 19 4" xfId="15391"/>
    <cellStyle name="Итог 2 19 5" xfId="20052"/>
    <cellStyle name="Итог 2 2" xfId="401"/>
    <cellStyle name="Итог 2 2 10" xfId="612"/>
    <cellStyle name="Итог 2 2 10 10" xfId="6347"/>
    <cellStyle name="Итог 2 2 10 10 2" xfId="10729"/>
    <cellStyle name="Итог 2 2 10 10 3" xfId="15392"/>
    <cellStyle name="Итог 2 2 10 10 4" xfId="20053"/>
    <cellStyle name="Итог 2 2 10 11" xfId="6348"/>
    <cellStyle name="Итог 2 2 10 11 2" xfId="10730"/>
    <cellStyle name="Итог 2 2 10 11 3" xfId="15393"/>
    <cellStyle name="Итог 2 2 10 11 4" xfId="20054"/>
    <cellStyle name="Итог 2 2 10 12" xfId="6349"/>
    <cellStyle name="Итог 2 2 10 12 2" xfId="10731"/>
    <cellStyle name="Итог 2 2 10 12 3" xfId="15394"/>
    <cellStyle name="Итог 2 2 10 12 4" xfId="20055"/>
    <cellStyle name="Итог 2 2 10 13" xfId="6350"/>
    <cellStyle name="Итог 2 2 10 13 2" xfId="10732"/>
    <cellStyle name="Итог 2 2 10 13 3" xfId="15395"/>
    <cellStyle name="Итог 2 2 10 13 4" xfId="20056"/>
    <cellStyle name="Итог 2 2 10 14" xfId="6351"/>
    <cellStyle name="Итог 2 2 10 14 2" xfId="10733"/>
    <cellStyle name="Итог 2 2 10 14 3" xfId="15396"/>
    <cellStyle name="Итог 2 2 10 14 4" xfId="20057"/>
    <cellStyle name="Итог 2 2 10 15" xfId="6352"/>
    <cellStyle name="Итог 2 2 10 15 2" xfId="10734"/>
    <cellStyle name="Итог 2 2 10 15 3" xfId="15397"/>
    <cellStyle name="Итог 2 2 10 15 4" xfId="20058"/>
    <cellStyle name="Итог 2 2 10 16" xfId="6353"/>
    <cellStyle name="Итог 2 2 10 16 2" xfId="10735"/>
    <cellStyle name="Итог 2 2 10 16 3" xfId="15398"/>
    <cellStyle name="Итог 2 2 10 16 4" xfId="20059"/>
    <cellStyle name="Итог 2 2 10 17" xfId="6354"/>
    <cellStyle name="Итог 2 2 10 17 2" xfId="10736"/>
    <cellStyle name="Итог 2 2 10 17 3" xfId="15399"/>
    <cellStyle name="Итог 2 2 10 17 4" xfId="20060"/>
    <cellStyle name="Итог 2 2 10 18" xfId="6355"/>
    <cellStyle name="Итог 2 2 10 18 2" xfId="10737"/>
    <cellStyle name="Итог 2 2 10 18 3" xfId="15400"/>
    <cellStyle name="Итог 2 2 10 18 4" xfId="20061"/>
    <cellStyle name="Итог 2 2 10 19" xfId="2902"/>
    <cellStyle name="Итог 2 2 10 2" xfId="1000"/>
    <cellStyle name="Итог 2 2 10 2 2" xfId="1372"/>
    <cellStyle name="Итог 2 2 10 2 3" xfId="1812"/>
    <cellStyle name="Итог 2 2 10 2 4" xfId="2252"/>
    <cellStyle name="Итог 2 2 10 2 5" xfId="6356"/>
    <cellStyle name="Итог 2 2 10 2 6" xfId="10738"/>
    <cellStyle name="Итог 2 2 10 2 7" xfId="15401"/>
    <cellStyle name="Итог 2 2 10 2 8" xfId="20062"/>
    <cellStyle name="Итог 2 2 10 20" xfId="11693"/>
    <cellStyle name="Итог 2 2 10 21" xfId="16354"/>
    <cellStyle name="Итог 2 2 10 3" xfId="1171"/>
    <cellStyle name="Итог 2 2 10 3 2" xfId="6357"/>
    <cellStyle name="Итог 2 2 10 3 3" xfId="10739"/>
    <cellStyle name="Итог 2 2 10 3 4" xfId="15402"/>
    <cellStyle name="Итог 2 2 10 3 5" xfId="20063"/>
    <cellStyle name="Итог 2 2 10 4" xfId="1611"/>
    <cellStyle name="Итог 2 2 10 4 2" xfId="6358"/>
    <cellStyle name="Итог 2 2 10 4 3" xfId="10740"/>
    <cellStyle name="Итог 2 2 10 4 4" xfId="15403"/>
    <cellStyle name="Итог 2 2 10 4 5" xfId="20064"/>
    <cellStyle name="Итог 2 2 10 5" xfId="2051"/>
    <cellStyle name="Итог 2 2 10 5 2" xfId="6359"/>
    <cellStyle name="Итог 2 2 10 5 3" xfId="10741"/>
    <cellStyle name="Итог 2 2 10 5 4" xfId="15404"/>
    <cellStyle name="Итог 2 2 10 5 5" xfId="20065"/>
    <cellStyle name="Итог 2 2 10 6" xfId="2719"/>
    <cellStyle name="Итог 2 2 10 6 2" xfId="10742"/>
    <cellStyle name="Итог 2 2 10 6 3" xfId="15405"/>
    <cellStyle name="Итог 2 2 10 6 4" xfId="20066"/>
    <cellStyle name="Итог 2 2 10 7" xfId="6361"/>
    <cellStyle name="Итог 2 2 10 7 2" xfId="10743"/>
    <cellStyle name="Итог 2 2 10 7 3" xfId="15406"/>
    <cellStyle name="Итог 2 2 10 7 4" xfId="20067"/>
    <cellStyle name="Итог 2 2 10 8" xfId="6362"/>
    <cellStyle name="Итог 2 2 10 8 2" xfId="10744"/>
    <cellStyle name="Итог 2 2 10 8 3" xfId="15407"/>
    <cellStyle name="Итог 2 2 10 8 4" xfId="20068"/>
    <cellStyle name="Итог 2 2 10 9" xfId="6363"/>
    <cellStyle name="Итог 2 2 10 9 2" xfId="10745"/>
    <cellStyle name="Итог 2 2 10 9 3" xfId="15408"/>
    <cellStyle name="Итог 2 2 10 9 4" xfId="20069"/>
    <cellStyle name="Итог 2 2 11" xfId="613"/>
    <cellStyle name="Итог 2 2 11 10" xfId="6364"/>
    <cellStyle name="Итог 2 2 11 10 2" xfId="10746"/>
    <cellStyle name="Итог 2 2 11 10 3" xfId="15409"/>
    <cellStyle name="Итог 2 2 11 10 4" xfId="20070"/>
    <cellStyle name="Итог 2 2 11 11" xfId="6365"/>
    <cellStyle name="Итог 2 2 11 11 2" xfId="10747"/>
    <cellStyle name="Итог 2 2 11 11 3" xfId="15410"/>
    <cellStyle name="Итог 2 2 11 11 4" xfId="20071"/>
    <cellStyle name="Итог 2 2 11 12" xfId="6366"/>
    <cellStyle name="Итог 2 2 11 12 2" xfId="10748"/>
    <cellStyle name="Итог 2 2 11 12 3" xfId="15411"/>
    <cellStyle name="Итог 2 2 11 12 4" xfId="20072"/>
    <cellStyle name="Итог 2 2 11 13" xfId="6367"/>
    <cellStyle name="Итог 2 2 11 13 2" xfId="10749"/>
    <cellStyle name="Итог 2 2 11 13 3" xfId="15412"/>
    <cellStyle name="Итог 2 2 11 13 4" xfId="20073"/>
    <cellStyle name="Итог 2 2 11 14" xfId="6368"/>
    <cellStyle name="Итог 2 2 11 14 2" xfId="10750"/>
    <cellStyle name="Итог 2 2 11 14 3" xfId="15413"/>
    <cellStyle name="Итог 2 2 11 14 4" xfId="20074"/>
    <cellStyle name="Итог 2 2 11 15" xfId="6369"/>
    <cellStyle name="Итог 2 2 11 15 2" xfId="10751"/>
    <cellStyle name="Итог 2 2 11 15 3" xfId="15414"/>
    <cellStyle name="Итог 2 2 11 15 4" xfId="20075"/>
    <cellStyle name="Итог 2 2 11 16" xfId="6370"/>
    <cellStyle name="Итог 2 2 11 16 2" xfId="10752"/>
    <cellStyle name="Итог 2 2 11 16 3" xfId="15415"/>
    <cellStyle name="Итог 2 2 11 16 4" xfId="20076"/>
    <cellStyle name="Итог 2 2 11 17" xfId="6371"/>
    <cellStyle name="Итог 2 2 11 17 2" xfId="10753"/>
    <cellStyle name="Итог 2 2 11 17 3" xfId="15416"/>
    <cellStyle name="Итог 2 2 11 17 4" xfId="20077"/>
    <cellStyle name="Итог 2 2 11 18" xfId="6372"/>
    <cellStyle name="Итог 2 2 11 18 2" xfId="10754"/>
    <cellStyle name="Итог 2 2 11 18 3" xfId="15417"/>
    <cellStyle name="Итог 2 2 11 18 4" xfId="20078"/>
    <cellStyle name="Итог 2 2 11 19" xfId="2893"/>
    <cellStyle name="Итог 2 2 11 2" xfId="1001"/>
    <cellStyle name="Итог 2 2 11 2 2" xfId="1373"/>
    <cellStyle name="Итог 2 2 11 2 3" xfId="1813"/>
    <cellStyle name="Итог 2 2 11 2 4" xfId="2253"/>
    <cellStyle name="Итог 2 2 11 2 5" xfId="6373"/>
    <cellStyle name="Итог 2 2 11 2 6" xfId="10755"/>
    <cellStyle name="Итог 2 2 11 2 7" xfId="15418"/>
    <cellStyle name="Итог 2 2 11 2 8" xfId="20079"/>
    <cellStyle name="Итог 2 2 11 20" xfId="11694"/>
    <cellStyle name="Итог 2 2 11 21" xfId="16355"/>
    <cellStyle name="Итог 2 2 11 3" xfId="1172"/>
    <cellStyle name="Итог 2 2 11 3 2" xfId="6374"/>
    <cellStyle name="Итог 2 2 11 3 3" xfId="10756"/>
    <cellStyle name="Итог 2 2 11 3 4" xfId="15419"/>
    <cellStyle name="Итог 2 2 11 3 5" xfId="20080"/>
    <cellStyle name="Итог 2 2 11 4" xfId="1612"/>
    <cellStyle name="Итог 2 2 11 4 2" xfId="6375"/>
    <cellStyle name="Итог 2 2 11 4 3" xfId="10757"/>
    <cellStyle name="Итог 2 2 11 4 4" xfId="15420"/>
    <cellStyle name="Итог 2 2 11 4 5" xfId="20081"/>
    <cellStyle name="Итог 2 2 11 5" xfId="2052"/>
    <cellStyle name="Итог 2 2 11 5 2" xfId="6376"/>
    <cellStyle name="Итог 2 2 11 5 3" xfId="10758"/>
    <cellStyle name="Итог 2 2 11 5 4" xfId="15421"/>
    <cellStyle name="Итог 2 2 11 5 5" xfId="20082"/>
    <cellStyle name="Итог 2 2 11 6" xfId="2720"/>
    <cellStyle name="Итог 2 2 11 6 2" xfId="10759"/>
    <cellStyle name="Итог 2 2 11 6 3" xfId="15422"/>
    <cellStyle name="Итог 2 2 11 6 4" xfId="20083"/>
    <cellStyle name="Итог 2 2 11 7" xfId="6377"/>
    <cellStyle name="Итог 2 2 11 7 2" xfId="10760"/>
    <cellStyle name="Итог 2 2 11 7 3" xfId="15423"/>
    <cellStyle name="Итог 2 2 11 7 4" xfId="20084"/>
    <cellStyle name="Итог 2 2 11 8" xfId="6378"/>
    <cellStyle name="Итог 2 2 11 8 2" xfId="10761"/>
    <cellStyle name="Итог 2 2 11 8 3" xfId="15424"/>
    <cellStyle name="Итог 2 2 11 8 4" xfId="20085"/>
    <cellStyle name="Итог 2 2 11 9" xfId="6379"/>
    <cellStyle name="Итог 2 2 11 9 2" xfId="10762"/>
    <cellStyle name="Итог 2 2 11 9 3" xfId="15425"/>
    <cellStyle name="Итог 2 2 11 9 4" xfId="20086"/>
    <cellStyle name="Итог 2 2 12" xfId="797"/>
    <cellStyle name="Итог 2 2 12 10" xfId="6381"/>
    <cellStyle name="Итог 2 2 12 10 2" xfId="10764"/>
    <cellStyle name="Итог 2 2 12 10 3" xfId="15427"/>
    <cellStyle name="Итог 2 2 12 10 4" xfId="20088"/>
    <cellStyle name="Итог 2 2 12 11" xfId="6382"/>
    <cellStyle name="Итог 2 2 12 11 2" xfId="10765"/>
    <cellStyle name="Итог 2 2 12 11 3" xfId="15428"/>
    <cellStyle name="Итог 2 2 12 11 4" xfId="20089"/>
    <cellStyle name="Итог 2 2 12 12" xfId="6383"/>
    <cellStyle name="Итог 2 2 12 12 2" xfId="10766"/>
    <cellStyle name="Итог 2 2 12 12 3" xfId="15429"/>
    <cellStyle name="Итог 2 2 12 12 4" xfId="20090"/>
    <cellStyle name="Итог 2 2 12 13" xfId="6384"/>
    <cellStyle name="Итог 2 2 12 13 2" xfId="10767"/>
    <cellStyle name="Итог 2 2 12 13 3" xfId="15430"/>
    <cellStyle name="Итог 2 2 12 13 4" xfId="20091"/>
    <cellStyle name="Итог 2 2 12 14" xfId="10763"/>
    <cellStyle name="Итог 2 2 12 15" xfId="15426"/>
    <cellStyle name="Итог 2 2 12 16" xfId="20087"/>
    <cellStyle name="Итог 2 2 12 2" xfId="804"/>
    <cellStyle name="Итог 2 2 12 2 2" xfId="6385"/>
    <cellStyle name="Итог 2 2 12 2 3" xfId="10768"/>
    <cellStyle name="Итог 2 2 12 2 4" xfId="15431"/>
    <cellStyle name="Итог 2 2 12 2 5" xfId="20092"/>
    <cellStyle name="Итог 2 2 12 3" xfId="752"/>
    <cellStyle name="Итог 2 2 12 3 2" xfId="6386"/>
    <cellStyle name="Итог 2 2 12 3 3" xfId="10769"/>
    <cellStyle name="Итог 2 2 12 3 4" xfId="15432"/>
    <cellStyle name="Итог 2 2 12 3 5" xfId="20093"/>
    <cellStyle name="Итог 2 2 12 4" xfId="1409"/>
    <cellStyle name="Итог 2 2 12 4 2" xfId="6387"/>
    <cellStyle name="Итог 2 2 12 4 3" xfId="10770"/>
    <cellStyle name="Итог 2 2 12 4 4" xfId="15433"/>
    <cellStyle name="Итог 2 2 12 4 5" xfId="20094"/>
    <cellStyle name="Итог 2 2 12 5" xfId="1849"/>
    <cellStyle name="Итог 2 2 12 5 2" xfId="6388"/>
    <cellStyle name="Итог 2 2 12 5 3" xfId="10771"/>
    <cellStyle name="Итог 2 2 12 5 4" xfId="15434"/>
    <cellStyle name="Итог 2 2 12 5 5" xfId="20095"/>
    <cellStyle name="Итог 2 2 12 6" xfId="6380"/>
    <cellStyle name="Итог 2 2 12 6 2" xfId="10772"/>
    <cellStyle name="Итог 2 2 12 6 3" xfId="15435"/>
    <cellStyle name="Итог 2 2 12 6 4" xfId="20096"/>
    <cellStyle name="Итог 2 2 12 7" xfId="6389"/>
    <cellStyle name="Итог 2 2 12 7 2" xfId="10773"/>
    <cellStyle name="Итог 2 2 12 7 3" xfId="15436"/>
    <cellStyle name="Итог 2 2 12 7 4" xfId="20097"/>
    <cellStyle name="Итог 2 2 12 8" xfId="6390"/>
    <cellStyle name="Итог 2 2 12 8 2" xfId="10774"/>
    <cellStyle name="Итог 2 2 12 8 3" xfId="15437"/>
    <cellStyle name="Итог 2 2 12 8 4" xfId="20098"/>
    <cellStyle name="Итог 2 2 12 9" xfId="6391"/>
    <cellStyle name="Итог 2 2 12 9 2" xfId="10775"/>
    <cellStyle name="Итог 2 2 12 9 3" xfId="15438"/>
    <cellStyle name="Итог 2 2 12 9 4" xfId="20099"/>
    <cellStyle name="Итог 2 2 13" xfId="1122"/>
    <cellStyle name="Итог 2 2 13 10" xfId="6393"/>
    <cellStyle name="Итог 2 2 13 10 2" xfId="10777"/>
    <cellStyle name="Итог 2 2 13 10 3" xfId="15440"/>
    <cellStyle name="Итог 2 2 13 10 4" xfId="20101"/>
    <cellStyle name="Итог 2 2 13 11" xfId="6394"/>
    <cellStyle name="Итог 2 2 13 11 2" xfId="10778"/>
    <cellStyle name="Итог 2 2 13 11 3" xfId="15441"/>
    <cellStyle name="Итог 2 2 13 11 4" xfId="20102"/>
    <cellStyle name="Итог 2 2 13 12" xfId="6395"/>
    <cellStyle name="Итог 2 2 13 12 2" xfId="10779"/>
    <cellStyle name="Итог 2 2 13 12 3" xfId="15442"/>
    <cellStyle name="Итог 2 2 13 12 4" xfId="20103"/>
    <cellStyle name="Итог 2 2 13 13" xfId="6396"/>
    <cellStyle name="Итог 2 2 13 13 2" xfId="10780"/>
    <cellStyle name="Итог 2 2 13 13 3" xfId="15443"/>
    <cellStyle name="Итог 2 2 13 13 4" xfId="20104"/>
    <cellStyle name="Итог 2 2 13 14" xfId="10776"/>
    <cellStyle name="Итог 2 2 13 15" xfId="15439"/>
    <cellStyle name="Итог 2 2 13 16" xfId="20100"/>
    <cellStyle name="Итог 2 2 13 2" xfId="6392"/>
    <cellStyle name="Итог 2 2 13 2 2" xfId="10781"/>
    <cellStyle name="Итог 2 2 13 2 3" xfId="15444"/>
    <cellStyle name="Итог 2 2 13 2 4" xfId="20105"/>
    <cellStyle name="Итог 2 2 13 3" xfId="6397"/>
    <cellStyle name="Итог 2 2 13 3 2" xfId="10782"/>
    <cellStyle name="Итог 2 2 13 3 3" xfId="15445"/>
    <cellStyle name="Итог 2 2 13 3 4" xfId="20106"/>
    <cellStyle name="Итог 2 2 13 4" xfId="6398"/>
    <cellStyle name="Итог 2 2 13 4 2" xfId="10783"/>
    <cellStyle name="Итог 2 2 13 4 3" xfId="15446"/>
    <cellStyle name="Итог 2 2 13 4 4" xfId="20107"/>
    <cellStyle name="Итог 2 2 13 5" xfId="6399"/>
    <cellStyle name="Итог 2 2 13 5 2" xfId="10784"/>
    <cellStyle name="Итог 2 2 13 5 3" xfId="15447"/>
    <cellStyle name="Итог 2 2 13 5 4" xfId="20108"/>
    <cellStyle name="Итог 2 2 13 6" xfId="6400"/>
    <cellStyle name="Итог 2 2 13 6 2" xfId="10785"/>
    <cellStyle name="Итог 2 2 13 6 3" xfId="15448"/>
    <cellStyle name="Итог 2 2 13 6 4" xfId="20109"/>
    <cellStyle name="Итог 2 2 13 7" xfId="6401"/>
    <cellStyle name="Итог 2 2 13 7 2" xfId="10786"/>
    <cellStyle name="Итог 2 2 13 7 3" xfId="15449"/>
    <cellStyle name="Итог 2 2 13 7 4" xfId="20110"/>
    <cellStyle name="Итог 2 2 13 8" xfId="6402"/>
    <cellStyle name="Итог 2 2 13 8 2" xfId="10787"/>
    <cellStyle name="Итог 2 2 13 8 3" xfId="15450"/>
    <cellStyle name="Итог 2 2 13 8 4" xfId="20111"/>
    <cellStyle name="Итог 2 2 13 9" xfId="6403"/>
    <cellStyle name="Итог 2 2 13 9 2" xfId="10788"/>
    <cellStyle name="Итог 2 2 13 9 3" xfId="15451"/>
    <cellStyle name="Итог 2 2 13 9 4" xfId="20112"/>
    <cellStyle name="Итог 2 2 14" xfId="1147"/>
    <cellStyle name="Итог 2 2 14 10" xfId="6405"/>
    <cellStyle name="Итог 2 2 14 10 2" xfId="10790"/>
    <cellStyle name="Итог 2 2 14 10 3" xfId="15453"/>
    <cellStyle name="Итог 2 2 14 10 4" xfId="20114"/>
    <cellStyle name="Итог 2 2 14 11" xfId="6406"/>
    <cellStyle name="Итог 2 2 14 11 2" xfId="10791"/>
    <cellStyle name="Итог 2 2 14 11 3" xfId="15454"/>
    <cellStyle name="Итог 2 2 14 11 4" xfId="20115"/>
    <cellStyle name="Итог 2 2 14 12" xfId="6407"/>
    <cellStyle name="Итог 2 2 14 12 2" xfId="10792"/>
    <cellStyle name="Итог 2 2 14 12 3" xfId="15455"/>
    <cellStyle name="Итог 2 2 14 12 4" xfId="20116"/>
    <cellStyle name="Итог 2 2 14 13" xfId="6408"/>
    <cellStyle name="Итог 2 2 14 13 2" xfId="10793"/>
    <cellStyle name="Итог 2 2 14 13 3" xfId="15456"/>
    <cellStyle name="Итог 2 2 14 13 4" xfId="20117"/>
    <cellStyle name="Итог 2 2 14 14" xfId="10789"/>
    <cellStyle name="Итог 2 2 14 15" xfId="15452"/>
    <cellStyle name="Итог 2 2 14 16" xfId="20113"/>
    <cellStyle name="Итог 2 2 14 2" xfId="6404"/>
    <cellStyle name="Итог 2 2 14 2 2" xfId="10794"/>
    <cellStyle name="Итог 2 2 14 2 3" xfId="15457"/>
    <cellStyle name="Итог 2 2 14 2 4" xfId="20118"/>
    <cellStyle name="Итог 2 2 14 3" xfId="6409"/>
    <cellStyle name="Итог 2 2 14 3 2" xfId="10795"/>
    <cellStyle name="Итог 2 2 14 3 3" xfId="15458"/>
    <cellStyle name="Итог 2 2 14 3 4" xfId="20119"/>
    <cellStyle name="Итог 2 2 14 4" xfId="6410"/>
    <cellStyle name="Итог 2 2 14 4 2" xfId="10796"/>
    <cellStyle name="Итог 2 2 14 4 3" xfId="15459"/>
    <cellStyle name="Итог 2 2 14 4 4" xfId="20120"/>
    <cellStyle name="Итог 2 2 14 5" xfId="6411"/>
    <cellStyle name="Итог 2 2 14 5 2" xfId="10797"/>
    <cellStyle name="Итог 2 2 14 5 3" xfId="15460"/>
    <cellStyle name="Итог 2 2 14 5 4" xfId="20121"/>
    <cellStyle name="Итог 2 2 14 6" xfId="6412"/>
    <cellStyle name="Итог 2 2 14 6 2" xfId="10798"/>
    <cellStyle name="Итог 2 2 14 6 3" xfId="15461"/>
    <cellStyle name="Итог 2 2 14 6 4" xfId="20122"/>
    <cellStyle name="Итог 2 2 14 7" xfId="6413"/>
    <cellStyle name="Итог 2 2 14 7 2" xfId="10799"/>
    <cellStyle name="Итог 2 2 14 7 3" xfId="15462"/>
    <cellStyle name="Итог 2 2 14 7 4" xfId="20123"/>
    <cellStyle name="Итог 2 2 14 8" xfId="6414"/>
    <cellStyle name="Итог 2 2 14 8 2" xfId="10800"/>
    <cellStyle name="Итог 2 2 14 8 3" xfId="15463"/>
    <cellStyle name="Итог 2 2 14 8 4" xfId="20124"/>
    <cellStyle name="Итог 2 2 14 9" xfId="6415"/>
    <cellStyle name="Итог 2 2 14 9 2" xfId="10801"/>
    <cellStyle name="Итог 2 2 14 9 3" xfId="15464"/>
    <cellStyle name="Итог 2 2 14 9 4" xfId="20125"/>
    <cellStyle name="Итог 2 2 15" xfId="972"/>
    <cellStyle name="Итог 2 2 15 2" xfId="6416"/>
    <cellStyle name="Итог 2 2 15 3" xfId="10802"/>
    <cellStyle name="Итог 2 2 15 4" xfId="15465"/>
    <cellStyle name="Итог 2 2 15 5" xfId="20126"/>
    <cellStyle name="Итог 2 2 16" xfId="2388"/>
    <cellStyle name="Итог 2 2 16 2" xfId="6417"/>
    <cellStyle name="Итог 2 2 16 3" xfId="10803"/>
    <cellStyle name="Итог 2 2 16 4" xfId="15466"/>
    <cellStyle name="Итог 2 2 16 5" xfId="20127"/>
    <cellStyle name="Итог 2 2 17" xfId="2389"/>
    <cellStyle name="Итог 2 2 17 2" xfId="6418"/>
    <cellStyle name="Итог 2 2 17 3" xfId="10804"/>
    <cellStyle name="Итог 2 2 17 4" xfId="15467"/>
    <cellStyle name="Итог 2 2 17 5" xfId="20128"/>
    <cellStyle name="Итог 2 2 18" xfId="2390"/>
    <cellStyle name="Итог 2 2 18 2" xfId="6419"/>
    <cellStyle name="Итог 2 2 18 3" xfId="10805"/>
    <cellStyle name="Итог 2 2 18 4" xfId="15468"/>
    <cellStyle name="Итог 2 2 18 5" xfId="20129"/>
    <cellStyle name="Итог 2 2 19" xfId="2391"/>
    <cellStyle name="Итог 2 2 19 2" xfId="6420"/>
    <cellStyle name="Итог 2 2 19 3" xfId="10806"/>
    <cellStyle name="Итог 2 2 19 4" xfId="15469"/>
    <cellStyle name="Итог 2 2 19 5" xfId="20130"/>
    <cellStyle name="Итог 2 2 2" xfId="614"/>
    <cellStyle name="Итог 2 2 2 10" xfId="6421"/>
    <cellStyle name="Итог 2 2 2 10 2" xfId="10807"/>
    <cellStyle name="Итог 2 2 2 10 3" xfId="15470"/>
    <cellStyle name="Итог 2 2 2 10 4" xfId="20131"/>
    <cellStyle name="Итог 2 2 2 11" xfId="6422"/>
    <cellStyle name="Итог 2 2 2 11 2" xfId="10808"/>
    <cellStyle name="Итог 2 2 2 11 3" xfId="15471"/>
    <cellStyle name="Итог 2 2 2 11 4" xfId="20132"/>
    <cellStyle name="Итог 2 2 2 12" xfId="6423"/>
    <cellStyle name="Итог 2 2 2 12 2" xfId="10809"/>
    <cellStyle name="Итог 2 2 2 12 3" xfId="15472"/>
    <cellStyle name="Итог 2 2 2 12 4" xfId="20133"/>
    <cellStyle name="Итог 2 2 2 13" xfId="6424"/>
    <cellStyle name="Итог 2 2 2 13 2" xfId="10810"/>
    <cellStyle name="Итог 2 2 2 13 3" xfId="15473"/>
    <cellStyle name="Итог 2 2 2 13 4" xfId="20134"/>
    <cellStyle name="Итог 2 2 2 14" xfId="6425"/>
    <cellStyle name="Итог 2 2 2 14 2" xfId="10811"/>
    <cellStyle name="Итог 2 2 2 14 3" xfId="15474"/>
    <cellStyle name="Итог 2 2 2 14 4" xfId="20135"/>
    <cellStyle name="Итог 2 2 2 15" xfId="6426"/>
    <cellStyle name="Итог 2 2 2 15 2" xfId="10812"/>
    <cellStyle name="Итог 2 2 2 15 3" xfId="15475"/>
    <cellStyle name="Итог 2 2 2 15 4" xfId="20136"/>
    <cellStyle name="Итог 2 2 2 16" xfId="6427"/>
    <cellStyle name="Итог 2 2 2 16 2" xfId="10813"/>
    <cellStyle name="Итог 2 2 2 16 3" xfId="15476"/>
    <cellStyle name="Итог 2 2 2 16 4" xfId="20137"/>
    <cellStyle name="Итог 2 2 2 17" xfId="6428"/>
    <cellStyle name="Итог 2 2 2 17 2" xfId="10814"/>
    <cellStyle name="Итог 2 2 2 17 3" xfId="15477"/>
    <cellStyle name="Итог 2 2 2 17 4" xfId="20138"/>
    <cellStyle name="Итог 2 2 2 18" xfId="6429"/>
    <cellStyle name="Итог 2 2 2 18 2" xfId="10815"/>
    <cellStyle name="Итог 2 2 2 18 3" xfId="15478"/>
    <cellStyle name="Итог 2 2 2 18 4" xfId="20139"/>
    <cellStyle name="Итог 2 2 2 19" xfId="2880"/>
    <cellStyle name="Итог 2 2 2 2" xfId="841"/>
    <cellStyle name="Итог 2 2 2 2 2" xfId="1173"/>
    <cellStyle name="Итог 2 2 2 2 3" xfId="1613"/>
    <cellStyle name="Итог 2 2 2 2 4" xfId="2053"/>
    <cellStyle name="Итог 2 2 2 2 5" xfId="6430"/>
    <cellStyle name="Итог 2 2 2 2 6" xfId="10816"/>
    <cellStyle name="Итог 2 2 2 2 7" xfId="15479"/>
    <cellStyle name="Итог 2 2 2 2 8" xfId="20140"/>
    <cellStyle name="Итог 2 2 2 20" xfId="11695"/>
    <cellStyle name="Итог 2 2 2 21" xfId="16356"/>
    <cellStyle name="Итог 2 2 2 3" xfId="1135"/>
    <cellStyle name="Итог 2 2 2 3 2" xfId="1374"/>
    <cellStyle name="Итог 2 2 2 3 3" xfId="1814"/>
    <cellStyle name="Итог 2 2 2 3 4" xfId="2254"/>
    <cellStyle name="Итог 2 2 2 3 5" xfId="6431"/>
    <cellStyle name="Итог 2 2 2 3 6" xfId="10817"/>
    <cellStyle name="Итог 2 2 2 3 7" xfId="15480"/>
    <cellStyle name="Итог 2 2 2 3 8" xfId="20141"/>
    <cellStyle name="Итог 2 2 2 4" xfId="1107"/>
    <cellStyle name="Итог 2 2 2 4 2" xfId="6432"/>
    <cellStyle name="Итог 2 2 2 4 3" xfId="10818"/>
    <cellStyle name="Итог 2 2 2 4 4" xfId="15481"/>
    <cellStyle name="Итог 2 2 2 4 5" xfId="20142"/>
    <cellStyle name="Итог 2 2 2 5" xfId="1446"/>
    <cellStyle name="Итог 2 2 2 5 2" xfId="6433"/>
    <cellStyle name="Итог 2 2 2 5 3" xfId="10819"/>
    <cellStyle name="Итог 2 2 2 5 4" xfId="15482"/>
    <cellStyle name="Итог 2 2 2 5 5" xfId="20143"/>
    <cellStyle name="Итог 2 2 2 6" xfId="1886"/>
    <cellStyle name="Итог 2 2 2 6 2" xfId="6434"/>
    <cellStyle name="Итог 2 2 2 6 3" xfId="10820"/>
    <cellStyle name="Итог 2 2 2 6 4" xfId="15483"/>
    <cellStyle name="Итог 2 2 2 6 5" xfId="20144"/>
    <cellStyle name="Итог 2 2 2 7" xfId="2721"/>
    <cellStyle name="Итог 2 2 2 7 2" xfId="10821"/>
    <cellStyle name="Итог 2 2 2 7 3" xfId="15484"/>
    <cellStyle name="Итог 2 2 2 7 4" xfId="20145"/>
    <cellStyle name="Итог 2 2 2 8" xfId="6435"/>
    <cellStyle name="Итог 2 2 2 8 2" xfId="10822"/>
    <cellStyle name="Итог 2 2 2 8 3" xfId="15485"/>
    <cellStyle name="Итог 2 2 2 8 4" xfId="20146"/>
    <cellStyle name="Итог 2 2 2 9" xfId="6436"/>
    <cellStyle name="Итог 2 2 2 9 2" xfId="10823"/>
    <cellStyle name="Итог 2 2 2 9 3" xfId="15486"/>
    <cellStyle name="Итог 2 2 2 9 4" xfId="20147"/>
    <cellStyle name="Итог 2 2 20" xfId="2392"/>
    <cellStyle name="Итог 2 2 20 2" xfId="6437"/>
    <cellStyle name="Итог 2 2 20 3" xfId="10824"/>
    <cellStyle name="Итог 2 2 20 4" xfId="15487"/>
    <cellStyle name="Итог 2 2 20 5" xfId="20148"/>
    <cellStyle name="Итог 2 2 21" xfId="2393"/>
    <cellStyle name="Итог 2 2 21 2" xfId="6438"/>
    <cellStyle name="Итог 2 2 21 3" xfId="10825"/>
    <cellStyle name="Итог 2 2 21 4" xfId="15488"/>
    <cellStyle name="Итог 2 2 21 5" xfId="20149"/>
    <cellStyle name="Итог 2 2 22" xfId="6439"/>
    <cellStyle name="Итог 2 2 22 2" xfId="10826"/>
    <cellStyle name="Итог 2 2 22 3" xfId="15489"/>
    <cellStyle name="Итог 2 2 22 4" xfId="20150"/>
    <cellStyle name="Итог 2 2 23" xfId="6440"/>
    <cellStyle name="Итог 2 2 23 2" xfId="10827"/>
    <cellStyle name="Итог 2 2 23 3" xfId="15490"/>
    <cellStyle name="Итог 2 2 23 4" xfId="20151"/>
    <cellStyle name="Итог 2 2 24" xfId="6441"/>
    <cellStyle name="Итог 2 2 24 2" xfId="10828"/>
    <cellStyle name="Итог 2 2 24 3" xfId="15491"/>
    <cellStyle name="Итог 2 2 24 4" xfId="20152"/>
    <cellStyle name="Итог 2 2 25" xfId="6442"/>
    <cellStyle name="Итог 2 2 25 2" xfId="10829"/>
    <cellStyle name="Итог 2 2 25 3" xfId="15492"/>
    <cellStyle name="Итог 2 2 25 4" xfId="20153"/>
    <cellStyle name="Итог 2 2 26" xfId="6443"/>
    <cellStyle name="Итог 2 2 26 2" xfId="10830"/>
    <cellStyle name="Итог 2 2 26 3" xfId="15493"/>
    <cellStyle name="Итог 2 2 26 4" xfId="20154"/>
    <cellStyle name="Итог 2 2 27" xfId="6444"/>
    <cellStyle name="Итог 2 2 27 2" xfId="10831"/>
    <cellStyle name="Итог 2 2 27 3" xfId="15494"/>
    <cellStyle name="Итог 2 2 27 4" xfId="20155"/>
    <cellStyle name="Итог 2 2 28" xfId="6445"/>
    <cellStyle name="Итог 2 2 28 2" xfId="10832"/>
    <cellStyle name="Итог 2 2 28 3" xfId="15495"/>
    <cellStyle name="Итог 2 2 28 4" xfId="20156"/>
    <cellStyle name="Итог 2 2 29" xfId="5444"/>
    <cellStyle name="Итог 2 2 3" xfId="615"/>
    <cellStyle name="Итог 2 2 3 10" xfId="6446"/>
    <cellStyle name="Итог 2 2 3 10 2" xfId="10833"/>
    <cellStyle name="Итог 2 2 3 10 3" xfId="15496"/>
    <cellStyle name="Итог 2 2 3 10 4" xfId="20157"/>
    <cellStyle name="Итог 2 2 3 11" xfId="6447"/>
    <cellStyle name="Итог 2 2 3 11 2" xfId="10834"/>
    <cellStyle name="Итог 2 2 3 11 3" xfId="15497"/>
    <cellStyle name="Итог 2 2 3 11 4" xfId="20158"/>
    <cellStyle name="Итог 2 2 3 12" xfId="6448"/>
    <cellStyle name="Итог 2 2 3 12 2" xfId="10835"/>
    <cellStyle name="Итог 2 2 3 12 3" xfId="15498"/>
    <cellStyle name="Итог 2 2 3 12 4" xfId="20159"/>
    <cellStyle name="Итог 2 2 3 13" xfId="6449"/>
    <cellStyle name="Итог 2 2 3 13 2" xfId="10836"/>
    <cellStyle name="Итог 2 2 3 13 3" xfId="15499"/>
    <cellStyle name="Итог 2 2 3 13 4" xfId="20160"/>
    <cellStyle name="Итог 2 2 3 14" xfId="6450"/>
    <cellStyle name="Итог 2 2 3 14 2" xfId="10837"/>
    <cellStyle name="Итог 2 2 3 14 3" xfId="15500"/>
    <cellStyle name="Итог 2 2 3 14 4" xfId="20161"/>
    <cellStyle name="Итог 2 2 3 15" xfId="6451"/>
    <cellStyle name="Итог 2 2 3 15 2" xfId="10838"/>
    <cellStyle name="Итог 2 2 3 15 3" xfId="15501"/>
    <cellStyle name="Итог 2 2 3 15 4" xfId="20162"/>
    <cellStyle name="Итог 2 2 3 16" xfId="6452"/>
    <cellStyle name="Итог 2 2 3 16 2" xfId="10839"/>
    <cellStyle name="Итог 2 2 3 16 3" xfId="15502"/>
    <cellStyle name="Итог 2 2 3 16 4" xfId="20163"/>
    <cellStyle name="Итог 2 2 3 17" xfId="6453"/>
    <cellStyle name="Итог 2 2 3 17 2" xfId="10840"/>
    <cellStyle name="Итог 2 2 3 17 3" xfId="15503"/>
    <cellStyle name="Итог 2 2 3 17 4" xfId="20164"/>
    <cellStyle name="Итог 2 2 3 18" xfId="6454"/>
    <cellStyle name="Итог 2 2 3 18 2" xfId="10841"/>
    <cellStyle name="Итог 2 2 3 18 3" xfId="15504"/>
    <cellStyle name="Итог 2 2 3 18 4" xfId="20165"/>
    <cellStyle name="Итог 2 2 3 19" xfId="2863"/>
    <cellStyle name="Итог 2 2 3 2" xfId="1002"/>
    <cellStyle name="Итог 2 2 3 2 2" xfId="1375"/>
    <cellStyle name="Итог 2 2 3 2 3" xfId="1815"/>
    <cellStyle name="Итог 2 2 3 2 4" xfId="2255"/>
    <cellStyle name="Итог 2 2 3 2 5" xfId="6455"/>
    <cellStyle name="Итог 2 2 3 2 6" xfId="10842"/>
    <cellStyle name="Итог 2 2 3 2 7" xfId="15505"/>
    <cellStyle name="Итог 2 2 3 2 8" xfId="20166"/>
    <cellStyle name="Итог 2 2 3 20" xfId="11696"/>
    <cellStyle name="Итог 2 2 3 21" xfId="16357"/>
    <cellStyle name="Итог 2 2 3 3" xfId="1174"/>
    <cellStyle name="Итог 2 2 3 3 2" xfId="6456"/>
    <cellStyle name="Итог 2 2 3 3 3" xfId="10843"/>
    <cellStyle name="Итог 2 2 3 3 4" xfId="15506"/>
    <cellStyle name="Итог 2 2 3 3 5" xfId="20167"/>
    <cellStyle name="Итог 2 2 3 4" xfId="1614"/>
    <cellStyle name="Итог 2 2 3 4 2" xfId="6457"/>
    <cellStyle name="Итог 2 2 3 4 3" xfId="10844"/>
    <cellStyle name="Итог 2 2 3 4 4" xfId="15507"/>
    <cellStyle name="Итог 2 2 3 4 5" xfId="20168"/>
    <cellStyle name="Итог 2 2 3 5" xfId="2054"/>
    <cellStyle name="Итог 2 2 3 5 2" xfId="6458"/>
    <cellStyle name="Итог 2 2 3 5 3" xfId="10845"/>
    <cellStyle name="Итог 2 2 3 5 4" xfId="15508"/>
    <cellStyle name="Итог 2 2 3 5 5" xfId="20169"/>
    <cellStyle name="Итог 2 2 3 6" xfId="2722"/>
    <cellStyle name="Итог 2 2 3 6 2" xfId="10846"/>
    <cellStyle name="Итог 2 2 3 6 3" xfId="15509"/>
    <cellStyle name="Итог 2 2 3 6 4" xfId="20170"/>
    <cellStyle name="Итог 2 2 3 7" xfId="6459"/>
    <cellStyle name="Итог 2 2 3 7 2" xfId="10847"/>
    <cellStyle name="Итог 2 2 3 7 3" xfId="15510"/>
    <cellStyle name="Итог 2 2 3 7 4" xfId="20171"/>
    <cellStyle name="Итог 2 2 3 8" xfId="6460"/>
    <cellStyle name="Итог 2 2 3 8 2" xfId="10848"/>
    <cellStyle name="Итог 2 2 3 8 3" xfId="15511"/>
    <cellStyle name="Итог 2 2 3 8 4" xfId="20172"/>
    <cellStyle name="Итог 2 2 3 9" xfId="6461"/>
    <cellStyle name="Итог 2 2 3 9 2" xfId="10849"/>
    <cellStyle name="Итог 2 2 3 9 3" xfId="15512"/>
    <cellStyle name="Итог 2 2 3 9 4" xfId="20173"/>
    <cellStyle name="Итог 2 2 30" xfId="2544"/>
    <cellStyle name="Итог 2 2 31" xfId="6060"/>
    <cellStyle name="Итог 2 2 4" xfId="616"/>
    <cellStyle name="Итог 2 2 4 10" xfId="6462"/>
    <cellStyle name="Итог 2 2 4 10 2" xfId="10850"/>
    <cellStyle name="Итог 2 2 4 10 3" xfId="15513"/>
    <cellStyle name="Итог 2 2 4 10 4" xfId="20174"/>
    <cellStyle name="Итог 2 2 4 11" xfId="6463"/>
    <cellStyle name="Итог 2 2 4 11 2" xfId="10851"/>
    <cellStyle name="Итог 2 2 4 11 3" xfId="15514"/>
    <cellStyle name="Итог 2 2 4 11 4" xfId="20175"/>
    <cellStyle name="Итог 2 2 4 12" xfId="6464"/>
    <cellStyle name="Итог 2 2 4 12 2" xfId="10852"/>
    <cellStyle name="Итог 2 2 4 12 3" xfId="15515"/>
    <cellStyle name="Итог 2 2 4 12 4" xfId="20176"/>
    <cellStyle name="Итог 2 2 4 13" xfId="6465"/>
    <cellStyle name="Итог 2 2 4 13 2" xfId="10853"/>
    <cellStyle name="Итог 2 2 4 13 3" xfId="15516"/>
    <cellStyle name="Итог 2 2 4 13 4" xfId="20177"/>
    <cellStyle name="Итог 2 2 4 14" xfId="6466"/>
    <cellStyle name="Итог 2 2 4 14 2" xfId="10854"/>
    <cellStyle name="Итог 2 2 4 14 3" xfId="15517"/>
    <cellStyle name="Итог 2 2 4 14 4" xfId="20178"/>
    <cellStyle name="Итог 2 2 4 15" xfId="6467"/>
    <cellStyle name="Итог 2 2 4 15 2" xfId="10855"/>
    <cellStyle name="Итог 2 2 4 15 3" xfId="15518"/>
    <cellStyle name="Итог 2 2 4 15 4" xfId="20179"/>
    <cellStyle name="Итог 2 2 4 16" xfId="6468"/>
    <cellStyle name="Итог 2 2 4 16 2" xfId="10856"/>
    <cellStyle name="Итог 2 2 4 16 3" xfId="15519"/>
    <cellStyle name="Итог 2 2 4 16 4" xfId="20180"/>
    <cellStyle name="Итог 2 2 4 17" xfId="6469"/>
    <cellStyle name="Итог 2 2 4 17 2" xfId="10857"/>
    <cellStyle name="Итог 2 2 4 17 3" xfId="15520"/>
    <cellStyle name="Итог 2 2 4 17 4" xfId="20181"/>
    <cellStyle name="Итог 2 2 4 18" xfId="6470"/>
    <cellStyle name="Итог 2 2 4 18 2" xfId="10858"/>
    <cellStyle name="Итог 2 2 4 18 3" xfId="15521"/>
    <cellStyle name="Итог 2 2 4 18 4" xfId="20182"/>
    <cellStyle name="Итог 2 2 4 19" xfId="2545"/>
    <cellStyle name="Итог 2 2 4 2" xfId="1003"/>
    <cellStyle name="Итог 2 2 4 2 2" xfId="1376"/>
    <cellStyle name="Итог 2 2 4 2 3" xfId="1816"/>
    <cellStyle name="Итог 2 2 4 2 4" xfId="2256"/>
    <cellStyle name="Итог 2 2 4 2 5" xfId="6471"/>
    <cellStyle name="Итог 2 2 4 2 6" xfId="10859"/>
    <cellStyle name="Итог 2 2 4 2 7" xfId="15522"/>
    <cellStyle name="Итог 2 2 4 2 8" xfId="20183"/>
    <cellStyle name="Итог 2 2 4 20" xfId="11697"/>
    <cellStyle name="Итог 2 2 4 21" xfId="16358"/>
    <cellStyle name="Итог 2 2 4 3" xfId="1175"/>
    <cellStyle name="Итог 2 2 4 3 2" xfId="6472"/>
    <cellStyle name="Итог 2 2 4 3 3" xfId="10860"/>
    <cellStyle name="Итог 2 2 4 3 4" xfId="15523"/>
    <cellStyle name="Итог 2 2 4 3 5" xfId="20184"/>
    <cellStyle name="Итог 2 2 4 4" xfId="1615"/>
    <cellStyle name="Итог 2 2 4 4 2" xfId="6473"/>
    <cellStyle name="Итог 2 2 4 4 3" xfId="10861"/>
    <cellStyle name="Итог 2 2 4 4 4" xfId="15524"/>
    <cellStyle name="Итог 2 2 4 4 5" xfId="20185"/>
    <cellStyle name="Итог 2 2 4 5" xfId="2055"/>
    <cellStyle name="Итог 2 2 4 5 2" xfId="6474"/>
    <cellStyle name="Итог 2 2 4 5 3" xfId="10862"/>
    <cellStyle name="Итог 2 2 4 5 4" xfId="15525"/>
    <cellStyle name="Итог 2 2 4 5 5" xfId="20186"/>
    <cellStyle name="Итог 2 2 4 6" xfId="2723"/>
    <cellStyle name="Итог 2 2 4 6 2" xfId="10863"/>
    <cellStyle name="Итог 2 2 4 6 3" xfId="15526"/>
    <cellStyle name="Итог 2 2 4 6 4" xfId="20187"/>
    <cellStyle name="Итог 2 2 4 7" xfId="6475"/>
    <cellStyle name="Итог 2 2 4 7 2" xfId="10864"/>
    <cellStyle name="Итог 2 2 4 7 3" xfId="15527"/>
    <cellStyle name="Итог 2 2 4 7 4" xfId="20188"/>
    <cellStyle name="Итог 2 2 4 8" xfId="6476"/>
    <cellStyle name="Итог 2 2 4 8 2" xfId="10865"/>
    <cellStyle name="Итог 2 2 4 8 3" xfId="15528"/>
    <cellStyle name="Итог 2 2 4 8 4" xfId="20189"/>
    <cellStyle name="Итог 2 2 4 9" xfId="6477"/>
    <cellStyle name="Итог 2 2 4 9 2" xfId="10866"/>
    <cellStyle name="Итог 2 2 4 9 3" xfId="15529"/>
    <cellStyle name="Итог 2 2 4 9 4" xfId="20190"/>
    <cellStyle name="Итог 2 2 5" xfId="617"/>
    <cellStyle name="Итог 2 2 5 10" xfId="6478"/>
    <cellStyle name="Итог 2 2 5 10 2" xfId="10867"/>
    <cellStyle name="Итог 2 2 5 10 3" xfId="15530"/>
    <cellStyle name="Итог 2 2 5 10 4" xfId="20191"/>
    <cellStyle name="Итог 2 2 5 11" xfId="6479"/>
    <cellStyle name="Итог 2 2 5 11 2" xfId="10868"/>
    <cellStyle name="Итог 2 2 5 11 3" xfId="15531"/>
    <cellStyle name="Итог 2 2 5 11 4" xfId="20192"/>
    <cellStyle name="Итог 2 2 5 12" xfId="6480"/>
    <cellStyle name="Итог 2 2 5 12 2" xfId="10869"/>
    <cellStyle name="Итог 2 2 5 12 3" xfId="15532"/>
    <cellStyle name="Итог 2 2 5 12 4" xfId="20193"/>
    <cellStyle name="Итог 2 2 5 13" xfId="6481"/>
    <cellStyle name="Итог 2 2 5 13 2" xfId="10870"/>
    <cellStyle name="Итог 2 2 5 13 3" xfId="15533"/>
    <cellStyle name="Итог 2 2 5 13 4" xfId="20194"/>
    <cellStyle name="Итог 2 2 5 14" xfId="6482"/>
    <cellStyle name="Итог 2 2 5 14 2" xfId="10871"/>
    <cellStyle name="Итог 2 2 5 14 3" xfId="15534"/>
    <cellStyle name="Итог 2 2 5 14 4" xfId="20195"/>
    <cellStyle name="Итог 2 2 5 15" xfId="6483"/>
    <cellStyle name="Итог 2 2 5 15 2" xfId="10872"/>
    <cellStyle name="Итог 2 2 5 15 3" xfId="15535"/>
    <cellStyle name="Итог 2 2 5 15 4" xfId="20196"/>
    <cellStyle name="Итог 2 2 5 16" xfId="6484"/>
    <cellStyle name="Итог 2 2 5 16 2" xfId="10873"/>
    <cellStyle name="Итог 2 2 5 16 3" xfId="15536"/>
    <cellStyle name="Итог 2 2 5 16 4" xfId="20197"/>
    <cellStyle name="Итог 2 2 5 17" xfId="6485"/>
    <cellStyle name="Итог 2 2 5 17 2" xfId="10874"/>
    <cellStyle name="Итог 2 2 5 17 3" xfId="15537"/>
    <cellStyle name="Итог 2 2 5 17 4" xfId="20198"/>
    <cellStyle name="Итог 2 2 5 18" xfId="6486"/>
    <cellStyle name="Итог 2 2 5 18 2" xfId="10875"/>
    <cellStyle name="Итог 2 2 5 18 3" xfId="15538"/>
    <cellStyle name="Итог 2 2 5 18 4" xfId="20199"/>
    <cellStyle name="Итог 2 2 5 19" xfId="2838"/>
    <cellStyle name="Итог 2 2 5 2" xfId="1004"/>
    <cellStyle name="Итог 2 2 5 2 2" xfId="1377"/>
    <cellStyle name="Итог 2 2 5 2 3" xfId="1817"/>
    <cellStyle name="Итог 2 2 5 2 4" xfId="2257"/>
    <cellStyle name="Итог 2 2 5 2 5" xfId="6487"/>
    <cellStyle name="Итог 2 2 5 2 6" xfId="10876"/>
    <cellStyle name="Итог 2 2 5 2 7" xfId="15539"/>
    <cellStyle name="Итог 2 2 5 2 8" xfId="20200"/>
    <cellStyle name="Итог 2 2 5 20" xfId="11698"/>
    <cellStyle name="Итог 2 2 5 21" xfId="16359"/>
    <cellStyle name="Итог 2 2 5 3" xfId="1176"/>
    <cellStyle name="Итог 2 2 5 3 2" xfId="6488"/>
    <cellStyle name="Итог 2 2 5 3 3" xfId="10877"/>
    <cellStyle name="Итог 2 2 5 3 4" xfId="15540"/>
    <cellStyle name="Итог 2 2 5 3 5" xfId="20201"/>
    <cellStyle name="Итог 2 2 5 4" xfId="1616"/>
    <cellStyle name="Итог 2 2 5 4 2" xfId="6489"/>
    <cellStyle name="Итог 2 2 5 4 3" xfId="10878"/>
    <cellStyle name="Итог 2 2 5 4 4" xfId="15541"/>
    <cellStyle name="Итог 2 2 5 4 5" xfId="20202"/>
    <cellStyle name="Итог 2 2 5 5" xfId="2056"/>
    <cellStyle name="Итог 2 2 5 5 2" xfId="6490"/>
    <cellStyle name="Итог 2 2 5 5 3" xfId="10879"/>
    <cellStyle name="Итог 2 2 5 5 4" xfId="15542"/>
    <cellStyle name="Итог 2 2 5 5 5" xfId="20203"/>
    <cellStyle name="Итог 2 2 5 6" xfId="2724"/>
    <cellStyle name="Итог 2 2 5 6 2" xfId="10880"/>
    <cellStyle name="Итог 2 2 5 6 3" xfId="15543"/>
    <cellStyle name="Итог 2 2 5 6 4" xfId="20204"/>
    <cellStyle name="Итог 2 2 5 7" xfId="6491"/>
    <cellStyle name="Итог 2 2 5 7 2" xfId="10881"/>
    <cellStyle name="Итог 2 2 5 7 3" xfId="15544"/>
    <cellStyle name="Итог 2 2 5 7 4" xfId="20205"/>
    <cellStyle name="Итог 2 2 5 8" xfId="6492"/>
    <cellStyle name="Итог 2 2 5 8 2" xfId="10882"/>
    <cellStyle name="Итог 2 2 5 8 3" xfId="15545"/>
    <cellStyle name="Итог 2 2 5 8 4" xfId="20206"/>
    <cellStyle name="Итог 2 2 5 9" xfId="6493"/>
    <cellStyle name="Итог 2 2 5 9 2" xfId="10883"/>
    <cellStyle name="Итог 2 2 5 9 3" xfId="15546"/>
    <cellStyle name="Итог 2 2 5 9 4" xfId="20207"/>
    <cellStyle name="Итог 2 2 6" xfId="618"/>
    <cellStyle name="Итог 2 2 6 10" xfId="6494"/>
    <cellStyle name="Итог 2 2 6 10 2" xfId="10884"/>
    <cellStyle name="Итог 2 2 6 10 3" xfId="15547"/>
    <cellStyle name="Итог 2 2 6 10 4" xfId="20208"/>
    <cellStyle name="Итог 2 2 6 11" xfId="6495"/>
    <cellStyle name="Итог 2 2 6 11 2" xfId="10885"/>
    <cellStyle name="Итог 2 2 6 11 3" xfId="15548"/>
    <cellStyle name="Итог 2 2 6 11 4" xfId="20209"/>
    <cellStyle name="Итог 2 2 6 12" xfId="6496"/>
    <cellStyle name="Итог 2 2 6 12 2" xfId="10886"/>
    <cellStyle name="Итог 2 2 6 12 3" xfId="15549"/>
    <cellStyle name="Итог 2 2 6 12 4" xfId="20210"/>
    <cellStyle name="Итог 2 2 6 13" xfId="6497"/>
    <cellStyle name="Итог 2 2 6 13 2" xfId="10887"/>
    <cellStyle name="Итог 2 2 6 13 3" xfId="15550"/>
    <cellStyle name="Итог 2 2 6 13 4" xfId="20211"/>
    <cellStyle name="Итог 2 2 6 14" xfId="6498"/>
    <cellStyle name="Итог 2 2 6 14 2" xfId="10888"/>
    <cellStyle name="Итог 2 2 6 14 3" xfId="15551"/>
    <cellStyle name="Итог 2 2 6 14 4" xfId="20212"/>
    <cellStyle name="Итог 2 2 6 15" xfId="6499"/>
    <cellStyle name="Итог 2 2 6 15 2" xfId="10889"/>
    <cellStyle name="Итог 2 2 6 15 3" xfId="15552"/>
    <cellStyle name="Итог 2 2 6 15 4" xfId="20213"/>
    <cellStyle name="Итог 2 2 6 16" xfId="6500"/>
    <cellStyle name="Итог 2 2 6 16 2" xfId="10890"/>
    <cellStyle name="Итог 2 2 6 16 3" xfId="15553"/>
    <cellStyle name="Итог 2 2 6 16 4" xfId="20214"/>
    <cellStyle name="Итог 2 2 6 17" xfId="6501"/>
    <cellStyle name="Итог 2 2 6 17 2" xfId="10891"/>
    <cellStyle name="Итог 2 2 6 17 3" xfId="15554"/>
    <cellStyle name="Итог 2 2 6 17 4" xfId="20215"/>
    <cellStyle name="Итог 2 2 6 18" xfId="6502"/>
    <cellStyle name="Итог 2 2 6 18 2" xfId="10892"/>
    <cellStyle name="Итог 2 2 6 18 3" xfId="15555"/>
    <cellStyle name="Итог 2 2 6 18 4" xfId="20216"/>
    <cellStyle name="Итог 2 2 6 19" xfId="2825"/>
    <cellStyle name="Итог 2 2 6 2" xfId="1005"/>
    <cellStyle name="Итог 2 2 6 2 2" xfId="1378"/>
    <cellStyle name="Итог 2 2 6 2 3" xfId="1818"/>
    <cellStyle name="Итог 2 2 6 2 4" xfId="2258"/>
    <cellStyle name="Итог 2 2 6 2 5" xfId="6503"/>
    <cellStyle name="Итог 2 2 6 2 6" xfId="10893"/>
    <cellStyle name="Итог 2 2 6 2 7" xfId="15556"/>
    <cellStyle name="Итог 2 2 6 2 8" xfId="20217"/>
    <cellStyle name="Итог 2 2 6 20" xfId="11699"/>
    <cellStyle name="Итог 2 2 6 21" xfId="16360"/>
    <cellStyle name="Итог 2 2 6 3" xfId="1177"/>
    <cellStyle name="Итог 2 2 6 3 2" xfId="6504"/>
    <cellStyle name="Итог 2 2 6 3 3" xfId="10894"/>
    <cellStyle name="Итог 2 2 6 3 4" xfId="15557"/>
    <cellStyle name="Итог 2 2 6 3 5" xfId="20218"/>
    <cellStyle name="Итог 2 2 6 4" xfId="1617"/>
    <cellStyle name="Итог 2 2 6 4 2" xfId="6505"/>
    <cellStyle name="Итог 2 2 6 4 3" xfId="10895"/>
    <cellStyle name="Итог 2 2 6 4 4" xfId="15558"/>
    <cellStyle name="Итог 2 2 6 4 5" xfId="20219"/>
    <cellStyle name="Итог 2 2 6 5" xfId="2057"/>
    <cellStyle name="Итог 2 2 6 5 2" xfId="6506"/>
    <cellStyle name="Итог 2 2 6 5 3" xfId="10896"/>
    <cellStyle name="Итог 2 2 6 5 4" xfId="15559"/>
    <cellStyle name="Итог 2 2 6 5 5" xfId="20220"/>
    <cellStyle name="Итог 2 2 6 6" xfId="2725"/>
    <cellStyle name="Итог 2 2 6 6 2" xfId="10897"/>
    <cellStyle name="Итог 2 2 6 6 3" xfId="15560"/>
    <cellStyle name="Итог 2 2 6 6 4" xfId="20221"/>
    <cellStyle name="Итог 2 2 6 7" xfId="6507"/>
    <cellStyle name="Итог 2 2 6 7 2" xfId="10898"/>
    <cellStyle name="Итог 2 2 6 7 3" xfId="15561"/>
    <cellStyle name="Итог 2 2 6 7 4" xfId="20222"/>
    <cellStyle name="Итог 2 2 6 8" xfId="6508"/>
    <cellStyle name="Итог 2 2 6 8 2" xfId="10899"/>
    <cellStyle name="Итог 2 2 6 8 3" xfId="15562"/>
    <cellStyle name="Итог 2 2 6 8 4" xfId="20223"/>
    <cellStyle name="Итог 2 2 6 9" xfId="6509"/>
    <cellStyle name="Итог 2 2 6 9 2" xfId="10900"/>
    <cellStyle name="Итог 2 2 6 9 3" xfId="15563"/>
    <cellStyle name="Итог 2 2 6 9 4" xfId="20224"/>
    <cellStyle name="Итог 2 2 7" xfId="619"/>
    <cellStyle name="Итог 2 2 7 10" xfId="6510"/>
    <cellStyle name="Итог 2 2 7 10 2" xfId="10901"/>
    <cellStyle name="Итог 2 2 7 10 3" xfId="15564"/>
    <cellStyle name="Итог 2 2 7 10 4" xfId="20225"/>
    <cellStyle name="Итог 2 2 7 11" xfId="6511"/>
    <cellStyle name="Итог 2 2 7 11 2" xfId="10902"/>
    <cellStyle name="Итог 2 2 7 11 3" xfId="15565"/>
    <cellStyle name="Итог 2 2 7 11 4" xfId="20226"/>
    <cellStyle name="Итог 2 2 7 12" xfId="6512"/>
    <cellStyle name="Итог 2 2 7 12 2" xfId="10903"/>
    <cellStyle name="Итог 2 2 7 12 3" xfId="15566"/>
    <cellStyle name="Итог 2 2 7 12 4" xfId="20227"/>
    <cellStyle name="Итог 2 2 7 13" xfId="6513"/>
    <cellStyle name="Итог 2 2 7 13 2" xfId="10904"/>
    <cellStyle name="Итог 2 2 7 13 3" xfId="15567"/>
    <cellStyle name="Итог 2 2 7 13 4" xfId="20228"/>
    <cellStyle name="Итог 2 2 7 14" xfId="6514"/>
    <cellStyle name="Итог 2 2 7 14 2" xfId="10905"/>
    <cellStyle name="Итог 2 2 7 14 3" xfId="15568"/>
    <cellStyle name="Итог 2 2 7 14 4" xfId="20229"/>
    <cellStyle name="Итог 2 2 7 15" xfId="6515"/>
    <cellStyle name="Итог 2 2 7 15 2" xfId="10906"/>
    <cellStyle name="Итог 2 2 7 15 3" xfId="15569"/>
    <cellStyle name="Итог 2 2 7 15 4" xfId="20230"/>
    <cellStyle name="Итог 2 2 7 16" xfId="6516"/>
    <cellStyle name="Итог 2 2 7 16 2" xfId="10907"/>
    <cellStyle name="Итог 2 2 7 16 3" xfId="15570"/>
    <cellStyle name="Итог 2 2 7 16 4" xfId="20231"/>
    <cellStyle name="Итог 2 2 7 17" xfId="6517"/>
    <cellStyle name="Итог 2 2 7 17 2" xfId="10908"/>
    <cellStyle name="Итог 2 2 7 17 3" xfId="15571"/>
    <cellStyle name="Итог 2 2 7 17 4" xfId="20232"/>
    <cellStyle name="Итог 2 2 7 18" xfId="6518"/>
    <cellStyle name="Итог 2 2 7 18 2" xfId="10909"/>
    <cellStyle name="Итог 2 2 7 18 3" xfId="15572"/>
    <cellStyle name="Итог 2 2 7 18 4" xfId="20233"/>
    <cellStyle name="Итог 2 2 7 19" xfId="2816"/>
    <cellStyle name="Итог 2 2 7 2" xfId="1006"/>
    <cellStyle name="Итог 2 2 7 2 2" xfId="1379"/>
    <cellStyle name="Итог 2 2 7 2 3" xfId="1819"/>
    <cellStyle name="Итог 2 2 7 2 4" xfId="2259"/>
    <cellStyle name="Итог 2 2 7 2 5" xfId="6519"/>
    <cellStyle name="Итог 2 2 7 2 6" xfId="10910"/>
    <cellStyle name="Итог 2 2 7 2 7" xfId="15573"/>
    <cellStyle name="Итог 2 2 7 2 8" xfId="20234"/>
    <cellStyle name="Итог 2 2 7 20" xfId="11700"/>
    <cellStyle name="Итог 2 2 7 21" xfId="16361"/>
    <cellStyle name="Итог 2 2 7 3" xfId="1178"/>
    <cellStyle name="Итог 2 2 7 3 2" xfId="6520"/>
    <cellStyle name="Итог 2 2 7 3 3" xfId="10911"/>
    <cellStyle name="Итог 2 2 7 3 4" xfId="15574"/>
    <cellStyle name="Итог 2 2 7 3 5" xfId="20235"/>
    <cellStyle name="Итог 2 2 7 4" xfId="1618"/>
    <cellStyle name="Итог 2 2 7 4 2" xfId="6521"/>
    <cellStyle name="Итог 2 2 7 4 3" xfId="10912"/>
    <cellStyle name="Итог 2 2 7 4 4" xfId="15575"/>
    <cellStyle name="Итог 2 2 7 4 5" xfId="20236"/>
    <cellStyle name="Итог 2 2 7 5" xfId="2058"/>
    <cellStyle name="Итог 2 2 7 5 2" xfId="6522"/>
    <cellStyle name="Итог 2 2 7 5 3" xfId="10913"/>
    <cellStyle name="Итог 2 2 7 5 4" xfId="15576"/>
    <cellStyle name="Итог 2 2 7 5 5" xfId="20237"/>
    <cellStyle name="Итог 2 2 7 6" xfId="2726"/>
    <cellStyle name="Итог 2 2 7 6 2" xfId="10914"/>
    <cellStyle name="Итог 2 2 7 6 3" xfId="15577"/>
    <cellStyle name="Итог 2 2 7 6 4" xfId="20238"/>
    <cellStyle name="Итог 2 2 7 7" xfId="6523"/>
    <cellStyle name="Итог 2 2 7 7 2" xfId="10915"/>
    <cellStyle name="Итог 2 2 7 7 3" xfId="15578"/>
    <cellStyle name="Итог 2 2 7 7 4" xfId="20239"/>
    <cellStyle name="Итог 2 2 7 8" xfId="6524"/>
    <cellStyle name="Итог 2 2 7 8 2" xfId="10916"/>
    <cellStyle name="Итог 2 2 7 8 3" xfId="15579"/>
    <cellStyle name="Итог 2 2 7 8 4" xfId="20240"/>
    <cellStyle name="Итог 2 2 7 9" xfId="6525"/>
    <cellStyle name="Итог 2 2 7 9 2" xfId="10917"/>
    <cellStyle name="Итог 2 2 7 9 3" xfId="15580"/>
    <cellStyle name="Итог 2 2 7 9 4" xfId="20241"/>
    <cellStyle name="Итог 2 2 8" xfId="620"/>
    <cellStyle name="Итог 2 2 8 10" xfId="6526"/>
    <cellStyle name="Итог 2 2 8 10 2" xfId="10918"/>
    <cellStyle name="Итог 2 2 8 10 3" xfId="15581"/>
    <cellStyle name="Итог 2 2 8 10 4" xfId="20242"/>
    <cellStyle name="Итог 2 2 8 11" xfId="6527"/>
    <cellStyle name="Итог 2 2 8 11 2" xfId="10919"/>
    <cellStyle name="Итог 2 2 8 11 3" xfId="15582"/>
    <cellStyle name="Итог 2 2 8 11 4" xfId="20243"/>
    <cellStyle name="Итог 2 2 8 12" xfId="6528"/>
    <cellStyle name="Итог 2 2 8 12 2" xfId="10920"/>
    <cellStyle name="Итог 2 2 8 12 3" xfId="15583"/>
    <cellStyle name="Итог 2 2 8 12 4" xfId="20244"/>
    <cellStyle name="Итог 2 2 8 13" xfId="6529"/>
    <cellStyle name="Итог 2 2 8 13 2" xfId="10921"/>
    <cellStyle name="Итог 2 2 8 13 3" xfId="15584"/>
    <cellStyle name="Итог 2 2 8 13 4" xfId="20245"/>
    <cellStyle name="Итог 2 2 8 14" xfId="6530"/>
    <cellStyle name="Итог 2 2 8 14 2" xfId="10922"/>
    <cellStyle name="Итог 2 2 8 14 3" xfId="15585"/>
    <cellStyle name="Итог 2 2 8 14 4" xfId="20246"/>
    <cellStyle name="Итог 2 2 8 15" xfId="6531"/>
    <cellStyle name="Итог 2 2 8 15 2" xfId="10923"/>
    <cellStyle name="Итог 2 2 8 15 3" xfId="15586"/>
    <cellStyle name="Итог 2 2 8 15 4" xfId="20247"/>
    <cellStyle name="Итог 2 2 8 16" xfId="6532"/>
    <cellStyle name="Итог 2 2 8 16 2" xfId="10924"/>
    <cellStyle name="Итог 2 2 8 16 3" xfId="15587"/>
    <cellStyle name="Итог 2 2 8 16 4" xfId="20248"/>
    <cellStyle name="Итог 2 2 8 17" xfId="6533"/>
    <cellStyle name="Итог 2 2 8 17 2" xfId="10925"/>
    <cellStyle name="Итог 2 2 8 17 3" xfId="15588"/>
    <cellStyle name="Итог 2 2 8 17 4" xfId="20249"/>
    <cellStyle name="Итог 2 2 8 18" xfId="6534"/>
    <cellStyle name="Итог 2 2 8 18 2" xfId="10926"/>
    <cellStyle name="Итог 2 2 8 18 3" xfId="15589"/>
    <cellStyle name="Итог 2 2 8 18 4" xfId="20250"/>
    <cellStyle name="Итог 2 2 8 19" xfId="2803"/>
    <cellStyle name="Итог 2 2 8 2" xfId="1007"/>
    <cellStyle name="Итог 2 2 8 2 2" xfId="1380"/>
    <cellStyle name="Итог 2 2 8 2 3" xfId="1820"/>
    <cellStyle name="Итог 2 2 8 2 4" xfId="2260"/>
    <cellStyle name="Итог 2 2 8 2 5" xfId="6535"/>
    <cellStyle name="Итог 2 2 8 2 6" xfId="10927"/>
    <cellStyle name="Итог 2 2 8 2 7" xfId="15590"/>
    <cellStyle name="Итог 2 2 8 2 8" xfId="20251"/>
    <cellStyle name="Итог 2 2 8 20" xfId="11701"/>
    <cellStyle name="Итог 2 2 8 21" xfId="16362"/>
    <cellStyle name="Итог 2 2 8 3" xfId="1179"/>
    <cellStyle name="Итог 2 2 8 3 2" xfId="6536"/>
    <cellStyle name="Итог 2 2 8 3 3" xfId="10928"/>
    <cellStyle name="Итог 2 2 8 3 4" xfId="15591"/>
    <cellStyle name="Итог 2 2 8 3 5" xfId="20252"/>
    <cellStyle name="Итог 2 2 8 4" xfId="1619"/>
    <cellStyle name="Итог 2 2 8 4 2" xfId="6537"/>
    <cellStyle name="Итог 2 2 8 4 3" xfId="10929"/>
    <cellStyle name="Итог 2 2 8 4 4" xfId="15592"/>
    <cellStyle name="Итог 2 2 8 4 5" xfId="20253"/>
    <cellStyle name="Итог 2 2 8 5" xfId="2059"/>
    <cellStyle name="Итог 2 2 8 5 2" xfId="6538"/>
    <cellStyle name="Итог 2 2 8 5 3" xfId="10930"/>
    <cellStyle name="Итог 2 2 8 5 4" xfId="15593"/>
    <cellStyle name="Итог 2 2 8 5 5" xfId="20254"/>
    <cellStyle name="Итог 2 2 8 6" xfId="2727"/>
    <cellStyle name="Итог 2 2 8 6 2" xfId="10931"/>
    <cellStyle name="Итог 2 2 8 6 3" xfId="15594"/>
    <cellStyle name="Итог 2 2 8 6 4" xfId="20255"/>
    <cellStyle name="Итог 2 2 8 7" xfId="6539"/>
    <cellStyle name="Итог 2 2 8 7 2" xfId="10932"/>
    <cellStyle name="Итог 2 2 8 7 3" xfId="15595"/>
    <cellStyle name="Итог 2 2 8 7 4" xfId="20256"/>
    <cellStyle name="Итог 2 2 8 8" xfId="6540"/>
    <cellStyle name="Итог 2 2 8 8 2" xfId="10933"/>
    <cellStyle name="Итог 2 2 8 8 3" xfId="15596"/>
    <cellStyle name="Итог 2 2 8 8 4" xfId="20257"/>
    <cellStyle name="Итог 2 2 8 9" xfId="6541"/>
    <cellStyle name="Итог 2 2 8 9 2" xfId="10934"/>
    <cellStyle name="Итог 2 2 8 9 3" xfId="15597"/>
    <cellStyle name="Итог 2 2 8 9 4" xfId="20258"/>
    <cellStyle name="Итог 2 2 9" xfId="621"/>
    <cellStyle name="Итог 2 2 9 10" xfId="6542"/>
    <cellStyle name="Итог 2 2 9 10 2" xfId="10935"/>
    <cellStyle name="Итог 2 2 9 10 3" xfId="15598"/>
    <cellStyle name="Итог 2 2 9 10 4" xfId="20259"/>
    <cellStyle name="Итог 2 2 9 11" xfId="6543"/>
    <cellStyle name="Итог 2 2 9 11 2" xfId="10936"/>
    <cellStyle name="Итог 2 2 9 11 3" xfId="15599"/>
    <cellStyle name="Итог 2 2 9 11 4" xfId="20260"/>
    <cellStyle name="Итог 2 2 9 12" xfId="6544"/>
    <cellStyle name="Итог 2 2 9 12 2" xfId="10937"/>
    <cellStyle name="Итог 2 2 9 12 3" xfId="15600"/>
    <cellStyle name="Итог 2 2 9 12 4" xfId="20261"/>
    <cellStyle name="Итог 2 2 9 13" xfId="6545"/>
    <cellStyle name="Итог 2 2 9 13 2" xfId="10938"/>
    <cellStyle name="Итог 2 2 9 13 3" xfId="15601"/>
    <cellStyle name="Итог 2 2 9 13 4" xfId="20262"/>
    <cellStyle name="Итог 2 2 9 14" xfId="6546"/>
    <cellStyle name="Итог 2 2 9 14 2" xfId="10939"/>
    <cellStyle name="Итог 2 2 9 14 3" xfId="15602"/>
    <cellStyle name="Итог 2 2 9 14 4" xfId="20263"/>
    <cellStyle name="Итог 2 2 9 15" xfId="6547"/>
    <cellStyle name="Итог 2 2 9 15 2" xfId="10940"/>
    <cellStyle name="Итог 2 2 9 15 3" xfId="15603"/>
    <cellStyle name="Итог 2 2 9 15 4" xfId="20264"/>
    <cellStyle name="Итог 2 2 9 16" xfId="6548"/>
    <cellStyle name="Итог 2 2 9 16 2" xfId="10941"/>
    <cellStyle name="Итог 2 2 9 16 3" xfId="15604"/>
    <cellStyle name="Итог 2 2 9 16 4" xfId="20265"/>
    <cellStyle name="Итог 2 2 9 17" xfId="6549"/>
    <cellStyle name="Итог 2 2 9 17 2" xfId="10942"/>
    <cellStyle name="Итог 2 2 9 17 3" xfId="15605"/>
    <cellStyle name="Итог 2 2 9 17 4" xfId="20266"/>
    <cellStyle name="Итог 2 2 9 18" xfId="6550"/>
    <cellStyle name="Итог 2 2 9 18 2" xfId="10943"/>
    <cellStyle name="Итог 2 2 9 18 3" xfId="15606"/>
    <cellStyle name="Итог 2 2 9 18 4" xfId="20267"/>
    <cellStyle name="Итог 2 2 9 19" xfId="2786"/>
    <cellStyle name="Итог 2 2 9 2" xfId="1008"/>
    <cellStyle name="Итог 2 2 9 2 2" xfId="1381"/>
    <cellStyle name="Итог 2 2 9 2 3" xfId="1821"/>
    <cellStyle name="Итог 2 2 9 2 4" xfId="2261"/>
    <cellStyle name="Итог 2 2 9 2 5" xfId="6551"/>
    <cellStyle name="Итог 2 2 9 2 6" xfId="10944"/>
    <cellStyle name="Итог 2 2 9 2 7" xfId="15607"/>
    <cellStyle name="Итог 2 2 9 2 8" xfId="20268"/>
    <cellStyle name="Итог 2 2 9 20" xfId="11702"/>
    <cellStyle name="Итог 2 2 9 21" xfId="16363"/>
    <cellStyle name="Итог 2 2 9 3" xfId="1180"/>
    <cellStyle name="Итог 2 2 9 3 2" xfId="6552"/>
    <cellStyle name="Итог 2 2 9 3 3" xfId="10945"/>
    <cellStyle name="Итог 2 2 9 3 4" xfId="15608"/>
    <cellStyle name="Итог 2 2 9 3 5" xfId="20269"/>
    <cellStyle name="Итог 2 2 9 4" xfId="1620"/>
    <cellStyle name="Итог 2 2 9 4 2" xfId="6553"/>
    <cellStyle name="Итог 2 2 9 4 3" xfId="10946"/>
    <cellStyle name="Итог 2 2 9 4 4" xfId="15609"/>
    <cellStyle name="Итог 2 2 9 4 5" xfId="20270"/>
    <cellStyle name="Итог 2 2 9 5" xfId="2060"/>
    <cellStyle name="Итог 2 2 9 5 2" xfId="6554"/>
    <cellStyle name="Итог 2 2 9 5 3" xfId="10947"/>
    <cellStyle name="Итог 2 2 9 5 4" xfId="15610"/>
    <cellStyle name="Итог 2 2 9 5 5" xfId="20271"/>
    <cellStyle name="Итог 2 2 9 6" xfId="2728"/>
    <cellStyle name="Итог 2 2 9 6 2" xfId="10948"/>
    <cellStyle name="Итог 2 2 9 6 3" xfId="15611"/>
    <cellStyle name="Итог 2 2 9 6 4" xfId="20272"/>
    <cellStyle name="Итог 2 2 9 7" xfId="6555"/>
    <cellStyle name="Итог 2 2 9 7 2" xfId="10949"/>
    <cellStyle name="Итог 2 2 9 7 3" xfId="15612"/>
    <cellStyle name="Итог 2 2 9 7 4" xfId="20273"/>
    <cellStyle name="Итог 2 2 9 8" xfId="6556"/>
    <cellStyle name="Итог 2 2 9 8 2" xfId="10950"/>
    <cellStyle name="Итог 2 2 9 8 3" xfId="15613"/>
    <cellStyle name="Итог 2 2 9 8 4" xfId="20274"/>
    <cellStyle name="Итог 2 2 9 9" xfId="6557"/>
    <cellStyle name="Итог 2 2 9 9 2" xfId="10951"/>
    <cellStyle name="Итог 2 2 9 9 3" xfId="15614"/>
    <cellStyle name="Итог 2 2 9 9 4" xfId="20275"/>
    <cellStyle name="Итог 2 20" xfId="2394"/>
    <cellStyle name="Итог 2 20 2" xfId="6558"/>
    <cellStyle name="Итог 2 20 3" xfId="10952"/>
    <cellStyle name="Итог 2 20 4" xfId="15615"/>
    <cellStyle name="Итог 2 20 5" xfId="20276"/>
    <cellStyle name="Итог 2 21" xfId="2395"/>
    <cellStyle name="Итог 2 21 2" xfId="6559"/>
    <cellStyle name="Итог 2 21 3" xfId="10953"/>
    <cellStyle name="Итог 2 21 4" xfId="15616"/>
    <cellStyle name="Итог 2 21 5" xfId="20277"/>
    <cellStyle name="Итог 2 22" xfId="2396"/>
    <cellStyle name="Итог 2 22 2" xfId="6560"/>
    <cellStyle name="Итог 2 22 3" xfId="10954"/>
    <cellStyle name="Итог 2 22 4" xfId="15617"/>
    <cellStyle name="Итог 2 22 5" xfId="20278"/>
    <cellStyle name="Итог 2 23" xfId="6561"/>
    <cellStyle name="Итог 2 23 2" xfId="10955"/>
    <cellStyle name="Итог 2 23 3" xfId="15618"/>
    <cellStyle name="Итог 2 23 4" xfId="20279"/>
    <cellStyle name="Итог 2 24" xfId="6562"/>
    <cellStyle name="Итог 2 24 2" xfId="10956"/>
    <cellStyle name="Итог 2 24 3" xfId="15619"/>
    <cellStyle name="Итог 2 24 4" xfId="20280"/>
    <cellStyle name="Итог 2 25" xfId="6563"/>
    <cellStyle name="Итог 2 25 2" xfId="10957"/>
    <cellStyle name="Итог 2 25 3" xfId="15620"/>
    <cellStyle name="Итог 2 25 4" xfId="20281"/>
    <cellStyle name="Итог 2 26" xfId="6564"/>
    <cellStyle name="Итог 2 26 2" xfId="10958"/>
    <cellStyle name="Итог 2 26 3" xfId="15621"/>
    <cellStyle name="Итог 2 26 4" xfId="20282"/>
    <cellStyle name="Итог 2 27" xfId="6565"/>
    <cellStyle name="Итог 2 27 2" xfId="10959"/>
    <cellStyle name="Итог 2 27 3" xfId="15622"/>
    <cellStyle name="Итог 2 27 4" xfId="20283"/>
    <cellStyle name="Итог 2 28" xfId="6566"/>
    <cellStyle name="Итог 2 28 2" xfId="10960"/>
    <cellStyle name="Итог 2 28 3" xfId="15623"/>
    <cellStyle name="Итог 2 28 4" xfId="20284"/>
    <cellStyle name="Итог 2 29" xfId="6567"/>
    <cellStyle name="Итог 2 29 2" xfId="10961"/>
    <cellStyle name="Итог 2 29 3" xfId="15624"/>
    <cellStyle name="Итог 2 29 4" xfId="20285"/>
    <cellStyle name="Итог 2 3" xfId="622"/>
    <cellStyle name="Итог 2 3 10" xfId="6568"/>
    <cellStyle name="Итог 2 3 10 2" xfId="10962"/>
    <cellStyle name="Итог 2 3 10 3" xfId="15625"/>
    <cellStyle name="Итог 2 3 10 4" xfId="20286"/>
    <cellStyle name="Итог 2 3 11" xfId="6569"/>
    <cellStyle name="Итог 2 3 11 2" xfId="10963"/>
    <cellStyle name="Итог 2 3 11 3" xfId="15626"/>
    <cellStyle name="Итог 2 3 11 4" xfId="20287"/>
    <cellStyle name="Итог 2 3 12" xfId="6570"/>
    <cellStyle name="Итог 2 3 12 2" xfId="10964"/>
    <cellStyle name="Итог 2 3 12 3" xfId="15627"/>
    <cellStyle name="Итог 2 3 12 4" xfId="20288"/>
    <cellStyle name="Итог 2 3 13" xfId="6571"/>
    <cellStyle name="Итог 2 3 13 2" xfId="10965"/>
    <cellStyle name="Итог 2 3 13 3" xfId="15628"/>
    <cellStyle name="Итог 2 3 13 4" xfId="20289"/>
    <cellStyle name="Итог 2 3 14" xfId="6572"/>
    <cellStyle name="Итог 2 3 14 2" xfId="10966"/>
    <cellStyle name="Итог 2 3 14 3" xfId="15629"/>
    <cellStyle name="Итог 2 3 14 4" xfId="20290"/>
    <cellStyle name="Итог 2 3 15" xfId="6573"/>
    <cellStyle name="Итог 2 3 15 2" xfId="10967"/>
    <cellStyle name="Итог 2 3 15 3" xfId="15630"/>
    <cellStyle name="Итог 2 3 15 4" xfId="20291"/>
    <cellStyle name="Итог 2 3 16" xfId="6574"/>
    <cellStyle name="Итог 2 3 16 2" xfId="10968"/>
    <cellStyle name="Итог 2 3 16 3" xfId="15631"/>
    <cellStyle name="Итог 2 3 16 4" xfId="20292"/>
    <cellStyle name="Итог 2 3 17" xfId="6575"/>
    <cellStyle name="Итог 2 3 17 2" xfId="10969"/>
    <cellStyle name="Итог 2 3 17 3" xfId="15632"/>
    <cellStyle name="Итог 2 3 17 4" xfId="20293"/>
    <cellStyle name="Итог 2 3 18" xfId="6576"/>
    <cellStyle name="Итог 2 3 18 2" xfId="10970"/>
    <cellStyle name="Итог 2 3 18 3" xfId="15633"/>
    <cellStyle name="Итог 2 3 18 4" xfId="20294"/>
    <cellStyle name="Итог 2 3 19" xfId="2769"/>
    <cellStyle name="Итог 2 3 2" xfId="822"/>
    <cellStyle name="Итог 2 3 2 2" xfId="1181"/>
    <cellStyle name="Итог 2 3 2 3" xfId="1621"/>
    <cellStyle name="Итог 2 3 2 4" xfId="2061"/>
    <cellStyle name="Итог 2 3 2 5" xfId="6577"/>
    <cellStyle name="Итог 2 3 2 6" xfId="10971"/>
    <cellStyle name="Итог 2 3 2 7" xfId="15634"/>
    <cellStyle name="Итог 2 3 2 8" xfId="20295"/>
    <cellStyle name="Итог 2 3 20" xfId="11703"/>
    <cellStyle name="Итог 2 3 21" xfId="16364"/>
    <cellStyle name="Итог 2 3 3" xfId="1137"/>
    <cellStyle name="Итог 2 3 3 2" xfId="1382"/>
    <cellStyle name="Итог 2 3 3 3" xfId="1822"/>
    <cellStyle name="Итог 2 3 3 4" xfId="2262"/>
    <cellStyle name="Итог 2 3 3 5" xfId="6578"/>
    <cellStyle name="Итог 2 3 3 6" xfId="10972"/>
    <cellStyle name="Итог 2 3 3 7" xfId="15635"/>
    <cellStyle name="Итог 2 3 3 8" xfId="20296"/>
    <cellStyle name="Итог 2 3 4" xfId="734"/>
    <cellStyle name="Итог 2 3 4 2" xfId="6579"/>
    <cellStyle name="Итог 2 3 4 3" xfId="10973"/>
    <cellStyle name="Итог 2 3 4 4" xfId="15636"/>
    <cellStyle name="Итог 2 3 4 5" xfId="20297"/>
    <cellStyle name="Итог 2 3 5" xfId="1427"/>
    <cellStyle name="Итог 2 3 5 2" xfId="6580"/>
    <cellStyle name="Итог 2 3 5 3" xfId="10974"/>
    <cellStyle name="Итог 2 3 5 4" xfId="15637"/>
    <cellStyle name="Итог 2 3 5 5" xfId="20298"/>
    <cellStyle name="Итог 2 3 6" xfId="1867"/>
    <cellStyle name="Итог 2 3 6 2" xfId="6581"/>
    <cellStyle name="Итог 2 3 6 3" xfId="10975"/>
    <cellStyle name="Итог 2 3 6 4" xfId="15638"/>
    <cellStyle name="Итог 2 3 6 5" xfId="20299"/>
    <cellStyle name="Итог 2 3 7" xfId="2729"/>
    <cellStyle name="Итог 2 3 7 2" xfId="10976"/>
    <cellStyle name="Итог 2 3 7 3" xfId="15639"/>
    <cellStyle name="Итог 2 3 7 4" xfId="20300"/>
    <cellStyle name="Итог 2 3 8" xfId="6582"/>
    <cellStyle name="Итог 2 3 8 2" xfId="10977"/>
    <cellStyle name="Итог 2 3 8 3" xfId="15640"/>
    <cellStyle name="Итог 2 3 8 4" xfId="20301"/>
    <cellStyle name="Итог 2 3 9" xfId="6583"/>
    <cellStyle name="Итог 2 3 9 2" xfId="10978"/>
    <cellStyle name="Итог 2 3 9 3" xfId="15641"/>
    <cellStyle name="Итог 2 3 9 4" xfId="20302"/>
    <cellStyle name="Итог 2 30" xfId="2525"/>
    <cellStyle name="Итог 2 31" xfId="2524"/>
    <cellStyle name="Итог 2 32" xfId="11081"/>
    <cellStyle name="Итог 2 4" xfId="623"/>
    <cellStyle name="Итог 2 4 10" xfId="6584"/>
    <cellStyle name="Итог 2 4 10 2" xfId="10979"/>
    <cellStyle name="Итог 2 4 10 3" xfId="15642"/>
    <cellStyle name="Итог 2 4 10 4" xfId="20303"/>
    <cellStyle name="Итог 2 4 11" xfId="6585"/>
    <cellStyle name="Итог 2 4 11 2" xfId="10980"/>
    <cellStyle name="Итог 2 4 11 3" xfId="15643"/>
    <cellStyle name="Итог 2 4 11 4" xfId="20304"/>
    <cellStyle name="Итог 2 4 12" xfId="6586"/>
    <cellStyle name="Итог 2 4 12 2" xfId="10981"/>
    <cellStyle name="Итог 2 4 12 3" xfId="15644"/>
    <cellStyle name="Итог 2 4 12 4" xfId="20305"/>
    <cellStyle name="Итог 2 4 13" xfId="6587"/>
    <cellStyle name="Итог 2 4 13 2" xfId="10982"/>
    <cellStyle name="Итог 2 4 13 3" xfId="15645"/>
    <cellStyle name="Итог 2 4 13 4" xfId="20306"/>
    <cellStyle name="Итог 2 4 14" xfId="6588"/>
    <cellStyle name="Итог 2 4 14 2" xfId="10983"/>
    <cellStyle name="Итог 2 4 14 3" xfId="15646"/>
    <cellStyle name="Итог 2 4 14 4" xfId="20307"/>
    <cellStyle name="Итог 2 4 15" xfId="6589"/>
    <cellStyle name="Итог 2 4 15 2" xfId="10984"/>
    <cellStyle name="Итог 2 4 15 3" xfId="15647"/>
    <cellStyle name="Итог 2 4 15 4" xfId="20308"/>
    <cellStyle name="Итог 2 4 16" xfId="6590"/>
    <cellStyle name="Итог 2 4 16 2" xfId="10985"/>
    <cellStyle name="Итог 2 4 16 3" xfId="15648"/>
    <cellStyle name="Итог 2 4 16 4" xfId="20309"/>
    <cellStyle name="Итог 2 4 17" xfId="6591"/>
    <cellStyle name="Итог 2 4 17 2" xfId="10986"/>
    <cellStyle name="Итог 2 4 17 3" xfId="15649"/>
    <cellStyle name="Итог 2 4 17 4" xfId="20310"/>
    <cellStyle name="Итог 2 4 18" xfId="6592"/>
    <cellStyle name="Итог 2 4 18 2" xfId="10987"/>
    <cellStyle name="Итог 2 4 18 3" xfId="15650"/>
    <cellStyle name="Итог 2 4 18 4" xfId="20311"/>
    <cellStyle name="Итог 2 4 19" xfId="2470"/>
    <cellStyle name="Итог 2 4 2" xfId="1009"/>
    <cellStyle name="Итог 2 4 2 2" xfId="1383"/>
    <cellStyle name="Итог 2 4 2 3" xfId="1823"/>
    <cellStyle name="Итог 2 4 2 4" xfId="2263"/>
    <cellStyle name="Итог 2 4 2 5" xfId="6593"/>
    <cellStyle name="Итог 2 4 2 6" xfId="10988"/>
    <cellStyle name="Итог 2 4 2 7" xfId="15651"/>
    <cellStyle name="Итог 2 4 2 8" xfId="20312"/>
    <cellStyle name="Итог 2 4 20" xfId="11704"/>
    <cellStyle name="Итог 2 4 21" xfId="16365"/>
    <cellStyle name="Итог 2 4 3" xfId="1182"/>
    <cellStyle name="Итог 2 4 3 2" xfId="6594"/>
    <cellStyle name="Итог 2 4 3 3" xfId="10989"/>
    <cellStyle name="Итог 2 4 3 4" xfId="15652"/>
    <cellStyle name="Итог 2 4 3 5" xfId="20313"/>
    <cellStyle name="Итог 2 4 4" xfId="1622"/>
    <cellStyle name="Итог 2 4 4 2" xfId="6595"/>
    <cellStyle name="Итог 2 4 4 3" xfId="10990"/>
    <cellStyle name="Итог 2 4 4 4" xfId="15653"/>
    <cellStyle name="Итог 2 4 4 5" xfId="20314"/>
    <cellStyle name="Итог 2 4 5" xfId="2062"/>
    <cellStyle name="Итог 2 4 5 2" xfId="6596"/>
    <cellStyle name="Итог 2 4 5 3" xfId="10991"/>
    <cellStyle name="Итог 2 4 5 4" xfId="15654"/>
    <cellStyle name="Итог 2 4 5 5" xfId="20315"/>
    <cellStyle name="Итог 2 4 6" xfId="2730"/>
    <cellStyle name="Итог 2 4 6 2" xfId="10992"/>
    <cellStyle name="Итог 2 4 6 3" xfId="15655"/>
    <cellStyle name="Итог 2 4 6 4" xfId="20316"/>
    <cellStyle name="Итог 2 4 7" xfId="6597"/>
    <cellStyle name="Итог 2 4 7 2" xfId="10993"/>
    <cellStyle name="Итог 2 4 7 3" xfId="15656"/>
    <cellStyle name="Итог 2 4 7 4" xfId="20317"/>
    <cellStyle name="Итог 2 4 8" xfId="6598"/>
    <cellStyle name="Итог 2 4 8 2" xfId="10994"/>
    <cellStyle name="Итог 2 4 8 3" xfId="15657"/>
    <cellStyle name="Итог 2 4 8 4" xfId="20318"/>
    <cellStyle name="Итог 2 4 9" xfId="6599"/>
    <cellStyle name="Итог 2 4 9 2" xfId="10995"/>
    <cellStyle name="Итог 2 4 9 3" xfId="15658"/>
    <cellStyle name="Итог 2 4 9 4" xfId="20319"/>
    <cellStyle name="Итог 2 5" xfId="624"/>
    <cellStyle name="Итог 2 5 10" xfId="6600"/>
    <cellStyle name="Итог 2 5 10 2" xfId="10996"/>
    <cellStyle name="Итог 2 5 10 3" xfId="15659"/>
    <cellStyle name="Итог 2 5 10 4" xfId="20320"/>
    <cellStyle name="Итог 2 5 11" xfId="6601"/>
    <cellStyle name="Итог 2 5 11 2" xfId="10997"/>
    <cellStyle name="Итог 2 5 11 3" xfId="15660"/>
    <cellStyle name="Итог 2 5 11 4" xfId="20321"/>
    <cellStyle name="Итог 2 5 12" xfId="6602"/>
    <cellStyle name="Итог 2 5 12 2" xfId="10998"/>
    <cellStyle name="Итог 2 5 12 3" xfId="15661"/>
    <cellStyle name="Итог 2 5 12 4" xfId="20322"/>
    <cellStyle name="Итог 2 5 13" xfId="6603"/>
    <cellStyle name="Итог 2 5 13 2" xfId="10999"/>
    <cellStyle name="Итог 2 5 13 3" xfId="15662"/>
    <cellStyle name="Итог 2 5 13 4" xfId="20323"/>
    <cellStyle name="Итог 2 5 14" xfId="6604"/>
    <cellStyle name="Итог 2 5 14 2" xfId="11000"/>
    <cellStyle name="Итог 2 5 14 3" xfId="15663"/>
    <cellStyle name="Итог 2 5 14 4" xfId="20324"/>
    <cellStyle name="Итог 2 5 15" xfId="6605"/>
    <cellStyle name="Итог 2 5 15 2" xfId="11001"/>
    <cellStyle name="Итог 2 5 15 3" xfId="15664"/>
    <cellStyle name="Итог 2 5 15 4" xfId="20325"/>
    <cellStyle name="Итог 2 5 16" xfId="6606"/>
    <cellStyle name="Итог 2 5 16 2" xfId="11002"/>
    <cellStyle name="Итог 2 5 16 3" xfId="15665"/>
    <cellStyle name="Итог 2 5 16 4" xfId="20326"/>
    <cellStyle name="Итог 2 5 17" xfId="6607"/>
    <cellStyle name="Итог 2 5 17 2" xfId="11003"/>
    <cellStyle name="Итог 2 5 17 3" xfId="15666"/>
    <cellStyle name="Итог 2 5 17 4" xfId="20327"/>
    <cellStyle name="Итог 2 5 18" xfId="6608"/>
    <cellStyle name="Итог 2 5 18 2" xfId="11004"/>
    <cellStyle name="Итог 2 5 18 3" xfId="15667"/>
    <cellStyle name="Итог 2 5 18 4" xfId="20328"/>
    <cellStyle name="Итог 2 5 19" xfId="2469"/>
    <cellStyle name="Итог 2 5 2" xfId="1010"/>
    <cellStyle name="Итог 2 5 2 2" xfId="1384"/>
    <cellStyle name="Итог 2 5 2 3" xfId="1824"/>
    <cellStyle name="Итог 2 5 2 4" xfId="2264"/>
    <cellStyle name="Итог 2 5 2 5" xfId="6609"/>
    <cellStyle name="Итог 2 5 2 6" xfId="11005"/>
    <cellStyle name="Итог 2 5 2 7" xfId="15668"/>
    <cellStyle name="Итог 2 5 2 8" xfId="20329"/>
    <cellStyle name="Итог 2 5 20" xfId="11705"/>
    <cellStyle name="Итог 2 5 21" xfId="16366"/>
    <cellStyle name="Итог 2 5 3" xfId="1183"/>
    <cellStyle name="Итог 2 5 3 2" xfId="6610"/>
    <cellStyle name="Итог 2 5 3 3" xfId="11006"/>
    <cellStyle name="Итог 2 5 3 4" xfId="15669"/>
    <cellStyle name="Итог 2 5 3 5" xfId="20330"/>
    <cellStyle name="Итог 2 5 4" xfId="1623"/>
    <cellStyle name="Итог 2 5 4 2" xfId="6611"/>
    <cellStyle name="Итог 2 5 4 3" xfId="11007"/>
    <cellStyle name="Итог 2 5 4 4" xfId="15670"/>
    <cellStyle name="Итог 2 5 4 5" xfId="20331"/>
    <cellStyle name="Итог 2 5 5" xfId="2063"/>
    <cellStyle name="Итог 2 5 5 2" xfId="6612"/>
    <cellStyle name="Итог 2 5 5 3" xfId="11008"/>
    <cellStyle name="Итог 2 5 5 4" xfId="15671"/>
    <cellStyle name="Итог 2 5 5 5" xfId="20332"/>
    <cellStyle name="Итог 2 5 6" xfId="2731"/>
    <cellStyle name="Итог 2 5 6 2" xfId="11009"/>
    <cellStyle name="Итог 2 5 6 3" xfId="15672"/>
    <cellStyle name="Итог 2 5 6 4" xfId="20333"/>
    <cellStyle name="Итог 2 5 7" xfId="6613"/>
    <cellStyle name="Итог 2 5 7 2" xfId="11010"/>
    <cellStyle name="Итог 2 5 7 3" xfId="15673"/>
    <cellStyle name="Итог 2 5 7 4" xfId="20334"/>
    <cellStyle name="Итог 2 5 8" xfId="6614"/>
    <cellStyle name="Итог 2 5 8 2" xfId="11011"/>
    <cellStyle name="Итог 2 5 8 3" xfId="15674"/>
    <cellStyle name="Итог 2 5 8 4" xfId="20335"/>
    <cellStyle name="Итог 2 5 9" xfId="6615"/>
    <cellStyle name="Итог 2 5 9 2" xfId="11012"/>
    <cellStyle name="Итог 2 5 9 3" xfId="15675"/>
    <cellStyle name="Итог 2 5 9 4" xfId="20336"/>
    <cellStyle name="Итог 2 6" xfId="625"/>
    <cellStyle name="Итог 2 6 10" xfId="6616"/>
    <cellStyle name="Итог 2 6 10 2" xfId="11013"/>
    <cellStyle name="Итог 2 6 10 3" xfId="15676"/>
    <cellStyle name="Итог 2 6 10 4" xfId="20337"/>
    <cellStyle name="Итог 2 6 11" xfId="6617"/>
    <cellStyle name="Итог 2 6 11 2" xfId="11014"/>
    <cellStyle name="Итог 2 6 11 3" xfId="15677"/>
    <cellStyle name="Итог 2 6 11 4" xfId="20338"/>
    <cellStyle name="Итог 2 6 12" xfId="6618"/>
    <cellStyle name="Итог 2 6 12 2" xfId="11015"/>
    <cellStyle name="Итог 2 6 12 3" xfId="15678"/>
    <cellStyle name="Итог 2 6 12 4" xfId="20339"/>
    <cellStyle name="Итог 2 6 13" xfId="6619"/>
    <cellStyle name="Итог 2 6 13 2" xfId="11016"/>
    <cellStyle name="Итог 2 6 13 3" xfId="15679"/>
    <cellStyle name="Итог 2 6 13 4" xfId="20340"/>
    <cellStyle name="Итог 2 6 14" xfId="6620"/>
    <cellStyle name="Итог 2 6 14 2" xfId="11017"/>
    <cellStyle name="Итог 2 6 14 3" xfId="15680"/>
    <cellStyle name="Итог 2 6 14 4" xfId="20341"/>
    <cellStyle name="Итог 2 6 15" xfId="6621"/>
    <cellStyle name="Итог 2 6 15 2" xfId="11018"/>
    <cellStyle name="Итог 2 6 15 3" xfId="15681"/>
    <cellStyle name="Итог 2 6 15 4" xfId="20342"/>
    <cellStyle name="Итог 2 6 16" xfId="6622"/>
    <cellStyle name="Итог 2 6 16 2" xfId="11019"/>
    <cellStyle name="Итог 2 6 16 3" xfId="15682"/>
    <cellStyle name="Итог 2 6 16 4" xfId="20343"/>
    <cellStyle name="Итог 2 6 17" xfId="6623"/>
    <cellStyle name="Итог 2 6 17 2" xfId="11020"/>
    <cellStyle name="Итог 2 6 17 3" xfId="15683"/>
    <cellStyle name="Итог 2 6 17 4" xfId="20344"/>
    <cellStyle name="Итог 2 6 18" xfId="6624"/>
    <cellStyle name="Итог 2 6 18 2" xfId="11021"/>
    <cellStyle name="Итог 2 6 18 3" xfId="15684"/>
    <cellStyle name="Итог 2 6 18 4" xfId="20345"/>
    <cellStyle name="Итог 2 6 19" xfId="2468"/>
    <cellStyle name="Итог 2 6 2" xfId="1011"/>
    <cellStyle name="Итог 2 6 2 2" xfId="1385"/>
    <cellStyle name="Итог 2 6 2 3" xfId="1825"/>
    <cellStyle name="Итог 2 6 2 4" xfId="2265"/>
    <cellStyle name="Итог 2 6 2 5" xfId="6625"/>
    <cellStyle name="Итог 2 6 2 6" xfId="11022"/>
    <cellStyle name="Итог 2 6 2 7" xfId="15685"/>
    <cellStyle name="Итог 2 6 2 8" xfId="20346"/>
    <cellStyle name="Итог 2 6 20" xfId="11706"/>
    <cellStyle name="Итог 2 6 21" xfId="16367"/>
    <cellStyle name="Итог 2 6 3" xfId="1184"/>
    <cellStyle name="Итог 2 6 3 2" xfId="6626"/>
    <cellStyle name="Итог 2 6 3 3" xfId="11023"/>
    <cellStyle name="Итог 2 6 3 4" xfId="15686"/>
    <cellStyle name="Итог 2 6 3 5" xfId="20347"/>
    <cellStyle name="Итог 2 6 4" xfId="1624"/>
    <cellStyle name="Итог 2 6 4 2" xfId="6627"/>
    <cellStyle name="Итог 2 6 4 3" xfId="11024"/>
    <cellStyle name="Итог 2 6 4 4" xfId="15687"/>
    <cellStyle name="Итог 2 6 4 5" xfId="20348"/>
    <cellStyle name="Итог 2 6 5" xfId="2064"/>
    <cellStyle name="Итог 2 6 5 2" xfId="6628"/>
    <cellStyle name="Итог 2 6 5 3" xfId="11025"/>
    <cellStyle name="Итог 2 6 5 4" xfId="15688"/>
    <cellStyle name="Итог 2 6 5 5" xfId="20349"/>
    <cellStyle name="Итог 2 6 6" xfId="2732"/>
    <cellStyle name="Итог 2 6 6 2" xfId="11026"/>
    <cellStyle name="Итог 2 6 6 3" xfId="15689"/>
    <cellStyle name="Итог 2 6 6 4" xfId="20350"/>
    <cellStyle name="Итог 2 6 7" xfId="6629"/>
    <cellStyle name="Итог 2 6 7 2" xfId="11027"/>
    <cellStyle name="Итог 2 6 7 3" xfId="15690"/>
    <cellStyle name="Итог 2 6 7 4" xfId="20351"/>
    <cellStyle name="Итог 2 6 8" xfId="6630"/>
    <cellStyle name="Итог 2 6 8 2" xfId="11028"/>
    <cellStyle name="Итог 2 6 8 3" xfId="15691"/>
    <cellStyle name="Итог 2 6 8 4" xfId="20352"/>
    <cellStyle name="Итог 2 6 9" xfId="6631"/>
    <cellStyle name="Итог 2 6 9 2" xfId="11029"/>
    <cellStyle name="Итог 2 6 9 3" xfId="15692"/>
    <cellStyle name="Итог 2 6 9 4" xfId="20353"/>
    <cellStyle name="Итог 2 7" xfId="626"/>
    <cellStyle name="Итог 2 7 10" xfId="6632"/>
    <cellStyle name="Итог 2 7 10 2" xfId="11030"/>
    <cellStyle name="Итог 2 7 10 3" xfId="15693"/>
    <cellStyle name="Итог 2 7 10 4" xfId="20354"/>
    <cellStyle name="Итог 2 7 11" xfId="6633"/>
    <cellStyle name="Итог 2 7 11 2" xfId="11031"/>
    <cellStyle name="Итог 2 7 11 3" xfId="15694"/>
    <cellStyle name="Итог 2 7 11 4" xfId="20355"/>
    <cellStyle name="Итог 2 7 12" xfId="6634"/>
    <cellStyle name="Итог 2 7 12 2" xfId="11032"/>
    <cellStyle name="Итог 2 7 12 3" xfId="15695"/>
    <cellStyle name="Итог 2 7 12 4" xfId="20356"/>
    <cellStyle name="Итог 2 7 13" xfId="6635"/>
    <cellStyle name="Итог 2 7 13 2" xfId="11033"/>
    <cellStyle name="Итог 2 7 13 3" xfId="15696"/>
    <cellStyle name="Итог 2 7 13 4" xfId="20357"/>
    <cellStyle name="Итог 2 7 14" xfId="6636"/>
    <cellStyle name="Итог 2 7 14 2" xfId="11034"/>
    <cellStyle name="Итог 2 7 14 3" xfId="15697"/>
    <cellStyle name="Итог 2 7 14 4" xfId="20358"/>
    <cellStyle name="Итог 2 7 15" xfId="6637"/>
    <cellStyle name="Итог 2 7 15 2" xfId="11035"/>
    <cellStyle name="Итог 2 7 15 3" xfId="15698"/>
    <cellStyle name="Итог 2 7 15 4" xfId="20359"/>
    <cellStyle name="Итог 2 7 16" xfId="6638"/>
    <cellStyle name="Итог 2 7 16 2" xfId="11036"/>
    <cellStyle name="Итог 2 7 16 3" xfId="15699"/>
    <cellStyle name="Итог 2 7 16 4" xfId="20360"/>
    <cellStyle name="Итог 2 7 17" xfId="6639"/>
    <cellStyle name="Итог 2 7 17 2" xfId="11037"/>
    <cellStyle name="Итог 2 7 17 3" xfId="15700"/>
    <cellStyle name="Итог 2 7 17 4" xfId="20361"/>
    <cellStyle name="Итог 2 7 18" xfId="6640"/>
    <cellStyle name="Итог 2 7 18 2" xfId="11038"/>
    <cellStyle name="Итог 2 7 18 3" xfId="15701"/>
    <cellStyle name="Итог 2 7 18 4" xfId="20362"/>
    <cellStyle name="Итог 2 7 19" xfId="2467"/>
    <cellStyle name="Итог 2 7 2" xfId="1012"/>
    <cellStyle name="Итог 2 7 2 2" xfId="1386"/>
    <cellStyle name="Итог 2 7 2 3" xfId="1826"/>
    <cellStyle name="Итог 2 7 2 4" xfId="2266"/>
    <cellStyle name="Итог 2 7 2 5" xfId="6641"/>
    <cellStyle name="Итог 2 7 2 6" xfId="11039"/>
    <cellStyle name="Итог 2 7 2 7" xfId="15702"/>
    <cellStyle name="Итог 2 7 2 8" xfId="20363"/>
    <cellStyle name="Итог 2 7 20" xfId="11707"/>
    <cellStyle name="Итог 2 7 21" xfId="16368"/>
    <cellStyle name="Итог 2 7 3" xfId="1185"/>
    <cellStyle name="Итог 2 7 3 2" xfId="6642"/>
    <cellStyle name="Итог 2 7 3 3" xfId="11040"/>
    <cellStyle name="Итог 2 7 3 4" xfId="15703"/>
    <cellStyle name="Итог 2 7 3 5" xfId="20364"/>
    <cellStyle name="Итог 2 7 4" xfId="1625"/>
    <cellStyle name="Итог 2 7 4 2" xfId="6643"/>
    <cellStyle name="Итог 2 7 4 3" xfId="11041"/>
    <cellStyle name="Итог 2 7 4 4" xfId="15704"/>
    <cellStyle name="Итог 2 7 4 5" xfId="20365"/>
    <cellStyle name="Итог 2 7 5" xfId="2065"/>
    <cellStyle name="Итог 2 7 5 2" xfId="6644"/>
    <cellStyle name="Итог 2 7 5 3" xfId="11042"/>
    <cellStyle name="Итог 2 7 5 4" xfId="15705"/>
    <cellStyle name="Итог 2 7 5 5" xfId="20366"/>
    <cellStyle name="Итог 2 7 6" xfId="2733"/>
    <cellStyle name="Итог 2 7 6 2" xfId="11043"/>
    <cellStyle name="Итог 2 7 6 3" xfId="15706"/>
    <cellStyle name="Итог 2 7 6 4" xfId="20367"/>
    <cellStyle name="Итог 2 7 7" xfId="6645"/>
    <cellStyle name="Итог 2 7 7 2" xfId="11044"/>
    <cellStyle name="Итог 2 7 7 3" xfId="15707"/>
    <cellStyle name="Итог 2 7 7 4" xfId="20368"/>
    <cellStyle name="Итог 2 7 8" xfId="6646"/>
    <cellStyle name="Итог 2 7 8 2" xfId="11045"/>
    <cellStyle name="Итог 2 7 8 3" xfId="15708"/>
    <cellStyle name="Итог 2 7 8 4" xfId="20369"/>
    <cellStyle name="Итог 2 7 9" xfId="6647"/>
    <cellStyle name="Итог 2 7 9 2" xfId="11046"/>
    <cellStyle name="Итог 2 7 9 3" xfId="15709"/>
    <cellStyle name="Итог 2 7 9 4" xfId="20370"/>
    <cellStyle name="Итог 2 8" xfId="627"/>
    <cellStyle name="Итог 2 8 10" xfId="6648"/>
    <cellStyle name="Итог 2 8 10 2" xfId="11047"/>
    <cellStyle name="Итог 2 8 10 3" xfId="15710"/>
    <cellStyle name="Итог 2 8 10 4" xfId="20371"/>
    <cellStyle name="Итог 2 8 11" xfId="6649"/>
    <cellStyle name="Итог 2 8 11 2" xfId="11048"/>
    <cellStyle name="Итог 2 8 11 3" xfId="15711"/>
    <cellStyle name="Итог 2 8 11 4" xfId="20372"/>
    <cellStyle name="Итог 2 8 12" xfId="6650"/>
    <cellStyle name="Итог 2 8 12 2" xfId="11049"/>
    <cellStyle name="Итог 2 8 12 3" xfId="15712"/>
    <cellStyle name="Итог 2 8 12 4" xfId="20373"/>
    <cellStyle name="Итог 2 8 13" xfId="6651"/>
    <cellStyle name="Итог 2 8 13 2" xfId="11050"/>
    <cellStyle name="Итог 2 8 13 3" xfId="15713"/>
    <cellStyle name="Итог 2 8 13 4" xfId="20374"/>
    <cellStyle name="Итог 2 8 14" xfId="6652"/>
    <cellStyle name="Итог 2 8 14 2" xfId="11051"/>
    <cellStyle name="Итог 2 8 14 3" xfId="15714"/>
    <cellStyle name="Итог 2 8 14 4" xfId="20375"/>
    <cellStyle name="Итог 2 8 15" xfId="6653"/>
    <cellStyle name="Итог 2 8 15 2" xfId="11052"/>
    <cellStyle name="Итог 2 8 15 3" xfId="15715"/>
    <cellStyle name="Итог 2 8 15 4" xfId="20376"/>
    <cellStyle name="Итог 2 8 16" xfId="6654"/>
    <cellStyle name="Итог 2 8 16 2" xfId="11053"/>
    <cellStyle name="Итог 2 8 16 3" xfId="15716"/>
    <cellStyle name="Итог 2 8 16 4" xfId="20377"/>
    <cellStyle name="Итог 2 8 17" xfId="6655"/>
    <cellStyle name="Итог 2 8 17 2" xfId="11054"/>
    <cellStyle name="Итог 2 8 17 3" xfId="15717"/>
    <cellStyle name="Итог 2 8 17 4" xfId="20378"/>
    <cellStyle name="Итог 2 8 18" xfId="6656"/>
    <cellStyle name="Итог 2 8 18 2" xfId="11055"/>
    <cellStyle name="Итог 2 8 18 3" xfId="15718"/>
    <cellStyle name="Итог 2 8 18 4" xfId="20379"/>
    <cellStyle name="Итог 2 8 19" xfId="2466"/>
    <cellStyle name="Итог 2 8 2" xfId="1013"/>
    <cellStyle name="Итог 2 8 2 2" xfId="1387"/>
    <cellStyle name="Итог 2 8 2 3" xfId="1827"/>
    <cellStyle name="Итог 2 8 2 4" xfId="2267"/>
    <cellStyle name="Итог 2 8 2 5" xfId="6657"/>
    <cellStyle name="Итог 2 8 2 6" xfId="11056"/>
    <cellStyle name="Итог 2 8 2 7" xfId="15719"/>
    <cellStyle name="Итог 2 8 2 8" xfId="20380"/>
    <cellStyle name="Итог 2 8 20" xfId="11708"/>
    <cellStyle name="Итог 2 8 21" xfId="16369"/>
    <cellStyle name="Итог 2 8 3" xfId="1186"/>
    <cellStyle name="Итог 2 8 3 2" xfId="6658"/>
    <cellStyle name="Итог 2 8 3 3" xfId="11057"/>
    <cellStyle name="Итог 2 8 3 4" xfId="15720"/>
    <cellStyle name="Итог 2 8 3 5" xfId="20381"/>
    <cellStyle name="Итог 2 8 4" xfId="1626"/>
    <cellStyle name="Итог 2 8 4 2" xfId="6659"/>
    <cellStyle name="Итог 2 8 4 3" xfId="11058"/>
    <cellStyle name="Итог 2 8 4 4" xfId="15721"/>
    <cellStyle name="Итог 2 8 4 5" xfId="20382"/>
    <cellStyle name="Итог 2 8 5" xfId="2066"/>
    <cellStyle name="Итог 2 8 5 2" xfId="6660"/>
    <cellStyle name="Итог 2 8 5 3" xfId="11059"/>
    <cellStyle name="Итог 2 8 5 4" xfId="15722"/>
    <cellStyle name="Итог 2 8 5 5" xfId="20383"/>
    <cellStyle name="Итог 2 8 6" xfId="2734"/>
    <cellStyle name="Итог 2 8 6 2" xfId="11060"/>
    <cellStyle name="Итог 2 8 6 3" xfId="15723"/>
    <cellStyle name="Итог 2 8 6 4" xfId="20384"/>
    <cellStyle name="Итог 2 8 7" xfId="6661"/>
    <cellStyle name="Итог 2 8 7 2" xfId="11061"/>
    <cellStyle name="Итог 2 8 7 3" xfId="15724"/>
    <cellStyle name="Итог 2 8 7 4" xfId="20385"/>
    <cellStyle name="Итог 2 8 8" xfId="6662"/>
    <cellStyle name="Итог 2 8 8 2" xfId="11062"/>
    <cellStyle name="Итог 2 8 8 3" xfId="15725"/>
    <cellStyle name="Итог 2 8 8 4" xfId="20386"/>
    <cellStyle name="Итог 2 8 9" xfId="6663"/>
    <cellStyle name="Итог 2 8 9 2" xfId="11063"/>
    <cellStyle name="Итог 2 8 9 3" xfId="15726"/>
    <cellStyle name="Итог 2 8 9 4" xfId="20387"/>
    <cellStyle name="Итог 2 9" xfId="628"/>
    <cellStyle name="Итог 2 9 10" xfId="6664"/>
    <cellStyle name="Итог 2 9 10 2" xfId="11064"/>
    <cellStyle name="Итог 2 9 10 3" xfId="15727"/>
    <cellStyle name="Итог 2 9 10 4" xfId="20388"/>
    <cellStyle name="Итог 2 9 11" xfId="6665"/>
    <cellStyle name="Итог 2 9 11 2" xfId="11065"/>
    <cellStyle name="Итог 2 9 11 3" xfId="15728"/>
    <cellStyle name="Итог 2 9 11 4" xfId="20389"/>
    <cellStyle name="Итог 2 9 12" xfId="6666"/>
    <cellStyle name="Итог 2 9 12 2" xfId="11066"/>
    <cellStyle name="Итог 2 9 12 3" xfId="15729"/>
    <cellStyle name="Итог 2 9 12 4" xfId="20390"/>
    <cellStyle name="Итог 2 9 13" xfId="6667"/>
    <cellStyle name="Итог 2 9 13 2" xfId="11067"/>
    <cellStyle name="Итог 2 9 13 3" xfId="15730"/>
    <cellStyle name="Итог 2 9 13 4" xfId="20391"/>
    <cellStyle name="Итог 2 9 14" xfId="6668"/>
    <cellStyle name="Итог 2 9 14 2" xfId="11068"/>
    <cellStyle name="Итог 2 9 14 3" xfId="15731"/>
    <cellStyle name="Итог 2 9 14 4" xfId="20392"/>
    <cellStyle name="Итог 2 9 15" xfId="6669"/>
    <cellStyle name="Итог 2 9 15 2" xfId="11069"/>
    <cellStyle name="Итог 2 9 15 3" xfId="15732"/>
    <cellStyle name="Итог 2 9 15 4" xfId="20393"/>
    <cellStyle name="Итог 2 9 16" xfId="6670"/>
    <cellStyle name="Итог 2 9 16 2" xfId="11070"/>
    <cellStyle name="Итог 2 9 16 3" xfId="15733"/>
    <cellStyle name="Итог 2 9 16 4" xfId="20394"/>
    <cellStyle name="Итог 2 9 17" xfId="6671"/>
    <cellStyle name="Итог 2 9 17 2" xfId="11071"/>
    <cellStyle name="Итог 2 9 17 3" xfId="15734"/>
    <cellStyle name="Итог 2 9 17 4" xfId="20395"/>
    <cellStyle name="Итог 2 9 18" xfId="6672"/>
    <cellStyle name="Итог 2 9 18 2" xfId="11072"/>
    <cellStyle name="Итог 2 9 18 3" xfId="15735"/>
    <cellStyle name="Итог 2 9 18 4" xfId="20396"/>
    <cellStyle name="Итог 2 9 19" xfId="2465"/>
    <cellStyle name="Итог 2 9 2" xfId="1014"/>
    <cellStyle name="Итог 2 9 2 2" xfId="1388"/>
    <cellStyle name="Итог 2 9 2 3" xfId="1828"/>
    <cellStyle name="Итог 2 9 2 4" xfId="2268"/>
    <cellStyle name="Итог 2 9 2 5" xfId="6673"/>
    <cellStyle name="Итог 2 9 2 6" xfId="11073"/>
    <cellStyle name="Итог 2 9 2 7" xfId="15736"/>
    <cellStyle name="Итог 2 9 2 8" xfId="20397"/>
    <cellStyle name="Итог 2 9 20" xfId="11709"/>
    <cellStyle name="Итог 2 9 21" xfId="16370"/>
    <cellStyle name="Итог 2 9 3" xfId="1187"/>
    <cellStyle name="Итог 2 9 3 2" xfId="6674"/>
    <cellStyle name="Итог 2 9 3 3" xfId="11074"/>
    <cellStyle name="Итог 2 9 3 4" xfId="15737"/>
    <cellStyle name="Итог 2 9 3 5" xfId="20398"/>
    <cellStyle name="Итог 2 9 4" xfId="1627"/>
    <cellStyle name="Итог 2 9 4 2" xfId="6675"/>
    <cellStyle name="Итог 2 9 4 3" xfId="11075"/>
    <cellStyle name="Итог 2 9 4 4" xfId="15738"/>
    <cellStyle name="Итог 2 9 4 5" xfId="20399"/>
    <cellStyle name="Итог 2 9 5" xfId="2067"/>
    <cellStyle name="Итог 2 9 5 2" xfId="6676"/>
    <cellStyle name="Итог 2 9 5 3" xfId="11076"/>
    <cellStyle name="Итог 2 9 5 4" xfId="15739"/>
    <cellStyle name="Итог 2 9 5 5" xfId="20400"/>
    <cellStyle name="Итог 2 9 6" xfId="2735"/>
    <cellStyle name="Итог 2 9 6 2" xfId="11077"/>
    <cellStyle name="Итог 2 9 6 3" xfId="15740"/>
    <cellStyle name="Итог 2 9 6 4" xfId="20401"/>
    <cellStyle name="Итог 2 9 7" xfId="6677"/>
    <cellStyle name="Итог 2 9 7 2" xfId="11078"/>
    <cellStyle name="Итог 2 9 7 3" xfId="15741"/>
    <cellStyle name="Итог 2 9 7 4" xfId="20402"/>
    <cellStyle name="Итог 2 9 8" xfId="6678"/>
    <cellStyle name="Итог 2 9 8 2" xfId="11079"/>
    <cellStyle name="Итог 2 9 8 3" xfId="15742"/>
    <cellStyle name="Итог 2 9 8 4" xfId="20403"/>
    <cellStyle name="Итог 2 9 9" xfId="6679"/>
    <cellStyle name="Итог 2 9 9 2" xfId="11080"/>
    <cellStyle name="Итог 2 9 9 3" xfId="15743"/>
    <cellStyle name="Итог 2 9 9 4" xfId="20404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2 2" xfId="6680"/>
    <cellStyle name="Обычный 10 2 3" xfId="6681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10" xfId="629"/>
    <cellStyle name="Примечание 2 10 10" xfId="6682"/>
    <cellStyle name="Примечание 2 10 10 2" xfId="11082"/>
    <cellStyle name="Примечание 2 10 10 3" xfId="15744"/>
    <cellStyle name="Примечание 2 10 10 4" xfId="20405"/>
    <cellStyle name="Примечание 2 10 11" xfId="6683"/>
    <cellStyle name="Примечание 2 10 11 2" xfId="11083"/>
    <cellStyle name="Примечание 2 10 11 3" xfId="15745"/>
    <cellStyle name="Примечание 2 10 11 4" xfId="20406"/>
    <cellStyle name="Примечание 2 10 12" xfId="6684"/>
    <cellStyle name="Примечание 2 10 12 2" xfId="11084"/>
    <cellStyle name="Примечание 2 10 12 3" xfId="15746"/>
    <cellStyle name="Примечание 2 10 12 4" xfId="20407"/>
    <cellStyle name="Примечание 2 10 13" xfId="6685"/>
    <cellStyle name="Примечание 2 10 13 2" xfId="11085"/>
    <cellStyle name="Примечание 2 10 13 3" xfId="15747"/>
    <cellStyle name="Примечание 2 10 13 4" xfId="20408"/>
    <cellStyle name="Примечание 2 10 14" xfId="6686"/>
    <cellStyle name="Примечание 2 10 14 2" xfId="11086"/>
    <cellStyle name="Примечание 2 10 14 3" xfId="15748"/>
    <cellStyle name="Примечание 2 10 14 4" xfId="20409"/>
    <cellStyle name="Примечание 2 10 15" xfId="6687"/>
    <cellStyle name="Примечание 2 10 15 2" xfId="11087"/>
    <cellStyle name="Примечание 2 10 15 3" xfId="15749"/>
    <cellStyle name="Примечание 2 10 15 4" xfId="20410"/>
    <cellStyle name="Примечание 2 10 16" xfId="6688"/>
    <cellStyle name="Примечание 2 10 16 2" xfId="11088"/>
    <cellStyle name="Примечание 2 10 16 3" xfId="15750"/>
    <cellStyle name="Примечание 2 10 16 4" xfId="20411"/>
    <cellStyle name="Примечание 2 10 17" xfId="6689"/>
    <cellStyle name="Примечание 2 10 17 2" xfId="11089"/>
    <cellStyle name="Примечание 2 10 17 3" xfId="15751"/>
    <cellStyle name="Примечание 2 10 17 4" xfId="20412"/>
    <cellStyle name="Примечание 2 10 18" xfId="6690"/>
    <cellStyle name="Примечание 2 10 18 2" xfId="11090"/>
    <cellStyle name="Примечание 2 10 18 3" xfId="15752"/>
    <cellStyle name="Примечание 2 10 18 4" xfId="20413"/>
    <cellStyle name="Примечание 2 10 19" xfId="2464"/>
    <cellStyle name="Примечание 2 10 2" xfId="1015"/>
    <cellStyle name="Примечание 2 10 2 2" xfId="1389"/>
    <cellStyle name="Примечание 2 10 2 3" xfId="1829"/>
    <cellStyle name="Примечание 2 10 2 4" xfId="2269"/>
    <cellStyle name="Примечание 2 10 2 5" xfId="6691"/>
    <cellStyle name="Примечание 2 10 2 6" xfId="11091"/>
    <cellStyle name="Примечание 2 10 2 7" xfId="15753"/>
    <cellStyle name="Примечание 2 10 2 8" xfId="20414"/>
    <cellStyle name="Примечание 2 10 20" xfId="11710"/>
    <cellStyle name="Примечание 2 10 21" xfId="16371"/>
    <cellStyle name="Примечание 2 10 3" xfId="1188"/>
    <cellStyle name="Примечание 2 10 3 2" xfId="6692"/>
    <cellStyle name="Примечание 2 10 3 3" xfId="11092"/>
    <cellStyle name="Примечание 2 10 3 4" xfId="15754"/>
    <cellStyle name="Примечание 2 10 3 5" xfId="20415"/>
    <cellStyle name="Примечание 2 10 4" xfId="1628"/>
    <cellStyle name="Примечание 2 10 4 2" xfId="6693"/>
    <cellStyle name="Примечание 2 10 4 3" xfId="11093"/>
    <cellStyle name="Примечание 2 10 4 4" xfId="15755"/>
    <cellStyle name="Примечание 2 10 4 5" xfId="20416"/>
    <cellStyle name="Примечание 2 10 5" xfId="2068"/>
    <cellStyle name="Примечание 2 10 5 2" xfId="6694"/>
    <cellStyle name="Примечание 2 10 5 3" xfId="11094"/>
    <cellStyle name="Примечание 2 10 5 4" xfId="15756"/>
    <cellStyle name="Примечание 2 10 5 5" xfId="20417"/>
    <cellStyle name="Примечание 2 10 6" xfId="2736"/>
    <cellStyle name="Примечание 2 10 6 2" xfId="11095"/>
    <cellStyle name="Примечание 2 10 6 3" xfId="15757"/>
    <cellStyle name="Примечание 2 10 6 4" xfId="20418"/>
    <cellStyle name="Примечание 2 10 7" xfId="6695"/>
    <cellStyle name="Примечание 2 10 7 2" xfId="11096"/>
    <cellStyle name="Примечание 2 10 7 3" xfId="15758"/>
    <cellStyle name="Примечание 2 10 7 4" xfId="20419"/>
    <cellStyle name="Примечание 2 10 8" xfId="6696"/>
    <cellStyle name="Примечание 2 10 8 2" xfId="11097"/>
    <cellStyle name="Примечание 2 10 8 3" xfId="15759"/>
    <cellStyle name="Примечание 2 10 8 4" xfId="20420"/>
    <cellStyle name="Примечание 2 10 9" xfId="6697"/>
    <cellStyle name="Примечание 2 10 9 2" xfId="11098"/>
    <cellStyle name="Примечание 2 10 9 3" xfId="15760"/>
    <cellStyle name="Примечание 2 10 9 4" xfId="20421"/>
    <cellStyle name="Примечание 2 11" xfId="630"/>
    <cellStyle name="Примечание 2 11 10" xfId="6698"/>
    <cellStyle name="Примечание 2 11 10 2" xfId="11099"/>
    <cellStyle name="Примечание 2 11 10 3" xfId="15761"/>
    <cellStyle name="Примечание 2 11 10 4" xfId="20422"/>
    <cellStyle name="Примечание 2 11 11" xfId="6699"/>
    <cellStyle name="Примечание 2 11 11 2" xfId="11100"/>
    <cellStyle name="Примечание 2 11 11 3" xfId="15762"/>
    <cellStyle name="Примечание 2 11 11 4" xfId="20423"/>
    <cellStyle name="Примечание 2 11 12" xfId="6700"/>
    <cellStyle name="Примечание 2 11 12 2" xfId="11101"/>
    <cellStyle name="Примечание 2 11 12 3" xfId="15763"/>
    <cellStyle name="Примечание 2 11 12 4" xfId="20424"/>
    <cellStyle name="Примечание 2 11 13" xfId="6701"/>
    <cellStyle name="Примечание 2 11 13 2" xfId="11102"/>
    <cellStyle name="Примечание 2 11 13 3" xfId="15764"/>
    <cellStyle name="Примечание 2 11 13 4" xfId="20425"/>
    <cellStyle name="Примечание 2 11 14" xfId="6702"/>
    <cellStyle name="Примечание 2 11 14 2" xfId="11103"/>
    <cellStyle name="Примечание 2 11 14 3" xfId="15765"/>
    <cellStyle name="Примечание 2 11 14 4" xfId="20426"/>
    <cellStyle name="Примечание 2 11 15" xfId="6703"/>
    <cellStyle name="Примечание 2 11 15 2" xfId="11104"/>
    <cellStyle name="Примечание 2 11 15 3" xfId="15766"/>
    <cellStyle name="Примечание 2 11 15 4" xfId="20427"/>
    <cellStyle name="Примечание 2 11 16" xfId="6704"/>
    <cellStyle name="Примечание 2 11 16 2" xfId="11105"/>
    <cellStyle name="Примечание 2 11 16 3" xfId="15767"/>
    <cellStyle name="Примечание 2 11 16 4" xfId="20428"/>
    <cellStyle name="Примечание 2 11 17" xfId="6705"/>
    <cellStyle name="Примечание 2 11 17 2" xfId="11106"/>
    <cellStyle name="Примечание 2 11 17 3" xfId="15768"/>
    <cellStyle name="Примечание 2 11 17 4" xfId="20429"/>
    <cellStyle name="Примечание 2 11 18" xfId="6706"/>
    <cellStyle name="Примечание 2 11 18 2" xfId="11107"/>
    <cellStyle name="Примечание 2 11 18 3" xfId="15769"/>
    <cellStyle name="Примечание 2 11 18 4" xfId="20430"/>
    <cellStyle name="Примечание 2 11 19" xfId="2463"/>
    <cellStyle name="Примечание 2 11 2" xfId="1016"/>
    <cellStyle name="Примечание 2 11 2 2" xfId="1390"/>
    <cellStyle name="Примечание 2 11 2 3" xfId="1830"/>
    <cellStyle name="Примечание 2 11 2 4" xfId="2270"/>
    <cellStyle name="Примечание 2 11 2 5" xfId="6707"/>
    <cellStyle name="Примечание 2 11 2 6" xfId="11108"/>
    <cellStyle name="Примечание 2 11 2 7" xfId="15770"/>
    <cellStyle name="Примечание 2 11 2 8" xfId="20431"/>
    <cellStyle name="Примечание 2 11 20" xfId="11711"/>
    <cellStyle name="Примечание 2 11 21" xfId="16372"/>
    <cellStyle name="Примечание 2 11 3" xfId="1189"/>
    <cellStyle name="Примечание 2 11 3 2" xfId="6708"/>
    <cellStyle name="Примечание 2 11 3 3" xfId="11109"/>
    <cellStyle name="Примечание 2 11 3 4" xfId="15771"/>
    <cellStyle name="Примечание 2 11 3 5" xfId="20432"/>
    <cellStyle name="Примечание 2 11 4" xfId="1629"/>
    <cellStyle name="Примечание 2 11 4 2" xfId="6709"/>
    <cellStyle name="Примечание 2 11 4 3" xfId="11110"/>
    <cellStyle name="Примечание 2 11 4 4" xfId="15772"/>
    <cellStyle name="Примечание 2 11 4 5" xfId="20433"/>
    <cellStyle name="Примечание 2 11 5" xfId="2069"/>
    <cellStyle name="Примечание 2 11 5 2" xfId="6710"/>
    <cellStyle name="Примечание 2 11 5 3" xfId="11111"/>
    <cellStyle name="Примечание 2 11 5 4" xfId="15773"/>
    <cellStyle name="Примечание 2 11 5 5" xfId="20434"/>
    <cellStyle name="Примечание 2 11 6" xfId="2737"/>
    <cellStyle name="Примечание 2 11 6 2" xfId="11112"/>
    <cellStyle name="Примечание 2 11 6 3" xfId="15774"/>
    <cellStyle name="Примечание 2 11 6 4" xfId="20435"/>
    <cellStyle name="Примечание 2 11 7" xfId="6711"/>
    <cellStyle name="Примечание 2 11 7 2" xfId="11113"/>
    <cellStyle name="Примечание 2 11 7 3" xfId="15775"/>
    <cellStyle name="Примечание 2 11 7 4" xfId="20436"/>
    <cellStyle name="Примечание 2 11 8" xfId="6712"/>
    <cellStyle name="Примечание 2 11 8 2" xfId="11114"/>
    <cellStyle name="Примечание 2 11 8 3" xfId="15776"/>
    <cellStyle name="Примечание 2 11 8 4" xfId="20437"/>
    <cellStyle name="Примечание 2 11 9" xfId="6713"/>
    <cellStyle name="Примечание 2 11 9 2" xfId="11115"/>
    <cellStyle name="Примечание 2 11 9 3" xfId="15777"/>
    <cellStyle name="Примечание 2 11 9 4" xfId="20438"/>
    <cellStyle name="Примечание 2 12" xfId="631"/>
    <cellStyle name="Примечание 2 12 10" xfId="6714"/>
    <cellStyle name="Примечание 2 12 10 2" xfId="11116"/>
    <cellStyle name="Примечание 2 12 10 3" xfId="15778"/>
    <cellStyle name="Примечание 2 12 10 4" xfId="20439"/>
    <cellStyle name="Примечание 2 12 11" xfId="6715"/>
    <cellStyle name="Примечание 2 12 11 2" xfId="11117"/>
    <cellStyle name="Примечание 2 12 11 3" xfId="15779"/>
    <cellStyle name="Примечание 2 12 11 4" xfId="20440"/>
    <cellStyle name="Примечание 2 12 12" xfId="6716"/>
    <cellStyle name="Примечание 2 12 12 2" xfId="11118"/>
    <cellStyle name="Примечание 2 12 12 3" xfId="15780"/>
    <cellStyle name="Примечание 2 12 12 4" xfId="20441"/>
    <cellStyle name="Примечание 2 12 13" xfId="6717"/>
    <cellStyle name="Примечание 2 12 13 2" xfId="11119"/>
    <cellStyle name="Примечание 2 12 13 3" xfId="15781"/>
    <cellStyle name="Примечание 2 12 13 4" xfId="20442"/>
    <cellStyle name="Примечание 2 12 14" xfId="6718"/>
    <cellStyle name="Примечание 2 12 14 2" xfId="11120"/>
    <cellStyle name="Примечание 2 12 14 3" xfId="15782"/>
    <cellStyle name="Примечание 2 12 14 4" xfId="20443"/>
    <cellStyle name="Примечание 2 12 15" xfId="6719"/>
    <cellStyle name="Примечание 2 12 15 2" xfId="11121"/>
    <cellStyle name="Примечание 2 12 15 3" xfId="15783"/>
    <cellStyle name="Примечание 2 12 15 4" xfId="20444"/>
    <cellStyle name="Примечание 2 12 16" xfId="6720"/>
    <cellStyle name="Примечание 2 12 16 2" xfId="11122"/>
    <cellStyle name="Примечание 2 12 16 3" xfId="15784"/>
    <cellStyle name="Примечание 2 12 16 4" xfId="20445"/>
    <cellStyle name="Примечание 2 12 17" xfId="6721"/>
    <cellStyle name="Примечание 2 12 17 2" xfId="11123"/>
    <cellStyle name="Примечание 2 12 17 3" xfId="15785"/>
    <cellStyle name="Примечание 2 12 17 4" xfId="20446"/>
    <cellStyle name="Примечание 2 12 18" xfId="6722"/>
    <cellStyle name="Примечание 2 12 18 2" xfId="11124"/>
    <cellStyle name="Примечание 2 12 18 3" xfId="15786"/>
    <cellStyle name="Примечание 2 12 18 4" xfId="20447"/>
    <cellStyle name="Примечание 2 12 19" xfId="2462"/>
    <cellStyle name="Примечание 2 12 2" xfId="1017"/>
    <cellStyle name="Примечание 2 12 2 2" xfId="1391"/>
    <cellStyle name="Примечание 2 12 2 3" xfId="1831"/>
    <cellStyle name="Примечание 2 12 2 4" xfId="2271"/>
    <cellStyle name="Примечание 2 12 2 5" xfId="6723"/>
    <cellStyle name="Примечание 2 12 2 6" xfId="11125"/>
    <cellStyle name="Примечание 2 12 2 7" xfId="15787"/>
    <cellStyle name="Примечание 2 12 2 8" xfId="20448"/>
    <cellStyle name="Примечание 2 12 20" xfId="11712"/>
    <cellStyle name="Примечание 2 12 21" xfId="16373"/>
    <cellStyle name="Примечание 2 12 3" xfId="1190"/>
    <cellStyle name="Примечание 2 12 3 2" xfId="6724"/>
    <cellStyle name="Примечание 2 12 3 3" xfId="11126"/>
    <cellStyle name="Примечание 2 12 3 4" xfId="15788"/>
    <cellStyle name="Примечание 2 12 3 5" xfId="20449"/>
    <cellStyle name="Примечание 2 12 4" xfId="1630"/>
    <cellStyle name="Примечание 2 12 4 2" xfId="6725"/>
    <cellStyle name="Примечание 2 12 4 3" xfId="11127"/>
    <cellStyle name="Примечание 2 12 4 4" xfId="15789"/>
    <cellStyle name="Примечание 2 12 4 5" xfId="20450"/>
    <cellStyle name="Примечание 2 12 5" xfId="2070"/>
    <cellStyle name="Примечание 2 12 5 2" xfId="6726"/>
    <cellStyle name="Примечание 2 12 5 3" xfId="11128"/>
    <cellStyle name="Примечание 2 12 5 4" xfId="15790"/>
    <cellStyle name="Примечание 2 12 5 5" xfId="20451"/>
    <cellStyle name="Примечание 2 12 6" xfId="2738"/>
    <cellStyle name="Примечание 2 12 6 2" xfId="11129"/>
    <cellStyle name="Примечание 2 12 6 3" xfId="15791"/>
    <cellStyle name="Примечание 2 12 6 4" xfId="20452"/>
    <cellStyle name="Примечание 2 12 7" xfId="6727"/>
    <cellStyle name="Примечание 2 12 7 2" xfId="11130"/>
    <cellStyle name="Примечание 2 12 7 3" xfId="15792"/>
    <cellStyle name="Примечание 2 12 7 4" xfId="20453"/>
    <cellStyle name="Примечание 2 12 8" xfId="6728"/>
    <cellStyle name="Примечание 2 12 8 2" xfId="11131"/>
    <cellStyle name="Примечание 2 12 8 3" xfId="15793"/>
    <cellStyle name="Примечание 2 12 8 4" xfId="20454"/>
    <cellStyle name="Примечание 2 12 9" xfId="6729"/>
    <cellStyle name="Примечание 2 12 9 2" xfId="11132"/>
    <cellStyle name="Примечание 2 12 9 3" xfId="15794"/>
    <cellStyle name="Примечание 2 12 9 4" xfId="20455"/>
    <cellStyle name="Примечание 2 13" xfId="788"/>
    <cellStyle name="Примечание 2 13 10" xfId="6731"/>
    <cellStyle name="Примечание 2 13 10 2" xfId="11134"/>
    <cellStyle name="Примечание 2 13 10 3" xfId="15796"/>
    <cellStyle name="Примечание 2 13 10 4" xfId="20457"/>
    <cellStyle name="Примечание 2 13 11" xfId="6732"/>
    <cellStyle name="Примечание 2 13 11 2" xfId="11135"/>
    <cellStyle name="Примечание 2 13 11 3" xfId="15797"/>
    <cellStyle name="Примечание 2 13 11 4" xfId="20458"/>
    <cellStyle name="Примечание 2 13 12" xfId="6733"/>
    <cellStyle name="Примечание 2 13 12 2" xfId="11136"/>
    <cellStyle name="Примечание 2 13 12 3" xfId="15798"/>
    <cellStyle name="Примечание 2 13 12 4" xfId="20459"/>
    <cellStyle name="Примечание 2 13 13" xfId="6734"/>
    <cellStyle name="Примечание 2 13 13 2" xfId="11137"/>
    <cellStyle name="Примечание 2 13 13 3" xfId="15799"/>
    <cellStyle name="Примечание 2 13 13 4" xfId="20460"/>
    <cellStyle name="Примечание 2 13 14" xfId="11133"/>
    <cellStyle name="Примечание 2 13 15" xfId="15795"/>
    <cellStyle name="Примечание 2 13 16" xfId="20456"/>
    <cellStyle name="Примечание 2 13 2" xfId="814"/>
    <cellStyle name="Примечание 2 13 2 2" xfId="6735"/>
    <cellStyle name="Примечание 2 13 2 3" xfId="11138"/>
    <cellStyle name="Примечание 2 13 2 4" xfId="15800"/>
    <cellStyle name="Примечание 2 13 2 5" xfId="20461"/>
    <cellStyle name="Примечание 2 13 3" xfId="742"/>
    <cellStyle name="Примечание 2 13 3 2" xfId="6736"/>
    <cellStyle name="Примечание 2 13 3 3" xfId="11139"/>
    <cellStyle name="Примечание 2 13 3 4" xfId="15801"/>
    <cellStyle name="Примечание 2 13 3 5" xfId="20462"/>
    <cellStyle name="Примечание 2 13 4" xfId="1419"/>
    <cellStyle name="Примечание 2 13 4 2" xfId="6737"/>
    <cellStyle name="Примечание 2 13 4 3" xfId="11140"/>
    <cellStyle name="Примечание 2 13 4 4" xfId="15802"/>
    <cellStyle name="Примечание 2 13 4 5" xfId="20463"/>
    <cellStyle name="Примечание 2 13 5" xfId="1859"/>
    <cellStyle name="Примечание 2 13 5 2" xfId="6738"/>
    <cellStyle name="Примечание 2 13 5 3" xfId="11141"/>
    <cellStyle name="Примечание 2 13 5 4" xfId="15803"/>
    <cellStyle name="Примечание 2 13 5 5" xfId="20464"/>
    <cellStyle name="Примечание 2 13 6" xfId="6730"/>
    <cellStyle name="Примечание 2 13 6 2" xfId="11142"/>
    <cellStyle name="Примечание 2 13 6 3" xfId="15804"/>
    <cellStyle name="Примечание 2 13 6 4" xfId="20465"/>
    <cellStyle name="Примечание 2 13 7" xfId="6739"/>
    <cellStyle name="Примечание 2 13 7 2" xfId="11143"/>
    <cellStyle name="Примечание 2 13 7 3" xfId="15805"/>
    <cellStyle name="Примечание 2 13 7 4" xfId="20466"/>
    <cellStyle name="Примечание 2 13 8" xfId="6740"/>
    <cellStyle name="Примечание 2 13 8 2" xfId="11144"/>
    <cellStyle name="Примечание 2 13 8 3" xfId="15806"/>
    <cellStyle name="Примечание 2 13 8 4" xfId="20467"/>
    <cellStyle name="Примечание 2 13 9" xfId="6741"/>
    <cellStyle name="Примечание 2 13 9 2" xfId="11145"/>
    <cellStyle name="Примечание 2 13 9 3" xfId="15807"/>
    <cellStyle name="Примечание 2 13 9 4" xfId="20468"/>
    <cellStyle name="Примечание 2 14" xfId="1133"/>
    <cellStyle name="Примечание 2 14 10" xfId="6743"/>
    <cellStyle name="Примечание 2 14 10 2" xfId="11147"/>
    <cellStyle name="Примечание 2 14 10 3" xfId="15809"/>
    <cellStyle name="Примечание 2 14 10 4" xfId="20470"/>
    <cellStyle name="Примечание 2 14 11" xfId="6744"/>
    <cellStyle name="Примечание 2 14 11 2" xfId="11148"/>
    <cellStyle name="Примечание 2 14 11 3" xfId="15810"/>
    <cellStyle name="Примечание 2 14 11 4" xfId="20471"/>
    <cellStyle name="Примечание 2 14 12" xfId="6745"/>
    <cellStyle name="Примечание 2 14 12 2" xfId="11149"/>
    <cellStyle name="Примечание 2 14 12 3" xfId="15811"/>
    <cellStyle name="Примечание 2 14 12 4" xfId="20472"/>
    <cellStyle name="Примечание 2 14 13" xfId="6746"/>
    <cellStyle name="Примечание 2 14 13 2" xfId="11150"/>
    <cellStyle name="Примечание 2 14 13 3" xfId="15812"/>
    <cellStyle name="Примечание 2 14 13 4" xfId="20473"/>
    <cellStyle name="Примечание 2 14 14" xfId="11146"/>
    <cellStyle name="Примечание 2 14 15" xfId="15808"/>
    <cellStyle name="Примечание 2 14 16" xfId="20469"/>
    <cellStyle name="Примечание 2 14 2" xfId="6742"/>
    <cellStyle name="Примечание 2 14 2 2" xfId="11151"/>
    <cellStyle name="Примечание 2 14 2 3" xfId="15813"/>
    <cellStyle name="Примечание 2 14 2 4" xfId="20474"/>
    <cellStyle name="Примечание 2 14 3" xfId="6747"/>
    <cellStyle name="Примечание 2 14 3 2" xfId="11152"/>
    <cellStyle name="Примечание 2 14 3 3" xfId="15814"/>
    <cellStyle name="Примечание 2 14 3 4" xfId="20475"/>
    <cellStyle name="Примечание 2 14 4" xfId="6748"/>
    <cellStyle name="Примечание 2 14 4 2" xfId="11153"/>
    <cellStyle name="Примечание 2 14 4 3" xfId="15815"/>
    <cellStyle name="Примечание 2 14 4 4" xfId="20476"/>
    <cellStyle name="Примечание 2 14 5" xfId="6749"/>
    <cellStyle name="Примечание 2 14 5 2" xfId="11154"/>
    <cellStyle name="Примечание 2 14 5 3" xfId="15816"/>
    <cellStyle name="Примечание 2 14 5 4" xfId="20477"/>
    <cellStyle name="Примечание 2 14 6" xfId="6750"/>
    <cellStyle name="Примечание 2 14 6 2" xfId="11155"/>
    <cellStyle name="Примечание 2 14 6 3" xfId="15817"/>
    <cellStyle name="Примечание 2 14 6 4" xfId="20478"/>
    <cellStyle name="Примечание 2 14 7" xfId="6751"/>
    <cellStyle name="Примечание 2 14 7 2" xfId="11156"/>
    <cellStyle name="Примечание 2 14 7 3" xfId="15818"/>
    <cellStyle name="Примечание 2 14 7 4" xfId="20479"/>
    <cellStyle name="Примечание 2 14 8" xfId="6752"/>
    <cellStyle name="Примечание 2 14 8 2" xfId="11157"/>
    <cellStyle name="Примечание 2 14 8 3" xfId="15819"/>
    <cellStyle name="Примечание 2 14 8 4" xfId="20480"/>
    <cellStyle name="Примечание 2 14 9" xfId="6753"/>
    <cellStyle name="Примечание 2 14 9 2" xfId="11158"/>
    <cellStyle name="Примечание 2 14 9 3" xfId="15820"/>
    <cellStyle name="Примечание 2 14 9 4" xfId="20481"/>
    <cellStyle name="Примечание 2 15" xfId="784"/>
    <cellStyle name="Примечание 2 15 10" xfId="6755"/>
    <cellStyle name="Примечание 2 15 10 2" xfId="11160"/>
    <cellStyle name="Примечание 2 15 10 3" xfId="15822"/>
    <cellStyle name="Примечание 2 15 10 4" xfId="20483"/>
    <cellStyle name="Примечание 2 15 11" xfId="6756"/>
    <cellStyle name="Примечание 2 15 11 2" xfId="11161"/>
    <cellStyle name="Примечание 2 15 11 3" xfId="15823"/>
    <cellStyle name="Примечание 2 15 11 4" xfId="20484"/>
    <cellStyle name="Примечание 2 15 12" xfId="6757"/>
    <cellStyle name="Примечание 2 15 12 2" xfId="11162"/>
    <cellStyle name="Примечание 2 15 12 3" xfId="15824"/>
    <cellStyle name="Примечание 2 15 12 4" xfId="20485"/>
    <cellStyle name="Примечание 2 15 13" xfId="6758"/>
    <cellStyle name="Примечание 2 15 13 2" xfId="11163"/>
    <cellStyle name="Примечание 2 15 13 3" xfId="15825"/>
    <cellStyle name="Примечание 2 15 13 4" xfId="20486"/>
    <cellStyle name="Примечание 2 15 14" xfId="11159"/>
    <cellStyle name="Примечание 2 15 15" xfId="15821"/>
    <cellStyle name="Примечание 2 15 16" xfId="20482"/>
    <cellStyle name="Примечание 2 15 2" xfId="6754"/>
    <cellStyle name="Примечание 2 15 2 2" xfId="11164"/>
    <cellStyle name="Примечание 2 15 2 3" xfId="15826"/>
    <cellStyle name="Примечание 2 15 2 4" xfId="20487"/>
    <cellStyle name="Примечание 2 15 3" xfId="6759"/>
    <cellStyle name="Примечание 2 15 3 2" xfId="11165"/>
    <cellStyle name="Примечание 2 15 3 3" xfId="15827"/>
    <cellStyle name="Примечание 2 15 3 4" xfId="20488"/>
    <cellStyle name="Примечание 2 15 4" xfId="6760"/>
    <cellStyle name="Примечание 2 15 4 2" xfId="11166"/>
    <cellStyle name="Примечание 2 15 4 3" xfId="15828"/>
    <cellStyle name="Примечание 2 15 4 4" xfId="20489"/>
    <cellStyle name="Примечание 2 15 5" xfId="6761"/>
    <cellStyle name="Примечание 2 15 5 2" xfId="11167"/>
    <cellStyle name="Примечание 2 15 5 3" xfId="15829"/>
    <cellStyle name="Примечание 2 15 5 4" xfId="20490"/>
    <cellStyle name="Примечание 2 15 6" xfId="6762"/>
    <cellStyle name="Примечание 2 15 6 2" xfId="11168"/>
    <cellStyle name="Примечание 2 15 6 3" xfId="15830"/>
    <cellStyle name="Примечание 2 15 6 4" xfId="20491"/>
    <cellStyle name="Примечание 2 15 7" xfId="6763"/>
    <cellStyle name="Примечание 2 15 7 2" xfId="11169"/>
    <cellStyle name="Примечание 2 15 7 3" xfId="15831"/>
    <cellStyle name="Примечание 2 15 7 4" xfId="20492"/>
    <cellStyle name="Примечание 2 15 8" xfId="6764"/>
    <cellStyle name="Примечание 2 15 8 2" xfId="11170"/>
    <cellStyle name="Примечание 2 15 8 3" xfId="15832"/>
    <cellStyle name="Примечание 2 15 8 4" xfId="20493"/>
    <cellStyle name="Примечание 2 15 9" xfId="6765"/>
    <cellStyle name="Примечание 2 15 9 2" xfId="11171"/>
    <cellStyle name="Примечание 2 15 9 3" xfId="15833"/>
    <cellStyle name="Примечание 2 15 9 4" xfId="20494"/>
    <cellStyle name="Примечание 2 16" xfId="765"/>
    <cellStyle name="Примечание 2 16 2" xfId="6766"/>
    <cellStyle name="Примечание 2 16 3" xfId="11172"/>
    <cellStyle name="Примечание 2 16 4" xfId="15834"/>
    <cellStyle name="Примечание 2 16 5" xfId="20495"/>
    <cellStyle name="Примечание 2 17" xfId="2397"/>
    <cellStyle name="Примечание 2 17 2" xfId="6767"/>
    <cellStyle name="Примечание 2 17 3" xfId="11173"/>
    <cellStyle name="Примечание 2 17 4" xfId="15835"/>
    <cellStyle name="Примечание 2 17 5" xfId="20496"/>
    <cellStyle name="Примечание 2 18" xfId="2398"/>
    <cellStyle name="Примечание 2 18 2" xfId="6768"/>
    <cellStyle name="Примечание 2 18 3" xfId="11174"/>
    <cellStyle name="Примечание 2 18 4" xfId="15836"/>
    <cellStyle name="Примечание 2 18 5" xfId="20497"/>
    <cellStyle name="Примечание 2 19" xfId="2399"/>
    <cellStyle name="Примечание 2 19 2" xfId="6769"/>
    <cellStyle name="Примечание 2 19 3" xfId="11175"/>
    <cellStyle name="Примечание 2 19 4" xfId="15837"/>
    <cellStyle name="Примечание 2 19 5" xfId="20498"/>
    <cellStyle name="Примечание 2 2" xfId="439"/>
    <cellStyle name="Примечание 2 2 10" xfId="632"/>
    <cellStyle name="Примечание 2 2 10 10" xfId="6770"/>
    <cellStyle name="Примечание 2 2 10 10 2" xfId="11176"/>
    <cellStyle name="Примечание 2 2 10 10 3" xfId="15838"/>
    <cellStyle name="Примечание 2 2 10 10 4" xfId="20499"/>
    <cellStyle name="Примечание 2 2 10 11" xfId="6771"/>
    <cellStyle name="Примечание 2 2 10 11 2" xfId="11177"/>
    <cellStyle name="Примечание 2 2 10 11 3" xfId="15839"/>
    <cellStyle name="Примечание 2 2 10 11 4" xfId="20500"/>
    <cellStyle name="Примечание 2 2 10 12" xfId="6772"/>
    <cellStyle name="Примечание 2 2 10 12 2" xfId="11178"/>
    <cellStyle name="Примечание 2 2 10 12 3" xfId="15840"/>
    <cellStyle name="Примечание 2 2 10 12 4" xfId="20501"/>
    <cellStyle name="Примечание 2 2 10 13" xfId="6773"/>
    <cellStyle name="Примечание 2 2 10 13 2" xfId="11179"/>
    <cellStyle name="Примечание 2 2 10 13 3" xfId="15841"/>
    <cellStyle name="Примечание 2 2 10 13 4" xfId="20502"/>
    <cellStyle name="Примечание 2 2 10 14" xfId="6774"/>
    <cellStyle name="Примечание 2 2 10 14 2" xfId="11180"/>
    <cellStyle name="Примечание 2 2 10 14 3" xfId="15842"/>
    <cellStyle name="Примечание 2 2 10 14 4" xfId="20503"/>
    <cellStyle name="Примечание 2 2 10 15" xfId="6775"/>
    <cellStyle name="Примечание 2 2 10 15 2" xfId="11181"/>
    <cellStyle name="Примечание 2 2 10 15 3" xfId="15843"/>
    <cellStyle name="Примечание 2 2 10 15 4" xfId="20504"/>
    <cellStyle name="Примечание 2 2 10 16" xfId="6776"/>
    <cellStyle name="Примечание 2 2 10 16 2" xfId="11182"/>
    <cellStyle name="Примечание 2 2 10 16 3" xfId="15844"/>
    <cellStyle name="Примечание 2 2 10 16 4" xfId="20505"/>
    <cellStyle name="Примечание 2 2 10 17" xfId="6777"/>
    <cellStyle name="Примечание 2 2 10 17 2" xfId="11183"/>
    <cellStyle name="Примечание 2 2 10 17 3" xfId="15845"/>
    <cellStyle name="Примечание 2 2 10 17 4" xfId="20506"/>
    <cellStyle name="Примечание 2 2 10 18" xfId="6778"/>
    <cellStyle name="Примечание 2 2 10 18 2" xfId="11184"/>
    <cellStyle name="Примечание 2 2 10 18 3" xfId="15846"/>
    <cellStyle name="Примечание 2 2 10 18 4" xfId="20507"/>
    <cellStyle name="Примечание 2 2 10 19" xfId="2461"/>
    <cellStyle name="Примечание 2 2 10 2" xfId="1018"/>
    <cellStyle name="Примечание 2 2 10 2 2" xfId="1392"/>
    <cellStyle name="Примечание 2 2 10 2 3" xfId="1832"/>
    <cellStyle name="Примечание 2 2 10 2 4" xfId="2272"/>
    <cellStyle name="Примечание 2 2 10 2 5" xfId="6779"/>
    <cellStyle name="Примечание 2 2 10 2 6" xfId="11185"/>
    <cellStyle name="Примечание 2 2 10 2 7" xfId="15847"/>
    <cellStyle name="Примечание 2 2 10 2 8" xfId="20508"/>
    <cellStyle name="Примечание 2 2 10 20" xfId="11713"/>
    <cellStyle name="Примечание 2 2 10 21" xfId="16374"/>
    <cellStyle name="Примечание 2 2 10 3" xfId="1191"/>
    <cellStyle name="Примечание 2 2 10 3 2" xfId="6780"/>
    <cellStyle name="Примечание 2 2 10 3 3" xfId="11186"/>
    <cellStyle name="Примечание 2 2 10 3 4" xfId="15848"/>
    <cellStyle name="Примечание 2 2 10 3 5" xfId="20509"/>
    <cellStyle name="Примечание 2 2 10 4" xfId="1631"/>
    <cellStyle name="Примечание 2 2 10 4 2" xfId="6781"/>
    <cellStyle name="Примечание 2 2 10 4 3" xfId="11187"/>
    <cellStyle name="Примечание 2 2 10 4 4" xfId="15849"/>
    <cellStyle name="Примечание 2 2 10 4 5" xfId="20510"/>
    <cellStyle name="Примечание 2 2 10 5" xfId="2071"/>
    <cellStyle name="Примечание 2 2 10 5 2" xfId="6782"/>
    <cellStyle name="Примечание 2 2 10 5 3" xfId="11188"/>
    <cellStyle name="Примечание 2 2 10 5 4" xfId="15850"/>
    <cellStyle name="Примечание 2 2 10 5 5" xfId="20511"/>
    <cellStyle name="Примечание 2 2 10 6" xfId="2739"/>
    <cellStyle name="Примечание 2 2 10 6 2" xfId="11189"/>
    <cellStyle name="Примечание 2 2 10 6 3" xfId="15851"/>
    <cellStyle name="Примечание 2 2 10 6 4" xfId="20512"/>
    <cellStyle name="Примечание 2 2 10 7" xfId="6783"/>
    <cellStyle name="Примечание 2 2 10 7 2" xfId="11190"/>
    <cellStyle name="Примечание 2 2 10 7 3" xfId="15852"/>
    <cellStyle name="Примечание 2 2 10 7 4" xfId="20513"/>
    <cellStyle name="Примечание 2 2 10 8" xfId="6784"/>
    <cellStyle name="Примечание 2 2 10 8 2" xfId="11191"/>
    <cellStyle name="Примечание 2 2 10 8 3" xfId="15853"/>
    <cellStyle name="Примечание 2 2 10 8 4" xfId="20514"/>
    <cellStyle name="Примечание 2 2 10 9" xfId="6785"/>
    <cellStyle name="Примечание 2 2 10 9 2" xfId="11192"/>
    <cellStyle name="Примечание 2 2 10 9 3" xfId="15854"/>
    <cellStyle name="Примечание 2 2 10 9 4" xfId="20515"/>
    <cellStyle name="Примечание 2 2 11" xfId="633"/>
    <cellStyle name="Примечание 2 2 11 10" xfId="6786"/>
    <cellStyle name="Примечание 2 2 11 10 2" xfId="11193"/>
    <cellStyle name="Примечание 2 2 11 10 3" xfId="15855"/>
    <cellStyle name="Примечание 2 2 11 10 4" xfId="20516"/>
    <cellStyle name="Примечание 2 2 11 11" xfId="6787"/>
    <cellStyle name="Примечание 2 2 11 11 2" xfId="11194"/>
    <cellStyle name="Примечание 2 2 11 11 3" xfId="15856"/>
    <cellStyle name="Примечание 2 2 11 11 4" xfId="20517"/>
    <cellStyle name="Примечание 2 2 11 12" xfId="6788"/>
    <cellStyle name="Примечание 2 2 11 12 2" xfId="11195"/>
    <cellStyle name="Примечание 2 2 11 12 3" xfId="15857"/>
    <cellStyle name="Примечание 2 2 11 12 4" xfId="20518"/>
    <cellStyle name="Примечание 2 2 11 13" xfId="6789"/>
    <cellStyle name="Примечание 2 2 11 13 2" xfId="11196"/>
    <cellStyle name="Примечание 2 2 11 13 3" xfId="15858"/>
    <cellStyle name="Примечание 2 2 11 13 4" xfId="20519"/>
    <cellStyle name="Примечание 2 2 11 14" xfId="6790"/>
    <cellStyle name="Примечание 2 2 11 14 2" xfId="11197"/>
    <cellStyle name="Примечание 2 2 11 14 3" xfId="15859"/>
    <cellStyle name="Примечание 2 2 11 14 4" xfId="20520"/>
    <cellStyle name="Примечание 2 2 11 15" xfId="6791"/>
    <cellStyle name="Примечание 2 2 11 15 2" xfId="11198"/>
    <cellStyle name="Примечание 2 2 11 15 3" xfId="15860"/>
    <cellStyle name="Примечание 2 2 11 15 4" xfId="20521"/>
    <cellStyle name="Примечание 2 2 11 16" xfId="6792"/>
    <cellStyle name="Примечание 2 2 11 16 2" xfId="11199"/>
    <cellStyle name="Примечание 2 2 11 16 3" xfId="15861"/>
    <cellStyle name="Примечание 2 2 11 16 4" xfId="20522"/>
    <cellStyle name="Примечание 2 2 11 17" xfId="6793"/>
    <cellStyle name="Примечание 2 2 11 17 2" xfId="11200"/>
    <cellStyle name="Примечание 2 2 11 17 3" xfId="15862"/>
    <cellStyle name="Примечание 2 2 11 17 4" xfId="20523"/>
    <cellStyle name="Примечание 2 2 11 18" xfId="6794"/>
    <cellStyle name="Примечание 2 2 11 18 2" xfId="11201"/>
    <cellStyle name="Примечание 2 2 11 18 3" xfId="15863"/>
    <cellStyle name="Примечание 2 2 11 18 4" xfId="20524"/>
    <cellStyle name="Примечание 2 2 11 19" xfId="2460"/>
    <cellStyle name="Примечание 2 2 11 2" xfId="1019"/>
    <cellStyle name="Примечание 2 2 11 2 2" xfId="1393"/>
    <cellStyle name="Примечание 2 2 11 2 3" xfId="1833"/>
    <cellStyle name="Примечание 2 2 11 2 4" xfId="2273"/>
    <cellStyle name="Примечание 2 2 11 2 5" xfId="6795"/>
    <cellStyle name="Примечание 2 2 11 2 6" xfId="11202"/>
    <cellStyle name="Примечание 2 2 11 2 7" xfId="15864"/>
    <cellStyle name="Примечание 2 2 11 2 8" xfId="20525"/>
    <cellStyle name="Примечание 2 2 11 20" xfId="11714"/>
    <cellStyle name="Примечание 2 2 11 21" xfId="16375"/>
    <cellStyle name="Примечание 2 2 11 3" xfId="1192"/>
    <cellStyle name="Примечание 2 2 11 3 2" xfId="6796"/>
    <cellStyle name="Примечание 2 2 11 3 3" xfId="11203"/>
    <cellStyle name="Примечание 2 2 11 3 4" xfId="15865"/>
    <cellStyle name="Примечание 2 2 11 3 5" xfId="20526"/>
    <cellStyle name="Примечание 2 2 11 4" xfId="1632"/>
    <cellStyle name="Примечание 2 2 11 4 2" xfId="6797"/>
    <cellStyle name="Примечание 2 2 11 4 3" xfId="11204"/>
    <cellStyle name="Примечание 2 2 11 4 4" xfId="15866"/>
    <cellStyle name="Примечание 2 2 11 4 5" xfId="20527"/>
    <cellStyle name="Примечание 2 2 11 5" xfId="2072"/>
    <cellStyle name="Примечание 2 2 11 5 2" xfId="6798"/>
    <cellStyle name="Примечание 2 2 11 5 3" xfId="11205"/>
    <cellStyle name="Примечание 2 2 11 5 4" xfId="15867"/>
    <cellStyle name="Примечание 2 2 11 5 5" xfId="20528"/>
    <cellStyle name="Примечание 2 2 11 6" xfId="2740"/>
    <cellStyle name="Примечание 2 2 11 6 2" xfId="11206"/>
    <cellStyle name="Примечание 2 2 11 6 3" xfId="15868"/>
    <cellStyle name="Примечание 2 2 11 6 4" xfId="20529"/>
    <cellStyle name="Примечание 2 2 11 7" xfId="6799"/>
    <cellStyle name="Примечание 2 2 11 7 2" xfId="11207"/>
    <cellStyle name="Примечание 2 2 11 7 3" xfId="15869"/>
    <cellStyle name="Примечание 2 2 11 7 4" xfId="20530"/>
    <cellStyle name="Примечание 2 2 11 8" xfId="6800"/>
    <cellStyle name="Примечание 2 2 11 8 2" xfId="11208"/>
    <cellStyle name="Примечание 2 2 11 8 3" xfId="15870"/>
    <cellStyle name="Примечание 2 2 11 8 4" xfId="20531"/>
    <cellStyle name="Примечание 2 2 11 9" xfId="6801"/>
    <cellStyle name="Примечание 2 2 11 9 2" xfId="11209"/>
    <cellStyle name="Примечание 2 2 11 9 3" xfId="15871"/>
    <cellStyle name="Примечание 2 2 11 9 4" xfId="20532"/>
    <cellStyle name="Примечание 2 2 12" xfId="801"/>
    <cellStyle name="Примечание 2 2 12 10" xfId="6803"/>
    <cellStyle name="Примечание 2 2 12 10 2" xfId="11211"/>
    <cellStyle name="Примечание 2 2 12 10 3" xfId="15873"/>
    <cellStyle name="Примечание 2 2 12 10 4" xfId="20534"/>
    <cellStyle name="Примечание 2 2 12 11" xfId="6804"/>
    <cellStyle name="Примечание 2 2 12 11 2" xfId="11212"/>
    <cellStyle name="Примечание 2 2 12 11 3" xfId="15874"/>
    <cellStyle name="Примечание 2 2 12 11 4" xfId="20535"/>
    <cellStyle name="Примечание 2 2 12 12" xfId="6805"/>
    <cellStyle name="Примечание 2 2 12 12 2" xfId="11213"/>
    <cellStyle name="Примечание 2 2 12 12 3" xfId="15875"/>
    <cellStyle name="Примечание 2 2 12 12 4" xfId="20536"/>
    <cellStyle name="Примечание 2 2 12 13" xfId="6806"/>
    <cellStyle name="Примечание 2 2 12 13 2" xfId="11214"/>
    <cellStyle name="Примечание 2 2 12 13 3" xfId="15876"/>
    <cellStyle name="Примечание 2 2 12 13 4" xfId="20537"/>
    <cellStyle name="Примечание 2 2 12 14" xfId="11210"/>
    <cellStyle name="Примечание 2 2 12 15" xfId="15872"/>
    <cellStyle name="Примечание 2 2 12 16" xfId="20533"/>
    <cellStyle name="Примечание 2 2 12 2" xfId="1034"/>
    <cellStyle name="Примечание 2 2 12 2 2" xfId="6807"/>
    <cellStyle name="Примечание 2 2 12 2 3" xfId="11215"/>
    <cellStyle name="Примечание 2 2 12 2 4" xfId="15877"/>
    <cellStyle name="Примечание 2 2 12 2 5" xfId="20538"/>
    <cellStyle name="Примечание 2 2 12 3" xfId="1208"/>
    <cellStyle name="Примечание 2 2 12 3 2" xfId="6808"/>
    <cellStyle name="Примечание 2 2 12 3 3" xfId="11216"/>
    <cellStyle name="Примечание 2 2 12 3 4" xfId="15878"/>
    <cellStyle name="Примечание 2 2 12 3 5" xfId="20539"/>
    <cellStyle name="Примечание 2 2 12 4" xfId="1648"/>
    <cellStyle name="Примечание 2 2 12 4 2" xfId="6809"/>
    <cellStyle name="Примечание 2 2 12 4 3" xfId="11217"/>
    <cellStyle name="Примечание 2 2 12 4 4" xfId="15879"/>
    <cellStyle name="Примечание 2 2 12 4 5" xfId="20540"/>
    <cellStyle name="Примечание 2 2 12 5" xfId="2088"/>
    <cellStyle name="Примечание 2 2 12 5 2" xfId="6810"/>
    <cellStyle name="Примечание 2 2 12 5 3" xfId="11218"/>
    <cellStyle name="Примечание 2 2 12 5 4" xfId="15880"/>
    <cellStyle name="Примечание 2 2 12 5 5" xfId="20541"/>
    <cellStyle name="Примечание 2 2 12 6" xfId="6802"/>
    <cellStyle name="Примечание 2 2 12 6 2" xfId="11219"/>
    <cellStyle name="Примечание 2 2 12 6 3" xfId="15881"/>
    <cellStyle name="Примечание 2 2 12 6 4" xfId="20542"/>
    <cellStyle name="Примечание 2 2 12 7" xfId="6811"/>
    <cellStyle name="Примечание 2 2 12 7 2" xfId="11220"/>
    <cellStyle name="Примечание 2 2 12 7 3" xfId="15882"/>
    <cellStyle name="Примечание 2 2 12 7 4" xfId="20543"/>
    <cellStyle name="Примечание 2 2 12 8" xfId="6812"/>
    <cellStyle name="Примечание 2 2 12 8 2" xfId="11221"/>
    <cellStyle name="Примечание 2 2 12 8 3" xfId="15883"/>
    <cellStyle name="Примечание 2 2 12 8 4" xfId="20544"/>
    <cellStyle name="Примечание 2 2 12 9" xfId="6813"/>
    <cellStyle name="Примечание 2 2 12 9 2" xfId="11222"/>
    <cellStyle name="Примечание 2 2 12 9 3" xfId="15884"/>
    <cellStyle name="Примечание 2 2 12 9 4" xfId="20545"/>
    <cellStyle name="Примечание 2 2 13" xfId="1117"/>
    <cellStyle name="Примечание 2 2 13 10" xfId="6815"/>
    <cellStyle name="Примечание 2 2 13 10 2" xfId="11224"/>
    <cellStyle name="Примечание 2 2 13 10 3" xfId="15886"/>
    <cellStyle name="Примечание 2 2 13 10 4" xfId="20547"/>
    <cellStyle name="Примечание 2 2 13 11" xfId="6816"/>
    <cellStyle name="Примечание 2 2 13 11 2" xfId="11225"/>
    <cellStyle name="Примечание 2 2 13 11 3" xfId="15887"/>
    <cellStyle name="Примечание 2 2 13 11 4" xfId="20548"/>
    <cellStyle name="Примечание 2 2 13 12" xfId="6817"/>
    <cellStyle name="Примечание 2 2 13 12 2" xfId="11226"/>
    <cellStyle name="Примечание 2 2 13 12 3" xfId="15888"/>
    <cellStyle name="Примечание 2 2 13 12 4" xfId="20549"/>
    <cellStyle name="Примечание 2 2 13 13" xfId="6818"/>
    <cellStyle name="Примечание 2 2 13 13 2" xfId="11227"/>
    <cellStyle name="Примечание 2 2 13 13 3" xfId="15889"/>
    <cellStyle name="Примечание 2 2 13 13 4" xfId="20550"/>
    <cellStyle name="Примечание 2 2 13 14" xfId="11223"/>
    <cellStyle name="Примечание 2 2 13 15" xfId="15885"/>
    <cellStyle name="Примечание 2 2 13 16" xfId="20546"/>
    <cellStyle name="Примечание 2 2 13 2" xfId="6814"/>
    <cellStyle name="Примечание 2 2 13 2 2" xfId="11228"/>
    <cellStyle name="Примечание 2 2 13 2 3" xfId="15890"/>
    <cellStyle name="Примечание 2 2 13 2 4" xfId="20551"/>
    <cellStyle name="Примечание 2 2 13 3" xfId="6819"/>
    <cellStyle name="Примечание 2 2 13 3 2" xfId="11229"/>
    <cellStyle name="Примечание 2 2 13 3 3" xfId="15891"/>
    <cellStyle name="Примечание 2 2 13 3 4" xfId="20552"/>
    <cellStyle name="Примечание 2 2 13 4" xfId="6820"/>
    <cellStyle name="Примечание 2 2 13 4 2" xfId="11230"/>
    <cellStyle name="Примечание 2 2 13 4 3" xfId="15892"/>
    <cellStyle name="Примечание 2 2 13 4 4" xfId="20553"/>
    <cellStyle name="Примечание 2 2 13 5" xfId="6821"/>
    <cellStyle name="Примечание 2 2 13 5 2" xfId="11231"/>
    <cellStyle name="Примечание 2 2 13 5 3" xfId="15893"/>
    <cellStyle name="Примечание 2 2 13 5 4" xfId="20554"/>
    <cellStyle name="Примечание 2 2 13 6" xfId="6822"/>
    <cellStyle name="Примечание 2 2 13 6 2" xfId="11232"/>
    <cellStyle name="Примечание 2 2 13 6 3" xfId="15894"/>
    <cellStyle name="Примечание 2 2 13 6 4" xfId="20555"/>
    <cellStyle name="Примечание 2 2 13 7" xfId="6823"/>
    <cellStyle name="Примечание 2 2 13 7 2" xfId="11233"/>
    <cellStyle name="Примечание 2 2 13 7 3" xfId="15895"/>
    <cellStyle name="Примечание 2 2 13 7 4" xfId="20556"/>
    <cellStyle name="Примечание 2 2 13 8" xfId="6824"/>
    <cellStyle name="Примечание 2 2 13 8 2" xfId="11234"/>
    <cellStyle name="Примечание 2 2 13 8 3" xfId="15896"/>
    <cellStyle name="Примечание 2 2 13 8 4" xfId="20557"/>
    <cellStyle name="Примечание 2 2 13 9" xfId="6825"/>
    <cellStyle name="Примечание 2 2 13 9 2" xfId="11235"/>
    <cellStyle name="Примечание 2 2 13 9 3" xfId="15897"/>
    <cellStyle name="Примечание 2 2 13 9 4" xfId="20558"/>
    <cellStyle name="Примечание 2 2 14" xfId="803"/>
    <cellStyle name="Примечание 2 2 14 10" xfId="6827"/>
    <cellStyle name="Примечание 2 2 14 10 2" xfId="11237"/>
    <cellStyle name="Примечание 2 2 14 10 3" xfId="15899"/>
    <cellStyle name="Примечание 2 2 14 10 4" xfId="20560"/>
    <cellStyle name="Примечание 2 2 14 11" xfId="6828"/>
    <cellStyle name="Примечание 2 2 14 11 2" xfId="11238"/>
    <cellStyle name="Примечание 2 2 14 11 3" xfId="15900"/>
    <cellStyle name="Примечание 2 2 14 11 4" xfId="20561"/>
    <cellStyle name="Примечание 2 2 14 12" xfId="6829"/>
    <cellStyle name="Примечание 2 2 14 12 2" xfId="11239"/>
    <cellStyle name="Примечание 2 2 14 12 3" xfId="15901"/>
    <cellStyle name="Примечание 2 2 14 12 4" xfId="20562"/>
    <cellStyle name="Примечание 2 2 14 13" xfId="6830"/>
    <cellStyle name="Примечание 2 2 14 13 2" xfId="11240"/>
    <cellStyle name="Примечание 2 2 14 13 3" xfId="15902"/>
    <cellStyle name="Примечание 2 2 14 13 4" xfId="20563"/>
    <cellStyle name="Примечание 2 2 14 14" xfId="11236"/>
    <cellStyle name="Примечание 2 2 14 15" xfId="15898"/>
    <cellStyle name="Примечание 2 2 14 16" xfId="20559"/>
    <cellStyle name="Примечание 2 2 14 2" xfId="6826"/>
    <cellStyle name="Примечание 2 2 14 2 2" xfId="11241"/>
    <cellStyle name="Примечание 2 2 14 2 3" xfId="15903"/>
    <cellStyle name="Примечание 2 2 14 2 4" xfId="20564"/>
    <cellStyle name="Примечание 2 2 14 3" xfId="6831"/>
    <cellStyle name="Примечание 2 2 14 3 2" xfId="11242"/>
    <cellStyle name="Примечание 2 2 14 3 3" xfId="15904"/>
    <cellStyle name="Примечание 2 2 14 3 4" xfId="20565"/>
    <cellStyle name="Примечание 2 2 14 4" xfId="6832"/>
    <cellStyle name="Примечание 2 2 14 4 2" xfId="11243"/>
    <cellStyle name="Примечание 2 2 14 4 3" xfId="15905"/>
    <cellStyle name="Примечание 2 2 14 4 4" xfId="20566"/>
    <cellStyle name="Примечание 2 2 14 5" xfId="6833"/>
    <cellStyle name="Примечание 2 2 14 5 2" xfId="11244"/>
    <cellStyle name="Примечание 2 2 14 5 3" xfId="15906"/>
    <cellStyle name="Примечание 2 2 14 5 4" xfId="20567"/>
    <cellStyle name="Примечание 2 2 14 6" xfId="6834"/>
    <cellStyle name="Примечание 2 2 14 6 2" xfId="11245"/>
    <cellStyle name="Примечание 2 2 14 6 3" xfId="15907"/>
    <cellStyle name="Примечание 2 2 14 6 4" xfId="20568"/>
    <cellStyle name="Примечание 2 2 14 7" xfId="6835"/>
    <cellStyle name="Примечание 2 2 14 7 2" xfId="11246"/>
    <cellStyle name="Примечание 2 2 14 7 3" xfId="15908"/>
    <cellStyle name="Примечание 2 2 14 7 4" xfId="20569"/>
    <cellStyle name="Примечание 2 2 14 8" xfId="6836"/>
    <cellStyle name="Примечание 2 2 14 8 2" xfId="11247"/>
    <cellStyle name="Примечание 2 2 14 8 3" xfId="15909"/>
    <cellStyle name="Примечание 2 2 14 8 4" xfId="20570"/>
    <cellStyle name="Примечание 2 2 14 9" xfId="6837"/>
    <cellStyle name="Примечание 2 2 14 9 2" xfId="11248"/>
    <cellStyle name="Примечание 2 2 14 9 3" xfId="15910"/>
    <cellStyle name="Примечание 2 2 14 9 4" xfId="20571"/>
    <cellStyle name="Примечание 2 2 15" xfId="753"/>
    <cellStyle name="Примечание 2 2 15 2" xfId="6838"/>
    <cellStyle name="Примечание 2 2 15 3" xfId="11249"/>
    <cellStyle name="Примечание 2 2 15 4" xfId="15911"/>
    <cellStyle name="Примечание 2 2 15 5" xfId="20572"/>
    <cellStyle name="Примечание 2 2 16" xfId="2400"/>
    <cellStyle name="Примечание 2 2 16 2" xfId="6839"/>
    <cellStyle name="Примечание 2 2 16 3" xfId="11250"/>
    <cellStyle name="Примечание 2 2 16 4" xfId="15912"/>
    <cellStyle name="Примечание 2 2 16 5" xfId="20573"/>
    <cellStyle name="Примечание 2 2 17" xfId="2401"/>
    <cellStyle name="Примечание 2 2 17 2" xfId="6840"/>
    <cellStyle name="Примечание 2 2 17 3" xfId="11251"/>
    <cellStyle name="Примечание 2 2 17 4" xfId="15913"/>
    <cellStyle name="Примечание 2 2 17 5" xfId="20574"/>
    <cellStyle name="Примечание 2 2 18" xfId="2402"/>
    <cellStyle name="Примечание 2 2 18 2" xfId="6841"/>
    <cellStyle name="Примечание 2 2 18 3" xfId="11252"/>
    <cellStyle name="Примечание 2 2 18 4" xfId="15914"/>
    <cellStyle name="Примечание 2 2 18 5" xfId="20575"/>
    <cellStyle name="Примечание 2 2 19" xfId="2403"/>
    <cellStyle name="Примечание 2 2 19 2" xfId="6842"/>
    <cellStyle name="Примечание 2 2 19 3" xfId="11253"/>
    <cellStyle name="Примечание 2 2 19 4" xfId="15915"/>
    <cellStyle name="Примечание 2 2 19 5" xfId="20576"/>
    <cellStyle name="Примечание 2 2 2" xfId="634"/>
    <cellStyle name="Примечание 2 2 2 10" xfId="6843"/>
    <cellStyle name="Примечание 2 2 2 10 2" xfId="11254"/>
    <cellStyle name="Примечание 2 2 2 10 3" xfId="15916"/>
    <cellStyle name="Примечание 2 2 2 10 4" xfId="20577"/>
    <cellStyle name="Примечание 2 2 2 11" xfId="6844"/>
    <cellStyle name="Примечание 2 2 2 11 2" xfId="11255"/>
    <cellStyle name="Примечание 2 2 2 11 3" xfId="15917"/>
    <cellStyle name="Примечание 2 2 2 11 4" xfId="20578"/>
    <cellStyle name="Примечание 2 2 2 12" xfId="6845"/>
    <cellStyle name="Примечание 2 2 2 12 2" xfId="11256"/>
    <cellStyle name="Примечание 2 2 2 12 3" xfId="15918"/>
    <cellStyle name="Примечание 2 2 2 12 4" xfId="20579"/>
    <cellStyle name="Примечание 2 2 2 13" xfId="6846"/>
    <cellStyle name="Примечание 2 2 2 13 2" xfId="11257"/>
    <cellStyle name="Примечание 2 2 2 13 3" xfId="15919"/>
    <cellStyle name="Примечание 2 2 2 13 4" xfId="20580"/>
    <cellStyle name="Примечание 2 2 2 14" xfId="6847"/>
    <cellStyle name="Примечание 2 2 2 14 2" xfId="11258"/>
    <cellStyle name="Примечание 2 2 2 14 3" xfId="15920"/>
    <cellStyle name="Примечание 2 2 2 14 4" xfId="20581"/>
    <cellStyle name="Примечание 2 2 2 15" xfId="6848"/>
    <cellStyle name="Примечание 2 2 2 15 2" xfId="11259"/>
    <cellStyle name="Примечание 2 2 2 15 3" xfId="15921"/>
    <cellStyle name="Примечание 2 2 2 15 4" xfId="20582"/>
    <cellStyle name="Примечание 2 2 2 16" xfId="6849"/>
    <cellStyle name="Примечание 2 2 2 16 2" xfId="11260"/>
    <cellStyle name="Примечание 2 2 2 16 3" xfId="15922"/>
    <cellStyle name="Примечание 2 2 2 16 4" xfId="20583"/>
    <cellStyle name="Примечание 2 2 2 17" xfId="6850"/>
    <cellStyle name="Примечание 2 2 2 17 2" xfId="11261"/>
    <cellStyle name="Примечание 2 2 2 17 3" xfId="15923"/>
    <cellStyle name="Примечание 2 2 2 17 4" xfId="20584"/>
    <cellStyle name="Примечание 2 2 2 18" xfId="6851"/>
    <cellStyle name="Примечание 2 2 2 18 2" xfId="11262"/>
    <cellStyle name="Примечание 2 2 2 18 3" xfId="15924"/>
    <cellStyle name="Примечание 2 2 2 18 4" xfId="20585"/>
    <cellStyle name="Примечание 2 2 2 19" xfId="2459"/>
    <cellStyle name="Примечание 2 2 2 2" xfId="842"/>
    <cellStyle name="Примечание 2 2 2 2 2" xfId="1193"/>
    <cellStyle name="Примечание 2 2 2 2 3" xfId="1633"/>
    <cellStyle name="Примечание 2 2 2 2 4" xfId="2073"/>
    <cellStyle name="Примечание 2 2 2 2 5" xfId="6852"/>
    <cellStyle name="Примечание 2 2 2 2 6" xfId="11263"/>
    <cellStyle name="Примечание 2 2 2 2 7" xfId="15925"/>
    <cellStyle name="Примечание 2 2 2 2 8" xfId="20586"/>
    <cellStyle name="Примечание 2 2 2 20" xfId="11715"/>
    <cellStyle name="Примечание 2 2 2 21" xfId="16376"/>
    <cellStyle name="Примечание 2 2 2 3" xfId="1146"/>
    <cellStyle name="Примечание 2 2 2 3 2" xfId="1394"/>
    <cellStyle name="Примечание 2 2 2 3 3" xfId="1834"/>
    <cellStyle name="Примечание 2 2 2 3 4" xfId="2274"/>
    <cellStyle name="Примечание 2 2 2 3 5" xfId="6853"/>
    <cellStyle name="Примечание 2 2 2 3 6" xfId="11264"/>
    <cellStyle name="Примечание 2 2 2 3 7" xfId="15926"/>
    <cellStyle name="Примечание 2 2 2 3 8" xfId="20587"/>
    <cellStyle name="Примечание 2 2 2 4" xfId="1106"/>
    <cellStyle name="Примечание 2 2 2 4 2" xfId="6854"/>
    <cellStyle name="Примечание 2 2 2 4 3" xfId="11265"/>
    <cellStyle name="Примечание 2 2 2 4 4" xfId="15927"/>
    <cellStyle name="Примечание 2 2 2 4 5" xfId="20588"/>
    <cellStyle name="Примечание 2 2 2 5" xfId="1447"/>
    <cellStyle name="Примечание 2 2 2 5 2" xfId="6855"/>
    <cellStyle name="Примечание 2 2 2 5 3" xfId="11266"/>
    <cellStyle name="Примечание 2 2 2 5 4" xfId="15928"/>
    <cellStyle name="Примечание 2 2 2 5 5" xfId="20589"/>
    <cellStyle name="Примечание 2 2 2 6" xfId="1887"/>
    <cellStyle name="Примечание 2 2 2 6 2" xfId="6856"/>
    <cellStyle name="Примечание 2 2 2 6 3" xfId="11267"/>
    <cellStyle name="Примечание 2 2 2 6 4" xfId="15929"/>
    <cellStyle name="Примечание 2 2 2 6 5" xfId="20590"/>
    <cellStyle name="Примечание 2 2 2 7" xfId="2741"/>
    <cellStyle name="Примечание 2 2 2 7 2" xfId="11268"/>
    <cellStyle name="Примечание 2 2 2 7 3" xfId="15930"/>
    <cellStyle name="Примечание 2 2 2 7 4" xfId="20591"/>
    <cellStyle name="Примечание 2 2 2 8" xfId="6857"/>
    <cellStyle name="Примечание 2 2 2 8 2" xfId="11269"/>
    <cellStyle name="Примечание 2 2 2 8 3" xfId="15931"/>
    <cellStyle name="Примечание 2 2 2 8 4" xfId="20592"/>
    <cellStyle name="Примечание 2 2 2 9" xfId="6858"/>
    <cellStyle name="Примечание 2 2 2 9 2" xfId="11270"/>
    <cellStyle name="Примечание 2 2 2 9 3" xfId="15932"/>
    <cellStyle name="Примечание 2 2 2 9 4" xfId="20593"/>
    <cellStyle name="Примечание 2 2 20" xfId="2404"/>
    <cellStyle name="Примечание 2 2 20 2" xfId="6859"/>
    <cellStyle name="Примечание 2 2 20 3" xfId="11271"/>
    <cellStyle name="Примечание 2 2 20 4" xfId="15933"/>
    <cellStyle name="Примечание 2 2 20 5" xfId="20594"/>
    <cellStyle name="Примечание 2 2 21" xfId="2405"/>
    <cellStyle name="Примечание 2 2 21 2" xfId="6860"/>
    <cellStyle name="Примечание 2 2 21 3" xfId="11272"/>
    <cellStyle name="Примечание 2 2 21 4" xfId="15934"/>
    <cellStyle name="Примечание 2 2 21 5" xfId="20595"/>
    <cellStyle name="Примечание 2 2 22" xfId="6861"/>
    <cellStyle name="Примечание 2 2 22 2" xfId="11273"/>
    <cellStyle name="Примечание 2 2 22 3" xfId="15935"/>
    <cellStyle name="Примечание 2 2 22 4" xfId="20596"/>
    <cellStyle name="Примечание 2 2 23" xfId="6862"/>
    <cellStyle name="Примечание 2 2 23 2" xfId="11274"/>
    <cellStyle name="Примечание 2 2 23 3" xfId="15936"/>
    <cellStyle name="Примечание 2 2 23 4" xfId="20597"/>
    <cellStyle name="Примечание 2 2 24" xfId="6863"/>
    <cellStyle name="Примечание 2 2 24 2" xfId="11275"/>
    <cellStyle name="Примечание 2 2 24 3" xfId="15937"/>
    <cellStyle name="Примечание 2 2 24 4" xfId="20598"/>
    <cellStyle name="Примечание 2 2 25" xfId="6864"/>
    <cellStyle name="Примечание 2 2 25 2" xfId="11276"/>
    <cellStyle name="Примечание 2 2 25 3" xfId="15938"/>
    <cellStyle name="Примечание 2 2 25 4" xfId="20599"/>
    <cellStyle name="Примечание 2 2 26" xfId="6865"/>
    <cellStyle name="Примечание 2 2 26 2" xfId="11277"/>
    <cellStyle name="Примечание 2 2 26 3" xfId="15939"/>
    <cellStyle name="Примечание 2 2 26 4" xfId="20600"/>
    <cellStyle name="Примечание 2 2 27" xfId="6866"/>
    <cellStyle name="Примечание 2 2 27 2" xfId="11278"/>
    <cellStyle name="Примечание 2 2 27 3" xfId="15940"/>
    <cellStyle name="Примечание 2 2 27 4" xfId="20601"/>
    <cellStyle name="Примечание 2 2 28" xfId="6867"/>
    <cellStyle name="Примечание 2 2 28 2" xfId="11279"/>
    <cellStyle name="Примечание 2 2 28 3" xfId="15941"/>
    <cellStyle name="Примечание 2 2 28 4" xfId="20602"/>
    <cellStyle name="Примечание 2 2 29" xfId="2519"/>
    <cellStyle name="Примечание 2 2 3" xfId="635"/>
    <cellStyle name="Примечание 2 2 3 10" xfId="6868"/>
    <cellStyle name="Примечание 2 2 3 10 2" xfId="11280"/>
    <cellStyle name="Примечание 2 2 3 10 3" xfId="15942"/>
    <cellStyle name="Примечание 2 2 3 10 4" xfId="20603"/>
    <cellStyle name="Примечание 2 2 3 11" xfId="6869"/>
    <cellStyle name="Примечание 2 2 3 11 2" xfId="11281"/>
    <cellStyle name="Примечание 2 2 3 11 3" xfId="15943"/>
    <cellStyle name="Примечание 2 2 3 11 4" xfId="20604"/>
    <cellStyle name="Примечание 2 2 3 12" xfId="6870"/>
    <cellStyle name="Примечание 2 2 3 12 2" xfId="11282"/>
    <cellStyle name="Примечание 2 2 3 12 3" xfId="15944"/>
    <cellStyle name="Примечание 2 2 3 12 4" xfId="20605"/>
    <cellStyle name="Примечание 2 2 3 13" xfId="6871"/>
    <cellStyle name="Примечание 2 2 3 13 2" xfId="11283"/>
    <cellStyle name="Примечание 2 2 3 13 3" xfId="15945"/>
    <cellStyle name="Примечание 2 2 3 13 4" xfId="20606"/>
    <cellStyle name="Примечание 2 2 3 14" xfId="6872"/>
    <cellStyle name="Примечание 2 2 3 14 2" xfId="11284"/>
    <cellStyle name="Примечание 2 2 3 14 3" xfId="15946"/>
    <cellStyle name="Примечание 2 2 3 14 4" xfId="20607"/>
    <cellStyle name="Примечание 2 2 3 15" xfId="6873"/>
    <cellStyle name="Примечание 2 2 3 15 2" xfId="11285"/>
    <cellStyle name="Примечание 2 2 3 15 3" xfId="15947"/>
    <cellStyle name="Примечание 2 2 3 15 4" xfId="20608"/>
    <cellStyle name="Примечание 2 2 3 16" xfId="6874"/>
    <cellStyle name="Примечание 2 2 3 16 2" xfId="11286"/>
    <cellStyle name="Примечание 2 2 3 16 3" xfId="15948"/>
    <cellStyle name="Примечание 2 2 3 16 4" xfId="20609"/>
    <cellStyle name="Примечание 2 2 3 17" xfId="6875"/>
    <cellStyle name="Примечание 2 2 3 17 2" xfId="11287"/>
    <cellStyle name="Примечание 2 2 3 17 3" xfId="15949"/>
    <cellStyle name="Примечание 2 2 3 17 4" xfId="20610"/>
    <cellStyle name="Примечание 2 2 3 18" xfId="6876"/>
    <cellStyle name="Примечание 2 2 3 18 2" xfId="11288"/>
    <cellStyle name="Примечание 2 2 3 18 3" xfId="15950"/>
    <cellStyle name="Примечание 2 2 3 18 4" xfId="20611"/>
    <cellStyle name="Примечание 2 2 3 19" xfId="2458"/>
    <cellStyle name="Примечание 2 2 3 2" xfId="1021"/>
    <cellStyle name="Примечание 2 2 3 2 2" xfId="1395"/>
    <cellStyle name="Примечание 2 2 3 2 3" xfId="1835"/>
    <cellStyle name="Примечание 2 2 3 2 4" xfId="2275"/>
    <cellStyle name="Примечание 2 2 3 2 5" xfId="6877"/>
    <cellStyle name="Примечание 2 2 3 2 6" xfId="11289"/>
    <cellStyle name="Примечание 2 2 3 2 7" xfId="15951"/>
    <cellStyle name="Примечание 2 2 3 2 8" xfId="20612"/>
    <cellStyle name="Примечание 2 2 3 20" xfId="11716"/>
    <cellStyle name="Примечание 2 2 3 21" xfId="16377"/>
    <cellStyle name="Примечание 2 2 3 3" xfId="1194"/>
    <cellStyle name="Примечание 2 2 3 3 2" xfId="6878"/>
    <cellStyle name="Примечание 2 2 3 3 3" xfId="11290"/>
    <cellStyle name="Примечание 2 2 3 3 4" xfId="15952"/>
    <cellStyle name="Примечание 2 2 3 3 5" xfId="20613"/>
    <cellStyle name="Примечание 2 2 3 4" xfId="1634"/>
    <cellStyle name="Примечание 2 2 3 4 2" xfId="6879"/>
    <cellStyle name="Примечание 2 2 3 4 3" xfId="11291"/>
    <cellStyle name="Примечание 2 2 3 4 4" xfId="15953"/>
    <cellStyle name="Примечание 2 2 3 4 5" xfId="20614"/>
    <cellStyle name="Примечание 2 2 3 5" xfId="2074"/>
    <cellStyle name="Примечание 2 2 3 5 2" xfId="6880"/>
    <cellStyle name="Примечание 2 2 3 5 3" xfId="11292"/>
    <cellStyle name="Примечание 2 2 3 5 4" xfId="15954"/>
    <cellStyle name="Примечание 2 2 3 5 5" xfId="20615"/>
    <cellStyle name="Примечание 2 2 3 6" xfId="2742"/>
    <cellStyle name="Примечание 2 2 3 6 2" xfId="11293"/>
    <cellStyle name="Примечание 2 2 3 6 3" xfId="15955"/>
    <cellStyle name="Примечание 2 2 3 6 4" xfId="20616"/>
    <cellStyle name="Примечание 2 2 3 7" xfId="6881"/>
    <cellStyle name="Примечание 2 2 3 7 2" xfId="11294"/>
    <cellStyle name="Примечание 2 2 3 7 3" xfId="15956"/>
    <cellStyle name="Примечание 2 2 3 7 4" xfId="20617"/>
    <cellStyle name="Примечание 2 2 3 8" xfId="6882"/>
    <cellStyle name="Примечание 2 2 3 8 2" xfId="11295"/>
    <cellStyle name="Примечание 2 2 3 8 3" xfId="15957"/>
    <cellStyle name="Примечание 2 2 3 8 4" xfId="20618"/>
    <cellStyle name="Примечание 2 2 3 9" xfId="6883"/>
    <cellStyle name="Примечание 2 2 3 9 2" xfId="11296"/>
    <cellStyle name="Примечание 2 2 3 9 3" xfId="15958"/>
    <cellStyle name="Примечание 2 2 3 9 4" xfId="20619"/>
    <cellStyle name="Примечание 2 2 30" xfId="11529"/>
    <cellStyle name="Примечание 2 2 31" xfId="16190"/>
    <cellStyle name="Примечание 2 2 4" xfId="636"/>
    <cellStyle name="Примечание 2 2 4 10" xfId="6884"/>
    <cellStyle name="Примечание 2 2 4 10 2" xfId="11297"/>
    <cellStyle name="Примечание 2 2 4 10 3" xfId="15959"/>
    <cellStyle name="Примечание 2 2 4 10 4" xfId="20620"/>
    <cellStyle name="Примечание 2 2 4 11" xfId="6885"/>
    <cellStyle name="Примечание 2 2 4 11 2" xfId="11298"/>
    <cellStyle name="Примечание 2 2 4 11 3" xfId="15960"/>
    <cellStyle name="Примечание 2 2 4 11 4" xfId="20621"/>
    <cellStyle name="Примечание 2 2 4 12" xfId="6886"/>
    <cellStyle name="Примечание 2 2 4 12 2" xfId="11299"/>
    <cellStyle name="Примечание 2 2 4 12 3" xfId="15961"/>
    <cellStyle name="Примечание 2 2 4 12 4" xfId="20622"/>
    <cellStyle name="Примечание 2 2 4 13" xfId="6887"/>
    <cellStyle name="Примечание 2 2 4 13 2" xfId="11300"/>
    <cellStyle name="Примечание 2 2 4 13 3" xfId="15962"/>
    <cellStyle name="Примечание 2 2 4 13 4" xfId="20623"/>
    <cellStyle name="Примечание 2 2 4 14" xfId="6888"/>
    <cellStyle name="Примечание 2 2 4 14 2" xfId="11301"/>
    <cellStyle name="Примечание 2 2 4 14 3" xfId="15963"/>
    <cellStyle name="Примечание 2 2 4 14 4" xfId="20624"/>
    <cellStyle name="Примечание 2 2 4 15" xfId="6889"/>
    <cellStyle name="Примечание 2 2 4 15 2" xfId="11302"/>
    <cellStyle name="Примечание 2 2 4 15 3" xfId="15964"/>
    <cellStyle name="Примечание 2 2 4 15 4" xfId="20625"/>
    <cellStyle name="Примечание 2 2 4 16" xfId="6890"/>
    <cellStyle name="Примечание 2 2 4 16 2" xfId="11303"/>
    <cellStyle name="Примечание 2 2 4 16 3" xfId="15965"/>
    <cellStyle name="Примечание 2 2 4 16 4" xfId="20626"/>
    <cellStyle name="Примечание 2 2 4 17" xfId="6891"/>
    <cellStyle name="Примечание 2 2 4 17 2" xfId="11304"/>
    <cellStyle name="Примечание 2 2 4 17 3" xfId="15966"/>
    <cellStyle name="Примечание 2 2 4 17 4" xfId="20627"/>
    <cellStyle name="Примечание 2 2 4 18" xfId="6892"/>
    <cellStyle name="Примечание 2 2 4 18 2" xfId="11305"/>
    <cellStyle name="Примечание 2 2 4 18 3" xfId="15967"/>
    <cellStyle name="Примечание 2 2 4 18 4" xfId="20628"/>
    <cellStyle name="Примечание 2 2 4 19" xfId="2457"/>
    <cellStyle name="Примечание 2 2 4 2" xfId="1022"/>
    <cellStyle name="Примечание 2 2 4 2 2" xfId="1396"/>
    <cellStyle name="Примечание 2 2 4 2 3" xfId="1836"/>
    <cellStyle name="Примечание 2 2 4 2 4" xfId="2276"/>
    <cellStyle name="Примечание 2 2 4 2 5" xfId="6893"/>
    <cellStyle name="Примечание 2 2 4 2 6" xfId="11306"/>
    <cellStyle name="Примечание 2 2 4 2 7" xfId="15968"/>
    <cellStyle name="Примечание 2 2 4 2 8" xfId="20629"/>
    <cellStyle name="Примечание 2 2 4 20" xfId="11717"/>
    <cellStyle name="Примечание 2 2 4 21" xfId="16378"/>
    <cellStyle name="Примечание 2 2 4 3" xfId="1195"/>
    <cellStyle name="Примечание 2 2 4 3 2" xfId="6894"/>
    <cellStyle name="Примечание 2 2 4 3 3" xfId="11307"/>
    <cellStyle name="Примечание 2 2 4 3 4" xfId="15969"/>
    <cellStyle name="Примечание 2 2 4 3 5" xfId="20630"/>
    <cellStyle name="Примечание 2 2 4 4" xfId="1635"/>
    <cellStyle name="Примечание 2 2 4 4 2" xfId="6895"/>
    <cellStyle name="Примечание 2 2 4 4 3" xfId="11308"/>
    <cellStyle name="Примечание 2 2 4 4 4" xfId="15970"/>
    <cellStyle name="Примечание 2 2 4 4 5" xfId="20631"/>
    <cellStyle name="Примечание 2 2 4 5" xfId="2075"/>
    <cellStyle name="Примечание 2 2 4 5 2" xfId="6896"/>
    <cellStyle name="Примечание 2 2 4 5 3" xfId="11309"/>
    <cellStyle name="Примечание 2 2 4 5 4" xfId="15971"/>
    <cellStyle name="Примечание 2 2 4 5 5" xfId="20632"/>
    <cellStyle name="Примечание 2 2 4 6" xfId="2743"/>
    <cellStyle name="Примечание 2 2 4 6 2" xfId="11310"/>
    <cellStyle name="Примечание 2 2 4 6 3" xfId="15972"/>
    <cellStyle name="Примечание 2 2 4 6 4" xfId="20633"/>
    <cellStyle name="Примечание 2 2 4 7" xfId="6897"/>
    <cellStyle name="Примечание 2 2 4 7 2" xfId="11311"/>
    <cellStyle name="Примечание 2 2 4 7 3" xfId="15973"/>
    <cellStyle name="Примечание 2 2 4 7 4" xfId="20634"/>
    <cellStyle name="Примечание 2 2 4 8" xfId="6898"/>
    <cellStyle name="Примечание 2 2 4 8 2" xfId="11312"/>
    <cellStyle name="Примечание 2 2 4 8 3" xfId="15974"/>
    <cellStyle name="Примечание 2 2 4 8 4" xfId="20635"/>
    <cellStyle name="Примечание 2 2 4 9" xfId="6899"/>
    <cellStyle name="Примечание 2 2 4 9 2" xfId="11313"/>
    <cellStyle name="Примечание 2 2 4 9 3" xfId="15975"/>
    <cellStyle name="Примечание 2 2 4 9 4" xfId="20636"/>
    <cellStyle name="Примечание 2 2 5" xfId="637"/>
    <cellStyle name="Примечание 2 2 5 10" xfId="6900"/>
    <cellStyle name="Примечание 2 2 5 10 2" xfId="11314"/>
    <cellStyle name="Примечание 2 2 5 10 3" xfId="15976"/>
    <cellStyle name="Примечание 2 2 5 10 4" xfId="20637"/>
    <cellStyle name="Примечание 2 2 5 11" xfId="6901"/>
    <cellStyle name="Примечание 2 2 5 11 2" xfId="11315"/>
    <cellStyle name="Примечание 2 2 5 11 3" xfId="15977"/>
    <cellStyle name="Примечание 2 2 5 11 4" xfId="20638"/>
    <cellStyle name="Примечание 2 2 5 12" xfId="6902"/>
    <cellStyle name="Примечание 2 2 5 12 2" xfId="11316"/>
    <cellStyle name="Примечание 2 2 5 12 3" xfId="15978"/>
    <cellStyle name="Примечание 2 2 5 12 4" xfId="20639"/>
    <cellStyle name="Примечание 2 2 5 13" xfId="6903"/>
    <cellStyle name="Примечание 2 2 5 13 2" xfId="11317"/>
    <cellStyle name="Примечание 2 2 5 13 3" xfId="15979"/>
    <cellStyle name="Примечание 2 2 5 13 4" xfId="20640"/>
    <cellStyle name="Примечание 2 2 5 14" xfId="6904"/>
    <cellStyle name="Примечание 2 2 5 14 2" xfId="11318"/>
    <cellStyle name="Примечание 2 2 5 14 3" xfId="15980"/>
    <cellStyle name="Примечание 2 2 5 14 4" xfId="20641"/>
    <cellStyle name="Примечание 2 2 5 15" xfId="6905"/>
    <cellStyle name="Примечание 2 2 5 15 2" xfId="11319"/>
    <cellStyle name="Примечание 2 2 5 15 3" xfId="15981"/>
    <cellStyle name="Примечание 2 2 5 15 4" xfId="20642"/>
    <cellStyle name="Примечание 2 2 5 16" xfId="6906"/>
    <cellStyle name="Примечание 2 2 5 16 2" xfId="11320"/>
    <cellStyle name="Примечание 2 2 5 16 3" xfId="15982"/>
    <cellStyle name="Примечание 2 2 5 16 4" xfId="20643"/>
    <cellStyle name="Примечание 2 2 5 17" xfId="6907"/>
    <cellStyle name="Примечание 2 2 5 17 2" xfId="11321"/>
    <cellStyle name="Примечание 2 2 5 17 3" xfId="15983"/>
    <cellStyle name="Примечание 2 2 5 17 4" xfId="20644"/>
    <cellStyle name="Примечание 2 2 5 18" xfId="6908"/>
    <cellStyle name="Примечание 2 2 5 18 2" xfId="11322"/>
    <cellStyle name="Примечание 2 2 5 18 3" xfId="15984"/>
    <cellStyle name="Примечание 2 2 5 18 4" xfId="20645"/>
    <cellStyle name="Примечание 2 2 5 19" xfId="2456"/>
    <cellStyle name="Примечание 2 2 5 2" xfId="1023"/>
    <cellStyle name="Примечание 2 2 5 2 2" xfId="1397"/>
    <cellStyle name="Примечание 2 2 5 2 3" xfId="1837"/>
    <cellStyle name="Примечание 2 2 5 2 4" xfId="2277"/>
    <cellStyle name="Примечание 2 2 5 2 5" xfId="6909"/>
    <cellStyle name="Примечание 2 2 5 2 6" xfId="11323"/>
    <cellStyle name="Примечание 2 2 5 2 7" xfId="15985"/>
    <cellStyle name="Примечание 2 2 5 2 8" xfId="20646"/>
    <cellStyle name="Примечание 2 2 5 20" xfId="11718"/>
    <cellStyle name="Примечание 2 2 5 21" xfId="16379"/>
    <cellStyle name="Примечание 2 2 5 3" xfId="1196"/>
    <cellStyle name="Примечание 2 2 5 3 2" xfId="6910"/>
    <cellStyle name="Примечание 2 2 5 3 3" xfId="11324"/>
    <cellStyle name="Примечание 2 2 5 3 4" xfId="15986"/>
    <cellStyle name="Примечание 2 2 5 3 5" xfId="20647"/>
    <cellStyle name="Примечание 2 2 5 4" xfId="1636"/>
    <cellStyle name="Примечание 2 2 5 4 2" xfId="6911"/>
    <cellStyle name="Примечание 2 2 5 4 3" xfId="11325"/>
    <cellStyle name="Примечание 2 2 5 4 4" xfId="15987"/>
    <cellStyle name="Примечание 2 2 5 4 5" xfId="20648"/>
    <cellStyle name="Примечание 2 2 5 5" xfId="2076"/>
    <cellStyle name="Примечание 2 2 5 5 2" xfId="6912"/>
    <cellStyle name="Примечание 2 2 5 5 3" xfId="11326"/>
    <cellStyle name="Примечание 2 2 5 5 4" xfId="15988"/>
    <cellStyle name="Примечание 2 2 5 5 5" xfId="20649"/>
    <cellStyle name="Примечание 2 2 5 6" xfId="2744"/>
    <cellStyle name="Примечание 2 2 5 6 2" xfId="11327"/>
    <cellStyle name="Примечание 2 2 5 6 3" xfId="15989"/>
    <cellStyle name="Примечание 2 2 5 6 4" xfId="20650"/>
    <cellStyle name="Примечание 2 2 5 7" xfId="6913"/>
    <cellStyle name="Примечание 2 2 5 7 2" xfId="11328"/>
    <cellStyle name="Примечание 2 2 5 7 3" xfId="15990"/>
    <cellStyle name="Примечание 2 2 5 7 4" xfId="20651"/>
    <cellStyle name="Примечание 2 2 5 8" xfId="6914"/>
    <cellStyle name="Примечание 2 2 5 8 2" xfId="11329"/>
    <cellStyle name="Примечание 2 2 5 8 3" xfId="15991"/>
    <cellStyle name="Примечание 2 2 5 8 4" xfId="20652"/>
    <cellStyle name="Примечание 2 2 5 9" xfId="6915"/>
    <cellStyle name="Примечание 2 2 5 9 2" xfId="11330"/>
    <cellStyle name="Примечание 2 2 5 9 3" xfId="15992"/>
    <cellStyle name="Примечание 2 2 5 9 4" xfId="20653"/>
    <cellStyle name="Примечание 2 2 6" xfId="638"/>
    <cellStyle name="Примечание 2 2 6 10" xfId="6916"/>
    <cellStyle name="Примечание 2 2 6 10 2" xfId="11331"/>
    <cellStyle name="Примечание 2 2 6 10 3" xfId="15993"/>
    <cellStyle name="Примечание 2 2 6 10 4" xfId="20654"/>
    <cellStyle name="Примечание 2 2 6 11" xfId="6917"/>
    <cellStyle name="Примечание 2 2 6 11 2" xfId="11332"/>
    <cellStyle name="Примечание 2 2 6 11 3" xfId="15994"/>
    <cellStyle name="Примечание 2 2 6 11 4" xfId="20655"/>
    <cellStyle name="Примечание 2 2 6 12" xfId="6918"/>
    <cellStyle name="Примечание 2 2 6 12 2" xfId="11333"/>
    <cellStyle name="Примечание 2 2 6 12 3" xfId="15995"/>
    <cellStyle name="Примечание 2 2 6 12 4" xfId="20656"/>
    <cellStyle name="Примечание 2 2 6 13" xfId="6919"/>
    <cellStyle name="Примечание 2 2 6 13 2" xfId="11334"/>
    <cellStyle name="Примечание 2 2 6 13 3" xfId="15996"/>
    <cellStyle name="Примечание 2 2 6 13 4" xfId="20657"/>
    <cellStyle name="Примечание 2 2 6 14" xfId="6920"/>
    <cellStyle name="Примечание 2 2 6 14 2" xfId="11335"/>
    <cellStyle name="Примечание 2 2 6 14 3" xfId="15997"/>
    <cellStyle name="Примечание 2 2 6 14 4" xfId="20658"/>
    <cellStyle name="Примечание 2 2 6 15" xfId="6921"/>
    <cellStyle name="Примечание 2 2 6 15 2" xfId="11336"/>
    <cellStyle name="Примечание 2 2 6 15 3" xfId="15998"/>
    <cellStyle name="Примечание 2 2 6 15 4" xfId="20659"/>
    <cellStyle name="Примечание 2 2 6 16" xfId="6922"/>
    <cellStyle name="Примечание 2 2 6 16 2" xfId="11337"/>
    <cellStyle name="Примечание 2 2 6 16 3" xfId="15999"/>
    <cellStyle name="Примечание 2 2 6 16 4" xfId="20660"/>
    <cellStyle name="Примечание 2 2 6 17" xfId="6923"/>
    <cellStyle name="Примечание 2 2 6 17 2" xfId="11338"/>
    <cellStyle name="Примечание 2 2 6 17 3" xfId="16000"/>
    <cellStyle name="Примечание 2 2 6 17 4" xfId="20661"/>
    <cellStyle name="Примечание 2 2 6 18" xfId="6924"/>
    <cellStyle name="Примечание 2 2 6 18 2" xfId="11339"/>
    <cellStyle name="Примечание 2 2 6 18 3" xfId="16001"/>
    <cellStyle name="Примечание 2 2 6 18 4" xfId="20662"/>
    <cellStyle name="Примечание 2 2 6 19" xfId="2455"/>
    <cellStyle name="Примечание 2 2 6 2" xfId="1024"/>
    <cellStyle name="Примечание 2 2 6 2 2" xfId="1398"/>
    <cellStyle name="Примечание 2 2 6 2 3" xfId="1838"/>
    <cellStyle name="Примечание 2 2 6 2 4" xfId="2278"/>
    <cellStyle name="Примечание 2 2 6 2 5" xfId="6925"/>
    <cellStyle name="Примечание 2 2 6 2 6" xfId="11340"/>
    <cellStyle name="Примечание 2 2 6 2 7" xfId="16002"/>
    <cellStyle name="Примечание 2 2 6 2 8" xfId="20663"/>
    <cellStyle name="Примечание 2 2 6 20" xfId="11719"/>
    <cellStyle name="Примечание 2 2 6 21" xfId="16380"/>
    <cellStyle name="Примечание 2 2 6 3" xfId="1197"/>
    <cellStyle name="Примечание 2 2 6 3 2" xfId="6926"/>
    <cellStyle name="Примечание 2 2 6 3 3" xfId="11341"/>
    <cellStyle name="Примечание 2 2 6 3 4" xfId="16003"/>
    <cellStyle name="Примечание 2 2 6 3 5" xfId="20664"/>
    <cellStyle name="Примечание 2 2 6 4" xfId="1637"/>
    <cellStyle name="Примечание 2 2 6 4 2" xfId="6927"/>
    <cellStyle name="Примечание 2 2 6 4 3" xfId="11342"/>
    <cellStyle name="Примечание 2 2 6 4 4" xfId="16004"/>
    <cellStyle name="Примечание 2 2 6 4 5" xfId="20665"/>
    <cellStyle name="Примечание 2 2 6 5" xfId="2077"/>
    <cellStyle name="Примечание 2 2 6 5 2" xfId="6928"/>
    <cellStyle name="Примечание 2 2 6 5 3" xfId="11343"/>
    <cellStyle name="Примечание 2 2 6 5 4" xfId="16005"/>
    <cellStyle name="Примечание 2 2 6 5 5" xfId="20666"/>
    <cellStyle name="Примечание 2 2 6 6" xfId="2745"/>
    <cellStyle name="Примечание 2 2 6 6 2" xfId="11344"/>
    <cellStyle name="Примечание 2 2 6 6 3" xfId="16006"/>
    <cellStyle name="Примечание 2 2 6 6 4" xfId="20667"/>
    <cellStyle name="Примечание 2 2 6 7" xfId="6929"/>
    <cellStyle name="Примечание 2 2 6 7 2" xfId="11345"/>
    <cellStyle name="Примечание 2 2 6 7 3" xfId="16007"/>
    <cellStyle name="Примечание 2 2 6 7 4" xfId="20668"/>
    <cellStyle name="Примечание 2 2 6 8" xfId="6930"/>
    <cellStyle name="Примечание 2 2 6 8 2" xfId="11346"/>
    <cellStyle name="Примечание 2 2 6 8 3" xfId="16008"/>
    <cellStyle name="Примечание 2 2 6 8 4" xfId="20669"/>
    <cellStyle name="Примечание 2 2 6 9" xfId="6931"/>
    <cellStyle name="Примечание 2 2 6 9 2" xfId="11347"/>
    <cellStyle name="Примечание 2 2 6 9 3" xfId="16009"/>
    <cellStyle name="Примечание 2 2 6 9 4" xfId="20670"/>
    <cellStyle name="Примечание 2 2 7" xfId="639"/>
    <cellStyle name="Примечание 2 2 7 10" xfId="6932"/>
    <cellStyle name="Примечание 2 2 7 10 2" xfId="11348"/>
    <cellStyle name="Примечание 2 2 7 10 3" xfId="16010"/>
    <cellStyle name="Примечание 2 2 7 10 4" xfId="20671"/>
    <cellStyle name="Примечание 2 2 7 11" xfId="6933"/>
    <cellStyle name="Примечание 2 2 7 11 2" xfId="11349"/>
    <cellStyle name="Примечание 2 2 7 11 3" xfId="16011"/>
    <cellStyle name="Примечание 2 2 7 11 4" xfId="20672"/>
    <cellStyle name="Примечание 2 2 7 12" xfId="6934"/>
    <cellStyle name="Примечание 2 2 7 12 2" xfId="11350"/>
    <cellStyle name="Примечание 2 2 7 12 3" xfId="16012"/>
    <cellStyle name="Примечание 2 2 7 12 4" xfId="20673"/>
    <cellStyle name="Примечание 2 2 7 13" xfId="6935"/>
    <cellStyle name="Примечание 2 2 7 13 2" xfId="11351"/>
    <cellStyle name="Примечание 2 2 7 13 3" xfId="16013"/>
    <cellStyle name="Примечание 2 2 7 13 4" xfId="20674"/>
    <cellStyle name="Примечание 2 2 7 14" xfId="6936"/>
    <cellStyle name="Примечание 2 2 7 14 2" xfId="11352"/>
    <cellStyle name="Примечание 2 2 7 14 3" xfId="16014"/>
    <cellStyle name="Примечание 2 2 7 14 4" xfId="20675"/>
    <cellStyle name="Примечание 2 2 7 15" xfId="6937"/>
    <cellStyle name="Примечание 2 2 7 15 2" xfId="11353"/>
    <cellStyle name="Примечание 2 2 7 15 3" xfId="16015"/>
    <cellStyle name="Примечание 2 2 7 15 4" xfId="20676"/>
    <cellStyle name="Примечание 2 2 7 16" xfId="6938"/>
    <cellStyle name="Примечание 2 2 7 16 2" xfId="11354"/>
    <cellStyle name="Примечание 2 2 7 16 3" xfId="16016"/>
    <cellStyle name="Примечание 2 2 7 16 4" xfId="20677"/>
    <cellStyle name="Примечание 2 2 7 17" xfId="6939"/>
    <cellStyle name="Примечание 2 2 7 17 2" xfId="11355"/>
    <cellStyle name="Примечание 2 2 7 17 3" xfId="16017"/>
    <cellStyle name="Примечание 2 2 7 17 4" xfId="20678"/>
    <cellStyle name="Примечание 2 2 7 18" xfId="6940"/>
    <cellStyle name="Примечание 2 2 7 18 2" xfId="11356"/>
    <cellStyle name="Примечание 2 2 7 18 3" xfId="16018"/>
    <cellStyle name="Примечание 2 2 7 18 4" xfId="20679"/>
    <cellStyle name="Примечание 2 2 7 19" xfId="2454"/>
    <cellStyle name="Примечание 2 2 7 2" xfId="1025"/>
    <cellStyle name="Примечание 2 2 7 2 2" xfId="1399"/>
    <cellStyle name="Примечание 2 2 7 2 3" xfId="1839"/>
    <cellStyle name="Примечание 2 2 7 2 4" xfId="2279"/>
    <cellStyle name="Примечание 2 2 7 2 5" xfId="6941"/>
    <cellStyle name="Примечание 2 2 7 2 6" xfId="11357"/>
    <cellStyle name="Примечание 2 2 7 2 7" xfId="16019"/>
    <cellStyle name="Примечание 2 2 7 2 8" xfId="20680"/>
    <cellStyle name="Примечание 2 2 7 20" xfId="11720"/>
    <cellStyle name="Примечание 2 2 7 21" xfId="16381"/>
    <cellStyle name="Примечание 2 2 7 3" xfId="1198"/>
    <cellStyle name="Примечание 2 2 7 3 2" xfId="6942"/>
    <cellStyle name="Примечание 2 2 7 3 3" xfId="11358"/>
    <cellStyle name="Примечание 2 2 7 3 4" xfId="16020"/>
    <cellStyle name="Примечание 2 2 7 3 5" xfId="20681"/>
    <cellStyle name="Примечание 2 2 7 4" xfId="1638"/>
    <cellStyle name="Примечание 2 2 7 4 2" xfId="6943"/>
    <cellStyle name="Примечание 2 2 7 4 3" xfId="11359"/>
    <cellStyle name="Примечание 2 2 7 4 4" xfId="16021"/>
    <cellStyle name="Примечание 2 2 7 4 5" xfId="20682"/>
    <cellStyle name="Примечание 2 2 7 5" xfId="2078"/>
    <cellStyle name="Примечание 2 2 7 5 2" xfId="6944"/>
    <cellStyle name="Примечание 2 2 7 5 3" xfId="11360"/>
    <cellStyle name="Примечание 2 2 7 5 4" xfId="16022"/>
    <cellStyle name="Примечание 2 2 7 5 5" xfId="20683"/>
    <cellStyle name="Примечание 2 2 7 6" xfId="2746"/>
    <cellStyle name="Примечание 2 2 7 6 2" xfId="11361"/>
    <cellStyle name="Примечание 2 2 7 6 3" xfId="16023"/>
    <cellStyle name="Примечание 2 2 7 6 4" xfId="20684"/>
    <cellStyle name="Примечание 2 2 7 7" xfId="6945"/>
    <cellStyle name="Примечание 2 2 7 7 2" xfId="11362"/>
    <cellStyle name="Примечание 2 2 7 7 3" xfId="16024"/>
    <cellStyle name="Примечание 2 2 7 7 4" xfId="20685"/>
    <cellStyle name="Примечание 2 2 7 8" xfId="6946"/>
    <cellStyle name="Примечание 2 2 7 8 2" xfId="11363"/>
    <cellStyle name="Примечание 2 2 7 8 3" xfId="16025"/>
    <cellStyle name="Примечание 2 2 7 8 4" xfId="20686"/>
    <cellStyle name="Примечание 2 2 7 9" xfId="6947"/>
    <cellStyle name="Примечание 2 2 7 9 2" xfId="11364"/>
    <cellStyle name="Примечание 2 2 7 9 3" xfId="16026"/>
    <cellStyle name="Примечание 2 2 7 9 4" xfId="20687"/>
    <cellStyle name="Примечание 2 2 8" xfId="640"/>
    <cellStyle name="Примечание 2 2 8 10" xfId="6948"/>
    <cellStyle name="Примечание 2 2 8 10 2" xfId="11365"/>
    <cellStyle name="Примечание 2 2 8 10 3" xfId="16027"/>
    <cellStyle name="Примечание 2 2 8 10 4" xfId="20688"/>
    <cellStyle name="Примечание 2 2 8 11" xfId="6949"/>
    <cellStyle name="Примечание 2 2 8 11 2" xfId="11366"/>
    <cellStyle name="Примечание 2 2 8 11 3" xfId="16028"/>
    <cellStyle name="Примечание 2 2 8 11 4" xfId="20689"/>
    <cellStyle name="Примечание 2 2 8 12" xfId="6950"/>
    <cellStyle name="Примечание 2 2 8 12 2" xfId="11367"/>
    <cellStyle name="Примечание 2 2 8 12 3" xfId="16029"/>
    <cellStyle name="Примечание 2 2 8 12 4" xfId="20690"/>
    <cellStyle name="Примечание 2 2 8 13" xfId="6951"/>
    <cellStyle name="Примечание 2 2 8 13 2" xfId="11368"/>
    <cellStyle name="Примечание 2 2 8 13 3" xfId="16030"/>
    <cellStyle name="Примечание 2 2 8 13 4" xfId="20691"/>
    <cellStyle name="Примечание 2 2 8 14" xfId="6952"/>
    <cellStyle name="Примечание 2 2 8 14 2" xfId="11369"/>
    <cellStyle name="Примечание 2 2 8 14 3" xfId="16031"/>
    <cellStyle name="Примечание 2 2 8 14 4" xfId="20692"/>
    <cellStyle name="Примечание 2 2 8 15" xfId="6953"/>
    <cellStyle name="Примечание 2 2 8 15 2" xfId="11370"/>
    <cellStyle name="Примечание 2 2 8 15 3" xfId="16032"/>
    <cellStyle name="Примечание 2 2 8 15 4" xfId="20693"/>
    <cellStyle name="Примечание 2 2 8 16" xfId="6954"/>
    <cellStyle name="Примечание 2 2 8 16 2" xfId="11371"/>
    <cellStyle name="Примечание 2 2 8 16 3" xfId="16033"/>
    <cellStyle name="Примечание 2 2 8 16 4" xfId="20694"/>
    <cellStyle name="Примечание 2 2 8 17" xfId="6955"/>
    <cellStyle name="Примечание 2 2 8 17 2" xfId="11372"/>
    <cellStyle name="Примечание 2 2 8 17 3" xfId="16034"/>
    <cellStyle name="Примечание 2 2 8 17 4" xfId="20695"/>
    <cellStyle name="Примечание 2 2 8 18" xfId="6956"/>
    <cellStyle name="Примечание 2 2 8 18 2" xfId="11373"/>
    <cellStyle name="Примечание 2 2 8 18 3" xfId="16035"/>
    <cellStyle name="Примечание 2 2 8 18 4" xfId="20696"/>
    <cellStyle name="Примечание 2 2 8 19" xfId="2453"/>
    <cellStyle name="Примечание 2 2 8 2" xfId="1026"/>
    <cellStyle name="Примечание 2 2 8 2 2" xfId="1400"/>
    <cellStyle name="Примечание 2 2 8 2 3" xfId="1840"/>
    <cellStyle name="Примечание 2 2 8 2 4" xfId="2280"/>
    <cellStyle name="Примечание 2 2 8 2 5" xfId="6957"/>
    <cellStyle name="Примечание 2 2 8 2 6" xfId="11374"/>
    <cellStyle name="Примечание 2 2 8 2 7" xfId="16036"/>
    <cellStyle name="Примечание 2 2 8 2 8" xfId="20697"/>
    <cellStyle name="Примечание 2 2 8 20" xfId="11721"/>
    <cellStyle name="Примечание 2 2 8 21" xfId="16382"/>
    <cellStyle name="Примечание 2 2 8 3" xfId="1199"/>
    <cellStyle name="Примечание 2 2 8 3 2" xfId="6958"/>
    <cellStyle name="Примечание 2 2 8 3 3" xfId="11375"/>
    <cellStyle name="Примечание 2 2 8 3 4" xfId="16037"/>
    <cellStyle name="Примечание 2 2 8 3 5" xfId="20698"/>
    <cellStyle name="Примечание 2 2 8 4" xfId="1639"/>
    <cellStyle name="Примечание 2 2 8 4 2" xfId="6959"/>
    <cellStyle name="Примечание 2 2 8 4 3" xfId="11376"/>
    <cellStyle name="Примечание 2 2 8 4 4" xfId="16038"/>
    <cellStyle name="Примечание 2 2 8 4 5" xfId="20699"/>
    <cellStyle name="Примечание 2 2 8 5" xfId="2079"/>
    <cellStyle name="Примечание 2 2 8 5 2" xfId="6960"/>
    <cellStyle name="Примечание 2 2 8 5 3" xfId="11377"/>
    <cellStyle name="Примечание 2 2 8 5 4" xfId="16039"/>
    <cellStyle name="Примечание 2 2 8 5 5" xfId="20700"/>
    <cellStyle name="Примечание 2 2 8 6" xfId="2747"/>
    <cellStyle name="Примечание 2 2 8 6 2" xfId="11378"/>
    <cellStyle name="Примечание 2 2 8 6 3" xfId="16040"/>
    <cellStyle name="Примечание 2 2 8 6 4" xfId="20701"/>
    <cellStyle name="Примечание 2 2 8 7" xfId="6961"/>
    <cellStyle name="Примечание 2 2 8 7 2" xfId="11379"/>
    <cellStyle name="Примечание 2 2 8 7 3" xfId="16041"/>
    <cellStyle name="Примечание 2 2 8 7 4" xfId="20702"/>
    <cellStyle name="Примечание 2 2 8 8" xfId="6962"/>
    <cellStyle name="Примечание 2 2 8 8 2" xfId="11380"/>
    <cellStyle name="Примечание 2 2 8 8 3" xfId="16042"/>
    <cellStyle name="Примечание 2 2 8 8 4" xfId="20703"/>
    <cellStyle name="Примечание 2 2 8 9" xfId="6963"/>
    <cellStyle name="Примечание 2 2 8 9 2" xfId="11381"/>
    <cellStyle name="Примечание 2 2 8 9 3" xfId="16043"/>
    <cellStyle name="Примечание 2 2 8 9 4" xfId="20704"/>
    <cellStyle name="Примечание 2 2 9" xfId="641"/>
    <cellStyle name="Примечание 2 2 9 10" xfId="6964"/>
    <cellStyle name="Примечание 2 2 9 10 2" xfId="11382"/>
    <cellStyle name="Примечание 2 2 9 10 3" xfId="16044"/>
    <cellStyle name="Примечание 2 2 9 10 4" xfId="20705"/>
    <cellStyle name="Примечание 2 2 9 11" xfId="6965"/>
    <cellStyle name="Примечание 2 2 9 11 2" xfId="11383"/>
    <cellStyle name="Примечание 2 2 9 11 3" xfId="16045"/>
    <cellStyle name="Примечание 2 2 9 11 4" xfId="20706"/>
    <cellStyle name="Примечание 2 2 9 12" xfId="6966"/>
    <cellStyle name="Примечание 2 2 9 12 2" xfId="11384"/>
    <cellStyle name="Примечание 2 2 9 12 3" xfId="16046"/>
    <cellStyle name="Примечание 2 2 9 12 4" xfId="20707"/>
    <cellStyle name="Примечание 2 2 9 13" xfId="6967"/>
    <cellStyle name="Примечание 2 2 9 13 2" xfId="11385"/>
    <cellStyle name="Примечание 2 2 9 13 3" xfId="16047"/>
    <cellStyle name="Примечание 2 2 9 13 4" xfId="20708"/>
    <cellStyle name="Примечание 2 2 9 14" xfId="6968"/>
    <cellStyle name="Примечание 2 2 9 14 2" xfId="11386"/>
    <cellStyle name="Примечание 2 2 9 14 3" xfId="16048"/>
    <cellStyle name="Примечание 2 2 9 14 4" xfId="20709"/>
    <cellStyle name="Примечание 2 2 9 15" xfId="6969"/>
    <cellStyle name="Примечание 2 2 9 15 2" xfId="11387"/>
    <cellStyle name="Примечание 2 2 9 15 3" xfId="16049"/>
    <cellStyle name="Примечание 2 2 9 15 4" xfId="20710"/>
    <cellStyle name="Примечание 2 2 9 16" xfId="6970"/>
    <cellStyle name="Примечание 2 2 9 16 2" xfId="11388"/>
    <cellStyle name="Примечание 2 2 9 16 3" xfId="16050"/>
    <cellStyle name="Примечание 2 2 9 16 4" xfId="20711"/>
    <cellStyle name="Примечание 2 2 9 17" xfId="6971"/>
    <cellStyle name="Примечание 2 2 9 17 2" xfId="11389"/>
    <cellStyle name="Примечание 2 2 9 17 3" xfId="16051"/>
    <cellStyle name="Примечание 2 2 9 17 4" xfId="20712"/>
    <cellStyle name="Примечание 2 2 9 18" xfId="6972"/>
    <cellStyle name="Примечание 2 2 9 18 2" xfId="11390"/>
    <cellStyle name="Примечание 2 2 9 18 3" xfId="16052"/>
    <cellStyle name="Примечание 2 2 9 18 4" xfId="20713"/>
    <cellStyle name="Примечание 2 2 9 19" xfId="2452"/>
    <cellStyle name="Примечание 2 2 9 2" xfId="1027"/>
    <cellStyle name="Примечание 2 2 9 2 2" xfId="1401"/>
    <cellStyle name="Примечание 2 2 9 2 3" xfId="1841"/>
    <cellStyle name="Примечание 2 2 9 2 4" xfId="2281"/>
    <cellStyle name="Примечание 2 2 9 2 5" xfId="6973"/>
    <cellStyle name="Примечание 2 2 9 2 6" xfId="11391"/>
    <cellStyle name="Примечание 2 2 9 2 7" xfId="16053"/>
    <cellStyle name="Примечание 2 2 9 2 8" xfId="20714"/>
    <cellStyle name="Примечание 2 2 9 20" xfId="11722"/>
    <cellStyle name="Примечание 2 2 9 21" xfId="16383"/>
    <cellStyle name="Примечание 2 2 9 3" xfId="1200"/>
    <cellStyle name="Примечание 2 2 9 3 2" xfId="6974"/>
    <cellStyle name="Примечание 2 2 9 3 3" xfId="11392"/>
    <cellStyle name="Примечание 2 2 9 3 4" xfId="16054"/>
    <cellStyle name="Примечание 2 2 9 3 5" xfId="20715"/>
    <cellStyle name="Примечание 2 2 9 4" xfId="1640"/>
    <cellStyle name="Примечание 2 2 9 4 2" xfId="6975"/>
    <cellStyle name="Примечание 2 2 9 4 3" xfId="11393"/>
    <cellStyle name="Примечание 2 2 9 4 4" xfId="16055"/>
    <cellStyle name="Примечание 2 2 9 4 5" xfId="20716"/>
    <cellStyle name="Примечание 2 2 9 5" xfId="2080"/>
    <cellStyle name="Примечание 2 2 9 5 2" xfId="6976"/>
    <cellStyle name="Примечание 2 2 9 5 3" xfId="11394"/>
    <cellStyle name="Примечание 2 2 9 5 4" xfId="16056"/>
    <cellStyle name="Примечание 2 2 9 5 5" xfId="20717"/>
    <cellStyle name="Примечание 2 2 9 6" xfId="2748"/>
    <cellStyle name="Примечание 2 2 9 6 2" xfId="11395"/>
    <cellStyle name="Примечание 2 2 9 6 3" xfId="16057"/>
    <cellStyle name="Примечание 2 2 9 6 4" xfId="20718"/>
    <cellStyle name="Примечание 2 2 9 7" xfId="6977"/>
    <cellStyle name="Примечание 2 2 9 7 2" xfId="11396"/>
    <cellStyle name="Примечание 2 2 9 7 3" xfId="16058"/>
    <cellStyle name="Примечание 2 2 9 7 4" xfId="20719"/>
    <cellStyle name="Примечание 2 2 9 8" xfId="6978"/>
    <cellStyle name="Примечание 2 2 9 8 2" xfId="11397"/>
    <cellStyle name="Примечание 2 2 9 8 3" xfId="16059"/>
    <cellStyle name="Примечание 2 2 9 8 4" xfId="20720"/>
    <cellStyle name="Примечание 2 2 9 9" xfId="6979"/>
    <cellStyle name="Примечание 2 2 9 9 2" xfId="11398"/>
    <cellStyle name="Примечание 2 2 9 9 3" xfId="16060"/>
    <cellStyle name="Примечание 2 2 9 9 4" xfId="20721"/>
    <cellStyle name="Примечание 2 20" xfId="2406"/>
    <cellStyle name="Примечание 2 20 2" xfId="6980"/>
    <cellStyle name="Примечание 2 20 3" xfId="11399"/>
    <cellStyle name="Примечание 2 20 4" xfId="16061"/>
    <cellStyle name="Примечание 2 20 5" xfId="20722"/>
    <cellStyle name="Примечание 2 21" xfId="2407"/>
    <cellStyle name="Примечание 2 21 2" xfId="6981"/>
    <cellStyle name="Примечание 2 21 3" xfId="11400"/>
    <cellStyle name="Примечание 2 21 4" xfId="16062"/>
    <cellStyle name="Примечание 2 21 5" xfId="20723"/>
    <cellStyle name="Примечание 2 22" xfId="2408"/>
    <cellStyle name="Примечание 2 22 2" xfId="6982"/>
    <cellStyle name="Примечание 2 22 3" xfId="11401"/>
    <cellStyle name="Примечание 2 22 4" xfId="16063"/>
    <cellStyle name="Примечание 2 22 5" xfId="20724"/>
    <cellStyle name="Примечание 2 23" xfId="6983"/>
    <cellStyle name="Примечание 2 23 2" xfId="11402"/>
    <cellStyle name="Примечание 2 23 3" xfId="16064"/>
    <cellStyle name="Примечание 2 23 4" xfId="20725"/>
    <cellStyle name="Примечание 2 24" xfId="6984"/>
    <cellStyle name="Примечание 2 24 2" xfId="11403"/>
    <cellStyle name="Примечание 2 24 3" xfId="16065"/>
    <cellStyle name="Примечание 2 24 4" xfId="20726"/>
    <cellStyle name="Примечание 2 25" xfId="6985"/>
    <cellStyle name="Примечание 2 25 2" xfId="11404"/>
    <cellStyle name="Примечание 2 25 3" xfId="16066"/>
    <cellStyle name="Примечание 2 25 4" xfId="20727"/>
    <cellStyle name="Примечание 2 26" xfId="6986"/>
    <cellStyle name="Примечание 2 26 2" xfId="11405"/>
    <cellStyle name="Примечание 2 26 3" xfId="16067"/>
    <cellStyle name="Примечание 2 26 4" xfId="20728"/>
    <cellStyle name="Примечание 2 27" xfId="6987"/>
    <cellStyle name="Примечание 2 27 2" xfId="11406"/>
    <cellStyle name="Примечание 2 27 3" xfId="16068"/>
    <cellStyle name="Примечание 2 27 4" xfId="20729"/>
    <cellStyle name="Примечание 2 28" xfId="6988"/>
    <cellStyle name="Примечание 2 28 2" xfId="11407"/>
    <cellStyle name="Примечание 2 28 3" xfId="16069"/>
    <cellStyle name="Примечание 2 28 4" xfId="20730"/>
    <cellStyle name="Примечание 2 29" xfId="6989"/>
    <cellStyle name="Примечание 2 29 2" xfId="11408"/>
    <cellStyle name="Примечание 2 29 3" xfId="16070"/>
    <cellStyle name="Примечание 2 29 4" xfId="20731"/>
    <cellStyle name="Примечание 2 3" xfId="642"/>
    <cellStyle name="Примечание 2 3 10" xfId="6990"/>
    <cellStyle name="Примечание 2 3 10 2" xfId="11409"/>
    <cellStyle name="Примечание 2 3 10 3" xfId="16071"/>
    <cellStyle name="Примечание 2 3 10 4" xfId="20732"/>
    <cellStyle name="Примечание 2 3 11" xfId="6991"/>
    <cellStyle name="Примечание 2 3 11 2" xfId="11410"/>
    <cellStyle name="Примечание 2 3 11 3" xfId="16072"/>
    <cellStyle name="Примечание 2 3 11 4" xfId="20733"/>
    <cellStyle name="Примечание 2 3 12" xfId="6992"/>
    <cellStyle name="Примечание 2 3 12 2" xfId="11411"/>
    <cellStyle name="Примечание 2 3 12 3" xfId="16073"/>
    <cellStyle name="Примечание 2 3 12 4" xfId="20734"/>
    <cellStyle name="Примечание 2 3 13" xfId="6993"/>
    <cellStyle name="Примечание 2 3 13 2" xfId="11412"/>
    <cellStyle name="Примечание 2 3 13 3" xfId="16074"/>
    <cellStyle name="Примечание 2 3 13 4" xfId="20735"/>
    <cellStyle name="Примечание 2 3 14" xfId="6994"/>
    <cellStyle name="Примечание 2 3 14 2" xfId="11413"/>
    <cellStyle name="Примечание 2 3 14 3" xfId="16075"/>
    <cellStyle name="Примечание 2 3 14 4" xfId="20736"/>
    <cellStyle name="Примечание 2 3 15" xfId="6995"/>
    <cellStyle name="Примечание 2 3 15 2" xfId="11414"/>
    <cellStyle name="Примечание 2 3 15 3" xfId="16076"/>
    <cellStyle name="Примечание 2 3 15 4" xfId="20737"/>
    <cellStyle name="Примечание 2 3 16" xfId="6996"/>
    <cellStyle name="Примечание 2 3 16 2" xfId="11415"/>
    <cellStyle name="Примечание 2 3 16 3" xfId="16077"/>
    <cellStyle name="Примечание 2 3 16 4" xfId="20738"/>
    <cellStyle name="Примечание 2 3 17" xfId="6997"/>
    <cellStyle name="Примечание 2 3 17 2" xfId="11416"/>
    <cellStyle name="Примечание 2 3 17 3" xfId="16078"/>
    <cellStyle name="Примечание 2 3 17 4" xfId="20739"/>
    <cellStyle name="Примечание 2 3 18" xfId="6998"/>
    <cellStyle name="Примечание 2 3 18 2" xfId="11417"/>
    <cellStyle name="Примечание 2 3 18 3" xfId="16079"/>
    <cellStyle name="Примечание 2 3 18 4" xfId="20740"/>
    <cellStyle name="Примечание 2 3 19" xfId="2451"/>
    <cellStyle name="Примечание 2 3 2" xfId="832"/>
    <cellStyle name="Примечание 2 3 2 2" xfId="1201"/>
    <cellStyle name="Примечание 2 3 2 3" xfId="1641"/>
    <cellStyle name="Примечание 2 3 2 4" xfId="2081"/>
    <cellStyle name="Примечание 2 3 2 5" xfId="6999"/>
    <cellStyle name="Примечание 2 3 2 6" xfId="11418"/>
    <cellStyle name="Примечание 2 3 2 7" xfId="16080"/>
    <cellStyle name="Примечание 2 3 2 8" xfId="20741"/>
    <cellStyle name="Примечание 2 3 20" xfId="11723"/>
    <cellStyle name="Примечание 2 3 21" xfId="16384"/>
    <cellStyle name="Примечание 2 3 3" xfId="1148"/>
    <cellStyle name="Примечание 2 3 3 2" xfId="1402"/>
    <cellStyle name="Примечание 2 3 3 3" xfId="1842"/>
    <cellStyle name="Примечание 2 3 3 4" xfId="2282"/>
    <cellStyle name="Примечание 2 3 3 5" xfId="7000"/>
    <cellStyle name="Примечание 2 3 3 6" xfId="11419"/>
    <cellStyle name="Примечание 2 3 3 7" xfId="16081"/>
    <cellStyle name="Примечание 2 3 3 8" xfId="20742"/>
    <cellStyle name="Примечание 2 3 4" xfId="724"/>
    <cellStyle name="Примечание 2 3 4 2" xfId="7001"/>
    <cellStyle name="Примечание 2 3 4 3" xfId="11420"/>
    <cellStyle name="Примечание 2 3 4 4" xfId="16082"/>
    <cellStyle name="Примечание 2 3 4 5" xfId="20743"/>
    <cellStyle name="Примечание 2 3 5" xfId="1437"/>
    <cellStyle name="Примечание 2 3 5 2" xfId="7002"/>
    <cellStyle name="Примечание 2 3 5 3" xfId="11421"/>
    <cellStyle name="Примечание 2 3 5 4" xfId="16083"/>
    <cellStyle name="Примечание 2 3 5 5" xfId="20744"/>
    <cellStyle name="Примечание 2 3 6" xfId="1877"/>
    <cellStyle name="Примечание 2 3 6 2" xfId="7003"/>
    <cellStyle name="Примечание 2 3 6 3" xfId="11422"/>
    <cellStyle name="Примечание 2 3 6 4" xfId="16084"/>
    <cellStyle name="Примечание 2 3 6 5" xfId="20745"/>
    <cellStyle name="Примечание 2 3 7" xfId="2749"/>
    <cellStyle name="Примечание 2 3 7 2" xfId="11423"/>
    <cellStyle name="Примечание 2 3 7 3" xfId="16085"/>
    <cellStyle name="Примечание 2 3 7 4" xfId="20746"/>
    <cellStyle name="Примечание 2 3 8" xfId="7004"/>
    <cellStyle name="Примечание 2 3 8 2" xfId="11424"/>
    <cellStyle name="Примечание 2 3 8 3" xfId="16086"/>
    <cellStyle name="Примечание 2 3 8 4" xfId="20747"/>
    <cellStyle name="Примечание 2 3 9" xfId="7005"/>
    <cellStyle name="Примечание 2 3 9 2" xfId="11425"/>
    <cellStyle name="Примечание 2 3 9 3" xfId="16087"/>
    <cellStyle name="Примечание 2 3 9 4" xfId="20748"/>
    <cellStyle name="Примечание 2 30" xfId="5929"/>
    <cellStyle name="Примечание 2 31" xfId="2538"/>
    <cellStyle name="Примечание 2 32" xfId="2521"/>
    <cellStyle name="Примечание 2 4" xfId="643"/>
    <cellStyle name="Примечание 2 4 10" xfId="7006"/>
    <cellStyle name="Примечание 2 4 10 2" xfId="11426"/>
    <cellStyle name="Примечание 2 4 10 3" xfId="16088"/>
    <cellStyle name="Примечание 2 4 10 4" xfId="20749"/>
    <cellStyle name="Примечание 2 4 11" xfId="7007"/>
    <cellStyle name="Примечание 2 4 11 2" xfId="11427"/>
    <cellStyle name="Примечание 2 4 11 3" xfId="16089"/>
    <cellStyle name="Примечание 2 4 11 4" xfId="20750"/>
    <cellStyle name="Примечание 2 4 12" xfId="7008"/>
    <cellStyle name="Примечание 2 4 12 2" xfId="11428"/>
    <cellStyle name="Примечание 2 4 12 3" xfId="16090"/>
    <cellStyle name="Примечание 2 4 12 4" xfId="20751"/>
    <cellStyle name="Примечание 2 4 13" xfId="7009"/>
    <cellStyle name="Примечание 2 4 13 2" xfId="11429"/>
    <cellStyle name="Примечание 2 4 13 3" xfId="16091"/>
    <cellStyle name="Примечание 2 4 13 4" xfId="20752"/>
    <cellStyle name="Примечание 2 4 14" xfId="7010"/>
    <cellStyle name="Примечание 2 4 14 2" xfId="11430"/>
    <cellStyle name="Примечание 2 4 14 3" xfId="16092"/>
    <cellStyle name="Примечание 2 4 14 4" xfId="20753"/>
    <cellStyle name="Примечание 2 4 15" xfId="7011"/>
    <cellStyle name="Примечание 2 4 15 2" xfId="11431"/>
    <cellStyle name="Примечание 2 4 15 3" xfId="16093"/>
    <cellStyle name="Примечание 2 4 15 4" xfId="20754"/>
    <cellStyle name="Примечание 2 4 16" xfId="7012"/>
    <cellStyle name="Примечание 2 4 16 2" xfId="11432"/>
    <cellStyle name="Примечание 2 4 16 3" xfId="16094"/>
    <cellStyle name="Примечание 2 4 16 4" xfId="20755"/>
    <cellStyle name="Примечание 2 4 17" xfId="7013"/>
    <cellStyle name="Примечание 2 4 17 2" xfId="11433"/>
    <cellStyle name="Примечание 2 4 17 3" xfId="16095"/>
    <cellStyle name="Примечание 2 4 17 4" xfId="20756"/>
    <cellStyle name="Примечание 2 4 18" xfId="7014"/>
    <cellStyle name="Примечание 2 4 18 2" xfId="11434"/>
    <cellStyle name="Примечание 2 4 18 3" xfId="16096"/>
    <cellStyle name="Примечание 2 4 18 4" xfId="20757"/>
    <cellStyle name="Примечание 2 4 19" xfId="2450"/>
    <cellStyle name="Примечание 2 4 2" xfId="1028"/>
    <cellStyle name="Примечание 2 4 2 2" xfId="1403"/>
    <cellStyle name="Примечание 2 4 2 3" xfId="1843"/>
    <cellStyle name="Примечание 2 4 2 4" xfId="2283"/>
    <cellStyle name="Примечание 2 4 2 5" xfId="7015"/>
    <cellStyle name="Примечание 2 4 2 6" xfId="11435"/>
    <cellStyle name="Примечание 2 4 2 7" xfId="16097"/>
    <cellStyle name="Примечание 2 4 2 8" xfId="20758"/>
    <cellStyle name="Примечание 2 4 20" xfId="11724"/>
    <cellStyle name="Примечание 2 4 21" xfId="16385"/>
    <cellStyle name="Примечание 2 4 3" xfId="1202"/>
    <cellStyle name="Примечание 2 4 3 2" xfId="7016"/>
    <cellStyle name="Примечание 2 4 3 3" xfId="11436"/>
    <cellStyle name="Примечание 2 4 3 4" xfId="16098"/>
    <cellStyle name="Примечание 2 4 3 5" xfId="20759"/>
    <cellStyle name="Примечание 2 4 4" xfId="1642"/>
    <cellStyle name="Примечание 2 4 4 2" xfId="7017"/>
    <cellStyle name="Примечание 2 4 4 3" xfId="11437"/>
    <cellStyle name="Примечание 2 4 4 4" xfId="16099"/>
    <cellStyle name="Примечание 2 4 4 5" xfId="20760"/>
    <cellStyle name="Примечание 2 4 5" xfId="2082"/>
    <cellStyle name="Примечание 2 4 5 2" xfId="7018"/>
    <cellStyle name="Примечание 2 4 5 3" xfId="11438"/>
    <cellStyle name="Примечание 2 4 5 4" xfId="16100"/>
    <cellStyle name="Примечание 2 4 5 5" xfId="20761"/>
    <cellStyle name="Примечание 2 4 6" xfId="2750"/>
    <cellStyle name="Примечание 2 4 6 2" xfId="11439"/>
    <cellStyle name="Примечание 2 4 6 3" xfId="16101"/>
    <cellStyle name="Примечание 2 4 6 4" xfId="20762"/>
    <cellStyle name="Примечание 2 4 7" xfId="7019"/>
    <cellStyle name="Примечание 2 4 7 2" xfId="11440"/>
    <cellStyle name="Примечание 2 4 7 3" xfId="16102"/>
    <cellStyle name="Примечание 2 4 7 4" xfId="20763"/>
    <cellStyle name="Примечание 2 4 8" xfId="7020"/>
    <cellStyle name="Примечание 2 4 8 2" xfId="11441"/>
    <cellStyle name="Примечание 2 4 8 3" xfId="16103"/>
    <cellStyle name="Примечание 2 4 8 4" xfId="20764"/>
    <cellStyle name="Примечание 2 4 9" xfId="7021"/>
    <cellStyle name="Примечание 2 4 9 2" xfId="11442"/>
    <cellStyle name="Примечание 2 4 9 3" xfId="16104"/>
    <cellStyle name="Примечание 2 4 9 4" xfId="20765"/>
    <cellStyle name="Примечание 2 5" xfId="644"/>
    <cellStyle name="Примечание 2 5 10" xfId="7022"/>
    <cellStyle name="Примечание 2 5 10 2" xfId="11443"/>
    <cellStyle name="Примечание 2 5 10 3" xfId="16105"/>
    <cellStyle name="Примечание 2 5 10 4" xfId="20766"/>
    <cellStyle name="Примечание 2 5 11" xfId="7023"/>
    <cellStyle name="Примечание 2 5 11 2" xfId="11444"/>
    <cellStyle name="Примечание 2 5 11 3" xfId="16106"/>
    <cellStyle name="Примечание 2 5 11 4" xfId="20767"/>
    <cellStyle name="Примечание 2 5 12" xfId="7024"/>
    <cellStyle name="Примечание 2 5 12 2" xfId="11445"/>
    <cellStyle name="Примечание 2 5 12 3" xfId="16107"/>
    <cellStyle name="Примечание 2 5 12 4" xfId="20768"/>
    <cellStyle name="Примечание 2 5 13" xfId="7025"/>
    <cellStyle name="Примечание 2 5 13 2" xfId="11446"/>
    <cellStyle name="Примечание 2 5 13 3" xfId="16108"/>
    <cellStyle name="Примечание 2 5 13 4" xfId="20769"/>
    <cellStyle name="Примечание 2 5 14" xfId="7026"/>
    <cellStyle name="Примечание 2 5 14 2" xfId="11447"/>
    <cellStyle name="Примечание 2 5 14 3" xfId="16109"/>
    <cellStyle name="Примечание 2 5 14 4" xfId="20770"/>
    <cellStyle name="Примечание 2 5 15" xfId="7027"/>
    <cellStyle name="Примечание 2 5 15 2" xfId="11448"/>
    <cellStyle name="Примечание 2 5 15 3" xfId="16110"/>
    <cellStyle name="Примечание 2 5 15 4" xfId="20771"/>
    <cellStyle name="Примечание 2 5 16" xfId="7028"/>
    <cellStyle name="Примечание 2 5 16 2" xfId="11449"/>
    <cellStyle name="Примечание 2 5 16 3" xfId="16111"/>
    <cellStyle name="Примечание 2 5 16 4" xfId="20772"/>
    <cellStyle name="Примечание 2 5 17" xfId="7029"/>
    <cellStyle name="Примечание 2 5 17 2" xfId="11450"/>
    <cellStyle name="Примечание 2 5 17 3" xfId="16112"/>
    <cellStyle name="Примечание 2 5 17 4" xfId="20773"/>
    <cellStyle name="Примечание 2 5 18" xfId="7030"/>
    <cellStyle name="Примечание 2 5 18 2" xfId="11451"/>
    <cellStyle name="Примечание 2 5 18 3" xfId="16113"/>
    <cellStyle name="Примечание 2 5 18 4" xfId="20774"/>
    <cellStyle name="Примечание 2 5 19" xfId="2449"/>
    <cellStyle name="Примечание 2 5 2" xfId="1029"/>
    <cellStyle name="Примечание 2 5 2 2" xfId="1404"/>
    <cellStyle name="Примечание 2 5 2 3" xfId="1844"/>
    <cellStyle name="Примечание 2 5 2 4" xfId="2284"/>
    <cellStyle name="Примечание 2 5 2 5" xfId="7031"/>
    <cellStyle name="Примечание 2 5 2 6" xfId="11452"/>
    <cellStyle name="Примечание 2 5 2 7" xfId="16114"/>
    <cellStyle name="Примечание 2 5 2 8" xfId="20775"/>
    <cellStyle name="Примечание 2 5 20" xfId="11725"/>
    <cellStyle name="Примечание 2 5 21" xfId="16386"/>
    <cellStyle name="Примечание 2 5 3" xfId="1203"/>
    <cellStyle name="Примечание 2 5 3 2" xfId="7032"/>
    <cellStyle name="Примечание 2 5 3 3" xfId="11453"/>
    <cellStyle name="Примечание 2 5 3 4" xfId="16115"/>
    <cellStyle name="Примечание 2 5 3 5" xfId="20776"/>
    <cellStyle name="Примечание 2 5 4" xfId="1643"/>
    <cellStyle name="Примечание 2 5 4 2" xfId="7033"/>
    <cellStyle name="Примечание 2 5 4 3" xfId="11454"/>
    <cellStyle name="Примечание 2 5 4 4" xfId="16116"/>
    <cellStyle name="Примечание 2 5 4 5" xfId="20777"/>
    <cellStyle name="Примечание 2 5 5" xfId="2083"/>
    <cellStyle name="Примечание 2 5 5 2" xfId="7034"/>
    <cellStyle name="Примечание 2 5 5 3" xfId="11455"/>
    <cellStyle name="Примечание 2 5 5 4" xfId="16117"/>
    <cellStyle name="Примечание 2 5 5 5" xfId="20778"/>
    <cellStyle name="Примечание 2 5 6" xfId="2751"/>
    <cellStyle name="Примечание 2 5 6 2" xfId="11456"/>
    <cellStyle name="Примечание 2 5 6 3" xfId="16118"/>
    <cellStyle name="Примечание 2 5 6 4" xfId="20779"/>
    <cellStyle name="Примечание 2 5 7" xfId="7036"/>
    <cellStyle name="Примечание 2 5 7 2" xfId="11457"/>
    <cellStyle name="Примечание 2 5 7 3" xfId="16119"/>
    <cellStyle name="Примечание 2 5 7 4" xfId="20780"/>
    <cellStyle name="Примечание 2 5 8" xfId="7037"/>
    <cellStyle name="Примечание 2 5 8 2" xfId="11458"/>
    <cellStyle name="Примечание 2 5 8 3" xfId="16120"/>
    <cellStyle name="Примечание 2 5 8 4" xfId="20781"/>
    <cellStyle name="Примечание 2 5 9" xfId="7038"/>
    <cellStyle name="Примечание 2 5 9 2" xfId="11459"/>
    <cellStyle name="Примечание 2 5 9 3" xfId="16121"/>
    <cellStyle name="Примечание 2 5 9 4" xfId="20782"/>
    <cellStyle name="Примечание 2 6" xfId="645"/>
    <cellStyle name="Примечание 2 6 10" xfId="7039"/>
    <cellStyle name="Примечание 2 6 10 2" xfId="11460"/>
    <cellStyle name="Примечание 2 6 10 3" xfId="16122"/>
    <cellStyle name="Примечание 2 6 10 4" xfId="20783"/>
    <cellStyle name="Примечание 2 6 11" xfId="7040"/>
    <cellStyle name="Примечание 2 6 11 2" xfId="11461"/>
    <cellStyle name="Примечание 2 6 11 3" xfId="16123"/>
    <cellStyle name="Примечание 2 6 11 4" xfId="20784"/>
    <cellStyle name="Примечание 2 6 12" xfId="7041"/>
    <cellStyle name="Примечание 2 6 12 2" xfId="11462"/>
    <cellStyle name="Примечание 2 6 12 3" xfId="16124"/>
    <cellStyle name="Примечание 2 6 12 4" xfId="20785"/>
    <cellStyle name="Примечание 2 6 13" xfId="7042"/>
    <cellStyle name="Примечание 2 6 13 2" xfId="11463"/>
    <cellStyle name="Примечание 2 6 13 3" xfId="16125"/>
    <cellStyle name="Примечание 2 6 13 4" xfId="20786"/>
    <cellStyle name="Примечание 2 6 14" xfId="7043"/>
    <cellStyle name="Примечание 2 6 14 2" xfId="11464"/>
    <cellStyle name="Примечание 2 6 14 3" xfId="16126"/>
    <cellStyle name="Примечание 2 6 14 4" xfId="20787"/>
    <cellStyle name="Примечание 2 6 15" xfId="7044"/>
    <cellStyle name="Примечание 2 6 15 2" xfId="11465"/>
    <cellStyle name="Примечание 2 6 15 3" xfId="16127"/>
    <cellStyle name="Примечание 2 6 15 4" xfId="20788"/>
    <cellStyle name="Примечание 2 6 16" xfId="7045"/>
    <cellStyle name="Примечание 2 6 16 2" xfId="11466"/>
    <cellStyle name="Примечание 2 6 16 3" xfId="16128"/>
    <cellStyle name="Примечание 2 6 16 4" xfId="20789"/>
    <cellStyle name="Примечание 2 6 17" xfId="7046"/>
    <cellStyle name="Примечание 2 6 17 2" xfId="11467"/>
    <cellStyle name="Примечание 2 6 17 3" xfId="16129"/>
    <cellStyle name="Примечание 2 6 17 4" xfId="20790"/>
    <cellStyle name="Примечание 2 6 18" xfId="7047"/>
    <cellStyle name="Примечание 2 6 18 2" xfId="11468"/>
    <cellStyle name="Примечание 2 6 18 3" xfId="16130"/>
    <cellStyle name="Примечание 2 6 18 4" xfId="20791"/>
    <cellStyle name="Примечание 2 6 19" xfId="2448"/>
    <cellStyle name="Примечание 2 6 2" xfId="1030"/>
    <cellStyle name="Примечание 2 6 2 2" xfId="1405"/>
    <cellStyle name="Примечание 2 6 2 3" xfId="1845"/>
    <cellStyle name="Примечание 2 6 2 4" xfId="2285"/>
    <cellStyle name="Примечание 2 6 2 5" xfId="7048"/>
    <cellStyle name="Примечание 2 6 2 6" xfId="11469"/>
    <cellStyle name="Примечание 2 6 2 7" xfId="16131"/>
    <cellStyle name="Примечание 2 6 2 8" xfId="20792"/>
    <cellStyle name="Примечание 2 6 20" xfId="11726"/>
    <cellStyle name="Примечание 2 6 21" xfId="16387"/>
    <cellStyle name="Примечание 2 6 3" xfId="1204"/>
    <cellStyle name="Примечание 2 6 3 2" xfId="7049"/>
    <cellStyle name="Примечание 2 6 3 3" xfId="11470"/>
    <cellStyle name="Примечание 2 6 3 4" xfId="16132"/>
    <cellStyle name="Примечание 2 6 3 5" xfId="20793"/>
    <cellStyle name="Примечание 2 6 4" xfId="1644"/>
    <cellStyle name="Примечание 2 6 4 2" xfId="7050"/>
    <cellStyle name="Примечание 2 6 4 3" xfId="11471"/>
    <cellStyle name="Примечание 2 6 4 4" xfId="16133"/>
    <cellStyle name="Примечание 2 6 4 5" xfId="20794"/>
    <cellStyle name="Примечание 2 6 5" xfId="2084"/>
    <cellStyle name="Примечание 2 6 5 2" xfId="7051"/>
    <cellStyle name="Примечание 2 6 5 3" xfId="11472"/>
    <cellStyle name="Примечание 2 6 5 4" xfId="16134"/>
    <cellStyle name="Примечание 2 6 5 5" xfId="20795"/>
    <cellStyle name="Примечание 2 6 6" xfId="2752"/>
    <cellStyle name="Примечание 2 6 6 2" xfId="11473"/>
    <cellStyle name="Примечание 2 6 6 3" xfId="16135"/>
    <cellStyle name="Примечание 2 6 6 4" xfId="20796"/>
    <cellStyle name="Примечание 2 6 7" xfId="7052"/>
    <cellStyle name="Примечание 2 6 7 2" xfId="11474"/>
    <cellStyle name="Примечание 2 6 7 3" xfId="16136"/>
    <cellStyle name="Примечание 2 6 7 4" xfId="20797"/>
    <cellStyle name="Примечание 2 6 8" xfId="7053"/>
    <cellStyle name="Примечание 2 6 8 2" xfId="11475"/>
    <cellStyle name="Примечание 2 6 8 3" xfId="16137"/>
    <cellStyle name="Примечание 2 6 8 4" xfId="20798"/>
    <cellStyle name="Примечание 2 6 9" xfId="7054"/>
    <cellStyle name="Примечание 2 6 9 2" xfId="11476"/>
    <cellStyle name="Примечание 2 6 9 3" xfId="16138"/>
    <cellStyle name="Примечание 2 6 9 4" xfId="20799"/>
    <cellStyle name="Примечание 2 7" xfId="646"/>
    <cellStyle name="Примечание 2 7 10" xfId="7055"/>
    <cellStyle name="Примечание 2 7 10 2" xfId="11477"/>
    <cellStyle name="Примечание 2 7 10 3" xfId="16139"/>
    <cellStyle name="Примечание 2 7 10 4" xfId="20800"/>
    <cellStyle name="Примечание 2 7 11" xfId="7056"/>
    <cellStyle name="Примечание 2 7 11 2" xfId="11478"/>
    <cellStyle name="Примечание 2 7 11 3" xfId="16140"/>
    <cellStyle name="Примечание 2 7 11 4" xfId="20801"/>
    <cellStyle name="Примечание 2 7 12" xfId="7057"/>
    <cellStyle name="Примечание 2 7 12 2" xfId="11479"/>
    <cellStyle name="Примечание 2 7 12 3" xfId="16141"/>
    <cellStyle name="Примечание 2 7 12 4" xfId="20802"/>
    <cellStyle name="Примечание 2 7 13" xfId="7058"/>
    <cellStyle name="Примечание 2 7 13 2" xfId="11480"/>
    <cellStyle name="Примечание 2 7 13 3" xfId="16142"/>
    <cellStyle name="Примечание 2 7 13 4" xfId="20803"/>
    <cellStyle name="Примечание 2 7 14" xfId="7059"/>
    <cellStyle name="Примечание 2 7 14 2" xfId="11481"/>
    <cellStyle name="Примечание 2 7 14 3" xfId="16143"/>
    <cellStyle name="Примечание 2 7 14 4" xfId="20804"/>
    <cellStyle name="Примечание 2 7 15" xfId="7060"/>
    <cellStyle name="Примечание 2 7 15 2" xfId="11482"/>
    <cellStyle name="Примечание 2 7 15 3" xfId="16144"/>
    <cellStyle name="Примечание 2 7 15 4" xfId="20805"/>
    <cellStyle name="Примечание 2 7 16" xfId="7061"/>
    <cellStyle name="Примечание 2 7 16 2" xfId="11483"/>
    <cellStyle name="Примечание 2 7 16 3" xfId="16145"/>
    <cellStyle name="Примечание 2 7 16 4" xfId="20806"/>
    <cellStyle name="Примечание 2 7 17" xfId="7062"/>
    <cellStyle name="Примечание 2 7 17 2" xfId="11484"/>
    <cellStyle name="Примечание 2 7 17 3" xfId="16146"/>
    <cellStyle name="Примечание 2 7 17 4" xfId="20807"/>
    <cellStyle name="Примечание 2 7 18" xfId="7063"/>
    <cellStyle name="Примечание 2 7 18 2" xfId="11485"/>
    <cellStyle name="Примечание 2 7 18 3" xfId="16147"/>
    <cellStyle name="Примечание 2 7 18 4" xfId="20808"/>
    <cellStyle name="Примечание 2 7 19" xfId="2447"/>
    <cellStyle name="Примечание 2 7 2" xfId="1031"/>
    <cellStyle name="Примечание 2 7 2 2" xfId="1406"/>
    <cellStyle name="Примечание 2 7 2 3" xfId="1846"/>
    <cellStyle name="Примечание 2 7 2 4" xfId="2286"/>
    <cellStyle name="Примечание 2 7 2 5" xfId="7064"/>
    <cellStyle name="Примечание 2 7 2 6" xfId="11486"/>
    <cellStyle name="Примечание 2 7 2 7" xfId="16148"/>
    <cellStyle name="Примечание 2 7 2 8" xfId="20809"/>
    <cellStyle name="Примечание 2 7 20" xfId="11727"/>
    <cellStyle name="Примечание 2 7 21" xfId="16388"/>
    <cellStyle name="Примечание 2 7 3" xfId="1205"/>
    <cellStyle name="Примечание 2 7 3 2" xfId="7065"/>
    <cellStyle name="Примечание 2 7 3 3" xfId="11487"/>
    <cellStyle name="Примечание 2 7 3 4" xfId="16149"/>
    <cellStyle name="Примечание 2 7 3 5" xfId="20810"/>
    <cellStyle name="Примечание 2 7 4" xfId="1645"/>
    <cellStyle name="Примечание 2 7 4 2" xfId="7066"/>
    <cellStyle name="Примечание 2 7 4 3" xfId="11488"/>
    <cellStyle name="Примечание 2 7 4 4" xfId="16150"/>
    <cellStyle name="Примечание 2 7 4 5" xfId="20811"/>
    <cellStyle name="Примечание 2 7 5" xfId="2085"/>
    <cellStyle name="Примечание 2 7 5 2" xfId="7067"/>
    <cellStyle name="Примечание 2 7 5 3" xfId="11489"/>
    <cellStyle name="Примечание 2 7 5 4" xfId="16151"/>
    <cellStyle name="Примечание 2 7 5 5" xfId="20812"/>
    <cellStyle name="Примечание 2 7 6" xfId="2753"/>
    <cellStyle name="Примечание 2 7 6 2" xfId="11490"/>
    <cellStyle name="Примечание 2 7 6 3" xfId="16152"/>
    <cellStyle name="Примечание 2 7 6 4" xfId="20813"/>
    <cellStyle name="Примечание 2 7 7" xfId="7068"/>
    <cellStyle name="Примечание 2 7 7 2" xfId="11491"/>
    <cellStyle name="Примечание 2 7 7 3" xfId="16153"/>
    <cellStyle name="Примечание 2 7 7 4" xfId="20814"/>
    <cellStyle name="Примечание 2 7 8" xfId="7069"/>
    <cellStyle name="Примечание 2 7 8 2" xfId="11492"/>
    <cellStyle name="Примечание 2 7 8 3" xfId="16154"/>
    <cellStyle name="Примечание 2 7 8 4" xfId="20815"/>
    <cellStyle name="Примечание 2 7 9" xfId="7070"/>
    <cellStyle name="Примечание 2 7 9 2" xfId="11493"/>
    <cellStyle name="Примечание 2 7 9 3" xfId="16155"/>
    <cellStyle name="Примечание 2 7 9 4" xfId="20816"/>
    <cellStyle name="Примечание 2 8" xfId="647"/>
    <cellStyle name="Примечание 2 8 10" xfId="7071"/>
    <cellStyle name="Примечание 2 8 10 2" xfId="11494"/>
    <cellStyle name="Примечание 2 8 10 3" xfId="16156"/>
    <cellStyle name="Примечание 2 8 10 4" xfId="20817"/>
    <cellStyle name="Примечание 2 8 11" xfId="7072"/>
    <cellStyle name="Примечание 2 8 11 2" xfId="11495"/>
    <cellStyle name="Примечание 2 8 11 3" xfId="16157"/>
    <cellStyle name="Примечание 2 8 11 4" xfId="20818"/>
    <cellStyle name="Примечание 2 8 12" xfId="7073"/>
    <cellStyle name="Примечание 2 8 12 2" xfId="11496"/>
    <cellStyle name="Примечание 2 8 12 3" xfId="16158"/>
    <cellStyle name="Примечание 2 8 12 4" xfId="20819"/>
    <cellStyle name="Примечание 2 8 13" xfId="7074"/>
    <cellStyle name="Примечание 2 8 13 2" xfId="11497"/>
    <cellStyle name="Примечание 2 8 13 3" xfId="16159"/>
    <cellStyle name="Примечание 2 8 13 4" xfId="20820"/>
    <cellStyle name="Примечание 2 8 14" xfId="7075"/>
    <cellStyle name="Примечание 2 8 14 2" xfId="11498"/>
    <cellStyle name="Примечание 2 8 14 3" xfId="16160"/>
    <cellStyle name="Примечание 2 8 14 4" xfId="20821"/>
    <cellStyle name="Примечание 2 8 15" xfId="7076"/>
    <cellStyle name="Примечание 2 8 15 2" xfId="11499"/>
    <cellStyle name="Примечание 2 8 15 3" xfId="16161"/>
    <cellStyle name="Примечание 2 8 15 4" xfId="20822"/>
    <cellStyle name="Примечание 2 8 16" xfId="7077"/>
    <cellStyle name="Примечание 2 8 16 2" xfId="11500"/>
    <cellStyle name="Примечание 2 8 16 3" xfId="16162"/>
    <cellStyle name="Примечание 2 8 16 4" xfId="20823"/>
    <cellStyle name="Примечание 2 8 17" xfId="7078"/>
    <cellStyle name="Примечание 2 8 17 2" xfId="11501"/>
    <cellStyle name="Примечание 2 8 17 3" xfId="16163"/>
    <cellStyle name="Примечание 2 8 17 4" xfId="20824"/>
    <cellStyle name="Примечание 2 8 18" xfId="7079"/>
    <cellStyle name="Примечание 2 8 18 2" xfId="11502"/>
    <cellStyle name="Примечание 2 8 18 3" xfId="16164"/>
    <cellStyle name="Примечание 2 8 18 4" xfId="20825"/>
    <cellStyle name="Примечание 2 8 19" xfId="2446"/>
    <cellStyle name="Примечание 2 8 2" xfId="1032"/>
    <cellStyle name="Примечание 2 8 2 2" xfId="1407"/>
    <cellStyle name="Примечание 2 8 2 3" xfId="1847"/>
    <cellStyle name="Примечание 2 8 2 4" xfId="2287"/>
    <cellStyle name="Примечание 2 8 2 5" xfId="7080"/>
    <cellStyle name="Примечание 2 8 2 6" xfId="11503"/>
    <cellStyle name="Примечание 2 8 2 7" xfId="16165"/>
    <cellStyle name="Примечание 2 8 2 8" xfId="20826"/>
    <cellStyle name="Примечание 2 8 20" xfId="11728"/>
    <cellStyle name="Примечание 2 8 21" xfId="16389"/>
    <cellStyle name="Примечание 2 8 3" xfId="1206"/>
    <cellStyle name="Примечание 2 8 3 2" xfId="7081"/>
    <cellStyle name="Примечание 2 8 3 3" xfId="11504"/>
    <cellStyle name="Примечание 2 8 3 4" xfId="16166"/>
    <cellStyle name="Примечание 2 8 3 5" xfId="20827"/>
    <cellStyle name="Примечание 2 8 4" xfId="1646"/>
    <cellStyle name="Примечание 2 8 4 2" xfId="7082"/>
    <cellStyle name="Примечание 2 8 4 3" xfId="11505"/>
    <cellStyle name="Примечание 2 8 4 4" xfId="16167"/>
    <cellStyle name="Примечание 2 8 4 5" xfId="20828"/>
    <cellStyle name="Примечание 2 8 5" xfId="2086"/>
    <cellStyle name="Примечание 2 8 5 2" xfId="7083"/>
    <cellStyle name="Примечание 2 8 5 3" xfId="11506"/>
    <cellStyle name="Примечание 2 8 5 4" xfId="16168"/>
    <cellStyle name="Примечание 2 8 5 5" xfId="20829"/>
    <cellStyle name="Примечание 2 8 6" xfId="2754"/>
    <cellStyle name="Примечание 2 8 6 2" xfId="11507"/>
    <cellStyle name="Примечание 2 8 6 3" xfId="16169"/>
    <cellStyle name="Примечание 2 8 6 4" xfId="20830"/>
    <cellStyle name="Примечание 2 8 7" xfId="7084"/>
    <cellStyle name="Примечание 2 8 7 2" xfId="11508"/>
    <cellStyle name="Примечание 2 8 7 3" xfId="16170"/>
    <cellStyle name="Примечание 2 8 7 4" xfId="20831"/>
    <cellStyle name="Примечание 2 8 8" xfId="7085"/>
    <cellStyle name="Примечание 2 8 8 2" xfId="11509"/>
    <cellStyle name="Примечание 2 8 8 3" xfId="16171"/>
    <cellStyle name="Примечание 2 8 8 4" xfId="20832"/>
    <cellStyle name="Примечание 2 8 9" xfId="7086"/>
    <cellStyle name="Примечание 2 8 9 2" xfId="11510"/>
    <cellStyle name="Примечание 2 8 9 3" xfId="16172"/>
    <cellStyle name="Примечание 2 8 9 4" xfId="20833"/>
    <cellStyle name="Примечание 2 9" xfId="648"/>
    <cellStyle name="Примечание 2 9 10" xfId="7087"/>
    <cellStyle name="Примечание 2 9 10 2" xfId="11511"/>
    <cellStyle name="Примечание 2 9 10 3" xfId="16173"/>
    <cellStyle name="Примечание 2 9 10 4" xfId="20834"/>
    <cellStyle name="Примечание 2 9 11" xfId="7088"/>
    <cellStyle name="Примечание 2 9 11 2" xfId="11512"/>
    <cellStyle name="Примечание 2 9 11 3" xfId="16174"/>
    <cellStyle name="Примечание 2 9 11 4" xfId="20835"/>
    <cellStyle name="Примечание 2 9 12" xfId="7089"/>
    <cellStyle name="Примечание 2 9 12 2" xfId="11513"/>
    <cellStyle name="Примечание 2 9 12 3" xfId="16175"/>
    <cellStyle name="Примечание 2 9 12 4" xfId="20836"/>
    <cellStyle name="Примечание 2 9 13" xfId="7090"/>
    <cellStyle name="Примечание 2 9 13 2" xfId="11514"/>
    <cellStyle name="Примечание 2 9 13 3" xfId="16176"/>
    <cellStyle name="Примечание 2 9 13 4" xfId="20837"/>
    <cellStyle name="Примечание 2 9 14" xfId="7091"/>
    <cellStyle name="Примечание 2 9 14 2" xfId="11515"/>
    <cellStyle name="Примечание 2 9 14 3" xfId="16177"/>
    <cellStyle name="Примечание 2 9 14 4" xfId="20838"/>
    <cellStyle name="Примечание 2 9 15" xfId="7092"/>
    <cellStyle name="Примечание 2 9 15 2" xfId="11516"/>
    <cellStyle name="Примечание 2 9 15 3" xfId="16178"/>
    <cellStyle name="Примечание 2 9 15 4" xfId="20839"/>
    <cellStyle name="Примечание 2 9 16" xfId="7093"/>
    <cellStyle name="Примечание 2 9 16 2" xfId="11517"/>
    <cellStyle name="Примечание 2 9 16 3" xfId="16179"/>
    <cellStyle name="Примечание 2 9 16 4" xfId="20840"/>
    <cellStyle name="Примечание 2 9 17" xfId="7094"/>
    <cellStyle name="Примечание 2 9 17 2" xfId="11518"/>
    <cellStyle name="Примечание 2 9 17 3" xfId="16180"/>
    <cellStyle name="Примечание 2 9 17 4" xfId="20841"/>
    <cellStyle name="Примечание 2 9 18" xfId="7095"/>
    <cellStyle name="Примечание 2 9 18 2" xfId="11519"/>
    <cellStyle name="Примечание 2 9 18 3" xfId="16181"/>
    <cellStyle name="Примечание 2 9 18 4" xfId="20842"/>
    <cellStyle name="Примечание 2 9 19" xfId="2445"/>
    <cellStyle name="Примечание 2 9 2" xfId="1033"/>
    <cellStyle name="Примечание 2 9 2 2" xfId="1408"/>
    <cellStyle name="Примечание 2 9 2 3" xfId="1848"/>
    <cellStyle name="Примечание 2 9 2 4" xfId="2288"/>
    <cellStyle name="Примечание 2 9 2 5" xfId="7096"/>
    <cellStyle name="Примечание 2 9 2 6" xfId="11520"/>
    <cellStyle name="Примечание 2 9 2 7" xfId="16182"/>
    <cellStyle name="Примечание 2 9 2 8" xfId="20843"/>
    <cellStyle name="Примечание 2 9 20" xfId="11729"/>
    <cellStyle name="Примечание 2 9 21" xfId="16390"/>
    <cellStyle name="Примечание 2 9 3" xfId="1207"/>
    <cellStyle name="Примечание 2 9 3 2" xfId="7097"/>
    <cellStyle name="Примечание 2 9 3 3" xfId="11521"/>
    <cellStyle name="Примечание 2 9 3 4" xfId="16183"/>
    <cellStyle name="Примечание 2 9 3 5" xfId="20844"/>
    <cellStyle name="Примечание 2 9 4" xfId="1647"/>
    <cellStyle name="Примечание 2 9 4 2" xfId="7098"/>
    <cellStyle name="Примечание 2 9 4 3" xfId="11522"/>
    <cellStyle name="Примечание 2 9 4 4" xfId="16184"/>
    <cellStyle name="Примечание 2 9 4 5" xfId="20845"/>
    <cellStyle name="Примечание 2 9 5" xfId="2087"/>
    <cellStyle name="Примечание 2 9 5 2" xfId="7099"/>
    <cellStyle name="Примечание 2 9 5 3" xfId="11523"/>
    <cellStyle name="Примечание 2 9 5 4" xfId="16185"/>
    <cellStyle name="Примечание 2 9 5 5" xfId="20846"/>
    <cellStyle name="Примечание 2 9 6" xfId="2755"/>
    <cellStyle name="Примечание 2 9 6 2" xfId="11524"/>
    <cellStyle name="Примечание 2 9 6 3" xfId="16186"/>
    <cellStyle name="Примечание 2 9 6 4" xfId="20847"/>
    <cellStyle name="Примечание 2 9 7" xfId="7100"/>
    <cellStyle name="Примечание 2 9 7 2" xfId="11525"/>
    <cellStyle name="Примечание 2 9 7 3" xfId="16187"/>
    <cellStyle name="Примечание 2 9 7 4" xfId="20848"/>
    <cellStyle name="Примечание 2 9 8" xfId="7101"/>
    <cellStyle name="Примечание 2 9 8 2" xfId="11526"/>
    <cellStyle name="Примечание 2 9 8 3" xfId="16188"/>
    <cellStyle name="Примечание 2 9 8 4" xfId="20849"/>
    <cellStyle name="Примечание 2 9 9" xfId="7102"/>
    <cellStyle name="Примечание 2 9 9 2" xfId="11527"/>
    <cellStyle name="Примечание 2 9 9 3" xfId="16189"/>
    <cellStyle name="Примечание 2 9 9 4" xfId="20850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D99795"/>
      <color rgb="FFFFCCCC"/>
      <color rgb="FFFF7757"/>
      <color rgb="FFFF3300"/>
      <color rgb="FFFF5229"/>
      <color rgb="FF05FF82"/>
      <color rgb="FF43FFA1"/>
      <color rgb="FF00CC66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theme" Target="theme/theme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102;&#1076;&#1078;&#1077;&#1090;%202020%20&#1075;&#1086;&#1076;/&#1055;&#1051;&#1040;&#1053;%20&#1060;&#1061;&#1044;%202020-2022%20&#1075;&#1075;/12.%20&#1044;&#1045;&#1050;&#1040;&#1041;&#1056;&#1068;%202020/&#1054;&#1073;&#1097;&#1077;&#1086;&#1073;&#1088;&#1072;&#1079;&#1086;&#1074;&#1072;&#1090;&#1077;&#1083;&#1100;&#1085;&#1099;&#1077;%20&#1091;&#1095;&#1088;&#1077;&#1078;&#1076;&#1077;&#1085;&#1080;&#1103;/1.%20&#1052;&#1041;&#1054;&#1059;&#1051;%20&#8470;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83;&#1103;%20&#1088;&#1072;&#1073;&#1086;&#1090;%20&#1096;&#1082;&#1086;&#1083;%2021%20&#1075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1"/>
      <sheetName val="Раздел 2 новое"/>
      <sheetName val="Раздел 2"/>
      <sheetName val="ДК доходы"/>
      <sheetName val="Собственность (120)"/>
      <sheetName val="Оказание услуг (130)"/>
      <sheetName val="Штрафы (140)"/>
      <sheetName val="Безвозмездные (150)"/>
      <sheetName val="Активы (400)"/>
      <sheetName val="Прочие поступления (510)"/>
      <sheetName val="Налоги из дохода 180"/>
      <sheetName val="ДК по выплатам"/>
      <sheetName val="211квр 111 (2020)РАЙОН"/>
      <sheetName val="211квр 111 (2021)РАЙОН"/>
      <sheetName val="211квр 111 (2022)РАЙОН"/>
      <sheetName val="264 КВР 111 (2020)Р-Н"/>
      <sheetName val="264 КВР 111 (2021)Р-Н"/>
      <sheetName val="264 КВР 111 (2022)Р-Н"/>
      <sheetName val="266 КВР 111 (2020)Р-Н"/>
      <sheetName val="266 КВР 111 (2021)Р-Н"/>
      <sheetName val="266 КВР 111 (2022)Р-Н"/>
      <sheetName val="213 КВР 113 (2020-2022)Р-Н"/>
      <sheetName val="266 КВР 112 (2020)Р-Н"/>
      <sheetName val="266 КВР 112 (2021)Р-Н"/>
      <sheetName val="266 КВР 112 (2022)Р-Н"/>
      <sheetName val="222 (2020)Р-Н,ПОДВОЗ"/>
      <sheetName val="222 (2021)Р-Н,ПОДВОЗ"/>
      <sheetName val="222 (2022)Р-Н,ПОДВОЗ"/>
      <sheetName val="223 (2020)Р-Н"/>
      <sheetName val="223 (2021)Р-Н"/>
      <sheetName val="223 (2022)Р-Н"/>
      <sheetName val="223 КВР 247 (2021)Р-Н"/>
      <sheetName val="223 КВР 247 (2022)Р-Н"/>
      <sheetName val="225  (2020)Р-Н"/>
      <sheetName val="225  (2021)Р-Н"/>
      <sheetName val="225  (2022)Р-Н"/>
      <sheetName val="226 (2020)Р-Н"/>
      <sheetName val="226 (2021)Р-Н"/>
      <sheetName val="226 (2022)Р-Н"/>
      <sheetName val="227 (2020)Р-Н"/>
      <sheetName val="227 (2021)Р-Н"/>
      <sheetName val="227 (2022)Р-Н"/>
      <sheetName val="228 (2020)Р-Н"/>
      <sheetName val="310 (2020)Р-Н"/>
      <sheetName val="341 (2020)Р-Н"/>
      <sheetName val="343 (2020)Р-Н"/>
      <sheetName val="344 (2020)Р-Н"/>
      <sheetName val="345 (2020)Р-Н"/>
      <sheetName val="346 (2020)Р-Н"/>
      <sheetName val="291 зем  (2020)"/>
      <sheetName val="291 зем  (2021)"/>
      <sheetName val="291 зем  (2022)"/>
      <sheetName val="291 им  (2020)"/>
      <sheetName val="291 им  (2021)"/>
      <sheetName val="291 им  (2022)"/>
      <sheetName val="291(852) (2020)"/>
      <sheetName val="291 (853) (2020)"/>
      <sheetName val="295 (853) (2020)"/>
      <sheetName val="211квр 111 (2020)КРАЙ"/>
      <sheetName val="211квр 111 (2021)КРАЙ"/>
      <sheetName val="211квр 111 (2022)КРАЙ"/>
      <sheetName val="264 КВР 111 (2020)КРАЙ"/>
      <sheetName val="264 КВР 111 (2021)КРАЙ"/>
      <sheetName val="264 КВР 111 (2022)КРАЙ"/>
      <sheetName val="266 КВР 111 (2021)КРАЙ"/>
      <sheetName val="266 КВР 111 (2022)КРАЙ"/>
      <sheetName val="213 КВР 119(2020-2022)КРАЙ"/>
      <sheetName val="266 КВР 111 (2020)КРАЙ"/>
      <sheetName val="211квр 111 (2020)КРАЙ (0703)"/>
      <sheetName val="211квр 111 (2021)КРАЙ (0703)"/>
      <sheetName val="211квр 111 (2022)КРАЙ (0703)"/>
      <sheetName val="264 КВР 111 (2020)КРАЙ (0703)"/>
      <sheetName val="264 КВР 111 (2021)КРАЙ (0703)"/>
      <sheetName val="264 КВР 111 (2022)КРАЙ (0703)"/>
      <sheetName val="266 КВР 111 (2020)КРАЙ (0703)"/>
      <sheetName val="266 КВР 111 (2021)КРАЙ (0703)"/>
      <sheetName val="266 КВР 111 (2022)КРАЙ (0703)"/>
      <sheetName val="213КВР119(2020-2022)КРАЙ (0703)"/>
      <sheetName val="212, 226 КВР 112 (2020)КРАЙ"/>
      <sheetName val="212, 226 КВР 112 (2021)КРАЙ"/>
      <sheetName val="212, 226 КВР 112 (2022)КРАЙ"/>
      <sheetName val="226 КВР 113 (2020)КРАЙ"/>
      <sheetName val="266 КВР 112 (2020)КРАЙ"/>
      <sheetName val="266 КВР 112 (2021)КРАЙ"/>
      <sheetName val="266 КВР 112 (2022)КРАЙ"/>
      <sheetName val="221 (2020)КРАЙ"/>
      <sheetName val="221 (2021)КРАЙ"/>
      <sheetName val="221 (2022)КРАЙ"/>
      <sheetName val="222 (2020)КРАЙ"/>
      <sheetName val="222 (2021)КРАЙ"/>
      <sheetName val="222 (2022)КРАЙ"/>
      <sheetName val="225  (2020)КРАЙ"/>
      <sheetName val="225  (2021)КРАЙ"/>
      <sheetName val="225  (2022)КРАЙ"/>
      <sheetName val="226 (2020)КРАЙ"/>
      <sheetName val="226 (2021)КРАЙ"/>
      <sheetName val="226 (2022)КРАЙ"/>
      <sheetName val="310 (2020)КРАЙ"/>
      <sheetName val="310 (2021)КРАЙ"/>
      <sheetName val="310 (2022)КРАЙ"/>
      <sheetName val="341 (2020)КРАЙ"/>
      <sheetName val="345 (2020)КРАЙ"/>
      <sheetName val="346 (2020)КРАЙ"/>
      <sheetName val="346 (2021)КРАЙ"/>
      <sheetName val="346 (2022)КРАЙ"/>
      <sheetName val="349 (2020)КРАЙ"/>
      <sheetName val="349 (2021)КРАЙ"/>
      <sheetName val="349 (2022)КРАЙ"/>
      <sheetName val="223 (2020)ВНЕБ, 120Д"/>
      <sheetName val="225  (2020)ВНЕБ, 120Д"/>
      <sheetName val="225  (2021)ВНЕБ, 120Д"/>
      <sheetName val="225  (2022)ВНЕБ, 120Д"/>
      <sheetName val="226 (2020)ВНЕБ, 120Д"/>
      <sheetName val="226 (2021)ВНЕБ, 120Д"/>
      <sheetName val="226 (2022)ВНЕБ, 120Д"/>
      <sheetName val="227 (2020)ВНЕБ, 120Д"/>
      <sheetName val="228 (2020)ВНЕБ, 120Д"/>
      <sheetName val="310 (2020)ВНЕБ, 120Д"/>
      <sheetName val="343 (2020)ВНЕБ 120Д"/>
      <sheetName val="344 (2020)ВНЕБ 120Д"/>
      <sheetName val="345 (2020)ВНЕБ 120Д"/>
      <sheetName val="346 (2020)ВНЕБ 120Д"/>
      <sheetName val="349 (2020)ВНЕБ 120Д"/>
      <sheetName val="291(852)(20)ВНЕБ 120Д"/>
      <sheetName val="291(853)(20)ВНЕБ 120Д"/>
      <sheetName val="295(853)(20)ВНЕБ 120Д"/>
      <sheetName val="291(851)(20)ВНЕБ 120Д"/>
      <sheetName val="223 (2020)ВНЕБ, 130Д"/>
      <sheetName val="223 (2021)ВНЕБ, 130Д"/>
      <sheetName val="223 (2022)ВНЕБ, 130Д"/>
      <sheetName val="223 КВР 244 (2021)ВНЕБ, 130Д"/>
      <sheetName val="223 КВР 244 (2022)ВНЕБ, 130Д"/>
      <sheetName val="223 КВР 247 (2021)ВНЕБ, 130Д"/>
      <sheetName val="223 КВР 247 (2022)ВНЕБ, 130Д"/>
      <sheetName val="211квр 111 (2020)ВНЕБ, ПЛАТ.УСЛ"/>
      <sheetName val="211квр 111 (2021)ВНЕБ, ПЛАТ.УСЛ"/>
      <sheetName val="211квр 111 (2022)ВНЕБ, ПЛАТ.УСЛ"/>
      <sheetName val="213КВР113(2020-2022)ВНЕБ,ПЛАТ.У"/>
      <sheetName val="225  (2020)ВНЕБ, ПЛАТ.УСЛ"/>
      <sheetName val="226 (2020)ВНЕБ, ПЛАТ.УСЛ"/>
      <sheetName val="227 (2020)ВНЕБ, ПЛАТ.УСЛ"/>
      <sheetName val="228 (2020)ВНЕБ, ПЛАТ.УСЛ"/>
      <sheetName val="310 (2020)ВНЕБ, ПЛАТ.УСЛ"/>
      <sheetName val="310 (2021)ВНЕБ, ПЛАТ.УСЛ"/>
      <sheetName val="310 (2022)ВНЕБ, ПЛАТ.УСЛ"/>
      <sheetName val="344 (2020)ВНЕБ ПЛАТ.УСЛ"/>
      <sheetName val="345 (2020)ВНЕБ ПЛАТ.УСЛ"/>
      <sheetName val="346 (2020)ВНЕБ ПЛАТ.УСЛ"/>
      <sheetName val="346 (2021)ВНЕБ ПЛАТ.УСЛ"/>
      <sheetName val="346 (2022)ВНЕБ ПЛАТ.УСЛ"/>
      <sheetName val="349 (2020)ВНЕБ ПЛАТ.УСЛ"/>
      <sheetName val="291(852)(20)ВНЕБ ПЛАТ.УСЛ"/>
      <sheetName val="291(853)(20)ВНЕБ ПЛАТ.УСЛ"/>
      <sheetName val="295(853)(20)ВНЕБ ПЛАТ.УСЛ"/>
      <sheetName val="225  (2020)ВНЕБ, 140Д"/>
      <sheetName val="226 (2020)ВНЕБ, 140Д"/>
      <sheetName val="227 (2020)ВНЕБ, 140Д"/>
      <sheetName val="228 (2020)ВНЕБ, 140Д"/>
      <sheetName val="310 (2020)ВНЕБ, 140Д"/>
      <sheetName val="344 (2020)ВНЕБ 140Д"/>
      <sheetName val="345 (2020)ВНЕБ 140Д"/>
      <sheetName val="346 (2020)ВНЕБ 140Д"/>
      <sheetName val="349 (2020)ВНЕБ 140Д"/>
      <sheetName val="291(852)(20)ВНЕБ 140Д"/>
      <sheetName val="291(853)(20)ВНЕБ 140Д"/>
      <sheetName val="295(853)(20)ВНЕБ 140Д"/>
      <sheetName val="225  (2020)ВНЕБ, 150Д"/>
      <sheetName val="225  (2021)ВНЕБ, 150Д"/>
      <sheetName val="225  (2022)ВНЕБ, 150Д"/>
      <sheetName val="226 (2020)ВНЕБ, 150Д"/>
      <sheetName val="226 (2021)ВНЕБ, 150Д"/>
      <sheetName val="226 (2022)ВНЕБ, 150Д"/>
      <sheetName val="227 (2020)ВНЕБ, 150Д"/>
      <sheetName val="228 (2020)ВНЕБ, 150Д"/>
      <sheetName val="310 (2020)ВНЕБ, 150Д"/>
      <sheetName val="343 (2020)ВНЕБ 150Д"/>
      <sheetName val="344 (2020)ВНЕБ 150Д"/>
      <sheetName val="345 (2020)ВНЕБ 150Д"/>
      <sheetName val="346 (2020)ВНЕБ 150Д"/>
      <sheetName val="349 (2020)ВНЕБ 150Д"/>
      <sheetName val="291(852) (2020)ВНЕБ 150Д"/>
      <sheetName val="291(853) (2020)ВНЕБ 150Д"/>
      <sheetName val="295(853) (2020)ВНЕБ 150Д"/>
      <sheetName val="225  (2020)ВНЕБ, 400Д"/>
      <sheetName val="226 (2020)ВНЕБ, 400Д"/>
      <sheetName val="227 (2020)ВНЕБ, 400Д"/>
      <sheetName val="228 (2020)ВНЕБ, 400Д"/>
      <sheetName val="310 (2020)ВНЕБ, 400Д"/>
      <sheetName val="344 (2020)ВНЕБ 400Д"/>
      <sheetName val="345 (2020)ВНЕБ 400Д"/>
      <sheetName val="346 (2020)ВНЕБ 400Д"/>
      <sheetName val="349 (2020)ВНЕБ 400Д"/>
      <sheetName val="291(852)(20)ВНЕБ 400Д"/>
      <sheetName val="291(853)(20)ВНЕБ 400Д"/>
      <sheetName val="295(853)(20)ВНЕБ 400Д"/>
      <sheetName val="310 (2020)002.01.0001"/>
      <sheetName val="310 (2020)002.02.0001"/>
      <sheetName val="310 (2020)ТС20.00.04"/>
      <sheetName val="226 (2020)020.00.0001"/>
      <sheetName val="342 (2020)020.00.0001"/>
      <sheetName val="226 (2021)020.00.0001 "/>
      <sheetName val="226 (2022)020.00.0001  "/>
      <sheetName val="342 (2020)020.00.0002"/>
      <sheetName val="226 (2020)020.00.0028 пит 10210"/>
      <sheetName val="342 (2020)020.00.0003"/>
      <sheetName val="226 (2020)020.00.0022"/>
      <sheetName val="226 (2020)020.00.00023)"/>
      <sheetName val="310 (2020)020.00.0023"/>
      <sheetName val="226 (2020)020.00.0005 КПР"/>
      <sheetName val="310 (2020)020.00.0006"/>
      <sheetName val="310 (2022)020.00.0006"/>
      <sheetName val="346 (2020)020.00.0006"/>
      <sheetName val="346 (2022)020.00.0006"/>
      <sheetName val="310 (2021)020.00.0013"/>
      <sheetName val="310 (2020)020.00.00018"/>
      <sheetName val="341 (2020)020.00.0018"/>
      <sheetName val="344 (2020)020.00.0018"/>
      <sheetName val="346 (2020)020.00.0018"/>
      <sheetName val="225  (2021)003.01.0026"/>
      <sheetName val="225  (2021)003.03.0002"/>
      <sheetName val="225  (2020)008.01.0001"/>
      <sheetName val="225  (2022)060.00.0004"/>
      <sheetName val="226 (2022)060.00.0005"/>
      <sheetName val="228 (2022)060.00.0006"/>
      <sheetName val="310 (2020)008.01.0001"/>
      <sheetName val="346 (2020)008.01.0001"/>
      <sheetName val="225  (2020)005.00.0000"/>
      <sheetName val="310 (2020)005.00.0000"/>
      <sheetName val="346 (2020)005.00.0000"/>
      <sheetName val="267 ЛЬГОТЫ (112) (2020)"/>
      <sheetName val="267 ЛЬГОТЫ (112) (2021)"/>
      <sheetName val="267 ЛЬГОТЫ (112) (2022)"/>
      <sheetName val="265 ЛЬГОТЫ (321) (2020)"/>
      <sheetName val="265 ЛЬГОТЫ (321) (2021)"/>
      <sheetName val="265 ЛЬГОТЫ (321) (2022)"/>
      <sheetName val="226 (2021)020.00.0007 КПР"/>
      <sheetName val="226 (2020)500.02.0001"/>
      <sheetName val="226 (2021)500.02.0001"/>
      <sheetName val="342 (2020)500.02.0001"/>
      <sheetName val="342 (2021)500.02.0001"/>
      <sheetName val="342 (2022)500.02.0001"/>
      <sheetName val="226 (2022)500.02.0001"/>
      <sheetName val="226 (2023)500.02.0001 "/>
      <sheetName val="226 (2020)500.05.0002 "/>
      <sheetName val="226 (2021)500.05.0002 Лагерь"/>
      <sheetName val="226 (2022)500.05.0002 Лагерь"/>
      <sheetName val="211квр 111 (2020)500.02.0003ЕГЭ"/>
      <sheetName val="211квр 111 (2021)500.01.0003ЕГЭ"/>
      <sheetName val="211квр 111 (2022)500.01.0003ЕГЭ"/>
      <sheetName val="213 КВР 113 (2020-2022)ЕГЭ"/>
      <sheetName val="221 (2020)500.02.0003ЕГЭ"/>
      <sheetName val="221 (2021)500.02.0003ЕГЭ"/>
      <sheetName val="221 (2022)500.02.0003ЕГЭ"/>
      <sheetName val="225  (2020)500.02.0003ЕГЭ"/>
      <sheetName val="225  (2021)500.02.0003ЕГЭ"/>
      <sheetName val="225  (2022)500.02.0003ЕГЭ"/>
      <sheetName val="226 (2020)500.02.0003 ЕГЭ"/>
      <sheetName val="226 (2021)500.02.0003 ЕГЭ"/>
      <sheetName val="226 (2022)500.02.0003 ЕГЭ"/>
      <sheetName val="228 (2020)500.02.0003 ЕГЭ"/>
      <sheetName val="228 (2021)500.02.0003 ЕГЭ"/>
      <sheetName val="228 (2022)500.02.0003 ЕГЭ"/>
      <sheetName val="310 (2020)500.02.0003 ЕГЭ"/>
      <sheetName val="310 (2021)500.02.0003 ЕГЭ"/>
      <sheetName val="310 (2022)500.02.0003 ЕГЭ"/>
      <sheetName val="346 (2020)500.02.0003 ЕГЭ"/>
      <sheetName val="226 (2021)500.05.0002"/>
      <sheetName val="226 (2022)500.05.0002"/>
      <sheetName val="346 (2021)500.02.0003 ЕГЭ"/>
      <sheetName val="346 (2022)500.02.0003 ЕГЭ"/>
      <sheetName val="классное 211 (2020)"/>
      <sheetName val="классное 211 (2021)"/>
      <sheetName val="классное 211 (2022)"/>
      <sheetName val="классное 213 (2020)"/>
      <sheetName val="226(2020)020.00.0028 Пит.нач.кл"/>
      <sheetName val="226 (2021)020.00.0015 Гор.пит"/>
      <sheetName val="226(2021)020.00.0028Гор.пит(РБ)"/>
      <sheetName val="226(2022)020.00.0028Гор.пит(РБ)"/>
      <sheetName val="226(2020)500.02.0005Гор.пит(ФБ)"/>
      <sheetName val="226(2021)500.02.0005Гор.пит(ФБ)"/>
      <sheetName val="226(2022)500.02.0005Гор.пит(ФБ)"/>
      <sheetName val="226(2020)500.02.0005Гор.пит(КБ)"/>
      <sheetName val="226(2021)500.02.0005Гор.пит(КБ)"/>
      <sheetName val="226(2022)500.02.0005Гор.пит(КБ)"/>
      <sheetName val="310 (2020)002.01.0002 район"/>
      <sheetName val="310 (2020)002.02.0002 край"/>
      <sheetName val="342(2020)020.00.0028Гор.пит(РБ)"/>
      <sheetName val="342(2020)500.02.0005Гор.пит(ФБ)"/>
      <sheetName val="342(2020)500.02.0005Гор.пит(КБ)"/>
      <sheetName val="310 (2020)020.00.0031"/>
      <sheetName val="ДЛЯ ТАЛИСМАНА"/>
      <sheetName val="310 (2021)020.00.0011"/>
      <sheetName val="225  (2022)500.03.0001"/>
      <sheetName val="310 (2021)500.03.0001"/>
      <sheetName val="226 (2022)500.03.0002"/>
      <sheetName val="228 (2022)500.03.0002"/>
      <sheetName val="226 (2020)500.02.0002"/>
      <sheetName val="226 (2022)500.02.0002"/>
      <sheetName val="310 (2020)500.02.0002"/>
      <sheetName val="310 (2022)500.02.0002"/>
      <sheetName val="346 (2020)500.02.0002"/>
      <sheetName val="346 (2022)500.02.0002"/>
      <sheetName val="310 (2020)500.02.0004"/>
      <sheetName val="341 (2020)500.02.0004"/>
      <sheetName val="344 (2020)500.02.0004"/>
      <sheetName val="346 (2020)500.02.0004"/>
    </sheetNames>
    <sheetDataSet>
      <sheetData sheetId="0">
        <row r="440">
          <cell r="P440">
            <v>0</v>
          </cell>
          <cell r="Q440">
            <v>0</v>
          </cell>
          <cell r="R440">
            <v>0</v>
          </cell>
        </row>
        <row r="441">
          <cell r="P441">
            <v>0</v>
          </cell>
          <cell r="Q441">
            <v>0</v>
          </cell>
          <cell r="R441">
            <v>0</v>
          </cell>
        </row>
        <row r="442">
          <cell r="P442">
            <v>0</v>
          </cell>
          <cell r="Q442">
            <v>0</v>
          </cell>
          <cell r="R442">
            <v>0</v>
          </cell>
        </row>
        <row r="443">
          <cell r="P443">
            <v>0</v>
          </cell>
          <cell r="Q443">
            <v>0</v>
          </cell>
          <cell r="R443">
            <v>0</v>
          </cell>
        </row>
        <row r="444">
          <cell r="P444">
            <v>0</v>
          </cell>
          <cell r="Q444">
            <v>0</v>
          </cell>
          <cell r="R444">
            <v>0</v>
          </cell>
        </row>
        <row r="445">
          <cell r="P445">
            <v>0</v>
          </cell>
          <cell r="Q445">
            <v>0</v>
          </cell>
          <cell r="R4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44">
          <cell r="F44">
            <v>853102.5</v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1"/>
      <sheetName val="Раздел 2"/>
      <sheetName val="320"/>
      <sheetName val="222 (2021)ДЛЯ ИНЫХ ПО РАЙОНУ"/>
      <sheetName val="225  (2021)ДЛЯ ИНЫХ ПО РАЙОНУ"/>
      <sheetName val="226 (2021)ДЛЯ ИНЫХ ПО РАЙОНУ"/>
      <sheetName val="228 (2021)ДЛЯ ИНЫХ ПО РАЙОНУ"/>
      <sheetName val="310 (2021)ДЛЯ ИНЫХ ПО РАЙОНУ"/>
      <sheetName val="341 (2021)ДЛЯ ИНЫХ ПО РАЙОНУ"/>
      <sheetName val="342 (2021)ДЛЯ ИНЫХ ПО РАЙОНУ"/>
      <sheetName val="344 (2021)ДЛЯ ИНЫХ ПО РАЙОНУ"/>
      <sheetName val="345 (2021)ДЛЯ ИНЫХ ПО РАЙОНУ"/>
      <sheetName val="346 (2021)ДЛЯ ИНЫХ ПО РАЙОНУ"/>
      <sheetName val="347 (2021)ДЛЯ ИНЫХ ПО РАЙОНУ"/>
      <sheetName val="349 (2021)ДЛЯ ИНЫХ ПО РАЙОНУ"/>
      <sheetName val="222 (2021)ДЛЯ ИНЫХ ПО КРАЮ"/>
      <sheetName val="225  (2021)ДЛЯ ИНЫХ ПО КРАЮ"/>
      <sheetName val="226 (2021)ДЛЯ ИНЫХ ПО КРАЮ"/>
      <sheetName val="228 (2021)ДЛЯ ИНЫХ ПО КРАЮ"/>
      <sheetName val="310 (2021)ДЛЯ ИНЫХ ПО КРАЮ"/>
      <sheetName val="341 (2021)ДЛЯ ИНЫХ ПО КРАЮ"/>
      <sheetName val="342 (2021)ДЛЯ ИНЫХ ПО КРАЮ"/>
      <sheetName val="344 (2021)ДЛЯ ИНЫХ ПО КРАЮ"/>
      <sheetName val="345 (2021)ДЛЯ ИНЫХ ПО КРАЮ"/>
      <sheetName val="346 (2021)ДЛЯ ИНЫХ ПО КРАЮ"/>
      <sheetName val="347 (2021)ДЛЯ ИНЫХ ПО КРАЮ"/>
      <sheetName val="349 (2021)ДЛЯ ИНЫХ ПО КРАЮ"/>
    </sheetNames>
    <sheetDataSet>
      <sheetData sheetId="0">
        <row r="498">
          <cell r="P498">
            <v>0</v>
          </cell>
          <cell r="Q498">
            <v>0</v>
          </cell>
          <cell r="R49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D99795"/>
    <pageSetUpPr fitToPage="1"/>
  </sheetPr>
  <dimension ref="A1:AE861"/>
  <sheetViews>
    <sheetView view="pageBreakPreview" topLeftCell="A23" zoomScale="75" zoomScaleNormal="75" zoomScaleSheetLayoutView="75" workbookViewId="0">
      <selection activeCell="T52" sqref="T52"/>
    </sheetView>
  </sheetViews>
  <sheetFormatPr defaultRowHeight="12.75" x14ac:dyDescent="0.2"/>
  <cols>
    <col min="1" max="1" width="48" style="406" customWidth="1"/>
    <col min="2" max="2" width="10.140625" style="1017" customWidth="1"/>
    <col min="3" max="3" width="5.28515625" style="1" customWidth="1"/>
    <col min="4" max="4" width="3.85546875" style="1" customWidth="1"/>
    <col min="5" max="5" width="4.140625" style="1" customWidth="1"/>
    <col min="6" max="6" width="3.7109375" style="1" customWidth="1"/>
    <col min="7" max="7" width="2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26" customWidth="1"/>
    <col min="12" max="12" width="11.28515625" style="26" customWidth="1"/>
    <col min="13" max="13" width="9.7109375" style="26" customWidth="1"/>
    <col min="14" max="14" width="13.42578125" style="26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83" customWidth="1"/>
    <col min="21" max="21" width="18.85546875" style="666" customWidth="1"/>
    <col min="22" max="22" width="19.42578125" style="383" customWidth="1"/>
    <col min="23" max="23" width="19" style="666" customWidth="1"/>
    <col min="24" max="24" width="19.42578125" style="383" customWidth="1"/>
    <col min="25" max="25" width="20" style="666" customWidth="1"/>
    <col min="26" max="16384" width="9.140625" style="2"/>
  </cols>
  <sheetData>
    <row r="1" spans="1:31" ht="30" customHeight="1" x14ac:dyDescent="0.3">
      <c r="Q1" s="1151" t="s">
        <v>230</v>
      </c>
      <c r="R1" s="1151"/>
      <c r="S1" s="1151"/>
      <c r="Z1" s="361"/>
      <c r="AA1" s="361"/>
      <c r="AB1" s="361"/>
      <c r="AC1" s="361"/>
      <c r="AD1" s="361"/>
      <c r="AE1" s="361"/>
    </row>
    <row r="2" spans="1:31" ht="30" customHeight="1" x14ac:dyDescent="0.3">
      <c r="Q2" s="1152" t="s">
        <v>762</v>
      </c>
      <c r="R2" s="1152"/>
      <c r="S2" s="1152"/>
      <c r="Z2" s="361"/>
      <c r="AA2" s="361"/>
      <c r="AB2" s="361"/>
      <c r="AC2" s="361"/>
      <c r="AD2" s="361"/>
      <c r="AE2" s="361"/>
    </row>
    <row r="3" spans="1:31" ht="14.25" customHeight="1" x14ac:dyDescent="0.2">
      <c r="A3" s="407"/>
      <c r="B3" s="24"/>
      <c r="Q3" s="1153" t="s">
        <v>231</v>
      </c>
      <c r="R3" s="1153"/>
      <c r="S3" s="1153"/>
      <c r="Z3" s="361"/>
      <c r="AA3" s="361"/>
      <c r="AB3" s="361"/>
      <c r="AC3" s="361"/>
      <c r="AD3" s="361"/>
      <c r="AE3" s="361"/>
    </row>
    <row r="4" spans="1:31" ht="102" customHeight="1" x14ac:dyDescent="0.3">
      <c r="Q4" s="1154" t="s">
        <v>1109</v>
      </c>
      <c r="R4" s="1154"/>
      <c r="S4" s="1154"/>
      <c r="Z4" s="361"/>
      <c r="AA4" s="361"/>
      <c r="AB4" s="361"/>
      <c r="AC4" s="361"/>
      <c r="AD4" s="361"/>
      <c r="AE4" s="361"/>
    </row>
    <row r="5" spans="1:31" ht="12" customHeight="1" x14ac:dyDescent="0.2">
      <c r="Q5" s="1153" t="s">
        <v>232</v>
      </c>
      <c r="R5" s="1153"/>
      <c r="S5" s="1153"/>
      <c r="Z5" s="361"/>
      <c r="AA5" s="361"/>
      <c r="AB5" s="361"/>
      <c r="AC5" s="361"/>
      <c r="AD5" s="361"/>
      <c r="AE5" s="361"/>
    </row>
    <row r="6" spans="1:31" ht="30" customHeight="1" x14ac:dyDescent="0.3">
      <c r="A6" s="407"/>
      <c r="B6" s="24"/>
      <c r="Q6" s="362"/>
      <c r="R6" s="1152" t="s">
        <v>1131</v>
      </c>
      <c r="S6" s="1152"/>
      <c r="Z6" s="361"/>
      <c r="AA6" s="361"/>
      <c r="AB6" s="361"/>
      <c r="AC6" s="361"/>
      <c r="AD6" s="361"/>
      <c r="AE6" s="361"/>
    </row>
    <row r="7" spans="1:31" ht="11.25" customHeight="1" x14ac:dyDescent="0.2">
      <c r="M7" s="654"/>
      <c r="Q7" s="1017" t="s">
        <v>131</v>
      </c>
      <c r="R7" s="1153" t="s">
        <v>132</v>
      </c>
      <c r="S7" s="1153"/>
      <c r="Z7" s="361"/>
      <c r="AA7" s="361"/>
      <c r="AB7" s="361"/>
      <c r="AC7" s="361"/>
      <c r="AD7" s="361"/>
      <c r="AE7" s="361"/>
    </row>
    <row r="8" spans="1:31" ht="30" customHeight="1" x14ac:dyDescent="0.3">
      <c r="Q8" s="1138" t="s">
        <v>1241</v>
      </c>
      <c r="R8" s="1138"/>
      <c r="S8" s="1138"/>
      <c r="Z8" s="361"/>
      <c r="AA8" s="361"/>
      <c r="AB8" s="361"/>
      <c r="AC8" s="361"/>
      <c r="AD8" s="361"/>
      <c r="AE8" s="361"/>
    </row>
    <row r="9" spans="1:31" ht="30" customHeight="1" x14ac:dyDescent="0.2">
      <c r="Z9" s="361"/>
      <c r="AA9" s="361"/>
      <c r="AB9" s="361"/>
      <c r="AC9" s="361"/>
      <c r="AD9" s="361"/>
      <c r="AE9" s="361"/>
    </row>
    <row r="10" spans="1:31" x14ac:dyDescent="0.2">
      <c r="Z10" s="361"/>
      <c r="AA10" s="361"/>
      <c r="AB10" s="361"/>
      <c r="AC10" s="361"/>
      <c r="AD10" s="361"/>
      <c r="AE10" s="361"/>
    </row>
    <row r="11" spans="1:31" s="3" customFormat="1" ht="18.75" x14ac:dyDescent="0.3">
      <c r="A11" s="1155" t="s">
        <v>218</v>
      </c>
      <c r="B11" s="1155"/>
      <c r="C11" s="1155"/>
      <c r="D11" s="1155"/>
      <c r="E11" s="1155"/>
      <c r="F11" s="1155"/>
      <c r="G11" s="1155"/>
      <c r="H11" s="1155"/>
      <c r="I11" s="1155"/>
      <c r="J11" s="1155"/>
      <c r="K11" s="1155"/>
      <c r="L11" s="1155"/>
      <c r="M11" s="1155"/>
      <c r="N11" s="1155"/>
      <c r="O11" s="1155"/>
      <c r="P11" s="1155"/>
      <c r="Q11" s="1155"/>
      <c r="R11" s="1155"/>
      <c r="S11" s="1155"/>
      <c r="T11" s="384"/>
      <c r="U11" s="667"/>
      <c r="V11" s="384"/>
      <c r="W11" s="667"/>
      <c r="X11" s="384"/>
      <c r="Y11" s="667"/>
      <c r="Z11" s="363"/>
      <c r="AA11" s="363"/>
      <c r="AB11" s="363"/>
      <c r="AC11" s="363"/>
      <c r="AD11" s="363"/>
      <c r="AE11" s="363"/>
    </row>
    <row r="12" spans="1:31" s="3" customFormat="1" ht="18.75" x14ac:dyDescent="0.3">
      <c r="A12" s="1155" t="s">
        <v>766</v>
      </c>
      <c r="B12" s="1155"/>
      <c r="C12" s="1155"/>
      <c r="D12" s="1155"/>
      <c r="E12" s="1155"/>
      <c r="F12" s="1155"/>
      <c r="G12" s="1155"/>
      <c r="H12" s="1155"/>
      <c r="I12" s="1155"/>
      <c r="J12" s="1155"/>
      <c r="K12" s="1155"/>
      <c r="L12" s="1155"/>
      <c r="M12" s="1155"/>
      <c r="N12" s="1155"/>
      <c r="O12" s="1155"/>
      <c r="P12" s="1155"/>
      <c r="Q12" s="1155"/>
      <c r="R12" s="1155"/>
      <c r="S12" s="1155"/>
      <c r="T12" s="384"/>
      <c r="U12" s="667"/>
      <c r="V12" s="384"/>
      <c r="W12" s="667"/>
      <c r="X12" s="384"/>
      <c r="Y12" s="667"/>
      <c r="Z12" s="363"/>
      <c r="AA12" s="363"/>
      <c r="AB12" s="363"/>
      <c r="AC12" s="363"/>
      <c r="AD12" s="363"/>
      <c r="AE12" s="363"/>
    </row>
    <row r="13" spans="1:31" s="3" customFormat="1" ht="18.75" x14ac:dyDescent="0.3">
      <c r="A13" s="1155" t="s">
        <v>1241</v>
      </c>
      <c r="B13" s="1155"/>
      <c r="C13" s="1155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384"/>
      <c r="U13" s="667"/>
      <c r="V13" s="384"/>
      <c r="W13" s="667"/>
      <c r="X13" s="384"/>
      <c r="Y13" s="667"/>
      <c r="Z13" s="363"/>
      <c r="AA13" s="363"/>
      <c r="AB13" s="363"/>
      <c r="AC13" s="363"/>
      <c r="AD13" s="363"/>
      <c r="AE13" s="363"/>
    </row>
    <row r="14" spans="1:31" s="3" customFormat="1" ht="18.75" x14ac:dyDescent="0.3">
      <c r="A14" s="1016"/>
      <c r="B14" s="1016"/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6"/>
      <c r="Q14" s="1016"/>
      <c r="R14" s="1016"/>
      <c r="S14" s="1016"/>
      <c r="T14" s="384"/>
      <c r="U14" s="667"/>
      <c r="V14" s="384"/>
      <c r="W14" s="667"/>
      <c r="X14" s="384"/>
      <c r="Y14" s="667"/>
      <c r="Z14" s="363"/>
      <c r="AA14" s="363"/>
      <c r="AB14" s="363"/>
      <c r="AC14" s="363"/>
      <c r="AD14" s="363"/>
      <c r="AE14" s="363"/>
    </row>
    <row r="15" spans="1:31" s="3" customFormat="1" ht="19.5" thickBot="1" x14ac:dyDescent="0.35">
      <c r="A15" s="1016"/>
      <c r="B15" s="1016"/>
      <c r="C15" s="1016"/>
      <c r="D15" s="1016"/>
      <c r="E15" s="1016"/>
      <c r="F15" s="1016"/>
      <c r="G15" s="1016"/>
      <c r="H15" s="1016"/>
      <c r="I15" s="1016"/>
      <c r="J15" s="1016"/>
      <c r="K15" s="1016"/>
      <c r="L15" s="1016"/>
      <c r="M15" s="1016"/>
      <c r="N15" s="1016"/>
      <c r="O15" s="1016"/>
      <c r="P15" s="1016"/>
      <c r="Q15" s="1016"/>
      <c r="R15" s="1016"/>
      <c r="S15" s="974" t="s">
        <v>229</v>
      </c>
      <c r="T15" s="384"/>
      <c r="U15" s="667"/>
      <c r="V15" s="384"/>
      <c r="W15" s="667"/>
      <c r="X15" s="384"/>
      <c r="Y15" s="667"/>
      <c r="Z15" s="363"/>
      <c r="AA15" s="363"/>
      <c r="AB15" s="363"/>
      <c r="AC15" s="363"/>
      <c r="AD15" s="363"/>
      <c r="AE15" s="363"/>
    </row>
    <row r="16" spans="1:31" s="3" customFormat="1" ht="18.75" x14ac:dyDescent="0.3">
      <c r="A16" s="1013"/>
      <c r="B16" s="1016"/>
      <c r="C16" s="1016"/>
      <c r="D16" s="1016"/>
      <c r="E16" s="1016"/>
      <c r="F16" s="1016"/>
      <c r="G16" s="1016"/>
      <c r="H16" s="1016"/>
      <c r="I16" s="1016"/>
      <c r="J16" s="1016"/>
      <c r="K16" s="1016"/>
      <c r="L16" s="1016"/>
      <c r="M16" s="1016"/>
      <c r="N16" s="1016"/>
      <c r="O16" s="1016"/>
      <c r="P16" s="1016"/>
      <c r="Q16" s="1016"/>
      <c r="R16" s="40" t="s">
        <v>228</v>
      </c>
      <c r="S16" s="388">
        <v>44469</v>
      </c>
      <c r="T16" s="384"/>
      <c r="U16" s="667"/>
      <c r="V16" s="384"/>
      <c r="W16" s="667"/>
      <c r="X16" s="384"/>
      <c r="Y16" s="667"/>
      <c r="Z16" s="363"/>
      <c r="AA16" s="363"/>
      <c r="AB16" s="363"/>
      <c r="AC16" s="363"/>
      <c r="AD16" s="363"/>
      <c r="AE16" s="363"/>
    </row>
    <row r="17" spans="1:31" s="3" customFormat="1" ht="18.75" x14ac:dyDescent="0.3">
      <c r="A17" s="1013" t="s">
        <v>219</v>
      </c>
      <c r="B17" s="1156" t="s">
        <v>510</v>
      </c>
      <c r="C17" s="1156"/>
      <c r="D17" s="1156"/>
      <c r="E17" s="1156"/>
      <c r="F17" s="1156"/>
      <c r="G17" s="1156"/>
      <c r="H17" s="1156"/>
      <c r="I17" s="1156"/>
      <c r="J17" s="1156"/>
      <c r="K17" s="1156"/>
      <c r="L17" s="1156"/>
      <c r="M17" s="1156"/>
      <c r="N17" s="1156"/>
      <c r="O17" s="1156"/>
      <c r="P17" s="1156"/>
      <c r="Q17" s="1016"/>
      <c r="R17" s="40" t="s">
        <v>226</v>
      </c>
      <c r="S17" s="389" t="s">
        <v>529</v>
      </c>
      <c r="T17" s="1137" t="s">
        <v>743</v>
      </c>
      <c r="U17" s="667"/>
      <c r="V17" s="384"/>
      <c r="W17" s="667"/>
      <c r="X17" s="384"/>
      <c r="Y17" s="667"/>
      <c r="Z17" s="363"/>
      <c r="AA17" s="363"/>
      <c r="AB17" s="363"/>
      <c r="AC17" s="363"/>
      <c r="AD17" s="363"/>
      <c r="AE17" s="363"/>
    </row>
    <row r="18" spans="1:31" s="3" customFormat="1" ht="18.75" x14ac:dyDescent="0.3">
      <c r="A18" s="1013" t="s">
        <v>220</v>
      </c>
      <c r="B18" s="1157"/>
      <c r="C18" s="1157"/>
      <c r="D18" s="1157"/>
      <c r="E18" s="1157"/>
      <c r="F18" s="1157"/>
      <c r="G18" s="1157"/>
      <c r="H18" s="1157"/>
      <c r="I18" s="1157"/>
      <c r="J18" s="1157"/>
      <c r="K18" s="1157"/>
      <c r="L18" s="1157"/>
      <c r="M18" s="1157"/>
      <c r="N18" s="1157"/>
      <c r="O18" s="1157"/>
      <c r="P18" s="1157"/>
      <c r="Q18" s="1016"/>
      <c r="R18" s="40" t="s">
        <v>227</v>
      </c>
      <c r="S18" s="389">
        <v>925</v>
      </c>
      <c r="T18" s="1137"/>
      <c r="U18" s="667"/>
      <c r="V18" s="384"/>
      <c r="W18" s="667"/>
      <c r="X18" s="384"/>
      <c r="Y18" s="667"/>
      <c r="Z18" s="363"/>
      <c r="AA18" s="363"/>
      <c r="AB18" s="363"/>
      <c r="AC18" s="363"/>
      <c r="AD18" s="363"/>
      <c r="AE18" s="363"/>
    </row>
    <row r="19" spans="1:31" s="3" customFormat="1" ht="18.75" x14ac:dyDescent="0.3">
      <c r="A19" s="1138"/>
      <c r="B19" s="1138"/>
      <c r="C19" s="1138"/>
      <c r="D19" s="1138"/>
      <c r="E19" s="1138"/>
      <c r="F19" s="1138"/>
      <c r="G19" s="1138"/>
      <c r="H19" s="1138"/>
      <c r="I19" s="1138"/>
      <c r="J19" s="1138"/>
      <c r="K19" s="1138"/>
      <c r="L19" s="1138"/>
      <c r="M19" s="1138"/>
      <c r="N19" s="1016"/>
      <c r="O19" s="1016"/>
      <c r="P19" s="1016"/>
      <c r="Q19" s="1016"/>
      <c r="R19" s="40" t="s">
        <v>226</v>
      </c>
      <c r="S19" s="873">
        <v>3309105</v>
      </c>
      <c r="T19" s="1137"/>
      <c r="U19" s="667"/>
      <c r="V19" s="384"/>
      <c r="W19" s="667"/>
      <c r="X19" s="384"/>
      <c r="Y19" s="667"/>
      <c r="Z19" s="363"/>
      <c r="AA19" s="363"/>
      <c r="AB19" s="363"/>
      <c r="AC19" s="363"/>
      <c r="AD19" s="363"/>
      <c r="AE19" s="363"/>
    </row>
    <row r="20" spans="1:31" s="3" customFormat="1" ht="18.75" customHeight="1" x14ac:dyDescent="0.3">
      <c r="A20" s="1016"/>
      <c r="B20" s="1016"/>
      <c r="C20" s="1016"/>
      <c r="D20" s="1016"/>
      <c r="E20" s="1016"/>
      <c r="F20" s="1016"/>
      <c r="G20" s="1016"/>
      <c r="H20" s="1016"/>
      <c r="I20" s="1016"/>
      <c r="J20" s="1016"/>
      <c r="K20" s="1016"/>
      <c r="L20" s="1016"/>
      <c r="M20" s="1016"/>
      <c r="N20" s="1016"/>
      <c r="O20" s="1016"/>
      <c r="P20" s="1016"/>
      <c r="Q20" s="1016"/>
      <c r="R20" s="40" t="s">
        <v>225</v>
      </c>
      <c r="S20" s="873">
        <v>2325012130</v>
      </c>
      <c r="T20" s="1137"/>
      <c r="U20" s="667"/>
      <c r="V20" s="384"/>
      <c r="W20" s="667"/>
      <c r="X20" s="384"/>
      <c r="Y20" s="667"/>
      <c r="Z20" s="363"/>
      <c r="AA20" s="363"/>
      <c r="AB20" s="363"/>
      <c r="AC20" s="363"/>
      <c r="AD20" s="363"/>
      <c r="AE20" s="363"/>
    </row>
    <row r="21" spans="1:31" ht="25.5" customHeight="1" x14ac:dyDescent="0.3">
      <c r="B21" s="1139" t="s">
        <v>1109</v>
      </c>
      <c r="C21" s="1139"/>
      <c r="D21" s="1139"/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R21" s="40" t="s">
        <v>224</v>
      </c>
      <c r="S21" s="873">
        <v>232501001</v>
      </c>
      <c r="T21" s="1137"/>
      <c r="Z21" s="361"/>
      <c r="AA21" s="361"/>
      <c r="AB21" s="361"/>
      <c r="AC21" s="361"/>
      <c r="AD21" s="361"/>
      <c r="AE21" s="361"/>
    </row>
    <row r="22" spans="1:31" ht="25.5" customHeight="1" x14ac:dyDescent="0.3">
      <c r="A22" s="1013" t="s">
        <v>511</v>
      </c>
      <c r="B22" s="1140"/>
      <c r="C22" s="1140"/>
      <c r="D22" s="1140"/>
      <c r="E22" s="1140"/>
      <c r="F22" s="1140"/>
      <c r="G22" s="1140"/>
      <c r="H22" s="1140"/>
      <c r="I22" s="1140"/>
      <c r="J22" s="1140"/>
      <c r="K22" s="1140"/>
      <c r="L22" s="1140"/>
      <c r="M22" s="1140"/>
      <c r="N22" s="1140"/>
      <c r="O22" s="1140"/>
      <c r="P22" s="1140"/>
      <c r="R22" s="40"/>
      <c r="S22" s="1019"/>
      <c r="T22" s="1137"/>
      <c r="Z22" s="361"/>
      <c r="AA22" s="361"/>
      <c r="AB22" s="361"/>
      <c r="AC22" s="361"/>
      <c r="AD22" s="361"/>
      <c r="AE22" s="361"/>
    </row>
    <row r="23" spans="1:31" ht="19.5" thickBot="1" x14ac:dyDescent="0.35">
      <c r="A23" s="406" t="s">
        <v>221</v>
      </c>
      <c r="R23" s="40" t="s">
        <v>223</v>
      </c>
      <c r="S23" s="365">
        <v>383</v>
      </c>
      <c r="Z23" s="361"/>
      <c r="AA23" s="361"/>
      <c r="AB23" s="361"/>
      <c r="AC23" s="361"/>
      <c r="AD23" s="361"/>
      <c r="AE23" s="361"/>
    </row>
    <row r="24" spans="1:31" ht="39" customHeight="1" x14ac:dyDescent="0.3">
      <c r="I24" s="1141" t="s">
        <v>222</v>
      </c>
      <c r="J24" s="1142"/>
      <c r="K24" s="1142"/>
      <c r="L24" s="1142"/>
      <c r="M24" s="1142"/>
      <c r="N24" s="1142"/>
    </row>
    <row r="25" spans="1:31" s="4" customFormat="1" ht="12.75" customHeight="1" x14ac:dyDescent="0.25">
      <c r="A25" s="1143" t="s">
        <v>0</v>
      </c>
      <c r="B25" s="1111" t="s">
        <v>1</v>
      </c>
      <c r="C25" s="1144" t="s">
        <v>2</v>
      </c>
      <c r="D25" s="1145"/>
      <c r="E25" s="1145"/>
      <c r="F25" s="1145"/>
      <c r="G25" s="1145"/>
      <c r="H25" s="1145"/>
      <c r="I25" s="1145"/>
      <c r="J25" s="1145"/>
      <c r="K25" s="1150" t="s">
        <v>3</v>
      </c>
      <c r="L25" s="1150"/>
      <c r="M25" s="1150"/>
      <c r="N25" s="1150"/>
      <c r="O25" s="1150"/>
      <c r="P25" s="1143" t="s">
        <v>135</v>
      </c>
      <c r="Q25" s="1143"/>
      <c r="R25" s="1143"/>
      <c r="S25" s="1143"/>
      <c r="T25" s="385"/>
      <c r="U25" s="668"/>
      <c r="V25" s="385"/>
      <c r="W25" s="668"/>
      <c r="X25" s="385"/>
      <c r="Y25" s="668"/>
    </row>
    <row r="26" spans="1:31" s="4" customFormat="1" ht="48" customHeight="1" x14ac:dyDescent="0.25">
      <c r="A26" s="1143"/>
      <c r="B26" s="1112"/>
      <c r="C26" s="1146"/>
      <c r="D26" s="1147"/>
      <c r="E26" s="1147"/>
      <c r="F26" s="1147"/>
      <c r="G26" s="1147"/>
      <c r="H26" s="1147"/>
      <c r="I26" s="1147"/>
      <c r="J26" s="1147"/>
      <c r="K26" s="1150"/>
      <c r="L26" s="1150"/>
      <c r="M26" s="1150"/>
      <c r="N26" s="1150"/>
      <c r="O26" s="1150"/>
      <c r="P26" s="1143" t="s">
        <v>554</v>
      </c>
      <c r="Q26" s="1143" t="s">
        <v>553</v>
      </c>
      <c r="R26" s="1143" t="s">
        <v>552</v>
      </c>
      <c r="S26" s="1143" t="s">
        <v>134</v>
      </c>
      <c r="T26" s="385"/>
      <c r="U26" s="668"/>
      <c r="V26" s="385"/>
      <c r="W26" s="668"/>
      <c r="X26" s="385"/>
      <c r="Y26" s="668"/>
    </row>
    <row r="27" spans="1:31" s="4" customFormat="1" ht="67.5" customHeight="1" x14ac:dyDescent="0.25">
      <c r="A27" s="1143"/>
      <c r="B27" s="1113"/>
      <c r="C27" s="1148"/>
      <c r="D27" s="1149"/>
      <c r="E27" s="1149"/>
      <c r="F27" s="1149"/>
      <c r="G27" s="1149"/>
      <c r="H27" s="1149"/>
      <c r="I27" s="1149"/>
      <c r="J27" s="1149"/>
      <c r="K27" s="1015" t="s">
        <v>4</v>
      </c>
      <c r="L27" s="1015" t="s">
        <v>5</v>
      </c>
      <c r="M27" s="1015" t="s">
        <v>6</v>
      </c>
      <c r="N27" s="1015" t="s">
        <v>7</v>
      </c>
      <c r="O27" s="5" t="s">
        <v>8</v>
      </c>
      <c r="P27" s="1143"/>
      <c r="Q27" s="1143"/>
      <c r="R27" s="1143"/>
      <c r="S27" s="1143"/>
      <c r="T27" s="385"/>
      <c r="U27" s="668"/>
      <c r="V27" s="668"/>
      <c r="W27" s="668"/>
      <c r="X27" s="385"/>
      <c r="Y27" s="668"/>
    </row>
    <row r="28" spans="1:31" s="7" customFormat="1" ht="15.75" x14ac:dyDescent="0.25">
      <c r="A28" s="1014">
        <v>1</v>
      </c>
      <c r="B28" s="1014">
        <v>2</v>
      </c>
      <c r="C28" s="1085" t="s">
        <v>9</v>
      </c>
      <c r="D28" s="1086"/>
      <c r="E28" s="1086"/>
      <c r="F28" s="1086"/>
      <c r="G28" s="1086"/>
      <c r="H28" s="1086"/>
      <c r="I28" s="1086"/>
      <c r="J28" s="1087"/>
      <c r="K28" s="1085" t="s">
        <v>136</v>
      </c>
      <c r="L28" s="1086"/>
      <c r="M28" s="1086"/>
      <c r="N28" s="1086"/>
      <c r="O28" s="1087"/>
      <c r="P28" s="1014">
        <v>5</v>
      </c>
      <c r="Q28" s="1014">
        <v>6</v>
      </c>
      <c r="R28" s="1014">
        <v>7</v>
      </c>
      <c r="S28" s="1014">
        <v>8</v>
      </c>
      <c r="T28" s="1183" t="s">
        <v>516</v>
      </c>
      <c r="U28" s="1184"/>
      <c r="V28" s="1183" t="s">
        <v>705</v>
      </c>
      <c r="W28" s="1184"/>
      <c r="X28" s="1183" t="s">
        <v>767</v>
      </c>
      <c r="Y28" s="1184"/>
    </row>
    <row r="29" spans="1:31" s="7" customFormat="1" ht="27" customHeight="1" x14ac:dyDescent="0.25">
      <c r="A29" s="1014"/>
      <c r="B29" s="1014"/>
      <c r="C29" s="1006"/>
      <c r="D29" s="1007"/>
      <c r="E29" s="1007"/>
      <c r="F29" s="1007"/>
      <c r="G29" s="1007"/>
      <c r="H29" s="1007"/>
      <c r="I29" s="1007"/>
      <c r="J29" s="1008"/>
      <c r="K29" s="1006"/>
      <c r="L29" s="1007"/>
      <c r="M29" s="1007"/>
      <c r="N29" s="1007"/>
      <c r="O29" s="1008"/>
      <c r="P29" s="1014"/>
      <c r="Q29" s="1014"/>
      <c r="R29" s="1014"/>
      <c r="S29" s="1014"/>
      <c r="T29" s="971"/>
      <c r="U29" s="972"/>
      <c r="V29" s="971"/>
      <c r="W29" s="972"/>
      <c r="X29" s="971"/>
      <c r="Y29" s="838"/>
    </row>
    <row r="30" spans="1:31" s="14" customFormat="1" ht="31.5" customHeight="1" x14ac:dyDescent="0.25">
      <c r="A30" s="1162" t="s">
        <v>129</v>
      </c>
      <c r="B30" s="1165" t="s">
        <v>137</v>
      </c>
      <c r="C30" s="1168" t="s">
        <v>10</v>
      </c>
      <c r="D30" s="1169"/>
      <c r="E30" s="1169"/>
      <c r="F30" s="1169"/>
      <c r="G30" s="1169"/>
      <c r="H30" s="1169"/>
      <c r="I30" s="1169"/>
      <c r="J30" s="1170"/>
      <c r="K30" s="1168" t="s">
        <v>10</v>
      </c>
      <c r="L30" s="1169"/>
      <c r="M30" s="1169"/>
      <c r="N30" s="1169"/>
      <c r="O30" s="689" t="s">
        <v>14</v>
      </c>
      <c r="P30" s="13">
        <f>P164+P176+P187+P199+P207+P215+P225+P234+P286+P299+P304+P314+P322+P330+P346+P354+P364+P375+P421+P436+P445+P457+P463+P490+P538+P544+P565+P632+P656+P677+P683+P707+P734+P764+P781+P800+P602</f>
        <v>5402.46</v>
      </c>
      <c r="Q30" s="13">
        <f t="shared" ref="Q30:R30" si="0">Q164+Q176+Q187+Q199+Q207+Q215+Q225+Q234+Q286+Q299+Q304+Q314+Q322+Q330+Q346+Q354+Q364+Q375+Q421+Q436+Q445+Q457+Q463+Q490+Q538+Q544+Q565+Q632+Q656+Q677+Q683+Q707+Q734+Q764+Q781+Q800+Q602</f>
        <v>0</v>
      </c>
      <c r="R30" s="13">
        <f t="shared" si="0"/>
        <v>0</v>
      </c>
      <c r="S30" s="672" t="s">
        <v>10</v>
      </c>
      <c r="T30" s="386">
        <v>5402.46</v>
      </c>
      <c r="U30" s="669">
        <f>T30-P30</f>
        <v>0</v>
      </c>
      <c r="V30" s="386"/>
      <c r="W30" s="669">
        <f>V30-Q30</f>
        <v>0</v>
      </c>
      <c r="X30" s="386"/>
      <c r="Y30" s="669">
        <f>X30-R30</f>
        <v>0</v>
      </c>
    </row>
    <row r="31" spans="1:31" s="14" customFormat="1" ht="31.5" hidden="1" customHeight="1" x14ac:dyDescent="0.25">
      <c r="A31" s="1163"/>
      <c r="B31" s="1166"/>
      <c r="C31" s="1171"/>
      <c r="D31" s="1172"/>
      <c r="E31" s="1172"/>
      <c r="F31" s="1172"/>
      <c r="G31" s="1172"/>
      <c r="H31" s="1172"/>
      <c r="I31" s="1172"/>
      <c r="J31" s="1173"/>
      <c r="K31" s="1171"/>
      <c r="L31" s="1172"/>
      <c r="M31" s="1172"/>
      <c r="N31" s="1172"/>
      <c r="O31" s="689" t="s">
        <v>745</v>
      </c>
      <c r="P31" s="13">
        <f>P566+P603-P821</f>
        <v>0</v>
      </c>
      <c r="Q31" s="13">
        <f t="shared" ref="Q31:R31" si="1">Q566+Q603-Q821</f>
        <v>0</v>
      </c>
      <c r="R31" s="13">
        <f t="shared" si="1"/>
        <v>0</v>
      </c>
      <c r="S31" s="672" t="s">
        <v>10</v>
      </c>
      <c r="T31" s="386"/>
      <c r="U31" s="669">
        <f>T31-P31</f>
        <v>0</v>
      </c>
      <c r="V31" s="386"/>
      <c r="W31" s="669">
        <f>V31-Q31</f>
        <v>0</v>
      </c>
      <c r="X31" s="386"/>
      <c r="Y31" s="669">
        <f>X31-R31</f>
        <v>0</v>
      </c>
    </row>
    <row r="32" spans="1:31" s="14" customFormat="1" ht="31.5" customHeight="1" x14ac:dyDescent="0.25">
      <c r="A32" s="1164"/>
      <c r="B32" s="1167"/>
      <c r="C32" s="1174"/>
      <c r="D32" s="1175"/>
      <c r="E32" s="1175"/>
      <c r="F32" s="1175"/>
      <c r="G32" s="1175"/>
      <c r="H32" s="1175"/>
      <c r="I32" s="1175"/>
      <c r="J32" s="1176"/>
      <c r="K32" s="1174"/>
      <c r="L32" s="1175"/>
      <c r="M32" s="1175"/>
      <c r="N32" s="1175"/>
      <c r="O32" s="689" t="s">
        <v>25</v>
      </c>
      <c r="P32" s="13">
        <f>P168+P180+P191+P203+P211+P219+P229+P238+P290+P301+P308+P318+P326+P334+P350+P358+P368+P379+P425+P440+P449+P461+P470+P494+P542+P548+P569+P636+P658+P679+P687+P711+P738+P768+P785+P804+P606-P158</f>
        <v>29024.04</v>
      </c>
      <c r="Q32" s="13">
        <f t="shared" ref="Q32:R32" si="2">Q168+Q180+Q191+Q203+Q211+Q219+Q229+Q238+Q290+Q301+Q308+Q318+Q326+Q334+Q350+Q358+Q368+Q379+Q425+Q440+Q449+Q461+Q470+Q494+Q542+Q548+Q569+Q636+Q658+Q679+Q687+Q711+Q738+Q768+Q785+Q804+Q606-Q158</f>
        <v>0</v>
      </c>
      <c r="R32" s="13">
        <f t="shared" si="2"/>
        <v>0</v>
      </c>
      <c r="S32" s="672" t="s">
        <v>10</v>
      </c>
      <c r="T32" s="386">
        <v>29024.04</v>
      </c>
      <c r="U32" s="669">
        <f>T32-P32</f>
        <v>0</v>
      </c>
      <c r="V32" s="386"/>
      <c r="W32" s="669">
        <f>V32-Q32</f>
        <v>0</v>
      </c>
      <c r="X32" s="386"/>
      <c r="Y32" s="669">
        <f>X32-R32</f>
        <v>0</v>
      </c>
    </row>
    <row r="33" spans="1:25" s="14" customFormat="1" ht="31.5" hidden="1" customHeight="1" x14ac:dyDescent="0.25">
      <c r="A33" s="1177" t="s">
        <v>130</v>
      </c>
      <c r="B33" s="1179" t="s">
        <v>138</v>
      </c>
      <c r="C33" s="1158" t="s">
        <v>10</v>
      </c>
      <c r="D33" s="1159"/>
      <c r="E33" s="1159"/>
      <c r="F33" s="1159"/>
      <c r="G33" s="1159"/>
      <c r="H33" s="1159"/>
      <c r="I33" s="1159"/>
      <c r="J33" s="1181"/>
      <c r="K33" s="1158" t="s">
        <v>10</v>
      </c>
      <c r="L33" s="1159"/>
      <c r="M33" s="1159"/>
      <c r="N33" s="1159"/>
      <c r="O33" s="690" t="s">
        <v>14</v>
      </c>
      <c r="P33" s="674">
        <v>0</v>
      </c>
      <c r="Q33" s="674"/>
      <c r="R33" s="674"/>
      <c r="S33" s="675" t="s">
        <v>10</v>
      </c>
      <c r="T33" s="386"/>
      <c r="U33" s="669">
        <f>T33-P33</f>
        <v>0</v>
      </c>
      <c r="V33" s="386"/>
      <c r="W33" s="669">
        <f>V33-Q33</f>
        <v>0</v>
      </c>
      <c r="X33" s="386"/>
      <c r="Y33" s="669">
        <f>X33-R33</f>
        <v>0</v>
      </c>
    </row>
    <row r="34" spans="1:25" s="14" customFormat="1" ht="31.5" hidden="1" customHeight="1" x14ac:dyDescent="0.25">
      <c r="A34" s="1178"/>
      <c r="B34" s="1180"/>
      <c r="C34" s="1160"/>
      <c r="D34" s="1161"/>
      <c r="E34" s="1161"/>
      <c r="F34" s="1161"/>
      <c r="G34" s="1161"/>
      <c r="H34" s="1161"/>
      <c r="I34" s="1161"/>
      <c r="J34" s="1182"/>
      <c r="K34" s="1160"/>
      <c r="L34" s="1161"/>
      <c r="M34" s="1161"/>
      <c r="N34" s="1161"/>
      <c r="O34" s="690" t="s">
        <v>25</v>
      </c>
      <c r="P34" s="674">
        <v>0</v>
      </c>
      <c r="Q34" s="674"/>
      <c r="R34" s="674"/>
      <c r="S34" s="675" t="s">
        <v>10</v>
      </c>
      <c r="T34" s="386"/>
      <c r="U34" s="669">
        <f>T34-P34</f>
        <v>0</v>
      </c>
      <c r="V34" s="386"/>
      <c r="W34" s="669">
        <f>V34-Q34</f>
        <v>0</v>
      </c>
      <c r="X34" s="386"/>
      <c r="Y34" s="669">
        <f>X34-R34</f>
        <v>0</v>
      </c>
    </row>
    <row r="35" spans="1:25" s="11" customFormat="1" ht="45.75" customHeight="1" x14ac:dyDescent="0.25">
      <c r="A35" s="364" t="s">
        <v>139</v>
      </c>
      <c r="B35" s="975">
        <v>1000</v>
      </c>
      <c r="C35" s="1185" t="s">
        <v>10</v>
      </c>
      <c r="D35" s="1186"/>
      <c r="E35" s="1188"/>
      <c r="F35" s="1186"/>
      <c r="G35" s="1186"/>
      <c r="H35" s="1186"/>
      <c r="I35" s="1186"/>
      <c r="J35" s="1187"/>
      <c r="K35" s="1185" t="s">
        <v>10</v>
      </c>
      <c r="L35" s="1186"/>
      <c r="M35" s="1186"/>
      <c r="N35" s="1186"/>
      <c r="O35" s="1187"/>
      <c r="P35" s="394">
        <f>P36+P37+P51+P52+P56+P153+P156</f>
        <v>20540231.450000003</v>
      </c>
      <c r="Q35" s="394">
        <f>Q36+Q37+Q51+Q52+Q56+Q153+Q156</f>
        <v>20665528.560000002</v>
      </c>
      <c r="R35" s="394">
        <f>R36+R37+R51+R52+R56+R153+R156</f>
        <v>18713585.52</v>
      </c>
      <c r="S35" s="673" t="s">
        <v>10</v>
      </c>
      <c r="T35" s="374"/>
      <c r="U35" s="669"/>
      <c r="V35" s="386"/>
      <c r="W35" s="669"/>
      <c r="X35" s="386"/>
      <c r="Y35" s="669"/>
    </row>
    <row r="36" spans="1:25" s="11" customFormat="1" ht="45.75" hidden="1" customHeight="1" x14ac:dyDescent="0.25">
      <c r="A36" s="851" t="s">
        <v>141</v>
      </c>
      <c r="B36" s="976">
        <v>1100</v>
      </c>
      <c r="C36" s="1130" t="s">
        <v>11</v>
      </c>
      <c r="D36" s="1131"/>
      <c r="E36" s="1189"/>
      <c r="F36" s="1131"/>
      <c r="G36" s="1131"/>
      <c r="H36" s="1131"/>
      <c r="I36" s="1131"/>
      <c r="J36" s="1132"/>
      <c r="K36" s="1010" t="s">
        <v>10</v>
      </c>
      <c r="L36" s="1010" t="s">
        <v>12</v>
      </c>
      <c r="M36" s="852" t="s">
        <v>13</v>
      </c>
      <c r="N36" s="852" t="s">
        <v>10</v>
      </c>
      <c r="O36" s="852" t="s">
        <v>14</v>
      </c>
      <c r="P36" s="853">
        <f>'Собственность (120)'!H13</f>
        <v>0</v>
      </c>
      <c r="Q36" s="853">
        <f>'Собственность (120)'!I13</f>
        <v>0</v>
      </c>
      <c r="R36" s="853">
        <f>'Собственность (120)'!J13</f>
        <v>0</v>
      </c>
      <c r="S36" s="854" t="s">
        <v>10</v>
      </c>
      <c r="T36" s="374"/>
      <c r="U36" s="669">
        <f>T36-P36</f>
        <v>0</v>
      </c>
      <c r="V36" s="386"/>
      <c r="W36" s="669">
        <f>V36-Q36</f>
        <v>0</v>
      </c>
      <c r="X36" s="386"/>
      <c r="Y36" s="669">
        <f>X36-R36</f>
        <v>0</v>
      </c>
    </row>
    <row r="37" spans="1:25" s="11" customFormat="1" ht="45.75" customHeight="1" x14ac:dyDescent="0.25">
      <c r="A37" s="855" t="s">
        <v>140</v>
      </c>
      <c r="B37" s="977">
        <v>1200</v>
      </c>
      <c r="C37" s="1130" t="s">
        <v>15</v>
      </c>
      <c r="D37" s="1131"/>
      <c r="E37" s="1131"/>
      <c r="F37" s="1131"/>
      <c r="G37" s="1131"/>
      <c r="H37" s="1131"/>
      <c r="I37" s="1131"/>
      <c r="J37" s="1132"/>
      <c r="K37" s="1010" t="s">
        <v>10</v>
      </c>
      <c r="L37" s="1010" t="s">
        <v>12</v>
      </c>
      <c r="M37" s="852" t="s">
        <v>13</v>
      </c>
      <c r="N37" s="852" t="s">
        <v>10</v>
      </c>
      <c r="O37" s="852" t="s">
        <v>10</v>
      </c>
      <c r="P37" s="856">
        <f>P38+P39+P40</f>
        <v>16056653.42</v>
      </c>
      <c r="Q37" s="856">
        <f>Q38+Q39+Q40</f>
        <v>15540371.49</v>
      </c>
      <c r="R37" s="856">
        <f>R38+R39+R40</f>
        <v>15558948.49</v>
      </c>
      <c r="S37" s="854" t="s">
        <v>10</v>
      </c>
      <c r="T37" s="374"/>
      <c r="U37" s="669"/>
      <c r="V37" s="386"/>
      <c r="W37" s="669"/>
      <c r="X37" s="386"/>
      <c r="Y37" s="669"/>
    </row>
    <row r="38" spans="1:25" s="9" customFormat="1" ht="58.5" hidden="1" customHeight="1" x14ac:dyDescent="0.25">
      <c r="A38" s="6" t="s">
        <v>142</v>
      </c>
      <c r="B38" s="978">
        <v>1210</v>
      </c>
      <c r="C38" s="1085" t="s">
        <v>16</v>
      </c>
      <c r="D38" s="1086"/>
      <c r="E38" s="1136"/>
      <c r="F38" s="1086"/>
      <c r="G38" s="1086"/>
      <c r="H38" s="1086"/>
      <c r="I38" s="1086"/>
      <c r="J38" s="1087"/>
      <c r="K38" s="1008" t="s">
        <v>10</v>
      </c>
      <c r="L38" s="1008" t="s">
        <v>12</v>
      </c>
      <c r="M38" s="27" t="s">
        <v>13</v>
      </c>
      <c r="N38" s="1008" t="s">
        <v>10</v>
      </c>
      <c r="O38" s="27" t="s">
        <v>14</v>
      </c>
      <c r="P38" s="8">
        <f>'Оказание услуг (130)'!H14</f>
        <v>0</v>
      </c>
      <c r="Q38" s="8">
        <f>'Оказание услуг (130)'!I14</f>
        <v>0</v>
      </c>
      <c r="R38" s="8">
        <f>'Оказание услуг (130)'!J14</f>
        <v>0</v>
      </c>
      <c r="S38" s="22" t="s">
        <v>10</v>
      </c>
      <c r="T38" s="387"/>
      <c r="U38" s="670">
        <f>T38-P38</f>
        <v>0</v>
      </c>
      <c r="V38" s="387"/>
      <c r="W38" s="670">
        <f>V38-Q38</f>
        <v>0</v>
      </c>
      <c r="X38" s="387"/>
      <c r="Y38" s="670">
        <f>X38-R38</f>
        <v>0</v>
      </c>
    </row>
    <row r="39" spans="1:25" s="9" customFormat="1" ht="47.25" customHeight="1" x14ac:dyDescent="0.25">
      <c r="A39" s="6" t="s">
        <v>17</v>
      </c>
      <c r="B39" s="978">
        <v>1220</v>
      </c>
      <c r="C39" s="1085" t="s">
        <v>16</v>
      </c>
      <c r="D39" s="1086"/>
      <c r="E39" s="1136"/>
      <c r="F39" s="1086"/>
      <c r="G39" s="1086"/>
      <c r="H39" s="1086"/>
      <c r="I39" s="1086"/>
      <c r="J39" s="1087"/>
      <c r="K39" s="1008" t="s">
        <v>10</v>
      </c>
      <c r="L39" s="1008" t="s">
        <v>12</v>
      </c>
      <c r="M39" s="27" t="s">
        <v>13</v>
      </c>
      <c r="N39" s="1008" t="s">
        <v>10</v>
      </c>
      <c r="O39" s="27" t="s">
        <v>14</v>
      </c>
      <c r="P39" s="8">
        <f>'Оказание услуг (130)'!F26</f>
        <v>89500</v>
      </c>
      <c r="Q39" s="8">
        <f>'Оказание услуг (130)'!G26</f>
        <v>89500</v>
      </c>
      <c r="R39" s="8">
        <f>'Оказание услуг (130)'!H26</f>
        <v>89500</v>
      </c>
      <c r="S39" s="22" t="s">
        <v>10</v>
      </c>
      <c r="T39" s="387">
        <v>89500</v>
      </c>
      <c r="U39" s="670">
        <f>T39-P39</f>
        <v>0</v>
      </c>
      <c r="V39" s="387">
        <v>89500</v>
      </c>
      <c r="W39" s="670">
        <f>V39-Q39</f>
        <v>0</v>
      </c>
      <c r="X39" s="387">
        <v>89500</v>
      </c>
      <c r="Y39" s="670">
        <f>X39-R39</f>
        <v>0</v>
      </c>
    </row>
    <row r="40" spans="1:25" s="11" customFormat="1" ht="47.25" customHeight="1" x14ac:dyDescent="0.25">
      <c r="A40" s="851" t="s">
        <v>144</v>
      </c>
      <c r="B40" s="976">
        <v>1230</v>
      </c>
      <c r="C40" s="1130" t="s">
        <v>16</v>
      </c>
      <c r="D40" s="1131"/>
      <c r="E40" s="1189"/>
      <c r="F40" s="1131"/>
      <c r="G40" s="1131"/>
      <c r="H40" s="1131"/>
      <c r="I40" s="1131"/>
      <c r="J40" s="1132"/>
      <c r="K40" s="1010" t="s">
        <v>10</v>
      </c>
      <c r="L40" s="1010" t="s">
        <v>12</v>
      </c>
      <c r="M40" s="852" t="s">
        <v>13</v>
      </c>
      <c r="N40" s="852" t="s">
        <v>10</v>
      </c>
      <c r="O40" s="852" t="s">
        <v>10</v>
      </c>
      <c r="P40" s="853">
        <f>SUM(P41:P50)</f>
        <v>15967153.42</v>
      </c>
      <c r="Q40" s="853">
        <f>SUM(Q41:Q50)</f>
        <v>15450871.49</v>
      </c>
      <c r="R40" s="853">
        <f>SUM(R41:R50)</f>
        <v>15469448.49</v>
      </c>
      <c r="S40" s="854" t="s">
        <v>10</v>
      </c>
      <c r="T40" s="374"/>
      <c r="U40" s="669"/>
      <c r="V40" s="386"/>
      <c r="W40" s="669"/>
      <c r="X40" s="386"/>
      <c r="Y40" s="669"/>
    </row>
    <row r="41" spans="1:25" s="9" customFormat="1" ht="54" customHeight="1" x14ac:dyDescent="0.25">
      <c r="A41" s="790" t="s">
        <v>19</v>
      </c>
      <c r="B41" s="978"/>
      <c r="C41" s="1085" t="s">
        <v>16</v>
      </c>
      <c r="D41" s="1086"/>
      <c r="E41" s="1136"/>
      <c r="F41" s="1086"/>
      <c r="G41" s="1086"/>
      <c r="H41" s="1086"/>
      <c r="I41" s="1086"/>
      <c r="J41" s="1087"/>
      <c r="K41" s="1008" t="s">
        <v>10</v>
      </c>
      <c r="L41" s="1008" t="s">
        <v>12</v>
      </c>
      <c r="M41" s="27" t="s">
        <v>13</v>
      </c>
      <c r="N41" s="27" t="s">
        <v>20</v>
      </c>
      <c r="O41" s="27" t="s">
        <v>21</v>
      </c>
      <c r="P41" s="8">
        <f>P169+P171+P181+P183+P192+P194+P204+P212+P220+P230+P239+P241+P247+P248+P251+P252+P257+P259+P263+P264+P267+P268+P271+P272+P275+P279+P280+P291+P276+P293+P309+P319+P327+P335+P341+P351+P359+P361+P369+P441+P450+P471+P495+P570+P637+P712+P739+P769+P786+P607</f>
        <v>11477891.49</v>
      </c>
      <c r="Q41" s="8">
        <f t="shared" ref="Q41:R41" si="3">Q169+Q171+Q181+Q183+Q192+Q194+Q204+Q212+Q220+Q230+Q239+Q241+Q247+Q248+Q251+Q252+Q257+Q259+Q263+Q264+Q267+Q268+Q271+Q272+Q275+Q279+Q280+Q291+Q276+Q293+Q309+Q319+Q327+Q335+Q341+Q351+Q359+Q361+Q369+Q441+Q450+Q471+Q495+Q570+Q637+Q712+Q739+Q769+Q786+Q607</f>
        <v>11477891.49</v>
      </c>
      <c r="R41" s="8">
        <f t="shared" si="3"/>
        <v>11477891.49</v>
      </c>
      <c r="S41" s="22" t="s">
        <v>10</v>
      </c>
      <c r="T41" s="387">
        <v>11477891.49</v>
      </c>
      <c r="U41" s="670">
        <f t="shared" ref="U41:U51" si="4">T41-P41</f>
        <v>0</v>
      </c>
      <c r="V41" s="387">
        <v>11477891.49</v>
      </c>
      <c r="W41" s="670">
        <f t="shared" ref="W41:W51" si="5">V41-Q41</f>
        <v>0</v>
      </c>
      <c r="X41" s="387">
        <v>11477891.49</v>
      </c>
      <c r="Y41" s="670">
        <f t="shared" ref="Y41:Y51" si="6">X41-R41</f>
        <v>0</v>
      </c>
    </row>
    <row r="42" spans="1:25" s="9" customFormat="1" ht="55.5" customHeight="1" x14ac:dyDescent="0.25">
      <c r="A42" s="948" t="s">
        <v>22</v>
      </c>
      <c r="B42" s="978"/>
      <c r="C42" s="1085" t="s">
        <v>16</v>
      </c>
      <c r="D42" s="1086"/>
      <c r="E42" s="1136"/>
      <c r="F42" s="1086"/>
      <c r="G42" s="1086"/>
      <c r="H42" s="1086"/>
      <c r="I42" s="1086"/>
      <c r="J42" s="1087"/>
      <c r="K42" s="1008" t="s">
        <v>10</v>
      </c>
      <c r="L42" s="1008" t="s">
        <v>12</v>
      </c>
      <c r="M42" s="27" t="s">
        <v>23</v>
      </c>
      <c r="N42" s="27" t="s">
        <v>24</v>
      </c>
      <c r="O42" s="27" t="s">
        <v>25</v>
      </c>
      <c r="P42" s="8">
        <f>P167+P179+P190+P237+P245+P249+P255+P261+P265+P269+P273+P277+P289+P339+P357</f>
        <v>7931.04</v>
      </c>
      <c r="Q42" s="8">
        <f t="shared" ref="Q42:R42" si="7">Q167+Q179+Q190+Q237+Q245+Q249+Q255+Q261+Q265+Q269+Q273+Q277+Q289+Q339+Q357</f>
        <v>0</v>
      </c>
      <c r="R42" s="8">
        <f t="shared" si="7"/>
        <v>0</v>
      </c>
      <c r="S42" s="22" t="s">
        <v>10</v>
      </c>
      <c r="T42" s="387">
        <v>7931.04</v>
      </c>
      <c r="U42" s="670">
        <f t="shared" si="4"/>
        <v>0</v>
      </c>
      <c r="V42" s="387"/>
      <c r="W42" s="670">
        <f t="shared" si="5"/>
        <v>0</v>
      </c>
      <c r="X42" s="387"/>
      <c r="Y42" s="670">
        <f t="shared" si="6"/>
        <v>0</v>
      </c>
    </row>
    <row r="43" spans="1:25" s="9" customFormat="1" ht="39" customHeight="1" x14ac:dyDescent="0.25">
      <c r="A43" s="790" t="s">
        <v>26</v>
      </c>
      <c r="B43" s="978"/>
      <c r="C43" s="1085" t="s">
        <v>16</v>
      </c>
      <c r="D43" s="1086"/>
      <c r="E43" s="1136"/>
      <c r="F43" s="1086"/>
      <c r="G43" s="1086"/>
      <c r="H43" s="1086"/>
      <c r="I43" s="1086"/>
      <c r="J43" s="1087"/>
      <c r="K43" s="1008" t="s">
        <v>10</v>
      </c>
      <c r="L43" s="1008" t="s">
        <v>12</v>
      </c>
      <c r="M43" s="27" t="s">
        <v>13</v>
      </c>
      <c r="N43" s="27" t="s">
        <v>27</v>
      </c>
      <c r="O43" s="27" t="s">
        <v>25</v>
      </c>
      <c r="P43" s="8">
        <f>P460+P803</f>
        <v>2347900</v>
      </c>
      <c r="Q43" s="8">
        <f>Q460+Q803</f>
        <v>2474700</v>
      </c>
      <c r="R43" s="8">
        <f>R460+R803</f>
        <v>2573600</v>
      </c>
      <c r="S43" s="22" t="s">
        <v>10</v>
      </c>
      <c r="T43" s="387">
        <v>2347900</v>
      </c>
      <c r="U43" s="670">
        <f t="shared" si="4"/>
        <v>0</v>
      </c>
      <c r="V43" s="387">
        <v>2474700</v>
      </c>
      <c r="W43" s="670">
        <f t="shared" si="5"/>
        <v>0</v>
      </c>
      <c r="X43" s="387">
        <v>2573600</v>
      </c>
      <c r="Y43" s="670">
        <f t="shared" si="6"/>
        <v>0</v>
      </c>
    </row>
    <row r="44" spans="1:25" s="9" customFormat="1" ht="58.5" customHeight="1" x14ac:dyDescent="0.25">
      <c r="A44" s="790" t="s">
        <v>28</v>
      </c>
      <c r="B44" s="978"/>
      <c r="C44" s="1085" t="s">
        <v>16</v>
      </c>
      <c r="D44" s="1086"/>
      <c r="E44" s="1136"/>
      <c r="F44" s="1086"/>
      <c r="G44" s="1086"/>
      <c r="H44" s="1086"/>
      <c r="I44" s="1086"/>
      <c r="J44" s="1087"/>
      <c r="K44" s="1008" t="s">
        <v>10</v>
      </c>
      <c r="L44" s="1008" t="s">
        <v>12</v>
      </c>
      <c r="M44" s="27" t="s">
        <v>29</v>
      </c>
      <c r="N44" s="27" t="s">
        <v>30</v>
      </c>
      <c r="O44" s="27" t="s">
        <v>25</v>
      </c>
      <c r="P44" s="8">
        <f>P300</f>
        <v>1831123</v>
      </c>
      <c r="Q44" s="8">
        <f>Q300</f>
        <v>1205700</v>
      </c>
      <c r="R44" s="8">
        <f>R300</f>
        <v>1191000</v>
      </c>
      <c r="S44" s="22" t="s">
        <v>10</v>
      </c>
      <c r="T44" s="387">
        <v>1831123</v>
      </c>
      <c r="U44" s="670">
        <f t="shared" si="4"/>
        <v>0</v>
      </c>
      <c r="V44" s="387">
        <v>1205700</v>
      </c>
      <c r="W44" s="670">
        <f t="shared" si="5"/>
        <v>0</v>
      </c>
      <c r="X44" s="387">
        <v>1191000</v>
      </c>
      <c r="Y44" s="670">
        <f t="shared" si="6"/>
        <v>0</v>
      </c>
    </row>
    <row r="45" spans="1:25" s="9" customFormat="1" ht="42.75" customHeight="1" x14ac:dyDescent="0.25">
      <c r="A45" s="790" t="s">
        <v>31</v>
      </c>
      <c r="B45" s="978"/>
      <c r="C45" s="1085" t="s">
        <v>16</v>
      </c>
      <c r="D45" s="1086"/>
      <c r="E45" s="1136"/>
      <c r="F45" s="1086"/>
      <c r="G45" s="1086"/>
      <c r="H45" s="1086"/>
      <c r="I45" s="1086"/>
      <c r="J45" s="1087"/>
      <c r="K45" s="1008" t="s">
        <v>10</v>
      </c>
      <c r="L45" s="1008" t="s">
        <v>12</v>
      </c>
      <c r="M45" s="27" t="s">
        <v>13</v>
      </c>
      <c r="N45" s="27" t="s">
        <v>32</v>
      </c>
      <c r="O45" s="27" t="s">
        <v>25</v>
      </c>
      <c r="P45" s="8">
        <f>P568</f>
        <v>36256</v>
      </c>
      <c r="Q45" s="8">
        <f>Q568</f>
        <v>0</v>
      </c>
      <c r="R45" s="8">
        <f>R568</f>
        <v>0</v>
      </c>
      <c r="S45" s="22" t="s">
        <v>10</v>
      </c>
      <c r="T45" s="387">
        <v>36256</v>
      </c>
      <c r="U45" s="670">
        <f t="shared" si="4"/>
        <v>0</v>
      </c>
      <c r="V45" s="387">
        <v>0</v>
      </c>
      <c r="W45" s="670">
        <f t="shared" si="5"/>
        <v>0</v>
      </c>
      <c r="X45" s="387">
        <v>0</v>
      </c>
      <c r="Y45" s="670">
        <f t="shared" si="6"/>
        <v>0</v>
      </c>
    </row>
    <row r="46" spans="1:25" s="9" customFormat="1" ht="50.25" hidden="1" customHeight="1" x14ac:dyDescent="0.25">
      <c r="A46" s="790" t="s">
        <v>771</v>
      </c>
      <c r="B46" s="978"/>
      <c r="C46" s="1085" t="s">
        <v>16</v>
      </c>
      <c r="D46" s="1086"/>
      <c r="E46" s="1136"/>
      <c r="F46" s="1086"/>
      <c r="G46" s="1086"/>
      <c r="H46" s="1086"/>
      <c r="I46" s="1086"/>
      <c r="J46" s="1087"/>
      <c r="K46" s="1008" t="s">
        <v>10</v>
      </c>
      <c r="L46" s="1008" t="s">
        <v>12</v>
      </c>
      <c r="M46" s="27" t="s">
        <v>13</v>
      </c>
      <c r="N46" s="27" t="s">
        <v>770</v>
      </c>
      <c r="O46" s="27" t="s">
        <v>25</v>
      </c>
      <c r="P46" s="8">
        <f>P448</f>
        <v>0</v>
      </c>
      <c r="Q46" s="8">
        <f>Q448</f>
        <v>0</v>
      </c>
      <c r="R46" s="8">
        <f>R448</f>
        <v>0</v>
      </c>
      <c r="S46" s="22" t="s">
        <v>10</v>
      </c>
      <c r="T46" s="387">
        <v>0</v>
      </c>
      <c r="U46" s="670">
        <f t="shared" si="4"/>
        <v>0</v>
      </c>
      <c r="V46" s="387"/>
      <c r="W46" s="670">
        <f t="shared" si="5"/>
        <v>0</v>
      </c>
      <c r="X46" s="387"/>
      <c r="Y46" s="670">
        <f t="shared" si="6"/>
        <v>0</v>
      </c>
    </row>
    <row r="47" spans="1:25" s="9" customFormat="1" ht="99.75" customHeight="1" x14ac:dyDescent="0.25">
      <c r="A47" s="790" t="s">
        <v>908</v>
      </c>
      <c r="B47" s="978"/>
      <c r="C47" s="1085" t="s">
        <v>16</v>
      </c>
      <c r="D47" s="1086"/>
      <c r="E47" s="1136"/>
      <c r="F47" s="1086"/>
      <c r="G47" s="1086"/>
      <c r="H47" s="1086"/>
      <c r="I47" s="1086"/>
      <c r="J47" s="1087"/>
      <c r="K47" s="1008" t="s">
        <v>10</v>
      </c>
      <c r="L47" s="1008" t="s">
        <v>12</v>
      </c>
      <c r="M47" s="27" t="s">
        <v>13</v>
      </c>
      <c r="N47" s="27" t="s">
        <v>909</v>
      </c>
      <c r="O47" s="27" t="s">
        <v>25</v>
      </c>
      <c r="P47" s="8">
        <f t="shared" ref="P47:R49" si="8">P466</f>
        <v>72000</v>
      </c>
      <c r="Q47" s="8">
        <f t="shared" si="8"/>
        <v>24000</v>
      </c>
      <c r="R47" s="8">
        <f t="shared" si="8"/>
        <v>24000</v>
      </c>
      <c r="S47" s="22" t="s">
        <v>10</v>
      </c>
      <c r="T47" s="387">
        <f>36000+36000</f>
        <v>72000</v>
      </c>
      <c r="U47" s="670">
        <f t="shared" si="4"/>
        <v>0</v>
      </c>
      <c r="V47" s="387">
        <v>24000</v>
      </c>
      <c r="W47" s="670">
        <f t="shared" si="5"/>
        <v>0</v>
      </c>
      <c r="X47" s="387">
        <v>24000</v>
      </c>
      <c r="Y47" s="670">
        <f t="shared" si="6"/>
        <v>0</v>
      </c>
    </row>
    <row r="48" spans="1:25" s="9" customFormat="1" ht="87" customHeight="1" x14ac:dyDescent="0.25">
      <c r="A48" s="790" t="s">
        <v>910</v>
      </c>
      <c r="B48" s="978"/>
      <c r="C48" s="1085" t="s">
        <v>16</v>
      </c>
      <c r="D48" s="1086"/>
      <c r="E48" s="1136"/>
      <c r="F48" s="1086"/>
      <c r="G48" s="1086"/>
      <c r="H48" s="1086"/>
      <c r="I48" s="1086"/>
      <c r="J48" s="1087"/>
      <c r="K48" s="1008" t="s">
        <v>10</v>
      </c>
      <c r="L48" s="1008" t="s">
        <v>12</v>
      </c>
      <c r="M48" s="27" t="s">
        <v>13</v>
      </c>
      <c r="N48" s="27" t="s">
        <v>911</v>
      </c>
      <c r="O48" s="27" t="s">
        <v>25</v>
      </c>
      <c r="P48" s="8">
        <f t="shared" si="8"/>
        <v>12000</v>
      </c>
      <c r="Q48" s="8">
        <f t="shared" si="8"/>
        <v>24000</v>
      </c>
      <c r="R48" s="8">
        <f t="shared" si="8"/>
        <v>24000</v>
      </c>
      <c r="S48" s="22" t="s">
        <v>10</v>
      </c>
      <c r="T48" s="387">
        <v>12000</v>
      </c>
      <c r="U48" s="670">
        <f t="shared" si="4"/>
        <v>0</v>
      </c>
      <c r="V48" s="387">
        <v>24000</v>
      </c>
      <c r="W48" s="670">
        <f t="shared" si="5"/>
        <v>0</v>
      </c>
      <c r="X48" s="387">
        <v>24000</v>
      </c>
      <c r="Y48" s="670">
        <f t="shared" si="6"/>
        <v>0</v>
      </c>
    </row>
    <row r="49" spans="1:25" s="9" customFormat="1" ht="39" hidden="1" customHeight="1" x14ac:dyDescent="0.25">
      <c r="A49" s="790" t="s">
        <v>912</v>
      </c>
      <c r="B49" s="978"/>
      <c r="C49" s="1085" t="s">
        <v>16</v>
      </c>
      <c r="D49" s="1086"/>
      <c r="E49" s="1136"/>
      <c r="F49" s="1086"/>
      <c r="G49" s="1086"/>
      <c r="H49" s="1086"/>
      <c r="I49" s="1086"/>
      <c r="J49" s="1087"/>
      <c r="K49" s="1008" t="s">
        <v>10</v>
      </c>
      <c r="L49" s="1008" t="s">
        <v>12</v>
      </c>
      <c r="M49" s="27" t="s">
        <v>13</v>
      </c>
      <c r="N49" s="27" t="s">
        <v>913</v>
      </c>
      <c r="O49" s="27" t="s">
        <v>25</v>
      </c>
      <c r="P49" s="8">
        <f t="shared" si="8"/>
        <v>0</v>
      </c>
      <c r="Q49" s="8">
        <f t="shared" si="8"/>
        <v>0</v>
      </c>
      <c r="R49" s="8">
        <f t="shared" si="8"/>
        <v>0</v>
      </c>
      <c r="S49" s="22" t="s">
        <v>10</v>
      </c>
      <c r="T49" s="387"/>
      <c r="U49" s="670">
        <f t="shared" si="4"/>
        <v>0</v>
      </c>
      <c r="V49" s="387"/>
      <c r="W49" s="670">
        <f t="shared" si="5"/>
        <v>0</v>
      </c>
      <c r="X49" s="387"/>
      <c r="Y49" s="670">
        <f t="shared" si="6"/>
        <v>0</v>
      </c>
    </row>
    <row r="50" spans="1:25" s="9" customFormat="1" ht="37.5" customHeight="1" x14ac:dyDescent="0.25">
      <c r="A50" s="790" t="s">
        <v>33</v>
      </c>
      <c r="B50" s="978"/>
      <c r="C50" s="1085" t="s">
        <v>16</v>
      </c>
      <c r="D50" s="1086"/>
      <c r="E50" s="1136"/>
      <c r="F50" s="1086"/>
      <c r="G50" s="1086"/>
      <c r="H50" s="1086"/>
      <c r="I50" s="1086"/>
      <c r="J50" s="1087"/>
      <c r="K50" s="1008" t="s">
        <v>10</v>
      </c>
      <c r="L50" s="1008" t="s">
        <v>12</v>
      </c>
      <c r="M50" s="27" t="s">
        <v>13</v>
      </c>
      <c r="N50" s="27" t="s">
        <v>34</v>
      </c>
      <c r="O50" s="27" t="s">
        <v>25</v>
      </c>
      <c r="P50" s="8">
        <f>P202+P210+P218+P228+P307+P311+P317+P325+P333+P349+P367+P378+P424+P439+P469+P493+P541+P547+P635+P657+P678+P686+P710+P737+P767+P784+P605</f>
        <v>182051.89</v>
      </c>
      <c r="Q50" s="8">
        <f t="shared" ref="Q50:R50" si="9">Q202+Q210+Q218+Q228+Q307+Q311+Q317+Q325+Q333+Q349+Q367+Q378+Q424+Q439+Q469+Q493+Q541+Q547+Q635+Q657+Q678+Q686+Q710+Q737+Q767+Q784+Q605</f>
        <v>244580</v>
      </c>
      <c r="R50" s="8">
        <f t="shared" si="9"/>
        <v>178957</v>
      </c>
      <c r="S50" s="22" t="s">
        <v>10</v>
      </c>
      <c r="T50" s="387">
        <v>182051.89</v>
      </c>
      <c r="U50" s="670">
        <f t="shared" si="4"/>
        <v>0</v>
      </c>
      <c r="V50" s="387">
        <v>244580</v>
      </c>
      <c r="W50" s="670">
        <f t="shared" si="5"/>
        <v>0</v>
      </c>
      <c r="X50" s="387">
        <v>178957</v>
      </c>
      <c r="Y50" s="670">
        <f t="shared" si="6"/>
        <v>0</v>
      </c>
    </row>
    <row r="51" spans="1:25" s="11" customFormat="1" ht="48" hidden="1" customHeight="1" x14ac:dyDescent="0.25">
      <c r="A51" s="851" t="s">
        <v>35</v>
      </c>
      <c r="B51" s="976">
        <v>1300</v>
      </c>
      <c r="C51" s="1130" t="s">
        <v>36</v>
      </c>
      <c r="D51" s="1131"/>
      <c r="E51" s="1131"/>
      <c r="F51" s="1131"/>
      <c r="G51" s="1131"/>
      <c r="H51" s="1131"/>
      <c r="I51" s="1131"/>
      <c r="J51" s="1132"/>
      <c r="K51" s="1010" t="s">
        <v>10</v>
      </c>
      <c r="L51" s="1010" t="s">
        <v>12</v>
      </c>
      <c r="M51" s="852" t="s">
        <v>13</v>
      </c>
      <c r="N51" s="852" t="s">
        <v>10</v>
      </c>
      <c r="O51" s="852" t="s">
        <v>14</v>
      </c>
      <c r="P51" s="853">
        <f>'Штрафы (140)'!D11</f>
        <v>0</v>
      </c>
      <c r="Q51" s="853">
        <f>'Штрафы (140)'!G11</f>
        <v>0</v>
      </c>
      <c r="R51" s="853">
        <f>'Штрафы (140)'!J11</f>
        <v>0</v>
      </c>
      <c r="S51" s="854" t="s">
        <v>10</v>
      </c>
      <c r="T51" s="374"/>
      <c r="U51" s="669">
        <f t="shared" si="4"/>
        <v>0</v>
      </c>
      <c r="V51" s="386"/>
      <c r="W51" s="669">
        <f t="shared" si="5"/>
        <v>0</v>
      </c>
      <c r="X51" s="386"/>
      <c r="Y51" s="669">
        <f t="shared" si="6"/>
        <v>0</v>
      </c>
    </row>
    <row r="52" spans="1:25" s="11" customFormat="1" ht="51" customHeight="1" x14ac:dyDescent="0.25">
      <c r="A52" s="851" t="s">
        <v>152</v>
      </c>
      <c r="B52" s="976">
        <v>1400</v>
      </c>
      <c r="C52" s="1130" t="s">
        <v>15</v>
      </c>
      <c r="D52" s="1131"/>
      <c r="E52" s="1131"/>
      <c r="F52" s="1131"/>
      <c r="G52" s="1131"/>
      <c r="H52" s="1131"/>
      <c r="I52" s="1131"/>
      <c r="J52" s="1132"/>
      <c r="K52" s="1010" t="s">
        <v>10</v>
      </c>
      <c r="L52" s="1010" t="s">
        <v>12</v>
      </c>
      <c r="M52" s="852" t="s">
        <v>13</v>
      </c>
      <c r="N52" s="852" t="s">
        <v>10</v>
      </c>
      <c r="O52" s="852" t="s">
        <v>10</v>
      </c>
      <c r="P52" s="853">
        <f>SUM(P53:P55)</f>
        <v>863466</v>
      </c>
      <c r="Q52" s="853">
        <f>SUM(Q53:Q55)</f>
        <v>800000</v>
      </c>
      <c r="R52" s="853">
        <f>SUM(R53:R55)</f>
        <v>800000</v>
      </c>
      <c r="S52" s="854" t="s">
        <v>10</v>
      </c>
      <c r="T52" s="374"/>
      <c r="U52" s="669"/>
      <c r="V52" s="386"/>
      <c r="W52" s="669"/>
      <c r="X52" s="386"/>
      <c r="Y52" s="669"/>
    </row>
    <row r="53" spans="1:25" s="9" customFormat="1" ht="37.5" customHeight="1" x14ac:dyDescent="0.25">
      <c r="A53" s="1099" t="s">
        <v>153</v>
      </c>
      <c r="B53" s="978">
        <v>1410</v>
      </c>
      <c r="C53" s="1085" t="s">
        <v>37</v>
      </c>
      <c r="D53" s="1086"/>
      <c r="E53" s="1086"/>
      <c r="F53" s="1086"/>
      <c r="G53" s="1086"/>
      <c r="H53" s="1086"/>
      <c r="I53" s="1086"/>
      <c r="J53" s="1087"/>
      <c r="K53" s="1008" t="s">
        <v>10</v>
      </c>
      <c r="L53" s="1008" t="s">
        <v>12</v>
      </c>
      <c r="M53" s="27" t="s">
        <v>13</v>
      </c>
      <c r="N53" s="27" t="s">
        <v>10</v>
      </c>
      <c r="O53" s="27" t="s">
        <v>14</v>
      </c>
      <c r="P53" s="8">
        <f>'Безвозмездные (150)'!B11</f>
        <v>863466</v>
      </c>
      <c r="Q53" s="8">
        <f>'Безвозмездные (150)'!C11</f>
        <v>800000</v>
      </c>
      <c r="R53" s="8">
        <f>'Безвозмездные (150)'!D11</f>
        <v>800000</v>
      </c>
      <c r="S53" s="22" t="s">
        <v>10</v>
      </c>
      <c r="T53" s="387">
        <f>833466+30000</f>
        <v>863466</v>
      </c>
      <c r="U53" s="670">
        <f>T53-P53</f>
        <v>0</v>
      </c>
      <c r="V53" s="387">
        <v>800000</v>
      </c>
      <c r="W53" s="670">
        <f>V53-Q53</f>
        <v>0</v>
      </c>
      <c r="X53" s="387">
        <v>800000</v>
      </c>
      <c r="Y53" s="670">
        <f>X53-R53</f>
        <v>0</v>
      </c>
    </row>
    <row r="54" spans="1:25" s="9" customFormat="1" ht="37.5" hidden="1" customHeight="1" x14ac:dyDescent="0.25">
      <c r="A54" s="1100"/>
      <c r="B54" s="978">
        <v>1420</v>
      </c>
      <c r="C54" s="1085" t="s">
        <v>37</v>
      </c>
      <c r="D54" s="1086"/>
      <c r="E54" s="1086"/>
      <c r="F54" s="1086"/>
      <c r="G54" s="1086"/>
      <c r="H54" s="1086"/>
      <c r="I54" s="1086"/>
      <c r="J54" s="1087"/>
      <c r="K54" s="1008" t="s">
        <v>10</v>
      </c>
      <c r="L54" s="1008" t="s">
        <v>12</v>
      </c>
      <c r="M54" s="27" t="s">
        <v>13</v>
      </c>
      <c r="N54" s="27" t="s">
        <v>10</v>
      </c>
      <c r="O54" s="27" t="s">
        <v>744</v>
      </c>
      <c r="P54" s="8">
        <f>P165+P177+P188+P200+P208+P216+P226+P235+P287+P305+P315+P323+P331+P347+P355+P365+P376+P422+P437+P446+P458+P464+P491+P539+P545+P633+P684+P708+P735+P765+P782+P801</f>
        <v>0</v>
      </c>
      <c r="Q54" s="8">
        <f>Q165+Q177+Q188+Q200+Q208+Q216+Q226+Q235+Q287+Q305+Q315+Q323+Q331+Q347+Q355+Q365+Q376+Q422+Q437+Q446+Q458+Q464+Q491+Q539+Q545+Q633+Q684+Q708+Q735+Q765+Q782+Q801</f>
        <v>0</v>
      </c>
      <c r="R54" s="8">
        <f>R165+R177+R188+R200+R208+R216+R226+R235+R287+R305+R315+R323+R331+R347+R355+R365+R376+R422+R437+R446+R458+R464+R491+R539+R545+R633+R684+R708+R735+R765+R782+R801</f>
        <v>0</v>
      </c>
      <c r="S54" s="22" t="s">
        <v>10</v>
      </c>
      <c r="T54" s="387"/>
      <c r="U54" s="670"/>
      <c r="V54" s="387"/>
      <c r="W54" s="670"/>
      <c r="X54" s="387"/>
      <c r="Y54" s="670"/>
    </row>
    <row r="55" spans="1:25" s="9" customFormat="1" ht="37.5" hidden="1" customHeight="1" x14ac:dyDescent="0.25">
      <c r="A55" s="1101"/>
      <c r="B55" s="978">
        <v>1430</v>
      </c>
      <c r="C55" s="1085" t="s">
        <v>37</v>
      </c>
      <c r="D55" s="1086"/>
      <c r="E55" s="1086"/>
      <c r="F55" s="1086"/>
      <c r="G55" s="1086"/>
      <c r="H55" s="1086"/>
      <c r="I55" s="1086"/>
      <c r="J55" s="1087"/>
      <c r="K55" s="1008" t="s">
        <v>10</v>
      </c>
      <c r="L55" s="1008" t="s">
        <v>12</v>
      </c>
      <c r="M55" s="27" t="s">
        <v>13</v>
      </c>
      <c r="N55" s="27" t="s">
        <v>10</v>
      </c>
      <c r="O55" s="27" t="s">
        <v>745</v>
      </c>
      <c r="P55" s="8">
        <f>P166+P178+P189+P201+P209+P217+P227+P236+P288+P306+P316+P324+P332+P348+P356+P366+P377+P423+P438+P447+P459+P465+P492+P540+P546+P567+P634+P685+P709+P736+P766+P783+P802</f>
        <v>0</v>
      </c>
      <c r="Q55" s="8">
        <f>Q166+Q178+Q189+Q201+Q209+Q217+Q227+Q236+Q288+Q306+Q316+Q324+Q332+Q348+Q356+Q366+Q377+Q423+Q438+Q447+Q459+Q465+Q492+Q540+Q546+Q567+Q634+Q685+Q709+Q736+Q766+Q783+Q802</f>
        <v>0</v>
      </c>
      <c r="R55" s="8">
        <f>R166+R178+R189+R201+R209+R217+R227+R236+R288+R306+R316+R324+R332+R348+R356+R366+R377+R423+R438+R447+R459+R465+R492+R540+R546+R567+R634+R685+R709+R736+R766+R783+R802</f>
        <v>0</v>
      </c>
      <c r="S55" s="22" t="s">
        <v>10</v>
      </c>
      <c r="T55" s="387"/>
      <c r="U55" s="670">
        <f>T55-P55</f>
        <v>0</v>
      </c>
      <c r="V55" s="387"/>
      <c r="W55" s="670">
        <f>V55-Q55</f>
        <v>0</v>
      </c>
      <c r="X55" s="387"/>
      <c r="Y55" s="670">
        <f>X55-R55</f>
        <v>0</v>
      </c>
    </row>
    <row r="56" spans="1:25" s="11" customFormat="1" ht="39" customHeight="1" x14ac:dyDescent="0.25">
      <c r="A56" s="851" t="s">
        <v>143</v>
      </c>
      <c r="B56" s="976">
        <v>1500</v>
      </c>
      <c r="C56" s="1130" t="s">
        <v>15</v>
      </c>
      <c r="D56" s="1131"/>
      <c r="E56" s="1131"/>
      <c r="F56" s="1131"/>
      <c r="G56" s="1131"/>
      <c r="H56" s="1131"/>
      <c r="I56" s="1131"/>
      <c r="J56" s="1132"/>
      <c r="K56" s="1010" t="s">
        <v>10</v>
      </c>
      <c r="L56" s="1010" t="s">
        <v>12</v>
      </c>
      <c r="M56" s="852" t="s">
        <v>13</v>
      </c>
      <c r="N56" s="852" t="s">
        <v>10</v>
      </c>
      <c r="O56" s="852" t="s">
        <v>10</v>
      </c>
      <c r="P56" s="853">
        <f>SUM(P57:P152)</f>
        <v>3618402.03</v>
      </c>
      <c r="Q56" s="853">
        <f>SUM(Q57:Q152)</f>
        <v>4325157.07</v>
      </c>
      <c r="R56" s="853">
        <f>SUM(R57:R152)</f>
        <v>2354637.0300000003</v>
      </c>
      <c r="S56" s="854" t="s">
        <v>10</v>
      </c>
      <c r="T56" s="374"/>
      <c r="U56" s="669"/>
      <c r="V56" s="386"/>
      <c r="W56" s="669"/>
      <c r="X56" s="386"/>
      <c r="Y56" s="669"/>
    </row>
    <row r="57" spans="1:25" s="9" customFormat="1" ht="40.5" hidden="1" customHeight="1" x14ac:dyDescent="0.25">
      <c r="A57" s="6"/>
      <c r="B57" s="978"/>
      <c r="C57" s="1085" t="s">
        <v>37</v>
      </c>
      <c r="D57" s="1086"/>
      <c r="E57" s="1086"/>
      <c r="F57" s="1086"/>
      <c r="G57" s="1086"/>
      <c r="H57" s="1086"/>
      <c r="I57" s="1086"/>
      <c r="J57" s="1087"/>
      <c r="K57" s="1008" t="s">
        <v>10</v>
      </c>
      <c r="L57" s="1008" t="s">
        <v>12</v>
      </c>
      <c r="M57" s="27" t="s">
        <v>13</v>
      </c>
      <c r="N57" s="27" t="s">
        <v>746</v>
      </c>
      <c r="O57" s="27" t="s">
        <v>43</v>
      </c>
      <c r="P57" s="8">
        <v>0</v>
      </c>
      <c r="Q57" s="8"/>
      <c r="R57" s="8"/>
      <c r="S57" s="22" t="s">
        <v>10</v>
      </c>
      <c r="T57" s="387"/>
      <c r="U57" s="670">
        <f>T57-P57</f>
        <v>0</v>
      </c>
      <c r="V57" s="387"/>
      <c r="W57" s="670">
        <f>V57-Q57</f>
        <v>0</v>
      </c>
      <c r="X57" s="387"/>
      <c r="Y57" s="670">
        <f>X57-R57</f>
        <v>0</v>
      </c>
    </row>
    <row r="58" spans="1:25" s="9" customFormat="1" ht="40.5" hidden="1" customHeight="1" x14ac:dyDescent="0.25">
      <c r="A58" s="6"/>
      <c r="B58" s="978"/>
      <c r="C58" s="1085" t="s">
        <v>37</v>
      </c>
      <c r="D58" s="1086"/>
      <c r="E58" s="1086"/>
      <c r="F58" s="1086"/>
      <c r="G58" s="1086"/>
      <c r="H58" s="1086"/>
      <c r="I58" s="1086"/>
      <c r="J58" s="1087"/>
      <c r="K58" s="1008" t="s">
        <v>10</v>
      </c>
      <c r="L58" s="1008" t="s">
        <v>12</v>
      </c>
      <c r="M58" s="27" t="s">
        <v>13</v>
      </c>
      <c r="N58" s="27" t="s">
        <v>746</v>
      </c>
      <c r="O58" s="27" t="s">
        <v>43</v>
      </c>
      <c r="P58" s="8">
        <v>0</v>
      </c>
      <c r="Q58" s="8"/>
      <c r="R58" s="8"/>
      <c r="S58" s="22" t="s">
        <v>10</v>
      </c>
      <c r="T58" s="387"/>
      <c r="U58" s="670">
        <f t="shared" ref="U58:U130" si="10">T58-P58</f>
        <v>0</v>
      </c>
      <c r="V58" s="387"/>
      <c r="W58" s="670">
        <f t="shared" ref="W58:W130" si="11">V58-Q58</f>
        <v>0</v>
      </c>
      <c r="X58" s="387"/>
      <c r="Y58" s="670">
        <f t="shared" ref="Y58:Y130" si="12">X58-R58</f>
        <v>0</v>
      </c>
    </row>
    <row r="59" spans="1:25" s="9" customFormat="1" ht="39" hidden="1" customHeight="1" x14ac:dyDescent="0.25">
      <c r="A59" s="6"/>
      <c r="B59" s="978"/>
      <c r="C59" s="1085" t="s">
        <v>37</v>
      </c>
      <c r="D59" s="1086"/>
      <c r="E59" s="1086"/>
      <c r="F59" s="1086"/>
      <c r="G59" s="1086"/>
      <c r="H59" s="1086"/>
      <c r="I59" s="1086"/>
      <c r="J59" s="1087"/>
      <c r="K59" s="1008" t="s">
        <v>10</v>
      </c>
      <c r="L59" s="1008" t="s">
        <v>12</v>
      </c>
      <c r="M59" s="27" t="s">
        <v>13</v>
      </c>
      <c r="N59" s="27" t="s">
        <v>747</v>
      </c>
      <c r="O59" s="27" t="s">
        <v>40</v>
      </c>
      <c r="P59" s="8">
        <v>0</v>
      </c>
      <c r="Q59" s="8"/>
      <c r="R59" s="8"/>
      <c r="S59" s="22" t="s">
        <v>10</v>
      </c>
      <c r="T59" s="387"/>
      <c r="U59" s="670">
        <f t="shared" si="10"/>
        <v>0</v>
      </c>
      <c r="V59" s="387"/>
      <c r="W59" s="670">
        <f t="shared" si="11"/>
        <v>0</v>
      </c>
      <c r="X59" s="387"/>
      <c r="Y59" s="670">
        <f t="shared" si="12"/>
        <v>0</v>
      </c>
    </row>
    <row r="60" spans="1:25" s="9" customFormat="1" ht="39" hidden="1" customHeight="1" x14ac:dyDescent="0.25">
      <c r="A60" s="6"/>
      <c r="B60" s="978"/>
      <c r="C60" s="1085" t="s">
        <v>37</v>
      </c>
      <c r="D60" s="1086"/>
      <c r="E60" s="1086"/>
      <c r="F60" s="1086"/>
      <c r="G60" s="1086"/>
      <c r="H60" s="1086"/>
      <c r="I60" s="1086"/>
      <c r="J60" s="1087"/>
      <c r="K60" s="1008" t="s">
        <v>10</v>
      </c>
      <c r="L60" s="1008" t="s">
        <v>12</v>
      </c>
      <c r="M60" s="27" t="s">
        <v>13</v>
      </c>
      <c r="N60" s="27" t="s">
        <v>747</v>
      </c>
      <c r="O60" s="27" t="s">
        <v>40</v>
      </c>
      <c r="P60" s="8">
        <v>0</v>
      </c>
      <c r="Q60" s="8"/>
      <c r="R60" s="8"/>
      <c r="S60" s="22" t="s">
        <v>10</v>
      </c>
      <c r="T60" s="387"/>
      <c r="U60" s="670">
        <f t="shared" si="10"/>
        <v>0</v>
      </c>
      <c r="V60" s="387"/>
      <c r="W60" s="670">
        <f t="shared" si="11"/>
        <v>0</v>
      </c>
      <c r="X60" s="387"/>
      <c r="Y60" s="670">
        <f t="shared" si="12"/>
        <v>0</v>
      </c>
    </row>
    <row r="61" spans="1:25" s="9" customFormat="1" ht="49.5" hidden="1" customHeight="1" x14ac:dyDescent="0.25">
      <c r="A61" s="6" t="s">
        <v>917</v>
      </c>
      <c r="B61" s="978"/>
      <c r="C61" s="1085" t="s">
        <v>37</v>
      </c>
      <c r="D61" s="1086"/>
      <c r="E61" s="1086"/>
      <c r="F61" s="1086"/>
      <c r="G61" s="1086"/>
      <c r="H61" s="1086"/>
      <c r="I61" s="1086"/>
      <c r="J61" s="1087"/>
      <c r="K61" s="1008" t="s">
        <v>10</v>
      </c>
      <c r="L61" s="1008" t="s">
        <v>12</v>
      </c>
      <c r="M61" s="27" t="s">
        <v>13</v>
      </c>
      <c r="N61" s="27" t="s">
        <v>918</v>
      </c>
      <c r="O61" s="27" t="s">
        <v>43</v>
      </c>
      <c r="P61" s="8">
        <f t="shared" ref="P61:P67" si="13">P380</f>
        <v>0</v>
      </c>
      <c r="Q61" s="8">
        <f t="shared" ref="Q61:R70" si="14">Q380</f>
        <v>0</v>
      </c>
      <c r="R61" s="8">
        <f t="shared" si="14"/>
        <v>0</v>
      </c>
      <c r="S61" s="22" t="s">
        <v>10</v>
      </c>
      <c r="T61" s="387"/>
      <c r="U61" s="670">
        <f t="shared" si="10"/>
        <v>0</v>
      </c>
      <c r="V61" s="387"/>
      <c r="W61" s="670">
        <f t="shared" si="11"/>
        <v>0</v>
      </c>
      <c r="X61" s="387"/>
      <c r="Y61" s="670">
        <f t="shared" si="12"/>
        <v>0</v>
      </c>
    </row>
    <row r="62" spans="1:25" s="9" customFormat="1" ht="54.75" hidden="1" customHeight="1" x14ac:dyDescent="0.25">
      <c r="A62" s="6" t="s">
        <v>921</v>
      </c>
      <c r="B62" s="978"/>
      <c r="C62" s="1085" t="s">
        <v>37</v>
      </c>
      <c r="D62" s="1086"/>
      <c r="E62" s="1086"/>
      <c r="F62" s="1086"/>
      <c r="G62" s="1086"/>
      <c r="H62" s="1086"/>
      <c r="I62" s="1086"/>
      <c r="J62" s="1087"/>
      <c r="K62" s="1008" t="s">
        <v>10</v>
      </c>
      <c r="L62" s="1008" t="s">
        <v>12</v>
      </c>
      <c r="M62" s="27" t="s">
        <v>13</v>
      </c>
      <c r="N62" s="27" t="s">
        <v>920</v>
      </c>
      <c r="O62" s="27" t="s">
        <v>43</v>
      </c>
      <c r="P62" s="8">
        <f t="shared" si="13"/>
        <v>0</v>
      </c>
      <c r="Q62" s="8">
        <f t="shared" si="14"/>
        <v>0</v>
      </c>
      <c r="R62" s="8">
        <f t="shared" si="14"/>
        <v>0</v>
      </c>
      <c r="S62" s="22" t="s">
        <v>10</v>
      </c>
      <c r="T62" s="387"/>
      <c r="U62" s="670">
        <f t="shared" si="10"/>
        <v>0</v>
      </c>
      <c r="V62" s="387"/>
      <c r="W62" s="670">
        <f t="shared" si="11"/>
        <v>0</v>
      </c>
      <c r="X62" s="387"/>
      <c r="Y62" s="670">
        <f t="shared" si="12"/>
        <v>0</v>
      </c>
    </row>
    <row r="63" spans="1:25" s="9" customFormat="1" ht="49.5" hidden="1" customHeight="1" x14ac:dyDescent="0.25">
      <c r="A63" s="6" t="s">
        <v>923</v>
      </c>
      <c r="B63" s="978"/>
      <c r="C63" s="1085" t="s">
        <v>37</v>
      </c>
      <c r="D63" s="1086"/>
      <c r="E63" s="1086"/>
      <c r="F63" s="1086"/>
      <c r="G63" s="1086"/>
      <c r="H63" s="1086"/>
      <c r="I63" s="1086"/>
      <c r="J63" s="1087"/>
      <c r="K63" s="1008" t="s">
        <v>10</v>
      </c>
      <c r="L63" s="1008" t="s">
        <v>12</v>
      </c>
      <c r="M63" s="27" t="s">
        <v>13</v>
      </c>
      <c r="N63" s="27" t="s">
        <v>922</v>
      </c>
      <c r="O63" s="27" t="s">
        <v>43</v>
      </c>
      <c r="P63" s="8">
        <f t="shared" si="13"/>
        <v>0</v>
      </c>
      <c r="Q63" s="8">
        <f t="shared" si="14"/>
        <v>0</v>
      </c>
      <c r="R63" s="8">
        <f t="shared" si="14"/>
        <v>0</v>
      </c>
      <c r="S63" s="22" t="s">
        <v>10</v>
      </c>
      <c r="T63" s="387"/>
      <c r="U63" s="670">
        <f t="shared" si="10"/>
        <v>0</v>
      </c>
      <c r="V63" s="387"/>
      <c r="W63" s="670">
        <f t="shared" si="11"/>
        <v>0</v>
      </c>
      <c r="X63" s="387"/>
      <c r="Y63" s="670">
        <f t="shared" si="12"/>
        <v>0</v>
      </c>
    </row>
    <row r="64" spans="1:25" s="9" customFormat="1" ht="49.5" hidden="1" customHeight="1" x14ac:dyDescent="0.25">
      <c r="A64" s="6" t="s">
        <v>925</v>
      </c>
      <c r="B64" s="978"/>
      <c r="C64" s="1085" t="s">
        <v>37</v>
      </c>
      <c r="D64" s="1086"/>
      <c r="E64" s="1086"/>
      <c r="F64" s="1086"/>
      <c r="G64" s="1086"/>
      <c r="H64" s="1086"/>
      <c r="I64" s="1086"/>
      <c r="J64" s="1087"/>
      <c r="K64" s="1008" t="s">
        <v>10</v>
      </c>
      <c r="L64" s="1008" t="s">
        <v>12</v>
      </c>
      <c r="M64" s="27" t="s">
        <v>13</v>
      </c>
      <c r="N64" s="27" t="s">
        <v>924</v>
      </c>
      <c r="O64" s="27" t="s">
        <v>43</v>
      </c>
      <c r="P64" s="8">
        <f t="shared" si="13"/>
        <v>0</v>
      </c>
      <c r="Q64" s="8">
        <f t="shared" si="14"/>
        <v>0</v>
      </c>
      <c r="R64" s="8">
        <f t="shared" si="14"/>
        <v>0</v>
      </c>
      <c r="S64" s="22" t="s">
        <v>10</v>
      </c>
      <c r="T64" s="387"/>
      <c r="U64" s="670">
        <f t="shared" si="10"/>
        <v>0</v>
      </c>
      <c r="V64" s="387"/>
      <c r="W64" s="670">
        <f t="shared" si="11"/>
        <v>0</v>
      </c>
      <c r="X64" s="387"/>
      <c r="Y64" s="670">
        <f t="shared" si="12"/>
        <v>0</v>
      </c>
    </row>
    <row r="65" spans="1:25" s="9" customFormat="1" ht="49.5" hidden="1" customHeight="1" x14ac:dyDescent="0.25">
      <c r="A65" s="6" t="s">
        <v>927</v>
      </c>
      <c r="B65" s="978"/>
      <c r="C65" s="1085" t="s">
        <v>37</v>
      </c>
      <c r="D65" s="1086"/>
      <c r="E65" s="1086"/>
      <c r="F65" s="1086"/>
      <c r="G65" s="1086"/>
      <c r="H65" s="1086"/>
      <c r="I65" s="1086"/>
      <c r="J65" s="1087"/>
      <c r="K65" s="1008" t="s">
        <v>10</v>
      </c>
      <c r="L65" s="1008" t="s">
        <v>12</v>
      </c>
      <c r="M65" s="27" t="s">
        <v>13</v>
      </c>
      <c r="N65" s="27" t="s">
        <v>926</v>
      </c>
      <c r="O65" s="27" t="s">
        <v>43</v>
      </c>
      <c r="P65" s="8">
        <f t="shared" si="13"/>
        <v>0</v>
      </c>
      <c r="Q65" s="8">
        <f t="shared" si="14"/>
        <v>0</v>
      </c>
      <c r="R65" s="8">
        <f t="shared" si="14"/>
        <v>0</v>
      </c>
      <c r="S65" s="22" t="s">
        <v>10</v>
      </c>
      <c r="T65" s="387"/>
      <c r="U65" s="670">
        <f t="shared" si="10"/>
        <v>0</v>
      </c>
      <c r="V65" s="387"/>
      <c r="W65" s="670">
        <f t="shared" si="11"/>
        <v>0</v>
      </c>
      <c r="X65" s="387"/>
      <c r="Y65" s="670">
        <f t="shared" si="12"/>
        <v>0</v>
      </c>
    </row>
    <row r="66" spans="1:25" s="9" customFormat="1" ht="69.75" hidden="1" customHeight="1" x14ac:dyDescent="0.25">
      <c r="A66" s="6" t="s">
        <v>755</v>
      </c>
      <c r="B66" s="978"/>
      <c r="C66" s="1085" t="s">
        <v>37</v>
      </c>
      <c r="D66" s="1086"/>
      <c r="E66" s="1086"/>
      <c r="F66" s="1086"/>
      <c r="G66" s="1086"/>
      <c r="H66" s="1086"/>
      <c r="I66" s="1086"/>
      <c r="J66" s="1087"/>
      <c r="K66" s="1008" t="s">
        <v>10</v>
      </c>
      <c r="L66" s="1008" t="s">
        <v>12</v>
      </c>
      <c r="M66" s="27" t="s">
        <v>13</v>
      </c>
      <c r="N66" s="27" t="s">
        <v>928</v>
      </c>
      <c r="O66" s="27" t="s">
        <v>43</v>
      </c>
      <c r="P66" s="8">
        <f>P385+P390</f>
        <v>0</v>
      </c>
      <c r="Q66" s="8">
        <f t="shared" si="14"/>
        <v>0</v>
      </c>
      <c r="R66" s="8">
        <f t="shared" si="14"/>
        <v>0</v>
      </c>
      <c r="S66" s="22" t="s">
        <v>10</v>
      </c>
      <c r="T66" s="387"/>
      <c r="U66" s="670">
        <f t="shared" si="10"/>
        <v>0</v>
      </c>
      <c r="V66" s="387"/>
      <c r="W66" s="670">
        <f t="shared" si="11"/>
        <v>0</v>
      </c>
      <c r="X66" s="387"/>
      <c r="Y66" s="670">
        <f t="shared" si="12"/>
        <v>0</v>
      </c>
    </row>
    <row r="67" spans="1:25" s="9" customFormat="1" ht="49.5" hidden="1" customHeight="1" x14ac:dyDescent="0.25">
      <c r="A67" s="6" t="s">
        <v>930</v>
      </c>
      <c r="B67" s="978"/>
      <c r="C67" s="1085" t="s">
        <v>37</v>
      </c>
      <c r="D67" s="1086"/>
      <c r="E67" s="1086"/>
      <c r="F67" s="1086"/>
      <c r="G67" s="1086"/>
      <c r="H67" s="1086"/>
      <c r="I67" s="1086"/>
      <c r="J67" s="1087"/>
      <c r="K67" s="1008" t="s">
        <v>10</v>
      </c>
      <c r="L67" s="1008" t="s">
        <v>12</v>
      </c>
      <c r="M67" s="27" t="s">
        <v>13</v>
      </c>
      <c r="N67" s="27" t="s">
        <v>929</v>
      </c>
      <c r="O67" s="27" t="s">
        <v>43</v>
      </c>
      <c r="P67" s="8">
        <f t="shared" si="13"/>
        <v>0</v>
      </c>
      <c r="Q67" s="8">
        <f t="shared" si="14"/>
        <v>0</v>
      </c>
      <c r="R67" s="8">
        <f t="shared" si="14"/>
        <v>0</v>
      </c>
      <c r="S67" s="22" t="s">
        <v>10</v>
      </c>
      <c r="T67" s="387"/>
      <c r="U67" s="670">
        <f t="shared" si="10"/>
        <v>0</v>
      </c>
      <c r="V67" s="387"/>
      <c r="W67" s="670">
        <f t="shared" si="11"/>
        <v>0</v>
      </c>
      <c r="X67" s="387"/>
      <c r="Y67" s="670">
        <f t="shared" si="12"/>
        <v>0</v>
      </c>
    </row>
    <row r="68" spans="1:25" s="9" customFormat="1" ht="49.5" hidden="1" customHeight="1" x14ac:dyDescent="0.25">
      <c r="A68" s="6" t="s">
        <v>1151</v>
      </c>
      <c r="B68" s="978"/>
      <c r="C68" s="1085" t="s">
        <v>37</v>
      </c>
      <c r="D68" s="1086"/>
      <c r="E68" s="1086"/>
      <c r="F68" s="1086"/>
      <c r="G68" s="1086"/>
      <c r="H68" s="1086"/>
      <c r="I68" s="1086"/>
      <c r="J68" s="1087"/>
      <c r="K68" s="1008" t="s">
        <v>10</v>
      </c>
      <c r="L68" s="1008" t="s">
        <v>12</v>
      </c>
      <c r="M68" s="27" t="s">
        <v>13</v>
      </c>
      <c r="N68" s="27" t="s">
        <v>1152</v>
      </c>
      <c r="O68" s="27" t="s">
        <v>43</v>
      </c>
      <c r="P68" s="8">
        <f>P387</f>
        <v>0</v>
      </c>
      <c r="Q68" s="8">
        <f t="shared" si="14"/>
        <v>0</v>
      </c>
      <c r="R68" s="8">
        <f t="shared" si="14"/>
        <v>0</v>
      </c>
      <c r="S68" s="22" t="s">
        <v>10</v>
      </c>
      <c r="T68" s="387"/>
      <c r="U68" s="670">
        <f t="shared" si="10"/>
        <v>0</v>
      </c>
      <c r="V68" s="387"/>
      <c r="W68" s="670">
        <f t="shared" si="11"/>
        <v>0</v>
      </c>
      <c r="X68" s="387"/>
      <c r="Y68" s="670">
        <f t="shared" si="12"/>
        <v>0</v>
      </c>
    </row>
    <row r="69" spans="1:25" s="9" customFormat="1" ht="49.5" hidden="1" customHeight="1" x14ac:dyDescent="0.25">
      <c r="A69" s="6" t="s">
        <v>1153</v>
      </c>
      <c r="B69" s="978"/>
      <c r="C69" s="1085" t="s">
        <v>37</v>
      </c>
      <c r="D69" s="1086"/>
      <c r="E69" s="1086"/>
      <c r="F69" s="1086"/>
      <c r="G69" s="1086"/>
      <c r="H69" s="1086"/>
      <c r="I69" s="1086"/>
      <c r="J69" s="1087"/>
      <c r="K69" s="1008" t="s">
        <v>10</v>
      </c>
      <c r="L69" s="1008" t="s">
        <v>12</v>
      </c>
      <c r="M69" s="27" t="s">
        <v>13</v>
      </c>
      <c r="N69" s="27" t="s">
        <v>1154</v>
      </c>
      <c r="O69" s="27" t="s">
        <v>43</v>
      </c>
      <c r="P69" s="8">
        <f>P388</f>
        <v>0</v>
      </c>
      <c r="Q69" s="8">
        <f t="shared" si="14"/>
        <v>0</v>
      </c>
      <c r="R69" s="8">
        <f t="shared" si="14"/>
        <v>0</v>
      </c>
      <c r="S69" s="22" t="s">
        <v>10</v>
      </c>
      <c r="T69" s="387"/>
      <c r="U69" s="670">
        <f t="shared" si="10"/>
        <v>0</v>
      </c>
      <c r="V69" s="387"/>
      <c r="W69" s="670">
        <f t="shared" si="11"/>
        <v>0</v>
      </c>
      <c r="X69" s="387"/>
      <c r="Y69" s="670">
        <f t="shared" si="12"/>
        <v>0</v>
      </c>
    </row>
    <row r="70" spans="1:25" s="9" customFormat="1" ht="49.5" hidden="1" customHeight="1" x14ac:dyDescent="0.25">
      <c r="A70" s="6" t="s">
        <v>1155</v>
      </c>
      <c r="B70" s="978"/>
      <c r="C70" s="1085" t="s">
        <v>37</v>
      </c>
      <c r="D70" s="1086"/>
      <c r="E70" s="1086"/>
      <c r="F70" s="1086"/>
      <c r="G70" s="1086"/>
      <c r="H70" s="1086"/>
      <c r="I70" s="1086"/>
      <c r="J70" s="1087"/>
      <c r="K70" s="1008" t="s">
        <v>10</v>
      </c>
      <c r="L70" s="1008" t="s">
        <v>12</v>
      </c>
      <c r="M70" s="27" t="s">
        <v>13</v>
      </c>
      <c r="N70" s="27" t="s">
        <v>1156</v>
      </c>
      <c r="O70" s="27" t="s">
        <v>43</v>
      </c>
      <c r="P70" s="8">
        <f>P389</f>
        <v>0</v>
      </c>
      <c r="Q70" s="8">
        <f t="shared" si="14"/>
        <v>0</v>
      </c>
      <c r="R70" s="8">
        <f t="shared" si="14"/>
        <v>0</v>
      </c>
      <c r="S70" s="22" t="s">
        <v>10</v>
      </c>
      <c r="T70" s="387"/>
      <c r="U70" s="670">
        <f t="shared" si="10"/>
        <v>0</v>
      </c>
      <c r="V70" s="387"/>
      <c r="W70" s="670">
        <f t="shared" si="11"/>
        <v>0</v>
      </c>
      <c r="X70" s="387"/>
      <c r="Y70" s="670">
        <f t="shared" si="12"/>
        <v>0</v>
      </c>
    </row>
    <row r="71" spans="1:25" s="9" customFormat="1" ht="96.75" hidden="1" customHeight="1" x14ac:dyDescent="0.25">
      <c r="A71" s="6" t="s">
        <v>1166</v>
      </c>
      <c r="B71" s="978"/>
      <c r="C71" s="1085" t="s">
        <v>37</v>
      </c>
      <c r="D71" s="1086"/>
      <c r="E71" s="1086"/>
      <c r="F71" s="1086"/>
      <c r="G71" s="1086"/>
      <c r="H71" s="1086"/>
      <c r="I71" s="1086"/>
      <c r="J71" s="1087"/>
      <c r="K71" s="1008" t="s">
        <v>10</v>
      </c>
      <c r="L71" s="1008" t="s">
        <v>12</v>
      </c>
      <c r="M71" s="27" t="s">
        <v>13</v>
      </c>
      <c r="N71" s="27" t="s">
        <v>1167</v>
      </c>
      <c r="O71" s="27" t="s">
        <v>43</v>
      </c>
      <c r="P71" s="8">
        <f>P426</f>
        <v>0</v>
      </c>
      <c r="Q71" s="8">
        <f t="shared" ref="Q71:R71" si="15">Q426</f>
        <v>0</v>
      </c>
      <c r="R71" s="8">
        <f t="shared" si="15"/>
        <v>0</v>
      </c>
      <c r="S71" s="22" t="s">
        <v>10</v>
      </c>
      <c r="T71" s="387"/>
      <c r="U71" s="670">
        <f t="shared" si="10"/>
        <v>0</v>
      </c>
      <c r="V71" s="387"/>
      <c r="W71" s="670">
        <f t="shared" si="11"/>
        <v>0</v>
      </c>
      <c r="X71" s="387"/>
      <c r="Y71" s="670">
        <f t="shared" si="12"/>
        <v>0</v>
      </c>
    </row>
    <row r="72" spans="1:25" s="9" customFormat="1" ht="49.5" hidden="1" customHeight="1" x14ac:dyDescent="0.25">
      <c r="A72" s="6" t="s">
        <v>1190</v>
      </c>
      <c r="B72" s="978"/>
      <c r="C72" s="1085" t="s">
        <v>37</v>
      </c>
      <c r="D72" s="1086"/>
      <c r="E72" s="1086"/>
      <c r="F72" s="1086"/>
      <c r="G72" s="1086"/>
      <c r="H72" s="1086"/>
      <c r="I72" s="1086"/>
      <c r="J72" s="1087"/>
      <c r="K72" s="1008" t="s">
        <v>10</v>
      </c>
      <c r="L72" s="1008" t="s">
        <v>12</v>
      </c>
      <c r="M72" s="27" t="s">
        <v>13</v>
      </c>
      <c r="N72" s="27" t="s">
        <v>1191</v>
      </c>
      <c r="O72" s="27" t="s">
        <v>43</v>
      </c>
      <c r="P72" s="8">
        <f>P391</f>
        <v>0</v>
      </c>
      <c r="Q72" s="8">
        <f t="shared" ref="Q72:R74" si="16">Q391</f>
        <v>0</v>
      </c>
      <c r="R72" s="8">
        <f t="shared" si="16"/>
        <v>0</v>
      </c>
      <c r="S72" s="22" t="s">
        <v>10</v>
      </c>
      <c r="T72" s="387"/>
      <c r="U72" s="670">
        <f t="shared" si="10"/>
        <v>0</v>
      </c>
      <c r="V72" s="387"/>
      <c r="W72" s="670">
        <f t="shared" si="11"/>
        <v>0</v>
      </c>
      <c r="X72" s="387"/>
      <c r="Y72" s="670">
        <f t="shared" si="12"/>
        <v>0</v>
      </c>
    </row>
    <row r="73" spans="1:25" s="9" customFormat="1" ht="49.5" hidden="1" customHeight="1" x14ac:dyDescent="0.25">
      <c r="A73" s="6" t="s">
        <v>1192</v>
      </c>
      <c r="B73" s="978"/>
      <c r="C73" s="1085" t="s">
        <v>37</v>
      </c>
      <c r="D73" s="1086"/>
      <c r="E73" s="1086"/>
      <c r="F73" s="1086"/>
      <c r="G73" s="1086"/>
      <c r="H73" s="1086"/>
      <c r="I73" s="1086"/>
      <c r="J73" s="1087"/>
      <c r="K73" s="1008" t="s">
        <v>10</v>
      </c>
      <c r="L73" s="1008" t="s">
        <v>12</v>
      </c>
      <c r="M73" s="27" t="s">
        <v>13</v>
      </c>
      <c r="N73" s="27" t="s">
        <v>1193</v>
      </c>
      <c r="O73" s="27" t="s">
        <v>43</v>
      </c>
      <c r="P73" s="8">
        <f>P392</f>
        <v>0</v>
      </c>
      <c r="Q73" s="8">
        <f t="shared" si="16"/>
        <v>0</v>
      </c>
      <c r="R73" s="8">
        <f t="shared" si="16"/>
        <v>0</v>
      </c>
      <c r="S73" s="22" t="s">
        <v>10</v>
      </c>
      <c r="T73" s="387"/>
      <c r="U73" s="670">
        <f t="shared" si="10"/>
        <v>0</v>
      </c>
      <c r="V73" s="387"/>
      <c r="W73" s="670">
        <f t="shared" si="11"/>
        <v>0</v>
      </c>
      <c r="X73" s="387"/>
      <c r="Y73" s="670">
        <f t="shared" si="12"/>
        <v>0</v>
      </c>
    </row>
    <row r="74" spans="1:25" s="9" customFormat="1" ht="49.5" hidden="1" customHeight="1" x14ac:dyDescent="0.25">
      <c r="A74" s="6" t="s">
        <v>1194</v>
      </c>
      <c r="B74" s="978"/>
      <c r="C74" s="1085" t="s">
        <v>37</v>
      </c>
      <c r="D74" s="1086"/>
      <c r="E74" s="1086"/>
      <c r="F74" s="1086"/>
      <c r="G74" s="1086"/>
      <c r="H74" s="1086"/>
      <c r="I74" s="1086"/>
      <c r="J74" s="1087"/>
      <c r="K74" s="1008" t="s">
        <v>10</v>
      </c>
      <c r="L74" s="1008" t="s">
        <v>12</v>
      </c>
      <c r="M74" s="27" t="s">
        <v>13</v>
      </c>
      <c r="N74" s="27" t="s">
        <v>1195</v>
      </c>
      <c r="O74" s="27" t="s">
        <v>43</v>
      </c>
      <c r="P74" s="8">
        <f>P393</f>
        <v>0</v>
      </c>
      <c r="Q74" s="8">
        <f t="shared" si="16"/>
        <v>0</v>
      </c>
      <c r="R74" s="8">
        <f t="shared" si="16"/>
        <v>0</v>
      </c>
      <c r="S74" s="22" t="s">
        <v>10</v>
      </c>
      <c r="T74" s="387"/>
      <c r="U74" s="670">
        <f t="shared" si="10"/>
        <v>0</v>
      </c>
      <c r="V74" s="387"/>
      <c r="W74" s="670">
        <f t="shared" si="11"/>
        <v>0</v>
      </c>
      <c r="X74" s="387"/>
      <c r="Y74" s="670">
        <f t="shared" si="12"/>
        <v>0</v>
      </c>
    </row>
    <row r="75" spans="1:25" s="9" customFormat="1" ht="49.5" hidden="1" customHeight="1" x14ac:dyDescent="0.25">
      <c r="A75" s="6" t="s">
        <v>1196</v>
      </c>
      <c r="B75" s="978"/>
      <c r="C75" s="1085" t="s">
        <v>37</v>
      </c>
      <c r="D75" s="1086"/>
      <c r="E75" s="1086"/>
      <c r="F75" s="1086"/>
      <c r="G75" s="1086"/>
      <c r="H75" s="1086"/>
      <c r="I75" s="1086"/>
      <c r="J75" s="1087"/>
      <c r="K75" s="1008" t="s">
        <v>10</v>
      </c>
      <c r="L75" s="1008" t="s">
        <v>12</v>
      </c>
      <c r="M75" s="27" t="s">
        <v>13</v>
      </c>
      <c r="N75" s="27" t="s">
        <v>1197</v>
      </c>
      <c r="O75" s="27" t="s">
        <v>43</v>
      </c>
      <c r="P75" s="8">
        <f>P427</f>
        <v>0</v>
      </c>
      <c r="Q75" s="8">
        <f t="shared" ref="Q75:R75" si="17">Q427</f>
        <v>0</v>
      </c>
      <c r="R75" s="8">
        <f t="shared" si="17"/>
        <v>0</v>
      </c>
      <c r="S75" s="22" t="s">
        <v>10</v>
      </c>
      <c r="T75" s="387"/>
      <c r="U75" s="670">
        <f t="shared" si="10"/>
        <v>0</v>
      </c>
      <c r="V75" s="387"/>
      <c r="W75" s="670">
        <f t="shared" si="11"/>
        <v>0</v>
      </c>
      <c r="X75" s="387"/>
      <c r="Y75" s="670">
        <f t="shared" si="12"/>
        <v>0</v>
      </c>
    </row>
    <row r="76" spans="1:25" s="9" customFormat="1" ht="49.5" hidden="1" customHeight="1" x14ac:dyDescent="0.25">
      <c r="A76" s="6" t="s">
        <v>1215</v>
      </c>
      <c r="B76" s="978"/>
      <c r="C76" s="1085" t="s">
        <v>37</v>
      </c>
      <c r="D76" s="1086"/>
      <c r="E76" s="1086"/>
      <c r="F76" s="1086"/>
      <c r="G76" s="1086"/>
      <c r="H76" s="1086"/>
      <c r="I76" s="1086"/>
      <c r="J76" s="1087"/>
      <c r="K76" s="1056" t="s">
        <v>10</v>
      </c>
      <c r="L76" s="1056" t="s">
        <v>12</v>
      </c>
      <c r="M76" s="27" t="s">
        <v>13</v>
      </c>
      <c r="N76" s="27" t="s">
        <v>1216</v>
      </c>
      <c r="O76" s="27" t="s">
        <v>43</v>
      </c>
      <c r="P76" s="8">
        <f>P394</f>
        <v>0</v>
      </c>
      <c r="Q76" s="8"/>
      <c r="R76" s="8"/>
      <c r="S76" s="22" t="s">
        <v>10</v>
      </c>
      <c r="T76" s="387"/>
      <c r="U76" s="670">
        <f t="shared" si="10"/>
        <v>0</v>
      </c>
      <c r="V76" s="387"/>
      <c r="W76" s="670">
        <f t="shared" si="11"/>
        <v>0</v>
      </c>
      <c r="X76" s="387"/>
      <c r="Y76" s="670">
        <f t="shared" si="12"/>
        <v>0</v>
      </c>
    </row>
    <row r="77" spans="1:25" s="9" customFormat="1" ht="49.5" hidden="1" customHeight="1" x14ac:dyDescent="0.25">
      <c r="A77" s="6" t="s">
        <v>1217</v>
      </c>
      <c r="B77" s="978"/>
      <c r="C77" s="1085" t="s">
        <v>37</v>
      </c>
      <c r="D77" s="1086"/>
      <c r="E77" s="1086"/>
      <c r="F77" s="1086"/>
      <c r="G77" s="1086"/>
      <c r="H77" s="1086"/>
      <c r="I77" s="1086"/>
      <c r="J77" s="1087"/>
      <c r="K77" s="1056" t="s">
        <v>10</v>
      </c>
      <c r="L77" s="1056" t="s">
        <v>12</v>
      </c>
      <c r="M77" s="27" t="s">
        <v>13</v>
      </c>
      <c r="N77" s="27" t="s">
        <v>1218</v>
      </c>
      <c r="O77" s="27" t="s">
        <v>43</v>
      </c>
      <c r="P77" s="8">
        <f>P395</f>
        <v>0</v>
      </c>
      <c r="Q77" s="8"/>
      <c r="R77" s="8"/>
      <c r="S77" s="22" t="s">
        <v>10</v>
      </c>
      <c r="T77" s="387"/>
      <c r="U77" s="670">
        <f t="shared" si="10"/>
        <v>0</v>
      </c>
      <c r="V77" s="387"/>
      <c r="W77" s="670">
        <f t="shared" si="11"/>
        <v>0</v>
      </c>
      <c r="X77" s="387"/>
      <c r="Y77" s="670">
        <f t="shared" si="12"/>
        <v>0</v>
      </c>
    </row>
    <row r="78" spans="1:25" s="9" customFormat="1" ht="49.5" hidden="1" customHeight="1" x14ac:dyDescent="0.25">
      <c r="A78" s="6" t="s">
        <v>1219</v>
      </c>
      <c r="B78" s="978"/>
      <c r="C78" s="1085" t="s">
        <v>37</v>
      </c>
      <c r="D78" s="1086"/>
      <c r="E78" s="1086"/>
      <c r="F78" s="1086"/>
      <c r="G78" s="1086"/>
      <c r="H78" s="1086"/>
      <c r="I78" s="1086"/>
      <c r="J78" s="1087"/>
      <c r="K78" s="1056" t="s">
        <v>10</v>
      </c>
      <c r="L78" s="1056" t="s">
        <v>12</v>
      </c>
      <c r="M78" s="27" t="s">
        <v>13</v>
      </c>
      <c r="N78" s="27" t="s">
        <v>1220</v>
      </c>
      <c r="O78" s="27" t="s">
        <v>43</v>
      </c>
      <c r="P78" s="8">
        <f>P396</f>
        <v>0</v>
      </c>
      <c r="Q78" s="8"/>
      <c r="R78" s="8"/>
      <c r="S78" s="22" t="s">
        <v>10</v>
      </c>
      <c r="T78" s="387"/>
      <c r="U78" s="670">
        <f t="shared" si="10"/>
        <v>0</v>
      </c>
      <c r="V78" s="387"/>
      <c r="W78" s="670">
        <f t="shared" si="11"/>
        <v>0</v>
      </c>
      <c r="X78" s="387"/>
      <c r="Y78" s="670">
        <f t="shared" si="12"/>
        <v>0</v>
      </c>
    </row>
    <row r="79" spans="1:25" s="9" customFormat="1" ht="49.5" hidden="1" customHeight="1" x14ac:dyDescent="0.25">
      <c r="A79" s="1072" t="s">
        <v>1229</v>
      </c>
      <c r="B79" s="1073"/>
      <c r="C79" s="1088" t="s">
        <v>37</v>
      </c>
      <c r="D79" s="1089"/>
      <c r="E79" s="1089"/>
      <c r="F79" s="1089"/>
      <c r="G79" s="1089"/>
      <c r="H79" s="1089"/>
      <c r="I79" s="1089"/>
      <c r="J79" s="1090"/>
      <c r="K79" s="1074" t="s">
        <v>10</v>
      </c>
      <c r="L79" s="1074" t="s">
        <v>12</v>
      </c>
      <c r="M79" s="1075" t="s">
        <v>13</v>
      </c>
      <c r="N79" s="1075" t="s">
        <v>1230</v>
      </c>
      <c r="O79" s="1075" t="s">
        <v>43</v>
      </c>
      <c r="P79" s="1076">
        <v>0</v>
      </c>
      <c r="Q79" s="1076"/>
      <c r="R79" s="1076"/>
      <c r="S79" s="1077" t="s">
        <v>10</v>
      </c>
      <c r="T79" s="387"/>
      <c r="U79" s="670"/>
      <c r="V79" s="387"/>
      <c r="W79" s="670"/>
      <c r="X79" s="387"/>
      <c r="Y79" s="670"/>
    </row>
    <row r="80" spans="1:25" s="9" customFormat="1" ht="49.5" hidden="1" customHeight="1" thickBot="1" x14ac:dyDescent="0.3">
      <c r="A80" s="1072" t="s">
        <v>1231</v>
      </c>
      <c r="B80" s="1073"/>
      <c r="C80" s="1088" t="s">
        <v>37</v>
      </c>
      <c r="D80" s="1089"/>
      <c r="E80" s="1089"/>
      <c r="F80" s="1089"/>
      <c r="G80" s="1089"/>
      <c r="H80" s="1089"/>
      <c r="I80" s="1089"/>
      <c r="J80" s="1090"/>
      <c r="K80" s="1074" t="s">
        <v>10</v>
      </c>
      <c r="L80" s="1074" t="s">
        <v>12</v>
      </c>
      <c r="M80" s="1075" t="s">
        <v>13</v>
      </c>
      <c r="N80" s="1075" t="s">
        <v>1232</v>
      </c>
      <c r="O80" s="1075" t="s">
        <v>43</v>
      </c>
      <c r="P80" s="1076">
        <v>0</v>
      </c>
      <c r="Q80" s="1076"/>
      <c r="R80" s="1076"/>
      <c r="S80" s="1077" t="s">
        <v>10</v>
      </c>
      <c r="T80" s="387"/>
      <c r="U80" s="670"/>
      <c r="V80" s="387"/>
      <c r="W80" s="670"/>
      <c r="X80" s="387"/>
      <c r="Y80" s="670"/>
    </row>
    <row r="81" spans="1:25" s="9" customFormat="1" ht="49.5" hidden="1" customHeight="1" thickBot="1" x14ac:dyDescent="0.3">
      <c r="A81" s="1078" t="s">
        <v>1233</v>
      </c>
      <c r="B81" s="1073"/>
      <c r="C81" s="1088" t="s">
        <v>37</v>
      </c>
      <c r="D81" s="1089"/>
      <c r="E81" s="1089"/>
      <c r="F81" s="1089"/>
      <c r="G81" s="1089"/>
      <c r="H81" s="1089"/>
      <c r="I81" s="1089"/>
      <c r="J81" s="1090"/>
      <c r="K81" s="1074" t="s">
        <v>10</v>
      </c>
      <c r="L81" s="1074" t="s">
        <v>12</v>
      </c>
      <c r="M81" s="1075" t="s">
        <v>13</v>
      </c>
      <c r="N81" s="1075" t="s">
        <v>1234</v>
      </c>
      <c r="O81" s="1075" t="s">
        <v>43</v>
      </c>
      <c r="P81" s="1076">
        <v>0</v>
      </c>
      <c r="Q81" s="1076"/>
      <c r="R81" s="1076"/>
      <c r="S81" s="1077" t="s">
        <v>10</v>
      </c>
      <c r="T81" s="387"/>
      <c r="U81" s="670"/>
      <c r="V81" s="387"/>
      <c r="W81" s="670"/>
      <c r="X81" s="387"/>
      <c r="Y81" s="670"/>
    </row>
    <row r="82" spans="1:25" s="9" customFormat="1" ht="49.5" hidden="1" customHeight="1" x14ac:dyDescent="0.25">
      <c r="A82" s="6" t="s">
        <v>754</v>
      </c>
      <c r="B82" s="978"/>
      <c r="C82" s="1085" t="s">
        <v>37</v>
      </c>
      <c r="D82" s="1086"/>
      <c r="E82" s="1086"/>
      <c r="F82" s="1086"/>
      <c r="G82" s="1086"/>
      <c r="H82" s="1086"/>
      <c r="I82" s="1086"/>
      <c r="J82" s="1087"/>
      <c r="K82" s="1008" t="s">
        <v>10</v>
      </c>
      <c r="L82" s="1008" t="s">
        <v>12</v>
      </c>
      <c r="M82" s="27" t="s">
        <v>13</v>
      </c>
      <c r="N82" s="27" t="s">
        <v>706</v>
      </c>
      <c r="O82" s="27" t="s">
        <v>43</v>
      </c>
      <c r="P82" s="8">
        <v>0</v>
      </c>
      <c r="Q82" s="8"/>
      <c r="R82" s="8"/>
      <c r="S82" s="22" t="s">
        <v>10</v>
      </c>
      <c r="T82" s="387"/>
      <c r="U82" s="670"/>
      <c r="V82" s="387"/>
      <c r="W82" s="670"/>
      <c r="X82" s="387"/>
      <c r="Y82" s="670"/>
    </row>
    <row r="83" spans="1:25" s="9" customFormat="1" ht="49.5" hidden="1" customHeight="1" x14ac:dyDescent="0.25">
      <c r="A83" s="6" t="s">
        <v>754</v>
      </c>
      <c r="B83" s="978"/>
      <c r="C83" s="1085" t="s">
        <v>37</v>
      </c>
      <c r="D83" s="1086"/>
      <c r="E83" s="1086"/>
      <c r="F83" s="1086"/>
      <c r="G83" s="1086"/>
      <c r="H83" s="1086"/>
      <c r="I83" s="1086"/>
      <c r="J83" s="1087"/>
      <c r="K83" s="1008" t="s">
        <v>10</v>
      </c>
      <c r="L83" s="1008" t="s">
        <v>12</v>
      </c>
      <c r="M83" s="27" t="s">
        <v>13</v>
      </c>
      <c r="N83" s="27" t="s">
        <v>706</v>
      </c>
      <c r="O83" s="27" t="s">
        <v>43</v>
      </c>
      <c r="P83" s="8">
        <v>0</v>
      </c>
      <c r="Q83" s="8"/>
      <c r="R83" s="8"/>
      <c r="S83" s="22" t="s">
        <v>10</v>
      </c>
      <c r="T83" s="387"/>
      <c r="U83" s="670"/>
      <c r="V83" s="387"/>
      <c r="W83" s="670"/>
      <c r="X83" s="387"/>
      <c r="Y83" s="670"/>
    </row>
    <row r="84" spans="1:25" s="9" customFormat="1" ht="74.25" hidden="1" customHeight="1" x14ac:dyDescent="0.25">
      <c r="A84" s="6" t="s">
        <v>755</v>
      </c>
      <c r="B84" s="978"/>
      <c r="C84" s="1085" t="s">
        <v>37</v>
      </c>
      <c r="D84" s="1086"/>
      <c r="E84" s="1086"/>
      <c r="F84" s="1086"/>
      <c r="G84" s="1086"/>
      <c r="H84" s="1086"/>
      <c r="I84" s="1086"/>
      <c r="J84" s="1087"/>
      <c r="K84" s="1008" t="s">
        <v>10</v>
      </c>
      <c r="L84" s="1008" t="s">
        <v>12</v>
      </c>
      <c r="M84" s="27" t="s">
        <v>13</v>
      </c>
      <c r="N84" s="27" t="s">
        <v>1164</v>
      </c>
      <c r="O84" s="27" t="s">
        <v>40</v>
      </c>
      <c r="P84" s="8">
        <f>P403</f>
        <v>0</v>
      </c>
      <c r="Q84" s="8">
        <f t="shared" ref="Q84:R84" si="18">Q403</f>
        <v>0</v>
      </c>
      <c r="R84" s="8">
        <f t="shared" si="18"/>
        <v>0</v>
      </c>
      <c r="S84" s="22" t="s">
        <v>10</v>
      </c>
      <c r="T84" s="387"/>
      <c r="U84" s="670">
        <f t="shared" si="10"/>
        <v>0</v>
      </c>
      <c r="V84" s="387"/>
      <c r="W84" s="670">
        <f t="shared" si="11"/>
        <v>0</v>
      </c>
      <c r="X84" s="387"/>
      <c r="Y84" s="670">
        <f t="shared" si="12"/>
        <v>0</v>
      </c>
    </row>
    <row r="85" spans="1:25" s="9" customFormat="1" ht="74.25" hidden="1" customHeight="1" x14ac:dyDescent="0.25">
      <c r="A85" s="6" t="s">
        <v>755</v>
      </c>
      <c r="B85" s="978"/>
      <c r="C85" s="1085" t="s">
        <v>37</v>
      </c>
      <c r="D85" s="1086"/>
      <c r="E85" s="1086"/>
      <c r="F85" s="1086"/>
      <c r="G85" s="1086"/>
      <c r="H85" s="1086"/>
      <c r="I85" s="1086"/>
      <c r="J85" s="1087"/>
      <c r="K85" s="1008" t="s">
        <v>10</v>
      </c>
      <c r="L85" s="1008" t="s">
        <v>12</v>
      </c>
      <c r="M85" s="27" t="s">
        <v>13</v>
      </c>
      <c r="N85" s="27" t="s">
        <v>543</v>
      </c>
      <c r="O85" s="27" t="s">
        <v>40</v>
      </c>
      <c r="P85" s="8">
        <v>0</v>
      </c>
      <c r="Q85" s="8"/>
      <c r="R85" s="8"/>
      <c r="S85" s="22" t="s">
        <v>10</v>
      </c>
      <c r="T85" s="387"/>
      <c r="U85" s="670">
        <f t="shared" si="10"/>
        <v>0</v>
      </c>
      <c r="V85" s="387"/>
      <c r="W85" s="670">
        <f t="shared" si="11"/>
        <v>0</v>
      </c>
      <c r="X85" s="387"/>
      <c r="Y85" s="670">
        <f t="shared" si="12"/>
        <v>0</v>
      </c>
    </row>
    <row r="86" spans="1:25" s="9" customFormat="1" ht="74.25" hidden="1" customHeight="1" x14ac:dyDescent="0.25">
      <c r="A86" s="6" t="s">
        <v>755</v>
      </c>
      <c r="B86" s="978"/>
      <c r="C86" s="1085" t="s">
        <v>37</v>
      </c>
      <c r="D86" s="1086"/>
      <c r="E86" s="1086"/>
      <c r="F86" s="1086"/>
      <c r="G86" s="1086"/>
      <c r="H86" s="1086"/>
      <c r="I86" s="1086"/>
      <c r="J86" s="1087"/>
      <c r="K86" s="1008" t="s">
        <v>10</v>
      </c>
      <c r="L86" s="1008" t="s">
        <v>12</v>
      </c>
      <c r="M86" s="27" t="s">
        <v>13</v>
      </c>
      <c r="N86" s="27" t="s">
        <v>543</v>
      </c>
      <c r="O86" s="27" t="s">
        <v>40</v>
      </c>
      <c r="P86" s="8">
        <v>0</v>
      </c>
      <c r="Q86" s="8"/>
      <c r="R86" s="8"/>
      <c r="S86" s="22" t="s">
        <v>10</v>
      </c>
      <c r="T86" s="387"/>
      <c r="U86" s="670">
        <f t="shared" si="10"/>
        <v>0</v>
      </c>
      <c r="V86" s="387"/>
      <c r="W86" s="670">
        <f t="shared" si="11"/>
        <v>0</v>
      </c>
      <c r="X86" s="387"/>
      <c r="Y86" s="670">
        <f t="shared" si="12"/>
        <v>0</v>
      </c>
    </row>
    <row r="87" spans="1:25" s="9" customFormat="1" ht="74.25" hidden="1" customHeight="1" x14ac:dyDescent="0.25">
      <c r="A87" s="6" t="s">
        <v>755</v>
      </c>
      <c r="B87" s="978"/>
      <c r="C87" s="1085" t="s">
        <v>37</v>
      </c>
      <c r="D87" s="1086"/>
      <c r="E87" s="1086"/>
      <c r="F87" s="1086"/>
      <c r="G87" s="1086"/>
      <c r="H87" s="1086"/>
      <c r="I87" s="1086"/>
      <c r="J87" s="1087"/>
      <c r="K87" s="1008" t="s">
        <v>10</v>
      </c>
      <c r="L87" s="1008" t="s">
        <v>12</v>
      </c>
      <c r="M87" s="27" t="s">
        <v>13</v>
      </c>
      <c r="N87" s="27" t="s">
        <v>543</v>
      </c>
      <c r="O87" s="27" t="s">
        <v>40</v>
      </c>
      <c r="P87" s="8">
        <v>0</v>
      </c>
      <c r="Q87" s="8"/>
      <c r="R87" s="8"/>
      <c r="S87" s="22" t="s">
        <v>10</v>
      </c>
      <c r="T87" s="387"/>
      <c r="U87" s="670">
        <f t="shared" si="10"/>
        <v>0</v>
      </c>
      <c r="V87" s="387"/>
      <c r="W87" s="670">
        <f t="shared" si="11"/>
        <v>0</v>
      </c>
      <c r="X87" s="387"/>
      <c r="Y87" s="670">
        <f t="shared" si="12"/>
        <v>0</v>
      </c>
    </row>
    <row r="88" spans="1:25" s="9" customFormat="1" ht="136.5" hidden="1" customHeight="1" x14ac:dyDescent="0.25">
      <c r="A88" s="6" t="s">
        <v>1144</v>
      </c>
      <c r="B88" s="978"/>
      <c r="C88" s="1085" t="s">
        <v>37</v>
      </c>
      <c r="D88" s="1086"/>
      <c r="E88" s="1086"/>
      <c r="F88" s="1086"/>
      <c r="G88" s="1086"/>
      <c r="H88" s="1086"/>
      <c r="I88" s="1086"/>
      <c r="J88" s="1087"/>
      <c r="K88" s="1008" t="s">
        <v>10</v>
      </c>
      <c r="L88" s="1008" t="s">
        <v>12</v>
      </c>
      <c r="M88" s="27" t="s">
        <v>13</v>
      </c>
      <c r="N88" s="27" t="s">
        <v>1145</v>
      </c>
      <c r="O88" s="27" t="s">
        <v>43</v>
      </c>
      <c r="P88" s="8">
        <f>P811+P814</f>
        <v>0</v>
      </c>
      <c r="Q88" s="8">
        <f t="shared" ref="Q88:R89" si="19">Q811+Q814</f>
        <v>0</v>
      </c>
      <c r="R88" s="8">
        <f t="shared" si="19"/>
        <v>0</v>
      </c>
      <c r="S88" s="22" t="s">
        <v>10</v>
      </c>
      <c r="T88" s="387"/>
      <c r="U88" s="670">
        <f t="shared" si="10"/>
        <v>0</v>
      </c>
      <c r="V88" s="387"/>
      <c r="W88" s="670">
        <f t="shared" si="11"/>
        <v>0</v>
      </c>
      <c r="X88" s="387"/>
      <c r="Y88" s="670">
        <f t="shared" si="12"/>
        <v>0</v>
      </c>
    </row>
    <row r="89" spans="1:25" s="9" customFormat="1" ht="108" hidden="1" customHeight="1" x14ac:dyDescent="0.25">
      <c r="A89" s="6" t="s">
        <v>1146</v>
      </c>
      <c r="B89" s="978"/>
      <c r="C89" s="1085" t="s">
        <v>37</v>
      </c>
      <c r="D89" s="1086"/>
      <c r="E89" s="1086"/>
      <c r="F89" s="1086"/>
      <c r="G89" s="1086"/>
      <c r="H89" s="1086"/>
      <c r="I89" s="1086"/>
      <c r="J89" s="1087"/>
      <c r="K89" s="1008" t="s">
        <v>10</v>
      </c>
      <c r="L89" s="1008" t="s">
        <v>12</v>
      </c>
      <c r="M89" s="27" t="s">
        <v>13</v>
      </c>
      <c r="N89" s="27" t="s">
        <v>1147</v>
      </c>
      <c r="O89" s="27" t="s">
        <v>43</v>
      </c>
      <c r="P89" s="8">
        <f>P812+P815</f>
        <v>0</v>
      </c>
      <c r="Q89" s="8">
        <f t="shared" si="19"/>
        <v>0</v>
      </c>
      <c r="R89" s="8">
        <f t="shared" si="19"/>
        <v>0</v>
      </c>
      <c r="S89" s="22" t="s">
        <v>10</v>
      </c>
      <c r="T89" s="387"/>
      <c r="U89" s="670">
        <f>T89-P89</f>
        <v>0</v>
      </c>
      <c r="V89" s="387"/>
      <c r="W89" s="670">
        <f>V89-Q89</f>
        <v>0</v>
      </c>
      <c r="X89" s="387"/>
      <c r="Y89" s="670">
        <f>X89-R89</f>
        <v>0</v>
      </c>
    </row>
    <row r="90" spans="1:25" s="9" customFormat="1" ht="49.5" hidden="1" customHeight="1" x14ac:dyDescent="0.25">
      <c r="A90" s="6"/>
      <c r="B90" s="978"/>
      <c r="C90" s="1085" t="s">
        <v>37</v>
      </c>
      <c r="D90" s="1086"/>
      <c r="E90" s="1086"/>
      <c r="F90" s="1086"/>
      <c r="G90" s="1086"/>
      <c r="H90" s="1086"/>
      <c r="I90" s="1086"/>
      <c r="J90" s="1087"/>
      <c r="K90" s="1008" t="s">
        <v>10</v>
      </c>
      <c r="L90" s="1008" t="s">
        <v>12</v>
      </c>
      <c r="M90" s="27" t="s">
        <v>13</v>
      </c>
      <c r="N90" s="27" t="s">
        <v>544</v>
      </c>
      <c r="O90" s="27" t="s">
        <v>43</v>
      </c>
      <c r="P90" s="8">
        <v>0</v>
      </c>
      <c r="Q90" s="8"/>
      <c r="R90" s="8"/>
      <c r="S90" s="22" t="s">
        <v>10</v>
      </c>
      <c r="T90" s="387"/>
      <c r="U90" s="670">
        <f t="shared" si="10"/>
        <v>0</v>
      </c>
      <c r="V90" s="387"/>
      <c r="W90" s="670">
        <f t="shared" si="11"/>
        <v>0</v>
      </c>
      <c r="X90" s="387"/>
      <c r="Y90" s="670">
        <f t="shared" si="12"/>
        <v>0</v>
      </c>
    </row>
    <row r="91" spans="1:25" s="9" customFormat="1" ht="45.75" hidden="1" customHeight="1" x14ac:dyDescent="0.25">
      <c r="A91" s="6" t="s">
        <v>41</v>
      </c>
      <c r="B91" s="978"/>
      <c r="C91" s="1085" t="s">
        <v>37</v>
      </c>
      <c r="D91" s="1086"/>
      <c r="E91" s="1086"/>
      <c r="F91" s="1086"/>
      <c r="G91" s="1086"/>
      <c r="H91" s="1086"/>
      <c r="I91" s="1086"/>
      <c r="J91" s="1087"/>
      <c r="K91" s="1008" t="s">
        <v>10</v>
      </c>
      <c r="L91" s="1008" t="s">
        <v>12</v>
      </c>
      <c r="M91" s="27" t="s">
        <v>13</v>
      </c>
      <c r="N91" s="27" t="s">
        <v>42</v>
      </c>
      <c r="O91" s="27" t="s">
        <v>40</v>
      </c>
      <c r="P91" s="8">
        <f>P407+P473+P497+P576+P639+P688+P714+P741+P771+P788+P609</f>
        <v>0</v>
      </c>
      <c r="Q91" s="8">
        <f t="shared" ref="Q91:R91" si="20">Q407+Q473+Q497+Q576+Q639+Q688+Q714+Q741+Q771+Q788+Q609</f>
        <v>0</v>
      </c>
      <c r="R91" s="8">
        <f t="shared" si="20"/>
        <v>0</v>
      </c>
      <c r="S91" s="22" t="s">
        <v>10</v>
      </c>
      <c r="T91" s="387"/>
      <c r="U91" s="670">
        <f t="shared" si="10"/>
        <v>0</v>
      </c>
      <c r="V91" s="387"/>
      <c r="W91" s="670">
        <f t="shared" si="11"/>
        <v>0</v>
      </c>
      <c r="X91" s="387"/>
      <c r="Y91" s="670">
        <f t="shared" si="12"/>
        <v>0</v>
      </c>
    </row>
    <row r="92" spans="1:25" s="9" customFormat="1" ht="93.75" customHeight="1" x14ac:dyDescent="0.25">
      <c r="A92" s="6" t="s">
        <v>38</v>
      </c>
      <c r="B92" s="978"/>
      <c r="C92" s="1085" t="s">
        <v>37</v>
      </c>
      <c r="D92" s="1086"/>
      <c r="E92" s="1086"/>
      <c r="F92" s="1086"/>
      <c r="G92" s="1086"/>
      <c r="H92" s="1086"/>
      <c r="I92" s="1086"/>
      <c r="J92" s="1087"/>
      <c r="K92" s="1008" t="s">
        <v>10</v>
      </c>
      <c r="L92" s="1008" t="s">
        <v>12</v>
      </c>
      <c r="M92" s="27" t="s">
        <v>13</v>
      </c>
      <c r="N92" s="27" t="s">
        <v>39</v>
      </c>
      <c r="O92" s="27" t="s">
        <v>40</v>
      </c>
      <c r="P92" s="8">
        <f>P222+P296</f>
        <v>140809.14000000001</v>
      </c>
      <c r="Q92" s="8">
        <f>Q222+Q296</f>
        <v>175244</v>
      </c>
      <c r="R92" s="8">
        <f>R222+R296</f>
        <v>175244</v>
      </c>
      <c r="S92" s="22" t="s">
        <v>10</v>
      </c>
      <c r="T92" s="387">
        <v>140809.14000000001</v>
      </c>
      <c r="U92" s="670">
        <f t="shared" si="10"/>
        <v>0</v>
      </c>
      <c r="V92" s="387">
        <v>175244</v>
      </c>
      <c r="W92" s="670">
        <f t="shared" si="11"/>
        <v>0</v>
      </c>
      <c r="X92" s="387">
        <v>175244</v>
      </c>
      <c r="Y92" s="670">
        <f t="shared" si="12"/>
        <v>0</v>
      </c>
    </row>
    <row r="93" spans="1:25" s="9" customFormat="1" ht="78.75" hidden="1" customHeight="1" x14ac:dyDescent="0.25">
      <c r="A93" s="6"/>
      <c r="B93" s="978"/>
      <c r="C93" s="1085" t="s">
        <v>37</v>
      </c>
      <c r="D93" s="1086"/>
      <c r="E93" s="1086"/>
      <c r="F93" s="1086"/>
      <c r="G93" s="1086"/>
      <c r="H93" s="1086"/>
      <c r="I93" s="1086"/>
      <c r="J93" s="1087"/>
      <c r="K93" s="1008" t="s">
        <v>10</v>
      </c>
      <c r="L93" s="1008" t="s">
        <v>12</v>
      </c>
      <c r="M93" s="27" t="s">
        <v>13</v>
      </c>
      <c r="N93" s="27" t="s">
        <v>748</v>
      </c>
      <c r="O93" s="27" t="s">
        <v>43</v>
      </c>
      <c r="P93" s="8">
        <f>P408+P474+P577+P640+P689+P715+P742+P772+P789</f>
        <v>0</v>
      </c>
      <c r="Q93" s="8">
        <f>Q408+Q474+Q498+Q577+Q640+Q689+Q715+Q742+Q772+Q789</f>
        <v>0</v>
      </c>
      <c r="R93" s="8">
        <f>R408+R474+R498+R577+R640+R689+R715+R742+R772+R789</f>
        <v>0</v>
      </c>
      <c r="S93" s="22" t="s">
        <v>10</v>
      </c>
      <c r="T93" s="387"/>
      <c r="U93" s="670">
        <f t="shared" si="10"/>
        <v>0</v>
      </c>
      <c r="V93" s="387"/>
      <c r="W93" s="670">
        <f t="shared" si="11"/>
        <v>0</v>
      </c>
      <c r="X93" s="387"/>
      <c r="Y93" s="670">
        <f t="shared" si="12"/>
        <v>0</v>
      </c>
    </row>
    <row r="94" spans="1:25" s="9" customFormat="1" ht="96" customHeight="1" x14ac:dyDescent="0.25">
      <c r="A94" s="6" t="s">
        <v>1143</v>
      </c>
      <c r="B94" s="978"/>
      <c r="C94" s="1085" t="s">
        <v>37</v>
      </c>
      <c r="D94" s="1086"/>
      <c r="E94" s="1086"/>
      <c r="F94" s="1086"/>
      <c r="G94" s="1086"/>
      <c r="H94" s="1086"/>
      <c r="I94" s="1086"/>
      <c r="J94" s="1087"/>
      <c r="K94" s="1008" t="s">
        <v>10</v>
      </c>
      <c r="L94" s="1008" t="s">
        <v>12</v>
      </c>
      <c r="M94" s="27" t="s">
        <v>13</v>
      </c>
      <c r="N94" s="27" t="s">
        <v>793</v>
      </c>
      <c r="O94" s="27" t="s">
        <v>43</v>
      </c>
      <c r="P94" s="8">
        <f>P499+P659</f>
        <v>74700</v>
      </c>
      <c r="Q94" s="8">
        <f>Q499+Q659</f>
        <v>74700</v>
      </c>
      <c r="R94" s="8">
        <f>R499+R659</f>
        <v>0</v>
      </c>
      <c r="S94" s="22" t="s">
        <v>10</v>
      </c>
      <c r="T94" s="387">
        <v>74700</v>
      </c>
      <c r="U94" s="670">
        <f t="shared" ref="U94:U105" si="21">T94-P94</f>
        <v>0</v>
      </c>
      <c r="V94" s="387">
        <v>74700</v>
      </c>
      <c r="W94" s="670">
        <f t="shared" ref="W94:W105" si="22">V94-Q94</f>
        <v>0</v>
      </c>
      <c r="X94" s="387"/>
      <c r="Y94" s="670">
        <f t="shared" ref="Y94:Y105" si="23">X94-R94</f>
        <v>0</v>
      </c>
    </row>
    <row r="95" spans="1:25" s="9" customFormat="1" ht="91.5" hidden="1" customHeight="1" x14ac:dyDescent="0.25">
      <c r="A95" s="6" t="s">
        <v>775</v>
      </c>
      <c r="B95" s="978"/>
      <c r="C95" s="1085" t="s">
        <v>37</v>
      </c>
      <c r="D95" s="1086"/>
      <c r="E95" s="1086"/>
      <c r="F95" s="1086"/>
      <c r="G95" s="1086"/>
      <c r="H95" s="1086"/>
      <c r="I95" s="1086"/>
      <c r="J95" s="1087"/>
      <c r="K95" s="1008" t="s">
        <v>10</v>
      </c>
      <c r="L95" s="1008" t="s">
        <v>12</v>
      </c>
      <c r="M95" s="27" t="s">
        <v>13</v>
      </c>
      <c r="N95" s="27" t="s">
        <v>794</v>
      </c>
      <c r="O95" s="27" t="s">
        <v>43</v>
      </c>
      <c r="P95" s="8">
        <f>P660</f>
        <v>0</v>
      </c>
      <c r="Q95" s="8">
        <f>Q660</f>
        <v>0</v>
      </c>
      <c r="R95" s="8">
        <f>R660</f>
        <v>0</v>
      </c>
      <c r="S95" s="22" t="s">
        <v>10</v>
      </c>
      <c r="T95" s="387"/>
      <c r="U95" s="670">
        <f t="shared" si="21"/>
        <v>0</v>
      </c>
      <c r="V95" s="387"/>
      <c r="W95" s="670">
        <f t="shared" si="22"/>
        <v>0</v>
      </c>
      <c r="X95" s="387"/>
      <c r="Y95" s="670">
        <f t="shared" si="23"/>
        <v>0</v>
      </c>
    </row>
    <row r="96" spans="1:25" s="9" customFormat="1" ht="41.25" customHeight="1" x14ac:dyDescent="0.25">
      <c r="A96" s="6" t="s">
        <v>796</v>
      </c>
      <c r="B96" s="978"/>
      <c r="C96" s="1085" t="s">
        <v>37</v>
      </c>
      <c r="D96" s="1086"/>
      <c r="E96" s="1086"/>
      <c r="F96" s="1086"/>
      <c r="G96" s="1086"/>
      <c r="H96" s="1086"/>
      <c r="I96" s="1086"/>
      <c r="J96" s="1087"/>
      <c r="K96" s="1008" t="s">
        <v>10</v>
      </c>
      <c r="L96" s="1008" t="s">
        <v>12</v>
      </c>
      <c r="M96" s="27" t="s">
        <v>13</v>
      </c>
      <c r="N96" s="27" t="s">
        <v>795</v>
      </c>
      <c r="O96" s="27" t="s">
        <v>43</v>
      </c>
      <c r="P96" s="8">
        <f>P500+P661</f>
        <v>18279.8</v>
      </c>
      <c r="Q96" s="8">
        <f>Q500+Q661</f>
        <v>0</v>
      </c>
      <c r="R96" s="8">
        <f>R500+R661</f>
        <v>0</v>
      </c>
      <c r="S96" s="22" t="s">
        <v>10</v>
      </c>
      <c r="T96" s="387">
        <v>18279.8</v>
      </c>
      <c r="U96" s="670">
        <f t="shared" si="21"/>
        <v>0</v>
      </c>
      <c r="V96" s="387"/>
      <c r="W96" s="670">
        <f t="shared" si="22"/>
        <v>0</v>
      </c>
      <c r="X96" s="387"/>
      <c r="Y96" s="670">
        <f t="shared" si="23"/>
        <v>0</v>
      </c>
    </row>
    <row r="97" spans="1:31" s="9" customFormat="1" ht="41.25" hidden="1" customHeight="1" x14ac:dyDescent="0.25">
      <c r="A97" s="6" t="s">
        <v>934</v>
      </c>
      <c r="B97" s="978"/>
      <c r="C97" s="1085" t="s">
        <v>37</v>
      </c>
      <c r="D97" s="1086"/>
      <c r="E97" s="1086"/>
      <c r="F97" s="1086"/>
      <c r="G97" s="1086"/>
      <c r="H97" s="1086"/>
      <c r="I97" s="1086"/>
      <c r="J97" s="1087"/>
      <c r="K97" s="1008" t="s">
        <v>10</v>
      </c>
      <c r="L97" s="1008" t="s">
        <v>12</v>
      </c>
      <c r="M97" s="27" t="s">
        <v>13</v>
      </c>
      <c r="N97" s="27" t="s">
        <v>933</v>
      </c>
      <c r="O97" s="27" t="s">
        <v>43</v>
      </c>
      <c r="P97" s="8">
        <f>P578</f>
        <v>0</v>
      </c>
      <c r="Q97" s="8">
        <f>Q578</f>
        <v>0</v>
      </c>
      <c r="R97" s="8">
        <f>R578</f>
        <v>0</v>
      </c>
      <c r="S97" s="22" t="s">
        <v>10</v>
      </c>
      <c r="T97" s="387"/>
      <c r="U97" s="670">
        <f t="shared" si="21"/>
        <v>0</v>
      </c>
      <c r="V97" s="387"/>
      <c r="W97" s="670">
        <f t="shared" si="22"/>
        <v>0</v>
      </c>
      <c r="X97" s="387"/>
      <c r="Y97" s="670">
        <f t="shared" si="23"/>
        <v>0</v>
      </c>
    </row>
    <row r="98" spans="1:31" s="9" customFormat="1" ht="42.75" hidden="1" customHeight="1" x14ac:dyDescent="0.25">
      <c r="A98" s="6" t="s">
        <v>797</v>
      </c>
      <c r="B98" s="978"/>
      <c r="C98" s="1085" t="s">
        <v>37</v>
      </c>
      <c r="D98" s="1086"/>
      <c r="E98" s="1086"/>
      <c r="F98" s="1086"/>
      <c r="G98" s="1086"/>
      <c r="H98" s="1086"/>
      <c r="I98" s="1086"/>
      <c r="J98" s="1087"/>
      <c r="K98" s="1008" t="s">
        <v>10</v>
      </c>
      <c r="L98" s="1008" t="s">
        <v>12</v>
      </c>
      <c r="M98" s="27" t="s">
        <v>13</v>
      </c>
      <c r="N98" s="27" t="s">
        <v>44</v>
      </c>
      <c r="O98" s="27" t="s">
        <v>43</v>
      </c>
      <c r="P98" s="8">
        <f>P501</f>
        <v>0</v>
      </c>
      <c r="Q98" s="8">
        <f>Q501</f>
        <v>0</v>
      </c>
      <c r="R98" s="8">
        <f>R501</f>
        <v>0</v>
      </c>
      <c r="S98" s="22" t="s">
        <v>10</v>
      </c>
      <c r="T98" s="387"/>
      <c r="U98" s="670">
        <f t="shared" si="21"/>
        <v>0</v>
      </c>
      <c r="V98" s="387"/>
      <c r="W98" s="670">
        <f t="shared" si="22"/>
        <v>0</v>
      </c>
      <c r="X98" s="387"/>
      <c r="Y98" s="670">
        <f t="shared" si="23"/>
        <v>0</v>
      </c>
    </row>
    <row r="99" spans="1:31" s="9" customFormat="1" ht="55.5" hidden="1" customHeight="1" x14ac:dyDescent="0.25">
      <c r="A99" s="6" t="s">
        <v>799</v>
      </c>
      <c r="B99" s="978"/>
      <c r="C99" s="1085" t="s">
        <v>37</v>
      </c>
      <c r="D99" s="1086"/>
      <c r="E99" s="1086"/>
      <c r="F99" s="1086"/>
      <c r="G99" s="1086"/>
      <c r="H99" s="1086"/>
      <c r="I99" s="1086"/>
      <c r="J99" s="1087"/>
      <c r="K99" s="1008" t="s">
        <v>10</v>
      </c>
      <c r="L99" s="1008" t="s">
        <v>12</v>
      </c>
      <c r="M99" s="27" t="s">
        <v>13</v>
      </c>
      <c r="N99" s="27" t="s">
        <v>798</v>
      </c>
      <c r="O99" s="27" t="s">
        <v>43</v>
      </c>
      <c r="P99" s="8">
        <f>P475+P502+P579+P690+P716+P743+P611</f>
        <v>0</v>
      </c>
      <c r="Q99" s="8">
        <f t="shared" ref="Q99:R99" si="24">Q475+Q502+Q579+Q690+Q716+Q743+Q611</f>
        <v>0</v>
      </c>
      <c r="R99" s="8">
        <f t="shared" si="24"/>
        <v>0</v>
      </c>
      <c r="S99" s="22" t="s">
        <v>10</v>
      </c>
      <c r="T99" s="387"/>
      <c r="U99" s="670">
        <f t="shared" si="21"/>
        <v>0</v>
      </c>
      <c r="V99" s="387"/>
      <c r="W99" s="670">
        <f t="shared" si="22"/>
        <v>0</v>
      </c>
      <c r="X99" s="387"/>
      <c r="Y99" s="670">
        <f t="shared" si="23"/>
        <v>0</v>
      </c>
    </row>
    <row r="100" spans="1:31" s="9" customFormat="1" ht="55.5" customHeight="1" x14ac:dyDescent="0.25">
      <c r="A100" s="6" t="s">
        <v>931</v>
      </c>
      <c r="B100" s="978"/>
      <c r="C100" s="1085" t="s">
        <v>37</v>
      </c>
      <c r="D100" s="1086"/>
      <c r="E100" s="1086"/>
      <c r="F100" s="1086"/>
      <c r="G100" s="1086"/>
      <c r="H100" s="1086"/>
      <c r="I100" s="1086"/>
      <c r="J100" s="1087"/>
      <c r="K100" s="1008" t="s">
        <v>10</v>
      </c>
      <c r="L100" s="1008" t="s">
        <v>12</v>
      </c>
      <c r="M100" s="27" t="s">
        <v>13</v>
      </c>
      <c r="N100" s="27" t="s">
        <v>932</v>
      </c>
      <c r="O100" s="27" t="s">
        <v>43</v>
      </c>
      <c r="P100" s="8">
        <f>P503</f>
        <v>876000</v>
      </c>
      <c r="Q100" s="8">
        <f>Q503</f>
        <v>0</v>
      </c>
      <c r="R100" s="8">
        <f>R503</f>
        <v>0</v>
      </c>
      <c r="S100" s="22" t="s">
        <v>10</v>
      </c>
      <c r="T100" s="387">
        <v>876000</v>
      </c>
      <c r="U100" s="670">
        <f t="shared" si="21"/>
        <v>0</v>
      </c>
      <c r="V100" s="387"/>
      <c r="W100" s="670">
        <f t="shared" si="22"/>
        <v>0</v>
      </c>
      <c r="X100" s="387"/>
      <c r="Y100" s="670">
        <f t="shared" si="23"/>
        <v>0</v>
      </c>
    </row>
    <row r="101" spans="1:31" s="9" customFormat="1" ht="55.5" hidden="1" customHeight="1" x14ac:dyDescent="0.25">
      <c r="A101" s="6" t="s">
        <v>935</v>
      </c>
      <c r="B101" s="978"/>
      <c r="C101" s="1085" t="s">
        <v>37</v>
      </c>
      <c r="D101" s="1086"/>
      <c r="E101" s="1086"/>
      <c r="F101" s="1086"/>
      <c r="G101" s="1086"/>
      <c r="H101" s="1086"/>
      <c r="I101" s="1086"/>
      <c r="J101" s="1087"/>
      <c r="K101" s="1008" t="s">
        <v>10</v>
      </c>
      <c r="L101" s="1008" t="s">
        <v>12</v>
      </c>
      <c r="M101" s="27" t="s">
        <v>13</v>
      </c>
      <c r="N101" s="27" t="s">
        <v>936</v>
      </c>
      <c r="O101" s="27" t="s">
        <v>43</v>
      </c>
      <c r="P101" s="8">
        <f t="shared" ref="P101:R102" si="25">P549</f>
        <v>0</v>
      </c>
      <c r="Q101" s="8">
        <f t="shared" si="25"/>
        <v>0</v>
      </c>
      <c r="R101" s="8">
        <f t="shared" si="25"/>
        <v>0</v>
      </c>
      <c r="S101" s="22" t="s">
        <v>10</v>
      </c>
      <c r="T101" s="387"/>
      <c r="U101" s="670">
        <f t="shared" si="21"/>
        <v>0</v>
      </c>
      <c r="V101" s="387"/>
      <c r="W101" s="670">
        <f t="shared" si="22"/>
        <v>0</v>
      </c>
      <c r="X101" s="387"/>
      <c r="Y101" s="670">
        <f t="shared" si="23"/>
        <v>0</v>
      </c>
    </row>
    <row r="102" spans="1:31" s="9" customFormat="1" ht="55.5" hidden="1" customHeight="1" x14ac:dyDescent="0.25">
      <c r="A102" s="6" t="s">
        <v>940</v>
      </c>
      <c r="B102" s="978"/>
      <c r="C102" s="1085" t="s">
        <v>37</v>
      </c>
      <c r="D102" s="1086"/>
      <c r="E102" s="1086"/>
      <c r="F102" s="1086"/>
      <c r="G102" s="1086"/>
      <c r="H102" s="1086"/>
      <c r="I102" s="1086"/>
      <c r="J102" s="1087"/>
      <c r="K102" s="1008" t="s">
        <v>10</v>
      </c>
      <c r="L102" s="1008" t="s">
        <v>12</v>
      </c>
      <c r="M102" s="27" t="s">
        <v>13</v>
      </c>
      <c r="N102" s="27" t="s">
        <v>937</v>
      </c>
      <c r="O102" s="27" t="s">
        <v>43</v>
      </c>
      <c r="P102" s="8">
        <f t="shared" si="25"/>
        <v>0</v>
      </c>
      <c r="Q102" s="8">
        <f t="shared" si="25"/>
        <v>0</v>
      </c>
      <c r="R102" s="8">
        <f t="shared" si="25"/>
        <v>0</v>
      </c>
      <c r="S102" s="22" t="s">
        <v>10</v>
      </c>
      <c r="T102" s="387"/>
      <c r="U102" s="670">
        <f t="shared" si="21"/>
        <v>0</v>
      </c>
      <c r="V102" s="387"/>
      <c r="W102" s="670">
        <f t="shared" si="22"/>
        <v>0</v>
      </c>
      <c r="X102" s="387"/>
      <c r="Y102" s="670">
        <f t="shared" si="23"/>
        <v>0</v>
      </c>
    </row>
    <row r="103" spans="1:31" s="9" customFormat="1" ht="66.75" hidden="1" customHeight="1" x14ac:dyDescent="0.25">
      <c r="A103" s="6" t="s">
        <v>946</v>
      </c>
      <c r="B103" s="978"/>
      <c r="C103" s="1085" t="s">
        <v>37</v>
      </c>
      <c r="D103" s="1086"/>
      <c r="E103" s="1086"/>
      <c r="F103" s="1086"/>
      <c r="G103" s="1086"/>
      <c r="H103" s="1086"/>
      <c r="I103" s="1086"/>
      <c r="J103" s="1087"/>
      <c r="K103" s="1008" t="s">
        <v>10</v>
      </c>
      <c r="L103" s="1008" t="s">
        <v>12</v>
      </c>
      <c r="M103" s="27" t="s">
        <v>13</v>
      </c>
      <c r="N103" s="27" t="s">
        <v>938</v>
      </c>
      <c r="O103" s="27" t="s">
        <v>43</v>
      </c>
      <c r="P103" s="8">
        <f>P580+P744+P612</f>
        <v>0</v>
      </c>
      <c r="Q103" s="8">
        <f t="shared" ref="Q103:R103" si="26">Q580+Q744+Q612</f>
        <v>0</v>
      </c>
      <c r="R103" s="8">
        <f t="shared" si="26"/>
        <v>0</v>
      </c>
      <c r="S103" s="22" t="s">
        <v>10</v>
      </c>
      <c r="T103" s="387"/>
      <c r="U103" s="670">
        <f t="shared" si="21"/>
        <v>0</v>
      </c>
      <c r="V103" s="387"/>
      <c r="W103" s="670">
        <f t="shared" si="22"/>
        <v>0</v>
      </c>
      <c r="X103" s="387"/>
      <c r="Y103" s="670">
        <f t="shared" si="23"/>
        <v>0</v>
      </c>
    </row>
    <row r="104" spans="1:31" s="9" customFormat="1" ht="55.5" hidden="1" customHeight="1" x14ac:dyDescent="0.25">
      <c r="A104" s="6" t="s">
        <v>947</v>
      </c>
      <c r="B104" s="978"/>
      <c r="C104" s="1085" t="s">
        <v>37</v>
      </c>
      <c r="D104" s="1086"/>
      <c r="E104" s="1086"/>
      <c r="F104" s="1086"/>
      <c r="G104" s="1086"/>
      <c r="H104" s="1086"/>
      <c r="I104" s="1086"/>
      <c r="J104" s="1087"/>
      <c r="K104" s="1008" t="s">
        <v>10</v>
      </c>
      <c r="L104" s="1008" t="s">
        <v>12</v>
      </c>
      <c r="M104" s="27" t="s">
        <v>13</v>
      </c>
      <c r="N104" s="27" t="s">
        <v>939</v>
      </c>
      <c r="O104" s="27" t="s">
        <v>43</v>
      </c>
      <c r="P104" s="8">
        <f>P581+P745</f>
        <v>0</v>
      </c>
      <c r="Q104" s="8">
        <f>Q581+Q745</f>
        <v>0</v>
      </c>
      <c r="R104" s="8">
        <f>R581+R745</f>
        <v>0</v>
      </c>
      <c r="S104" s="22" t="s">
        <v>10</v>
      </c>
      <c r="T104" s="387"/>
      <c r="U104" s="670">
        <f t="shared" si="21"/>
        <v>0</v>
      </c>
      <c r="V104" s="387"/>
      <c r="W104" s="670">
        <f t="shared" si="22"/>
        <v>0</v>
      </c>
      <c r="X104" s="387"/>
      <c r="Y104" s="670">
        <f t="shared" si="23"/>
        <v>0</v>
      </c>
    </row>
    <row r="105" spans="1:31" s="9" customFormat="1" ht="55.5" hidden="1" customHeight="1" x14ac:dyDescent="0.25">
      <c r="A105" s="6" t="s">
        <v>948</v>
      </c>
      <c r="B105" s="978"/>
      <c r="C105" s="1085" t="s">
        <v>37</v>
      </c>
      <c r="D105" s="1086"/>
      <c r="E105" s="1086"/>
      <c r="F105" s="1086"/>
      <c r="G105" s="1086"/>
      <c r="H105" s="1086"/>
      <c r="I105" s="1086"/>
      <c r="J105" s="1087"/>
      <c r="K105" s="1008" t="s">
        <v>10</v>
      </c>
      <c r="L105" s="1008" t="s">
        <v>12</v>
      </c>
      <c r="M105" s="27" t="s">
        <v>13</v>
      </c>
      <c r="N105" s="27" t="s">
        <v>941</v>
      </c>
      <c r="O105" s="27" t="s">
        <v>43</v>
      </c>
      <c r="P105" s="8">
        <f>P504</f>
        <v>0</v>
      </c>
      <c r="Q105" s="8">
        <f>Q504</f>
        <v>0</v>
      </c>
      <c r="R105" s="8">
        <f>R504</f>
        <v>0</v>
      </c>
      <c r="S105" s="22" t="s">
        <v>10</v>
      </c>
      <c r="T105" s="387"/>
      <c r="U105" s="670">
        <f t="shared" si="21"/>
        <v>0</v>
      </c>
      <c r="V105" s="387"/>
      <c r="W105" s="670">
        <f t="shared" si="22"/>
        <v>0</v>
      </c>
      <c r="X105" s="387"/>
      <c r="Y105" s="670">
        <f t="shared" si="23"/>
        <v>0</v>
      </c>
    </row>
    <row r="106" spans="1:31" s="9" customFormat="1" ht="31.5" hidden="1" customHeight="1" x14ac:dyDescent="0.25">
      <c r="A106" s="6" t="s">
        <v>145</v>
      </c>
      <c r="B106" s="978"/>
      <c r="C106" s="1085" t="s">
        <v>37</v>
      </c>
      <c r="D106" s="1086"/>
      <c r="E106" s="1086"/>
      <c r="F106" s="1086"/>
      <c r="G106" s="1086"/>
      <c r="H106" s="1086"/>
      <c r="I106" s="1086"/>
      <c r="J106" s="1087"/>
      <c r="K106" s="1008" t="s">
        <v>10</v>
      </c>
      <c r="L106" s="1008" t="s">
        <v>12</v>
      </c>
      <c r="M106" s="27" t="s">
        <v>13</v>
      </c>
      <c r="N106" s="27" t="s">
        <v>45</v>
      </c>
      <c r="O106" s="27" t="s">
        <v>43</v>
      </c>
      <c r="P106" s="8">
        <f>P582</f>
        <v>0</v>
      </c>
      <c r="Q106" s="8"/>
      <c r="R106" s="8"/>
      <c r="S106" s="22" t="s">
        <v>10</v>
      </c>
      <c r="T106" s="387"/>
      <c r="U106" s="670">
        <f t="shared" si="10"/>
        <v>0</v>
      </c>
      <c r="V106" s="387"/>
      <c r="W106" s="670">
        <f t="shared" si="11"/>
        <v>0</v>
      </c>
      <c r="X106" s="387"/>
      <c r="Y106" s="670">
        <f t="shared" si="12"/>
        <v>0</v>
      </c>
    </row>
    <row r="107" spans="1:31" s="9" customFormat="1" ht="99.75" customHeight="1" x14ac:dyDescent="0.25">
      <c r="A107" s="6" t="s">
        <v>944</v>
      </c>
      <c r="B107" s="978"/>
      <c r="C107" s="1085" t="s">
        <v>37</v>
      </c>
      <c r="D107" s="1086"/>
      <c r="E107" s="1086"/>
      <c r="F107" s="1086"/>
      <c r="G107" s="1086"/>
      <c r="H107" s="1086"/>
      <c r="I107" s="1086"/>
      <c r="J107" s="1087"/>
      <c r="K107" s="1008" t="s">
        <v>10</v>
      </c>
      <c r="L107" s="1008" t="s">
        <v>12</v>
      </c>
      <c r="M107" s="27" t="s">
        <v>13</v>
      </c>
      <c r="N107" s="27" t="s">
        <v>942</v>
      </c>
      <c r="O107" s="27" t="s">
        <v>43</v>
      </c>
      <c r="P107" s="8">
        <f>P507+P662</f>
        <v>119313</v>
      </c>
      <c r="Q107" s="8">
        <f>Q507+Q662</f>
        <v>0</v>
      </c>
      <c r="R107" s="8">
        <f>R507+R662</f>
        <v>0</v>
      </c>
      <c r="S107" s="22" t="s">
        <v>10</v>
      </c>
      <c r="T107" s="387">
        <v>119313</v>
      </c>
      <c r="U107" s="670">
        <f t="shared" si="10"/>
        <v>0</v>
      </c>
      <c r="V107" s="387"/>
      <c r="W107" s="670">
        <f t="shared" si="11"/>
        <v>0</v>
      </c>
      <c r="X107" s="387"/>
      <c r="Y107" s="670">
        <f t="shared" si="12"/>
        <v>0</v>
      </c>
    </row>
    <row r="108" spans="1:31" s="9" customFormat="1" ht="116.25" hidden="1" customHeight="1" x14ac:dyDescent="0.25">
      <c r="A108" s="6" t="s">
        <v>949</v>
      </c>
      <c r="B108" s="978"/>
      <c r="C108" s="1085" t="s">
        <v>37</v>
      </c>
      <c r="D108" s="1086"/>
      <c r="E108" s="1086"/>
      <c r="F108" s="1086"/>
      <c r="G108" s="1086"/>
      <c r="H108" s="1086"/>
      <c r="I108" s="1086"/>
      <c r="J108" s="1087"/>
      <c r="K108" s="1008" t="s">
        <v>10</v>
      </c>
      <c r="L108" s="1008" t="s">
        <v>12</v>
      </c>
      <c r="M108" s="27" t="s">
        <v>13</v>
      </c>
      <c r="N108" s="27" t="s">
        <v>943</v>
      </c>
      <c r="O108" s="27" t="s">
        <v>43</v>
      </c>
      <c r="P108" s="8">
        <f>P505</f>
        <v>0</v>
      </c>
      <c r="Q108" s="8">
        <f>Q505</f>
        <v>0</v>
      </c>
      <c r="R108" s="8">
        <f>R505</f>
        <v>0</v>
      </c>
      <c r="S108" s="22" t="s">
        <v>10</v>
      </c>
      <c r="T108" s="387"/>
      <c r="U108" s="670">
        <f t="shared" si="10"/>
        <v>0</v>
      </c>
      <c r="V108" s="387"/>
      <c r="W108" s="670">
        <f t="shared" si="11"/>
        <v>0</v>
      </c>
      <c r="X108" s="387"/>
      <c r="Y108" s="670">
        <f t="shared" si="12"/>
        <v>0</v>
      </c>
    </row>
    <row r="109" spans="1:31" s="9" customFormat="1" ht="73.5" hidden="1" customHeight="1" x14ac:dyDescent="0.25">
      <c r="A109" s="6" t="s">
        <v>801</v>
      </c>
      <c r="B109" s="978"/>
      <c r="C109" s="1085" t="s">
        <v>37</v>
      </c>
      <c r="D109" s="1086"/>
      <c r="E109" s="1086"/>
      <c r="F109" s="1086"/>
      <c r="G109" s="1086"/>
      <c r="H109" s="1086"/>
      <c r="I109" s="1086"/>
      <c r="J109" s="1087"/>
      <c r="K109" s="1008" t="s">
        <v>10</v>
      </c>
      <c r="L109" s="1008" t="s">
        <v>12</v>
      </c>
      <c r="M109" s="27" t="s">
        <v>13</v>
      </c>
      <c r="N109" s="27" t="s">
        <v>800</v>
      </c>
      <c r="O109" s="27" t="s">
        <v>43</v>
      </c>
      <c r="P109" s="8">
        <f>P583+P641+P691+P717+P746+P613</f>
        <v>0</v>
      </c>
      <c r="Q109" s="8">
        <f t="shared" ref="Q109:R109" si="27">Q583+Q641+Q691+Q717+Q746+Q613</f>
        <v>0</v>
      </c>
      <c r="R109" s="8">
        <f t="shared" si="27"/>
        <v>0</v>
      </c>
      <c r="S109" s="22" t="s">
        <v>10</v>
      </c>
      <c r="T109" s="387"/>
      <c r="U109" s="670">
        <f t="shared" si="10"/>
        <v>0</v>
      </c>
      <c r="V109" s="387"/>
      <c r="W109" s="670">
        <f t="shared" si="11"/>
        <v>0</v>
      </c>
      <c r="X109" s="387"/>
      <c r="Y109" s="670">
        <f t="shared" si="12"/>
        <v>0</v>
      </c>
      <c r="Z109" s="405"/>
      <c r="AA109" s="405"/>
      <c r="AB109" s="405"/>
      <c r="AC109" s="405"/>
      <c r="AD109" s="405"/>
      <c r="AE109" s="405"/>
    </row>
    <row r="110" spans="1:31" s="9" customFormat="1" ht="41.25" hidden="1" customHeight="1" x14ac:dyDescent="0.25">
      <c r="A110" s="6" t="s">
        <v>778</v>
      </c>
      <c r="B110" s="978"/>
      <c r="C110" s="1085" t="s">
        <v>37</v>
      </c>
      <c r="D110" s="1086"/>
      <c r="E110" s="1086"/>
      <c r="F110" s="1086"/>
      <c r="G110" s="1086"/>
      <c r="H110" s="1086"/>
      <c r="I110" s="1086"/>
      <c r="J110" s="1087"/>
      <c r="K110" s="1008" t="s">
        <v>10</v>
      </c>
      <c r="L110" s="1008" t="s">
        <v>12</v>
      </c>
      <c r="M110" s="27" t="s">
        <v>13</v>
      </c>
      <c r="N110" s="27" t="s">
        <v>802</v>
      </c>
      <c r="O110" s="27" t="s">
        <v>43</v>
      </c>
      <c r="P110" s="8">
        <f>P506</f>
        <v>0</v>
      </c>
      <c r="Q110" s="8">
        <f>Q506</f>
        <v>0</v>
      </c>
      <c r="R110" s="8">
        <f>R506</f>
        <v>0</v>
      </c>
      <c r="S110" s="22" t="s">
        <v>10</v>
      </c>
      <c r="T110" s="387"/>
      <c r="U110" s="670">
        <f t="shared" ref="U110:U122" si="28">T110-P110</f>
        <v>0</v>
      </c>
      <c r="V110" s="387"/>
      <c r="W110" s="670">
        <f t="shared" ref="W110:W122" si="29">V110-Q110</f>
        <v>0</v>
      </c>
      <c r="X110" s="387"/>
      <c r="Y110" s="670">
        <f t="shared" ref="Y110:Y122" si="30">X110-R110</f>
        <v>0</v>
      </c>
      <c r="Z110" s="405"/>
      <c r="AA110" s="405"/>
      <c r="AB110" s="405"/>
      <c r="AC110" s="405"/>
      <c r="AD110" s="405"/>
      <c r="AE110" s="405"/>
    </row>
    <row r="111" spans="1:31" s="9" customFormat="1" ht="96.75" customHeight="1" x14ac:dyDescent="0.25">
      <c r="A111" s="6" t="s">
        <v>776</v>
      </c>
      <c r="B111" s="978"/>
      <c r="C111" s="1085" t="s">
        <v>37</v>
      </c>
      <c r="D111" s="1086"/>
      <c r="E111" s="1086"/>
      <c r="F111" s="1086"/>
      <c r="G111" s="1086"/>
      <c r="H111" s="1086"/>
      <c r="I111" s="1086"/>
      <c r="J111" s="1087"/>
      <c r="K111" s="1008" t="s">
        <v>10</v>
      </c>
      <c r="L111" s="1008" t="s">
        <v>12</v>
      </c>
      <c r="M111" s="27" t="s">
        <v>13</v>
      </c>
      <c r="N111" s="27" t="s">
        <v>803</v>
      </c>
      <c r="O111" s="27" t="s">
        <v>43</v>
      </c>
      <c r="P111" s="8">
        <f>P508+P663</f>
        <v>32202.19</v>
      </c>
      <c r="Q111" s="8">
        <f>Q508+Q663</f>
        <v>35164.74</v>
      </c>
      <c r="R111" s="8">
        <f>R508+R663</f>
        <v>34312.550000000003</v>
      </c>
      <c r="S111" s="22" t="s">
        <v>10</v>
      </c>
      <c r="T111" s="387">
        <v>32202.19</v>
      </c>
      <c r="U111" s="670">
        <f t="shared" si="28"/>
        <v>0</v>
      </c>
      <c r="V111" s="387">
        <v>35164.74</v>
      </c>
      <c r="W111" s="670">
        <f t="shared" si="29"/>
        <v>0</v>
      </c>
      <c r="X111" s="387">
        <v>34312.550000000003</v>
      </c>
      <c r="Y111" s="670">
        <f t="shared" si="30"/>
        <v>0</v>
      </c>
      <c r="Z111" s="405"/>
      <c r="AA111" s="405"/>
      <c r="AB111" s="405"/>
      <c r="AC111" s="405"/>
      <c r="AD111" s="405"/>
      <c r="AE111" s="405"/>
    </row>
    <row r="112" spans="1:31" s="9" customFormat="1" ht="131.25" customHeight="1" x14ac:dyDescent="0.25">
      <c r="A112" s="6" t="s">
        <v>1137</v>
      </c>
      <c r="B112" s="978"/>
      <c r="C112" s="1085" t="s">
        <v>37</v>
      </c>
      <c r="D112" s="1086"/>
      <c r="E112" s="1086"/>
      <c r="F112" s="1086"/>
      <c r="G112" s="1086"/>
      <c r="H112" s="1086"/>
      <c r="I112" s="1086"/>
      <c r="J112" s="1087"/>
      <c r="K112" s="1008" t="s">
        <v>10</v>
      </c>
      <c r="L112" s="1008" t="s">
        <v>12</v>
      </c>
      <c r="M112" s="27" t="s">
        <v>13</v>
      </c>
      <c r="N112" s="27" t="s">
        <v>1134</v>
      </c>
      <c r="O112" s="27" t="s">
        <v>43</v>
      </c>
      <c r="P112" s="8">
        <f>P284+P509</f>
        <v>264860.18</v>
      </c>
      <c r="Q112" s="8">
        <f>Q284+Q509</f>
        <v>0</v>
      </c>
      <c r="R112" s="8">
        <f>R284+R509</f>
        <v>0</v>
      </c>
      <c r="S112" s="22" t="s">
        <v>10</v>
      </c>
      <c r="T112" s="387">
        <v>264860.18</v>
      </c>
      <c r="U112" s="670">
        <f t="shared" si="28"/>
        <v>0</v>
      </c>
      <c r="V112" s="387"/>
      <c r="W112" s="670">
        <f t="shared" si="29"/>
        <v>0</v>
      </c>
      <c r="X112" s="387"/>
      <c r="Y112" s="670">
        <f t="shared" si="30"/>
        <v>0</v>
      </c>
      <c r="Z112" s="405"/>
      <c r="AA112" s="405"/>
      <c r="AB112" s="405"/>
      <c r="AC112" s="405"/>
      <c r="AD112" s="405"/>
      <c r="AE112" s="405"/>
    </row>
    <row r="113" spans="1:31" s="9" customFormat="1" ht="36.75" hidden="1" customHeight="1" x14ac:dyDescent="0.25">
      <c r="A113" s="6" t="s">
        <v>1180</v>
      </c>
      <c r="B113" s="978"/>
      <c r="C113" s="1085" t="s">
        <v>37</v>
      </c>
      <c r="D113" s="1086"/>
      <c r="E113" s="1086"/>
      <c r="F113" s="1086"/>
      <c r="G113" s="1086"/>
      <c r="H113" s="1086"/>
      <c r="I113" s="1086"/>
      <c r="J113" s="1087"/>
      <c r="K113" s="1008" t="s">
        <v>10</v>
      </c>
      <c r="L113" s="1008" t="s">
        <v>12</v>
      </c>
      <c r="M113" s="27" t="s">
        <v>13</v>
      </c>
      <c r="N113" s="27" t="s">
        <v>1181</v>
      </c>
      <c r="O113" s="27" t="s">
        <v>43</v>
      </c>
      <c r="P113" s="8">
        <f>P584</f>
        <v>0</v>
      </c>
      <c r="Q113" s="8">
        <f t="shared" ref="Q113:R113" si="31">Q584</f>
        <v>0</v>
      </c>
      <c r="R113" s="8">
        <f t="shared" si="31"/>
        <v>0</v>
      </c>
      <c r="S113" s="22" t="s">
        <v>10</v>
      </c>
      <c r="T113" s="387"/>
      <c r="U113" s="670">
        <f t="shared" si="28"/>
        <v>0</v>
      </c>
      <c r="V113" s="387"/>
      <c r="W113" s="670">
        <f t="shared" si="29"/>
        <v>0</v>
      </c>
      <c r="X113" s="387"/>
      <c r="Y113" s="670">
        <f t="shared" si="30"/>
        <v>0</v>
      </c>
      <c r="Z113" s="405"/>
      <c r="AA113" s="405"/>
      <c r="AB113" s="405"/>
      <c r="AC113" s="405"/>
      <c r="AD113" s="405"/>
      <c r="AE113" s="405"/>
    </row>
    <row r="114" spans="1:31" s="9" customFormat="1" ht="96.75" hidden="1" customHeight="1" x14ac:dyDescent="0.25">
      <c r="A114" s="6" t="s">
        <v>1182</v>
      </c>
      <c r="B114" s="978"/>
      <c r="C114" s="1085" t="s">
        <v>37</v>
      </c>
      <c r="D114" s="1086"/>
      <c r="E114" s="1086"/>
      <c r="F114" s="1086"/>
      <c r="G114" s="1086"/>
      <c r="H114" s="1086"/>
      <c r="I114" s="1086"/>
      <c r="J114" s="1087"/>
      <c r="K114" s="1008" t="s">
        <v>10</v>
      </c>
      <c r="L114" s="1008" t="s">
        <v>12</v>
      </c>
      <c r="M114" s="27" t="s">
        <v>13</v>
      </c>
      <c r="N114" s="27" t="s">
        <v>1183</v>
      </c>
      <c r="O114" s="27" t="s">
        <v>43</v>
      </c>
      <c r="P114" s="8">
        <f>P510</f>
        <v>0</v>
      </c>
      <c r="Q114" s="8">
        <f t="shared" ref="Q114:R115" si="32">Q510</f>
        <v>0</v>
      </c>
      <c r="R114" s="8">
        <f t="shared" si="32"/>
        <v>0</v>
      </c>
      <c r="S114" s="22" t="s">
        <v>10</v>
      </c>
      <c r="T114" s="387"/>
      <c r="U114" s="670">
        <f t="shared" si="28"/>
        <v>0</v>
      </c>
      <c r="V114" s="387"/>
      <c r="W114" s="670">
        <f t="shared" si="29"/>
        <v>0</v>
      </c>
      <c r="X114" s="387"/>
      <c r="Y114" s="670">
        <f t="shared" si="30"/>
        <v>0</v>
      </c>
      <c r="Z114" s="405"/>
      <c r="AA114" s="405"/>
      <c r="AB114" s="405"/>
      <c r="AC114" s="405"/>
      <c r="AD114" s="405"/>
      <c r="AE114" s="405"/>
    </row>
    <row r="115" spans="1:31" s="9" customFormat="1" ht="44.25" customHeight="1" x14ac:dyDescent="0.25">
      <c r="A115" s="6" t="s">
        <v>778</v>
      </c>
      <c r="B115" s="978"/>
      <c r="C115" s="1085" t="s">
        <v>37</v>
      </c>
      <c r="D115" s="1086"/>
      <c r="E115" s="1086"/>
      <c r="F115" s="1086"/>
      <c r="G115" s="1086"/>
      <c r="H115" s="1086"/>
      <c r="I115" s="1086"/>
      <c r="J115" s="1087"/>
      <c r="K115" s="1008" t="s">
        <v>10</v>
      </c>
      <c r="L115" s="1008" t="s">
        <v>12</v>
      </c>
      <c r="M115" s="27" t="s">
        <v>13</v>
      </c>
      <c r="N115" s="27" t="s">
        <v>1184</v>
      </c>
      <c r="O115" s="27" t="s">
        <v>43</v>
      </c>
      <c r="P115" s="8">
        <f>P511</f>
        <v>15837.32</v>
      </c>
      <c r="Q115" s="8">
        <f t="shared" si="32"/>
        <v>0</v>
      </c>
      <c r="R115" s="8">
        <f t="shared" si="32"/>
        <v>0</v>
      </c>
      <c r="S115" s="22" t="s">
        <v>10</v>
      </c>
      <c r="T115" s="387">
        <v>15837.32</v>
      </c>
      <c r="U115" s="670">
        <f t="shared" si="28"/>
        <v>0</v>
      </c>
      <c r="V115" s="387"/>
      <c r="W115" s="670">
        <f t="shared" si="29"/>
        <v>0</v>
      </c>
      <c r="X115" s="387"/>
      <c r="Y115" s="670">
        <f t="shared" si="30"/>
        <v>0</v>
      </c>
      <c r="Z115" s="405"/>
      <c r="AA115" s="405"/>
      <c r="AB115" s="405"/>
      <c r="AC115" s="405"/>
      <c r="AD115" s="405"/>
      <c r="AE115" s="405"/>
    </row>
    <row r="116" spans="1:31" s="9" customFormat="1" ht="42.75" hidden="1" customHeight="1" x14ac:dyDescent="0.25">
      <c r="A116" s="6" t="s">
        <v>1185</v>
      </c>
      <c r="B116" s="978"/>
      <c r="C116" s="1085" t="s">
        <v>37</v>
      </c>
      <c r="D116" s="1086"/>
      <c r="E116" s="1086"/>
      <c r="F116" s="1086"/>
      <c r="G116" s="1086"/>
      <c r="H116" s="1086"/>
      <c r="I116" s="1086"/>
      <c r="J116" s="1087"/>
      <c r="K116" s="1008" t="s">
        <v>10</v>
      </c>
      <c r="L116" s="1008" t="s">
        <v>12</v>
      </c>
      <c r="M116" s="27" t="s">
        <v>13</v>
      </c>
      <c r="N116" s="27" t="s">
        <v>1186</v>
      </c>
      <c r="O116" s="27" t="s">
        <v>43</v>
      </c>
      <c r="P116" s="8">
        <f>P585</f>
        <v>0</v>
      </c>
      <c r="Q116" s="8">
        <f t="shared" ref="Q116:R117" si="33">Q585</f>
        <v>0</v>
      </c>
      <c r="R116" s="8">
        <f t="shared" si="33"/>
        <v>0</v>
      </c>
      <c r="S116" s="22" t="s">
        <v>10</v>
      </c>
      <c r="T116" s="387"/>
      <c r="U116" s="670">
        <f t="shared" si="28"/>
        <v>0</v>
      </c>
      <c r="V116" s="387"/>
      <c r="W116" s="670">
        <f t="shared" si="29"/>
        <v>0</v>
      </c>
      <c r="X116" s="387"/>
      <c r="Y116" s="670">
        <f t="shared" si="30"/>
        <v>0</v>
      </c>
      <c r="Z116" s="405"/>
      <c r="AA116" s="405"/>
      <c r="AB116" s="405"/>
      <c r="AC116" s="405"/>
      <c r="AD116" s="405"/>
      <c r="AE116" s="405"/>
    </row>
    <row r="117" spans="1:31" s="9" customFormat="1" ht="45.75" hidden="1" customHeight="1" x14ac:dyDescent="0.25">
      <c r="A117" s="6" t="s">
        <v>1198</v>
      </c>
      <c r="B117" s="978"/>
      <c r="C117" s="1085" t="s">
        <v>37</v>
      </c>
      <c r="D117" s="1086"/>
      <c r="E117" s="1086"/>
      <c r="F117" s="1086"/>
      <c r="G117" s="1086"/>
      <c r="H117" s="1086"/>
      <c r="I117" s="1086"/>
      <c r="J117" s="1087"/>
      <c r="K117" s="1008" t="s">
        <v>10</v>
      </c>
      <c r="L117" s="1008" t="s">
        <v>12</v>
      </c>
      <c r="M117" s="27" t="s">
        <v>13</v>
      </c>
      <c r="N117" s="27" t="s">
        <v>1199</v>
      </c>
      <c r="O117" s="27" t="s">
        <v>43</v>
      </c>
      <c r="P117" s="8">
        <f>P586</f>
        <v>0</v>
      </c>
      <c r="Q117" s="8">
        <f t="shared" si="33"/>
        <v>0</v>
      </c>
      <c r="R117" s="8">
        <f t="shared" si="33"/>
        <v>0</v>
      </c>
      <c r="S117" s="22" t="s">
        <v>10</v>
      </c>
      <c r="T117" s="387"/>
      <c r="U117" s="670">
        <f t="shared" si="28"/>
        <v>0</v>
      </c>
      <c r="V117" s="387"/>
      <c r="W117" s="670">
        <f t="shared" si="29"/>
        <v>0</v>
      </c>
      <c r="X117" s="387"/>
      <c r="Y117" s="670">
        <f t="shared" si="30"/>
        <v>0</v>
      </c>
      <c r="Z117" s="405"/>
      <c r="AA117" s="405"/>
      <c r="AB117" s="405"/>
      <c r="AC117" s="405"/>
      <c r="AD117" s="405"/>
      <c r="AE117" s="405"/>
    </row>
    <row r="118" spans="1:31" s="9" customFormat="1" ht="45.75" hidden="1" customHeight="1" x14ac:dyDescent="0.25">
      <c r="A118" s="6" t="s">
        <v>1200</v>
      </c>
      <c r="B118" s="978"/>
      <c r="C118" s="1085" t="s">
        <v>37</v>
      </c>
      <c r="D118" s="1086"/>
      <c r="E118" s="1086"/>
      <c r="F118" s="1086"/>
      <c r="G118" s="1086"/>
      <c r="H118" s="1086"/>
      <c r="I118" s="1086"/>
      <c r="J118" s="1087"/>
      <c r="K118" s="1008" t="s">
        <v>10</v>
      </c>
      <c r="L118" s="1008" t="s">
        <v>12</v>
      </c>
      <c r="M118" s="27" t="s">
        <v>13</v>
      </c>
      <c r="N118" s="27" t="s">
        <v>1201</v>
      </c>
      <c r="O118" s="27" t="s">
        <v>43</v>
      </c>
      <c r="P118" s="8">
        <f>P551</f>
        <v>0</v>
      </c>
      <c r="Q118" s="8">
        <f t="shared" ref="Q118:R118" si="34">Q551</f>
        <v>0</v>
      </c>
      <c r="R118" s="8">
        <f t="shared" si="34"/>
        <v>0</v>
      </c>
      <c r="S118" s="22" t="s">
        <v>10</v>
      </c>
      <c r="T118" s="387"/>
      <c r="U118" s="670">
        <f t="shared" si="28"/>
        <v>0</v>
      </c>
      <c r="V118" s="387"/>
      <c r="W118" s="670">
        <f t="shared" si="29"/>
        <v>0</v>
      </c>
      <c r="X118" s="387"/>
      <c r="Y118" s="670">
        <f t="shared" si="30"/>
        <v>0</v>
      </c>
      <c r="Z118" s="405"/>
      <c r="AA118" s="405"/>
      <c r="AB118" s="405"/>
      <c r="AC118" s="405"/>
      <c r="AD118" s="405"/>
      <c r="AE118" s="405"/>
    </row>
    <row r="119" spans="1:31" s="9" customFormat="1" ht="45.75" hidden="1" customHeight="1" x14ac:dyDescent="0.25">
      <c r="A119" s="6" t="s">
        <v>1202</v>
      </c>
      <c r="B119" s="978"/>
      <c r="C119" s="1085" t="s">
        <v>37</v>
      </c>
      <c r="D119" s="1086"/>
      <c r="E119" s="1086"/>
      <c r="F119" s="1086"/>
      <c r="G119" s="1086"/>
      <c r="H119" s="1086"/>
      <c r="I119" s="1086"/>
      <c r="J119" s="1087"/>
      <c r="K119" s="1008" t="s">
        <v>10</v>
      </c>
      <c r="L119" s="1008" t="s">
        <v>12</v>
      </c>
      <c r="M119" s="27" t="s">
        <v>13</v>
      </c>
      <c r="N119" s="27" t="s">
        <v>1203</v>
      </c>
      <c r="O119" s="27" t="s">
        <v>43</v>
      </c>
      <c r="P119" s="8">
        <f>P587</f>
        <v>0</v>
      </c>
      <c r="Q119" s="8">
        <f t="shared" ref="Q119:R119" si="35">Q587</f>
        <v>0</v>
      </c>
      <c r="R119" s="8">
        <f t="shared" si="35"/>
        <v>0</v>
      </c>
      <c r="S119" s="22" t="s">
        <v>10</v>
      </c>
      <c r="T119" s="387"/>
      <c r="U119" s="670">
        <f t="shared" si="28"/>
        <v>0</v>
      </c>
      <c r="V119" s="387"/>
      <c r="W119" s="670">
        <f t="shared" si="29"/>
        <v>0</v>
      </c>
      <c r="X119" s="387"/>
      <c r="Y119" s="670">
        <f t="shared" si="30"/>
        <v>0</v>
      </c>
      <c r="Z119" s="405"/>
      <c r="AA119" s="405"/>
      <c r="AB119" s="405"/>
      <c r="AC119" s="405"/>
      <c r="AD119" s="405"/>
      <c r="AE119" s="405"/>
    </row>
    <row r="120" spans="1:31" s="9" customFormat="1" ht="57" hidden="1" customHeight="1" x14ac:dyDescent="0.25">
      <c r="A120" s="6" t="s">
        <v>1221</v>
      </c>
      <c r="B120" s="978"/>
      <c r="C120" s="1085" t="s">
        <v>37</v>
      </c>
      <c r="D120" s="1086"/>
      <c r="E120" s="1086"/>
      <c r="F120" s="1086"/>
      <c r="G120" s="1086"/>
      <c r="H120" s="1086"/>
      <c r="I120" s="1086"/>
      <c r="J120" s="1087"/>
      <c r="K120" s="1056" t="s">
        <v>10</v>
      </c>
      <c r="L120" s="1056" t="s">
        <v>12</v>
      </c>
      <c r="M120" s="27" t="s">
        <v>13</v>
      </c>
      <c r="N120" s="27" t="s">
        <v>1222</v>
      </c>
      <c r="O120" s="27" t="s">
        <v>43</v>
      </c>
      <c r="P120" s="8">
        <f>P476</f>
        <v>0</v>
      </c>
      <c r="Q120" s="8"/>
      <c r="R120" s="8"/>
      <c r="S120" s="22" t="s">
        <v>10</v>
      </c>
      <c r="T120" s="387"/>
      <c r="U120" s="670">
        <f t="shared" si="28"/>
        <v>0</v>
      </c>
      <c r="V120" s="387"/>
      <c r="W120" s="670">
        <f t="shared" si="29"/>
        <v>0</v>
      </c>
      <c r="X120" s="387"/>
      <c r="Y120" s="670">
        <f t="shared" si="30"/>
        <v>0</v>
      </c>
      <c r="Z120" s="405"/>
      <c r="AA120" s="405"/>
      <c r="AB120" s="405"/>
      <c r="AC120" s="405"/>
      <c r="AD120" s="405"/>
      <c r="AE120" s="405"/>
    </row>
    <row r="121" spans="1:31" s="9" customFormat="1" ht="57" hidden="1" customHeight="1" x14ac:dyDescent="0.25">
      <c r="A121" s="6" t="s">
        <v>1223</v>
      </c>
      <c r="B121" s="978"/>
      <c r="C121" s="1085" t="s">
        <v>37</v>
      </c>
      <c r="D121" s="1086"/>
      <c r="E121" s="1086"/>
      <c r="F121" s="1086"/>
      <c r="G121" s="1086"/>
      <c r="H121" s="1086"/>
      <c r="I121" s="1086"/>
      <c r="J121" s="1087"/>
      <c r="K121" s="1056" t="s">
        <v>10</v>
      </c>
      <c r="L121" s="1056" t="s">
        <v>12</v>
      </c>
      <c r="M121" s="27" t="s">
        <v>13</v>
      </c>
      <c r="N121" s="27" t="s">
        <v>1224</v>
      </c>
      <c r="O121" s="27" t="s">
        <v>43</v>
      </c>
      <c r="P121" s="8">
        <f>P553</f>
        <v>0</v>
      </c>
      <c r="Q121" s="8"/>
      <c r="R121" s="8"/>
      <c r="S121" s="22" t="s">
        <v>10</v>
      </c>
      <c r="T121" s="387"/>
      <c r="U121" s="670">
        <f t="shared" si="28"/>
        <v>0</v>
      </c>
      <c r="V121" s="387"/>
      <c r="W121" s="670">
        <f t="shared" si="29"/>
        <v>0</v>
      </c>
      <c r="X121" s="387"/>
      <c r="Y121" s="670">
        <f t="shared" si="30"/>
        <v>0</v>
      </c>
      <c r="Z121" s="405"/>
      <c r="AA121" s="405"/>
      <c r="AB121" s="405"/>
      <c r="AC121" s="405"/>
      <c r="AD121" s="405"/>
      <c r="AE121" s="405"/>
    </row>
    <row r="122" spans="1:31" s="9" customFormat="1" ht="57" hidden="1" customHeight="1" x14ac:dyDescent="0.25">
      <c r="A122" s="6" t="s">
        <v>1225</v>
      </c>
      <c r="B122" s="978"/>
      <c r="C122" s="1085" t="s">
        <v>37</v>
      </c>
      <c r="D122" s="1086"/>
      <c r="E122" s="1086"/>
      <c r="F122" s="1086"/>
      <c r="G122" s="1086"/>
      <c r="H122" s="1086"/>
      <c r="I122" s="1086"/>
      <c r="J122" s="1087"/>
      <c r="K122" s="1056" t="s">
        <v>10</v>
      </c>
      <c r="L122" s="1056" t="s">
        <v>12</v>
      </c>
      <c r="M122" s="27" t="s">
        <v>13</v>
      </c>
      <c r="N122" s="27" t="s">
        <v>1226</v>
      </c>
      <c r="O122" s="27" t="s">
        <v>43</v>
      </c>
      <c r="P122" s="8">
        <f>P600</f>
        <v>0</v>
      </c>
      <c r="Q122" s="8"/>
      <c r="R122" s="8"/>
      <c r="S122" s="22" t="s">
        <v>10</v>
      </c>
      <c r="T122" s="387"/>
      <c r="U122" s="670">
        <f t="shared" si="28"/>
        <v>0</v>
      </c>
      <c r="V122" s="387"/>
      <c r="W122" s="670">
        <f t="shared" si="29"/>
        <v>0</v>
      </c>
      <c r="X122" s="387"/>
      <c r="Y122" s="670">
        <f t="shared" si="30"/>
        <v>0</v>
      </c>
      <c r="Z122" s="405"/>
      <c r="AA122" s="405"/>
      <c r="AB122" s="405"/>
      <c r="AC122" s="405"/>
      <c r="AD122" s="405"/>
      <c r="AE122" s="405"/>
    </row>
    <row r="123" spans="1:31" s="9" customFormat="1" ht="57" hidden="1" customHeight="1" x14ac:dyDescent="0.25">
      <c r="A123" s="1060" t="s">
        <v>1235</v>
      </c>
      <c r="B123" s="1061"/>
      <c r="C123" s="1088" t="s">
        <v>37</v>
      </c>
      <c r="D123" s="1089"/>
      <c r="E123" s="1089"/>
      <c r="F123" s="1089"/>
      <c r="G123" s="1089"/>
      <c r="H123" s="1089"/>
      <c r="I123" s="1089"/>
      <c r="J123" s="1090"/>
      <c r="K123" s="1062" t="s">
        <v>10</v>
      </c>
      <c r="L123" s="1062" t="s">
        <v>12</v>
      </c>
      <c r="M123" s="1063" t="s">
        <v>13</v>
      </c>
      <c r="N123" s="1063" t="s">
        <v>1236</v>
      </c>
      <c r="O123" s="1063" t="s">
        <v>43</v>
      </c>
      <c r="P123" s="1064">
        <v>0</v>
      </c>
      <c r="Q123" s="1064"/>
      <c r="R123" s="1064"/>
      <c r="S123" s="1065" t="s">
        <v>10</v>
      </c>
      <c r="T123" s="387"/>
      <c r="U123" s="670">
        <f t="shared" si="10"/>
        <v>0</v>
      </c>
      <c r="V123" s="387"/>
      <c r="W123" s="670">
        <f t="shared" si="11"/>
        <v>0</v>
      </c>
      <c r="X123" s="387"/>
      <c r="Y123" s="670">
        <f t="shared" si="12"/>
        <v>0</v>
      </c>
      <c r="Z123" s="405"/>
      <c r="AA123" s="405"/>
      <c r="AB123" s="405"/>
      <c r="AC123" s="405"/>
      <c r="AD123" s="405"/>
      <c r="AE123" s="405"/>
    </row>
    <row r="124" spans="1:31" s="9" customFormat="1" ht="57" hidden="1" customHeight="1" x14ac:dyDescent="0.25">
      <c r="A124" s="6"/>
      <c r="B124" s="978"/>
      <c r="C124" s="1085" t="s">
        <v>37</v>
      </c>
      <c r="D124" s="1086"/>
      <c r="E124" s="1086"/>
      <c r="F124" s="1086"/>
      <c r="G124" s="1086"/>
      <c r="H124" s="1086"/>
      <c r="I124" s="1086"/>
      <c r="J124" s="1087"/>
      <c r="K124" s="1008" t="s">
        <v>10</v>
      </c>
      <c r="L124" s="1008" t="s">
        <v>12</v>
      </c>
      <c r="M124" s="27" t="s">
        <v>13</v>
      </c>
      <c r="N124" s="27" t="s">
        <v>707</v>
      </c>
      <c r="O124" s="27" t="s">
        <v>43</v>
      </c>
      <c r="P124" s="8">
        <v>0</v>
      </c>
      <c r="Q124" s="8"/>
      <c r="R124" s="8"/>
      <c r="S124" s="22" t="s">
        <v>10</v>
      </c>
      <c r="T124" s="387"/>
      <c r="U124" s="670">
        <f t="shared" si="10"/>
        <v>0</v>
      </c>
      <c r="V124" s="387"/>
      <c r="W124" s="670">
        <f t="shared" si="11"/>
        <v>0</v>
      </c>
      <c r="X124" s="387"/>
      <c r="Y124" s="670">
        <f t="shared" si="12"/>
        <v>0</v>
      </c>
      <c r="Z124" s="405"/>
      <c r="AA124" s="405"/>
      <c r="AB124" s="405"/>
      <c r="AC124" s="405"/>
      <c r="AD124" s="405"/>
      <c r="AE124" s="405"/>
    </row>
    <row r="125" spans="1:31" s="9" customFormat="1" ht="149.25" hidden="1" customHeight="1" x14ac:dyDescent="0.25">
      <c r="A125" s="791" t="s">
        <v>146</v>
      </c>
      <c r="B125" s="978"/>
      <c r="C125" s="1085" t="s">
        <v>37</v>
      </c>
      <c r="D125" s="1086"/>
      <c r="E125" s="1086"/>
      <c r="F125" s="1086"/>
      <c r="G125" s="1086"/>
      <c r="H125" s="1086"/>
      <c r="I125" s="1086"/>
      <c r="J125" s="1087"/>
      <c r="K125" s="1008" t="s">
        <v>10</v>
      </c>
      <c r="L125" s="1008" t="s">
        <v>12</v>
      </c>
      <c r="M125" s="27" t="s">
        <v>13</v>
      </c>
      <c r="N125" s="27" t="s">
        <v>147</v>
      </c>
      <c r="O125" s="27" t="s">
        <v>43</v>
      </c>
      <c r="P125" s="8">
        <v>0</v>
      </c>
      <c r="Q125" s="8">
        <f>Q412</f>
        <v>93400</v>
      </c>
      <c r="R125" s="8">
        <f>R412</f>
        <v>0</v>
      </c>
      <c r="S125" s="22" t="s">
        <v>10</v>
      </c>
      <c r="T125" s="387">
        <v>0</v>
      </c>
      <c r="U125" s="670">
        <f t="shared" si="10"/>
        <v>0</v>
      </c>
      <c r="V125" s="387">
        <v>93400</v>
      </c>
      <c r="W125" s="670">
        <f t="shared" si="11"/>
        <v>0</v>
      </c>
      <c r="X125" s="387"/>
      <c r="Y125" s="670">
        <f t="shared" si="12"/>
        <v>0</v>
      </c>
    </row>
    <row r="126" spans="1:31" s="9" customFormat="1" ht="122.25" hidden="1" customHeight="1" x14ac:dyDescent="0.25">
      <c r="A126" s="6" t="s">
        <v>148</v>
      </c>
      <c r="B126" s="978"/>
      <c r="C126" s="1085" t="s">
        <v>37</v>
      </c>
      <c r="D126" s="1086"/>
      <c r="E126" s="1086"/>
      <c r="F126" s="1086"/>
      <c r="G126" s="1086"/>
      <c r="H126" s="1086"/>
      <c r="I126" s="1086"/>
      <c r="J126" s="1087"/>
      <c r="K126" s="1008" t="s">
        <v>10</v>
      </c>
      <c r="L126" s="1008" t="s">
        <v>12</v>
      </c>
      <c r="M126" s="27" t="s">
        <v>13</v>
      </c>
      <c r="N126" s="27" t="s">
        <v>149</v>
      </c>
      <c r="O126" s="27" t="s">
        <v>43</v>
      </c>
      <c r="P126" s="8">
        <f>P519</f>
        <v>0</v>
      </c>
      <c r="Q126" s="8">
        <f>Q519</f>
        <v>0</v>
      </c>
      <c r="R126" s="8">
        <f>R519</f>
        <v>0</v>
      </c>
      <c r="S126" s="22" t="s">
        <v>10</v>
      </c>
      <c r="T126" s="387"/>
      <c r="U126" s="670">
        <f t="shared" si="10"/>
        <v>0</v>
      </c>
      <c r="V126" s="387"/>
      <c r="W126" s="670">
        <f t="shared" si="11"/>
        <v>0</v>
      </c>
      <c r="X126" s="387"/>
      <c r="Y126" s="670">
        <f t="shared" si="12"/>
        <v>0</v>
      </c>
    </row>
    <row r="127" spans="1:31" s="9" customFormat="1" ht="173.25" hidden="1" customHeight="1" x14ac:dyDescent="0.25">
      <c r="A127" s="791" t="s">
        <v>150</v>
      </c>
      <c r="B127" s="978"/>
      <c r="C127" s="1085" t="s">
        <v>37</v>
      </c>
      <c r="D127" s="1086"/>
      <c r="E127" s="1086"/>
      <c r="F127" s="1086"/>
      <c r="G127" s="1086"/>
      <c r="H127" s="1086"/>
      <c r="I127" s="1086"/>
      <c r="J127" s="1087"/>
      <c r="K127" s="1008" t="s">
        <v>10</v>
      </c>
      <c r="L127" s="1008" t="s">
        <v>12</v>
      </c>
      <c r="M127" s="27" t="s">
        <v>13</v>
      </c>
      <c r="N127" s="27" t="s">
        <v>151</v>
      </c>
      <c r="O127" s="27" t="s">
        <v>43</v>
      </c>
      <c r="P127" s="8">
        <f>P554</f>
        <v>0</v>
      </c>
      <c r="Q127" s="8">
        <f>Q554</f>
        <v>0</v>
      </c>
      <c r="R127" s="8">
        <f>R554</f>
        <v>0</v>
      </c>
      <c r="S127" s="22" t="s">
        <v>10</v>
      </c>
      <c r="T127" s="387"/>
      <c r="U127" s="670">
        <f t="shared" si="10"/>
        <v>0</v>
      </c>
      <c r="V127" s="387"/>
      <c r="W127" s="670">
        <f t="shared" si="11"/>
        <v>0</v>
      </c>
      <c r="X127" s="387"/>
      <c r="Y127" s="670">
        <f t="shared" si="12"/>
        <v>0</v>
      </c>
    </row>
    <row r="128" spans="1:31" s="9" customFormat="1" ht="47.25" hidden="1" customHeight="1" x14ac:dyDescent="0.25">
      <c r="A128" s="791"/>
      <c r="B128" s="978"/>
      <c r="C128" s="1085" t="s">
        <v>37</v>
      </c>
      <c r="D128" s="1086"/>
      <c r="E128" s="1086"/>
      <c r="F128" s="1086"/>
      <c r="G128" s="1086"/>
      <c r="H128" s="1086"/>
      <c r="I128" s="1086"/>
      <c r="J128" s="1087"/>
      <c r="K128" s="1008" t="s">
        <v>10</v>
      </c>
      <c r="L128" s="1008" t="s">
        <v>12</v>
      </c>
      <c r="M128" s="27" t="s">
        <v>13</v>
      </c>
      <c r="N128" s="27" t="s">
        <v>749</v>
      </c>
      <c r="O128" s="27" t="s">
        <v>43</v>
      </c>
      <c r="P128" s="8">
        <v>0</v>
      </c>
      <c r="Q128" s="8"/>
      <c r="R128" s="8"/>
      <c r="S128" s="22" t="s">
        <v>10</v>
      </c>
      <c r="T128" s="387"/>
      <c r="U128" s="670">
        <f t="shared" si="10"/>
        <v>0</v>
      </c>
      <c r="V128" s="387"/>
      <c r="W128" s="670">
        <f t="shared" si="11"/>
        <v>0</v>
      </c>
      <c r="X128" s="387"/>
      <c r="Y128" s="670">
        <f t="shared" si="12"/>
        <v>0</v>
      </c>
    </row>
    <row r="129" spans="1:25" s="9" customFormat="1" ht="47.25" hidden="1" customHeight="1" x14ac:dyDescent="0.25">
      <c r="A129" s="791"/>
      <c r="B129" s="978"/>
      <c r="C129" s="1085" t="s">
        <v>37</v>
      </c>
      <c r="D129" s="1086"/>
      <c r="E129" s="1086"/>
      <c r="F129" s="1086"/>
      <c r="G129" s="1086"/>
      <c r="H129" s="1086"/>
      <c r="I129" s="1086"/>
      <c r="J129" s="1087"/>
      <c r="K129" s="1008" t="s">
        <v>10</v>
      </c>
      <c r="L129" s="1008" t="s">
        <v>12</v>
      </c>
      <c r="M129" s="27" t="s">
        <v>13</v>
      </c>
      <c r="N129" s="27" t="s">
        <v>749</v>
      </c>
      <c r="O129" s="27" t="s">
        <v>40</v>
      </c>
      <c r="P129" s="8">
        <v>0</v>
      </c>
      <c r="Q129" s="8"/>
      <c r="R129" s="8"/>
      <c r="S129" s="22" t="s">
        <v>10</v>
      </c>
      <c r="T129" s="387"/>
      <c r="U129" s="670">
        <f t="shared" si="10"/>
        <v>0</v>
      </c>
      <c r="V129" s="387"/>
      <c r="W129" s="670">
        <f t="shared" si="11"/>
        <v>0</v>
      </c>
      <c r="X129" s="387"/>
      <c r="Y129" s="670">
        <f t="shared" si="12"/>
        <v>0</v>
      </c>
    </row>
    <row r="130" spans="1:25" s="9" customFormat="1" ht="100.5" customHeight="1" x14ac:dyDescent="0.25">
      <c r="A130" s="791" t="s">
        <v>779</v>
      </c>
      <c r="B130" s="978"/>
      <c r="C130" s="1085" t="s">
        <v>37</v>
      </c>
      <c r="D130" s="1086"/>
      <c r="E130" s="1086"/>
      <c r="F130" s="1086"/>
      <c r="G130" s="1086"/>
      <c r="H130" s="1086"/>
      <c r="I130" s="1086"/>
      <c r="J130" s="1087"/>
      <c r="K130" s="1008" t="s">
        <v>10</v>
      </c>
      <c r="L130" s="1008" t="s">
        <v>12</v>
      </c>
      <c r="M130" s="27" t="s">
        <v>13</v>
      </c>
      <c r="N130" s="27" t="s">
        <v>804</v>
      </c>
      <c r="O130" s="27" t="s">
        <v>40</v>
      </c>
      <c r="P130" s="8">
        <f>P520+P666</f>
        <v>50000</v>
      </c>
      <c r="Q130" s="8">
        <f>Q520+Q666</f>
        <v>67140</v>
      </c>
      <c r="R130" s="8">
        <f>R520+R666</f>
        <v>67140</v>
      </c>
      <c r="S130" s="22" t="s">
        <v>10</v>
      </c>
      <c r="T130" s="387">
        <v>50000</v>
      </c>
      <c r="U130" s="670">
        <f t="shared" si="10"/>
        <v>0</v>
      </c>
      <c r="V130" s="387">
        <v>67140</v>
      </c>
      <c r="W130" s="670">
        <f t="shared" si="11"/>
        <v>0</v>
      </c>
      <c r="X130" s="387">
        <v>67140</v>
      </c>
      <c r="Y130" s="670">
        <f t="shared" si="12"/>
        <v>0</v>
      </c>
    </row>
    <row r="131" spans="1:25" s="9" customFormat="1" ht="87" hidden="1" customHeight="1" x14ac:dyDescent="0.25">
      <c r="A131" s="791" t="s">
        <v>805</v>
      </c>
      <c r="B131" s="978"/>
      <c r="C131" s="1085" t="s">
        <v>37</v>
      </c>
      <c r="D131" s="1086"/>
      <c r="E131" s="1086"/>
      <c r="F131" s="1086"/>
      <c r="G131" s="1086"/>
      <c r="H131" s="1086"/>
      <c r="I131" s="1086"/>
      <c r="J131" s="1087"/>
      <c r="K131" s="1008" t="s">
        <v>10</v>
      </c>
      <c r="L131" s="1008" t="s">
        <v>12</v>
      </c>
      <c r="M131" s="27" t="s">
        <v>13</v>
      </c>
      <c r="N131" s="27" t="s">
        <v>807</v>
      </c>
      <c r="O131" s="27" t="s">
        <v>806</v>
      </c>
      <c r="P131" s="8">
        <f>P480+P521+P590+P697+P724+P753+P620</f>
        <v>0</v>
      </c>
      <c r="Q131" s="8">
        <f t="shared" ref="Q131:R132" si="36">Q480+Q521+Q590+Q697+Q724+Q753+Q620</f>
        <v>0</v>
      </c>
      <c r="R131" s="8">
        <f t="shared" si="36"/>
        <v>0</v>
      </c>
      <c r="S131" s="22" t="s">
        <v>10</v>
      </c>
      <c r="T131" s="387"/>
      <c r="U131" s="670">
        <f t="shared" ref="U131:U152" si="37">T131-P131</f>
        <v>0</v>
      </c>
      <c r="V131" s="387"/>
      <c r="W131" s="670">
        <f t="shared" ref="W131:W152" si="38">V131-Q131</f>
        <v>0</v>
      </c>
      <c r="X131" s="387"/>
      <c r="Y131" s="670">
        <f t="shared" ref="Y131:Y152" si="39">X131-R131</f>
        <v>0</v>
      </c>
    </row>
    <row r="132" spans="1:25" s="9" customFormat="1" ht="87" hidden="1" customHeight="1" x14ac:dyDescent="0.25">
      <c r="A132" s="791" t="s">
        <v>805</v>
      </c>
      <c r="B132" s="978"/>
      <c r="C132" s="1085" t="s">
        <v>37</v>
      </c>
      <c r="D132" s="1086"/>
      <c r="E132" s="1086"/>
      <c r="F132" s="1086"/>
      <c r="G132" s="1086"/>
      <c r="H132" s="1086"/>
      <c r="I132" s="1086"/>
      <c r="J132" s="1087"/>
      <c r="K132" s="1008" t="s">
        <v>10</v>
      </c>
      <c r="L132" s="1008" t="s">
        <v>12</v>
      </c>
      <c r="M132" s="27" t="s">
        <v>13</v>
      </c>
      <c r="N132" s="27" t="s">
        <v>807</v>
      </c>
      <c r="O132" s="27" t="s">
        <v>40</v>
      </c>
      <c r="P132" s="8">
        <f>P481+P522+P591+P698+P725+P754+P621</f>
        <v>0</v>
      </c>
      <c r="Q132" s="8">
        <f t="shared" si="36"/>
        <v>0</v>
      </c>
      <c r="R132" s="8">
        <f t="shared" si="36"/>
        <v>0</v>
      </c>
      <c r="S132" s="22" t="s">
        <v>10</v>
      </c>
      <c r="T132" s="387"/>
      <c r="U132" s="670">
        <f t="shared" si="37"/>
        <v>0</v>
      </c>
      <c r="V132" s="387"/>
      <c r="W132" s="670">
        <f t="shared" si="38"/>
        <v>0</v>
      </c>
      <c r="X132" s="387"/>
      <c r="Y132" s="670">
        <f t="shared" si="39"/>
        <v>0</v>
      </c>
    </row>
    <row r="133" spans="1:25" s="9" customFormat="1" ht="140.25" customHeight="1" x14ac:dyDescent="0.25">
      <c r="A133" s="791" t="s">
        <v>809</v>
      </c>
      <c r="B133" s="978"/>
      <c r="C133" s="1085" t="s">
        <v>37</v>
      </c>
      <c r="D133" s="1086"/>
      <c r="E133" s="1086"/>
      <c r="F133" s="1086"/>
      <c r="G133" s="1086"/>
      <c r="H133" s="1086"/>
      <c r="I133" s="1086"/>
      <c r="J133" s="1087"/>
      <c r="K133" s="1008" t="s">
        <v>10</v>
      </c>
      <c r="L133" s="1008" t="s">
        <v>12</v>
      </c>
      <c r="M133" s="27" t="s">
        <v>13</v>
      </c>
      <c r="N133" s="27" t="s">
        <v>808</v>
      </c>
      <c r="O133" s="27" t="s">
        <v>40</v>
      </c>
      <c r="P133" s="8">
        <f>P173+P243+P443+P482+P523+P555+P592+P755+P622</f>
        <v>29112.720000000001</v>
      </c>
      <c r="Q133" s="8">
        <f t="shared" ref="Q133:R133" si="40">Q173+Q243+Q443+Q482+Q523+Q555+Q592+Q755+Q622</f>
        <v>29112.720000000001</v>
      </c>
      <c r="R133" s="8">
        <f t="shared" si="40"/>
        <v>29112.720000000001</v>
      </c>
      <c r="S133" s="22" t="s">
        <v>10</v>
      </c>
      <c r="T133" s="387">
        <v>29112.720000000001</v>
      </c>
      <c r="U133" s="670">
        <f t="shared" si="37"/>
        <v>0</v>
      </c>
      <c r="V133" s="387">
        <v>29112.720000000001</v>
      </c>
      <c r="W133" s="670">
        <f t="shared" si="38"/>
        <v>0</v>
      </c>
      <c r="X133" s="387">
        <v>29112.720000000001</v>
      </c>
      <c r="Y133" s="670">
        <f t="shared" si="39"/>
        <v>0</v>
      </c>
    </row>
    <row r="134" spans="1:25" s="9" customFormat="1" ht="104.25" hidden="1" customHeight="1" x14ac:dyDescent="0.25">
      <c r="A134" s="791" t="s">
        <v>811</v>
      </c>
      <c r="B134" s="978"/>
      <c r="C134" s="1085" t="s">
        <v>37</v>
      </c>
      <c r="D134" s="1086"/>
      <c r="E134" s="1086"/>
      <c r="F134" s="1086"/>
      <c r="G134" s="1086"/>
      <c r="H134" s="1086"/>
      <c r="I134" s="1086"/>
      <c r="J134" s="1087"/>
      <c r="K134" s="1008" t="s">
        <v>10</v>
      </c>
      <c r="L134" s="1008" t="s">
        <v>12</v>
      </c>
      <c r="M134" s="27" t="s">
        <v>13</v>
      </c>
      <c r="N134" s="27" t="s">
        <v>810</v>
      </c>
      <c r="O134" s="27" t="s">
        <v>40</v>
      </c>
      <c r="P134" s="8">
        <f>P593+P648+P699+P726+P756+P623</f>
        <v>0</v>
      </c>
      <c r="Q134" s="8">
        <f t="shared" ref="Q134:R134" si="41">Q593+Q648+Q699+Q726+Q756+Q623</f>
        <v>0</v>
      </c>
      <c r="R134" s="8">
        <f t="shared" si="41"/>
        <v>0</v>
      </c>
      <c r="S134" s="22" t="s">
        <v>10</v>
      </c>
      <c r="T134" s="387"/>
      <c r="U134" s="670">
        <f t="shared" si="37"/>
        <v>0</v>
      </c>
      <c r="V134" s="387"/>
      <c r="W134" s="670">
        <f t="shared" si="38"/>
        <v>0</v>
      </c>
      <c r="X134" s="387"/>
      <c r="Y134" s="670">
        <f t="shared" si="39"/>
        <v>0</v>
      </c>
    </row>
    <row r="135" spans="1:25" s="9" customFormat="1" ht="102" customHeight="1" x14ac:dyDescent="0.25">
      <c r="A135" s="791" t="s">
        <v>791</v>
      </c>
      <c r="B135" s="978"/>
      <c r="C135" s="1085" t="s">
        <v>37</v>
      </c>
      <c r="D135" s="1086"/>
      <c r="E135" s="1086"/>
      <c r="F135" s="1086"/>
      <c r="G135" s="1086"/>
      <c r="H135" s="1086"/>
      <c r="I135" s="1086"/>
      <c r="J135" s="1087"/>
      <c r="K135" s="1008" t="s">
        <v>10</v>
      </c>
      <c r="L135" s="1008" t="s">
        <v>12</v>
      </c>
      <c r="M135" s="27" t="s">
        <v>13</v>
      </c>
      <c r="N135" s="27" t="s">
        <v>812</v>
      </c>
      <c r="O135" s="27" t="s">
        <v>806</v>
      </c>
      <c r="P135" s="8">
        <f t="shared" ref="P135:R136" si="42">P524+P667</f>
        <v>791299.23</v>
      </c>
      <c r="Q135" s="8">
        <f t="shared" si="42"/>
        <v>886824.83</v>
      </c>
      <c r="R135" s="8">
        <f t="shared" si="42"/>
        <v>865321.54</v>
      </c>
      <c r="S135" s="22" t="s">
        <v>10</v>
      </c>
      <c r="T135" s="387">
        <v>791299.23</v>
      </c>
      <c r="U135" s="670">
        <f t="shared" si="37"/>
        <v>0</v>
      </c>
      <c r="V135" s="387">
        <v>886824.83</v>
      </c>
      <c r="W135" s="670">
        <f t="shared" si="38"/>
        <v>0</v>
      </c>
      <c r="X135" s="387">
        <v>865321.54</v>
      </c>
      <c r="Y135" s="670">
        <f t="shared" si="39"/>
        <v>0</v>
      </c>
    </row>
    <row r="136" spans="1:25" s="9" customFormat="1" ht="102" customHeight="1" x14ac:dyDescent="0.25">
      <c r="A136" s="791" t="s">
        <v>791</v>
      </c>
      <c r="B136" s="978"/>
      <c r="C136" s="1085" t="s">
        <v>37</v>
      </c>
      <c r="D136" s="1086"/>
      <c r="E136" s="1086"/>
      <c r="F136" s="1086"/>
      <c r="G136" s="1086"/>
      <c r="H136" s="1086"/>
      <c r="I136" s="1086"/>
      <c r="J136" s="1087"/>
      <c r="K136" s="1008" t="s">
        <v>10</v>
      </c>
      <c r="L136" s="1008" t="s">
        <v>12</v>
      </c>
      <c r="M136" s="27" t="s">
        <v>13</v>
      </c>
      <c r="N136" s="27" t="s">
        <v>812</v>
      </c>
      <c r="O136" s="27" t="s">
        <v>40</v>
      </c>
      <c r="P136" s="8">
        <f t="shared" si="42"/>
        <v>249883.65</v>
      </c>
      <c r="Q136" s="8">
        <f t="shared" si="42"/>
        <v>250128.78</v>
      </c>
      <c r="R136" s="8">
        <f t="shared" si="42"/>
        <v>244064.22</v>
      </c>
      <c r="S136" s="22" t="s">
        <v>10</v>
      </c>
      <c r="T136" s="387">
        <v>249883.65</v>
      </c>
      <c r="U136" s="670">
        <f t="shared" si="37"/>
        <v>0</v>
      </c>
      <c r="V136" s="387">
        <v>250128.78</v>
      </c>
      <c r="W136" s="670">
        <f t="shared" si="38"/>
        <v>0</v>
      </c>
      <c r="X136" s="387">
        <v>244064.22</v>
      </c>
      <c r="Y136" s="670">
        <f t="shared" si="39"/>
        <v>0</v>
      </c>
    </row>
    <row r="137" spans="1:25" s="9" customFormat="1" ht="107.25" customHeight="1" x14ac:dyDescent="0.25">
      <c r="A137" s="791" t="s">
        <v>814</v>
      </c>
      <c r="B137" s="978"/>
      <c r="C137" s="1085" t="s">
        <v>37</v>
      </c>
      <c r="D137" s="1086"/>
      <c r="E137" s="1086"/>
      <c r="F137" s="1086"/>
      <c r="G137" s="1086"/>
      <c r="H137" s="1086"/>
      <c r="I137" s="1086"/>
      <c r="J137" s="1087"/>
      <c r="K137" s="1008" t="s">
        <v>10</v>
      </c>
      <c r="L137" s="1008" t="s">
        <v>12</v>
      </c>
      <c r="M137" s="27" t="s">
        <v>13</v>
      </c>
      <c r="N137" s="27" t="s">
        <v>813</v>
      </c>
      <c r="O137" s="27" t="s">
        <v>806</v>
      </c>
      <c r="P137" s="8">
        <f>P174+P185+P196+P244+P295</f>
        <v>703080</v>
      </c>
      <c r="Q137" s="8">
        <f>Q174+Q185+Q196+Q244+Q295</f>
        <v>703080</v>
      </c>
      <c r="R137" s="8">
        <f>R174+R185+R196+R244+R295</f>
        <v>703080</v>
      </c>
      <c r="S137" s="22" t="s">
        <v>10</v>
      </c>
      <c r="T137" s="387">
        <v>703080</v>
      </c>
      <c r="U137" s="670">
        <f t="shared" si="37"/>
        <v>0</v>
      </c>
      <c r="V137" s="387">
        <v>703080</v>
      </c>
      <c r="W137" s="670">
        <f t="shared" si="38"/>
        <v>0</v>
      </c>
      <c r="X137" s="387">
        <v>703080</v>
      </c>
      <c r="Y137" s="670">
        <f t="shared" si="39"/>
        <v>0</v>
      </c>
    </row>
    <row r="138" spans="1:25" s="9" customFormat="1" ht="47.25" hidden="1" customHeight="1" x14ac:dyDescent="0.25">
      <c r="A138" s="791"/>
      <c r="B138" s="978"/>
      <c r="C138" s="1085" t="s">
        <v>37</v>
      </c>
      <c r="D138" s="1086"/>
      <c r="E138" s="1086"/>
      <c r="F138" s="1086"/>
      <c r="G138" s="1086"/>
      <c r="H138" s="1086"/>
      <c r="I138" s="1086"/>
      <c r="J138" s="1087"/>
      <c r="K138" s="1008" t="s">
        <v>10</v>
      </c>
      <c r="L138" s="1008" t="s">
        <v>12</v>
      </c>
      <c r="M138" s="27" t="s">
        <v>13</v>
      </c>
      <c r="N138" s="27" t="s">
        <v>815</v>
      </c>
      <c r="O138" s="27" t="s">
        <v>40</v>
      </c>
      <c r="P138" s="8">
        <v>0</v>
      </c>
      <c r="Q138" s="8"/>
      <c r="R138" s="8"/>
      <c r="S138" s="22" t="s">
        <v>10</v>
      </c>
      <c r="T138" s="387"/>
      <c r="U138" s="670">
        <f t="shared" si="37"/>
        <v>0</v>
      </c>
      <c r="V138" s="387"/>
      <c r="W138" s="670">
        <f t="shared" si="38"/>
        <v>0</v>
      </c>
      <c r="X138" s="387"/>
      <c r="Y138" s="670">
        <f t="shared" si="39"/>
        <v>0</v>
      </c>
    </row>
    <row r="139" spans="1:25" s="9" customFormat="1" ht="47.25" hidden="1" customHeight="1" x14ac:dyDescent="0.25">
      <c r="A139" s="791"/>
      <c r="B139" s="978"/>
      <c r="C139" s="1085" t="s">
        <v>37</v>
      </c>
      <c r="D139" s="1086"/>
      <c r="E139" s="1086"/>
      <c r="F139" s="1086"/>
      <c r="G139" s="1086"/>
      <c r="H139" s="1086"/>
      <c r="I139" s="1086"/>
      <c r="J139" s="1087"/>
      <c r="K139" s="1008" t="s">
        <v>10</v>
      </c>
      <c r="L139" s="1008" t="s">
        <v>12</v>
      </c>
      <c r="M139" s="27" t="s">
        <v>13</v>
      </c>
      <c r="N139" s="27" t="s">
        <v>815</v>
      </c>
      <c r="O139" s="27" t="s">
        <v>40</v>
      </c>
      <c r="P139" s="8">
        <v>0</v>
      </c>
      <c r="Q139" s="8"/>
      <c r="R139" s="8"/>
      <c r="S139" s="22" t="s">
        <v>10</v>
      </c>
      <c r="T139" s="387"/>
      <c r="U139" s="670">
        <f t="shared" si="37"/>
        <v>0</v>
      </c>
      <c r="V139" s="387"/>
      <c r="W139" s="670">
        <f t="shared" si="38"/>
        <v>0</v>
      </c>
      <c r="X139" s="387"/>
      <c r="Y139" s="670">
        <f t="shared" si="39"/>
        <v>0</v>
      </c>
    </row>
    <row r="140" spans="1:25" s="9" customFormat="1" ht="47.25" hidden="1" customHeight="1" x14ac:dyDescent="0.25">
      <c r="A140" s="791"/>
      <c r="B140" s="978"/>
      <c r="C140" s="1085" t="s">
        <v>37</v>
      </c>
      <c r="D140" s="1086"/>
      <c r="E140" s="1086"/>
      <c r="F140" s="1086"/>
      <c r="G140" s="1086"/>
      <c r="H140" s="1086"/>
      <c r="I140" s="1086"/>
      <c r="J140" s="1087"/>
      <c r="K140" s="1008" t="s">
        <v>10</v>
      </c>
      <c r="L140" s="1008" t="s">
        <v>12</v>
      </c>
      <c r="M140" s="27" t="s">
        <v>13</v>
      </c>
      <c r="N140" s="27" t="s">
        <v>815</v>
      </c>
      <c r="O140" s="27" t="s">
        <v>40</v>
      </c>
      <c r="P140" s="8">
        <v>0</v>
      </c>
      <c r="Q140" s="8"/>
      <c r="R140" s="8"/>
      <c r="S140" s="22" t="s">
        <v>10</v>
      </c>
      <c r="T140" s="387"/>
      <c r="U140" s="670">
        <f t="shared" si="37"/>
        <v>0</v>
      </c>
      <c r="V140" s="387"/>
      <c r="W140" s="670">
        <f t="shared" si="38"/>
        <v>0</v>
      </c>
      <c r="X140" s="387"/>
      <c r="Y140" s="670">
        <f t="shared" si="39"/>
        <v>0</v>
      </c>
    </row>
    <row r="141" spans="1:25" s="9" customFormat="1" ht="47.25" hidden="1" customHeight="1" x14ac:dyDescent="0.25">
      <c r="A141" s="791"/>
      <c r="B141" s="978"/>
      <c r="C141" s="1085" t="s">
        <v>37</v>
      </c>
      <c r="D141" s="1086"/>
      <c r="E141" s="1086"/>
      <c r="F141" s="1086"/>
      <c r="G141" s="1086"/>
      <c r="H141" s="1086"/>
      <c r="I141" s="1086"/>
      <c r="J141" s="1087"/>
      <c r="K141" s="1008" t="s">
        <v>10</v>
      </c>
      <c r="L141" s="1008" t="s">
        <v>12</v>
      </c>
      <c r="M141" s="27" t="s">
        <v>13</v>
      </c>
      <c r="N141" s="27" t="s">
        <v>815</v>
      </c>
      <c r="O141" s="27" t="s">
        <v>40</v>
      </c>
      <c r="P141" s="8">
        <v>0</v>
      </c>
      <c r="Q141" s="8"/>
      <c r="R141" s="8"/>
      <c r="S141" s="22" t="s">
        <v>10</v>
      </c>
      <c r="T141" s="387"/>
      <c r="U141" s="670">
        <f t="shared" si="37"/>
        <v>0</v>
      </c>
      <c r="V141" s="387"/>
      <c r="W141" s="670">
        <f t="shared" si="38"/>
        <v>0</v>
      </c>
      <c r="X141" s="387"/>
      <c r="Y141" s="670">
        <f t="shared" si="39"/>
        <v>0</v>
      </c>
    </row>
    <row r="142" spans="1:25" s="9" customFormat="1" ht="47.25" hidden="1" customHeight="1" x14ac:dyDescent="0.25">
      <c r="A142" s="791"/>
      <c r="B142" s="978"/>
      <c r="C142" s="1085" t="s">
        <v>37</v>
      </c>
      <c r="D142" s="1086"/>
      <c r="E142" s="1086"/>
      <c r="F142" s="1086"/>
      <c r="G142" s="1086"/>
      <c r="H142" s="1086"/>
      <c r="I142" s="1086"/>
      <c r="J142" s="1087"/>
      <c r="K142" s="1008" t="s">
        <v>10</v>
      </c>
      <c r="L142" s="1008" t="s">
        <v>12</v>
      </c>
      <c r="M142" s="27" t="s">
        <v>13</v>
      </c>
      <c r="N142" s="27" t="s">
        <v>815</v>
      </c>
      <c r="O142" s="27" t="s">
        <v>40</v>
      </c>
      <c r="P142" s="8">
        <v>0</v>
      </c>
      <c r="Q142" s="8"/>
      <c r="R142" s="8"/>
      <c r="S142" s="22" t="s">
        <v>10</v>
      </c>
      <c r="T142" s="387"/>
      <c r="U142" s="670">
        <f t="shared" si="37"/>
        <v>0</v>
      </c>
      <c r="V142" s="387"/>
      <c r="W142" s="670">
        <f t="shared" si="38"/>
        <v>0</v>
      </c>
      <c r="X142" s="387"/>
      <c r="Y142" s="670">
        <f t="shared" si="39"/>
        <v>0</v>
      </c>
    </row>
    <row r="143" spans="1:25" s="9" customFormat="1" ht="79.5" hidden="1" customHeight="1" x14ac:dyDescent="0.25">
      <c r="A143" s="791" t="s">
        <v>817</v>
      </c>
      <c r="B143" s="978"/>
      <c r="C143" s="1085" t="s">
        <v>37</v>
      </c>
      <c r="D143" s="1086"/>
      <c r="E143" s="1086"/>
      <c r="F143" s="1086"/>
      <c r="G143" s="1086"/>
      <c r="H143" s="1086"/>
      <c r="I143" s="1086"/>
      <c r="J143" s="1087"/>
      <c r="K143" s="1008" t="s">
        <v>10</v>
      </c>
      <c r="L143" s="1008" t="s">
        <v>12</v>
      </c>
      <c r="M143" s="27" t="s">
        <v>13</v>
      </c>
      <c r="N143" s="27" t="s">
        <v>816</v>
      </c>
      <c r="O143" s="27" t="s">
        <v>40</v>
      </c>
      <c r="P143" s="8">
        <f>P597</f>
        <v>0</v>
      </c>
      <c r="Q143" s="8">
        <f>Q597</f>
        <v>0</v>
      </c>
      <c r="R143" s="8">
        <f>R597</f>
        <v>0</v>
      </c>
      <c r="S143" s="22" t="s">
        <v>10</v>
      </c>
      <c r="T143" s="387"/>
      <c r="U143" s="670">
        <f t="shared" si="37"/>
        <v>0</v>
      </c>
      <c r="V143" s="387"/>
      <c r="W143" s="670">
        <f t="shared" si="38"/>
        <v>0</v>
      </c>
      <c r="X143" s="387"/>
      <c r="Y143" s="670">
        <f t="shared" si="39"/>
        <v>0</v>
      </c>
    </row>
    <row r="144" spans="1:25" s="9" customFormat="1" ht="90" customHeight="1" x14ac:dyDescent="0.25">
      <c r="A144" s="791" t="s">
        <v>819</v>
      </c>
      <c r="B144" s="978"/>
      <c r="C144" s="1085" t="s">
        <v>37</v>
      </c>
      <c r="D144" s="1086"/>
      <c r="E144" s="1086"/>
      <c r="F144" s="1086"/>
      <c r="G144" s="1086"/>
      <c r="H144" s="1086"/>
      <c r="I144" s="1086"/>
      <c r="J144" s="1087"/>
      <c r="K144" s="1008" t="s">
        <v>10</v>
      </c>
      <c r="L144" s="1008" t="s">
        <v>12</v>
      </c>
      <c r="M144" s="27" t="s">
        <v>13</v>
      </c>
      <c r="N144" s="27" t="s">
        <v>818</v>
      </c>
      <c r="O144" s="27" t="s">
        <v>40</v>
      </c>
      <c r="P144" s="8"/>
      <c r="Q144" s="8">
        <f>Q417+Q529+Q559</f>
        <v>1774000</v>
      </c>
      <c r="R144" s="8">
        <f>R417+R529+R559</f>
        <v>0</v>
      </c>
      <c r="S144" s="22" t="s">
        <v>10</v>
      </c>
      <c r="T144" s="387">
        <v>0</v>
      </c>
      <c r="U144" s="670">
        <f t="shared" si="37"/>
        <v>0</v>
      </c>
      <c r="V144" s="387">
        <v>1774000</v>
      </c>
      <c r="W144" s="670">
        <f t="shared" si="38"/>
        <v>0</v>
      </c>
      <c r="X144" s="387"/>
      <c r="Y144" s="670">
        <f t="shared" si="39"/>
        <v>0</v>
      </c>
    </row>
    <row r="145" spans="1:25" s="9" customFormat="1" ht="47.25" hidden="1" customHeight="1" x14ac:dyDescent="0.25">
      <c r="A145" s="791"/>
      <c r="B145" s="978"/>
      <c r="C145" s="1085" t="s">
        <v>37</v>
      </c>
      <c r="D145" s="1086"/>
      <c r="E145" s="1086"/>
      <c r="F145" s="1086"/>
      <c r="G145" s="1086"/>
      <c r="H145" s="1086"/>
      <c r="I145" s="1086"/>
      <c r="J145" s="1087"/>
      <c r="K145" s="1008" t="s">
        <v>10</v>
      </c>
      <c r="L145" s="1008" t="s">
        <v>12</v>
      </c>
      <c r="M145" s="27" t="s">
        <v>13</v>
      </c>
      <c r="N145" s="27" t="s">
        <v>820</v>
      </c>
      <c r="O145" s="27" t="s">
        <v>40</v>
      </c>
      <c r="P145" s="8">
        <v>0</v>
      </c>
      <c r="Q145" s="8"/>
      <c r="R145" s="8"/>
      <c r="S145" s="22" t="s">
        <v>10</v>
      </c>
      <c r="T145" s="387"/>
      <c r="U145" s="670">
        <f t="shared" si="37"/>
        <v>0</v>
      </c>
      <c r="V145" s="387"/>
      <c r="W145" s="670">
        <f t="shared" si="38"/>
        <v>0</v>
      </c>
      <c r="X145" s="387"/>
      <c r="Y145" s="670">
        <f t="shared" si="39"/>
        <v>0</v>
      </c>
    </row>
    <row r="146" spans="1:25" s="9" customFormat="1" ht="47.25" hidden="1" customHeight="1" x14ac:dyDescent="0.25">
      <c r="A146" s="791"/>
      <c r="B146" s="978"/>
      <c r="C146" s="1085" t="s">
        <v>37</v>
      </c>
      <c r="D146" s="1086"/>
      <c r="E146" s="1086"/>
      <c r="F146" s="1086"/>
      <c r="G146" s="1086"/>
      <c r="H146" s="1086"/>
      <c r="I146" s="1086"/>
      <c r="J146" s="1087"/>
      <c r="K146" s="1008" t="s">
        <v>10</v>
      </c>
      <c r="L146" s="1008" t="s">
        <v>12</v>
      </c>
      <c r="M146" s="27" t="s">
        <v>13</v>
      </c>
      <c r="N146" s="27" t="s">
        <v>820</v>
      </c>
      <c r="O146" s="27" t="s">
        <v>40</v>
      </c>
      <c r="P146" s="8">
        <v>0</v>
      </c>
      <c r="Q146" s="8"/>
      <c r="R146" s="8"/>
      <c r="S146" s="22" t="s">
        <v>10</v>
      </c>
      <c r="T146" s="387"/>
      <c r="U146" s="670">
        <f t="shared" si="37"/>
        <v>0</v>
      </c>
      <c r="V146" s="387"/>
      <c r="W146" s="670">
        <f t="shared" si="38"/>
        <v>0</v>
      </c>
      <c r="X146" s="387"/>
      <c r="Y146" s="670">
        <f t="shared" si="39"/>
        <v>0</v>
      </c>
    </row>
    <row r="147" spans="1:25" s="9" customFormat="1" ht="47.25" hidden="1" customHeight="1" x14ac:dyDescent="0.25">
      <c r="A147" s="791"/>
      <c r="B147" s="978"/>
      <c r="C147" s="1085" t="s">
        <v>37</v>
      </c>
      <c r="D147" s="1086"/>
      <c r="E147" s="1086"/>
      <c r="F147" s="1086"/>
      <c r="G147" s="1086"/>
      <c r="H147" s="1086"/>
      <c r="I147" s="1086"/>
      <c r="J147" s="1087"/>
      <c r="K147" s="1008" t="s">
        <v>10</v>
      </c>
      <c r="L147" s="1008" t="s">
        <v>12</v>
      </c>
      <c r="M147" s="27" t="s">
        <v>13</v>
      </c>
      <c r="N147" s="27" t="s">
        <v>820</v>
      </c>
      <c r="O147" s="27" t="s">
        <v>40</v>
      </c>
      <c r="P147" s="8">
        <v>0</v>
      </c>
      <c r="Q147" s="8"/>
      <c r="R147" s="8"/>
      <c r="S147" s="22" t="s">
        <v>10</v>
      </c>
      <c r="T147" s="387"/>
      <c r="U147" s="670">
        <f t="shared" si="37"/>
        <v>0</v>
      </c>
      <c r="V147" s="387"/>
      <c r="W147" s="670">
        <f t="shared" si="38"/>
        <v>0</v>
      </c>
      <c r="X147" s="387"/>
      <c r="Y147" s="670">
        <f t="shared" si="39"/>
        <v>0</v>
      </c>
    </row>
    <row r="148" spans="1:25" s="9" customFormat="1" ht="47.25" hidden="1" customHeight="1" x14ac:dyDescent="0.25">
      <c r="A148" s="791"/>
      <c r="B148" s="978"/>
      <c r="C148" s="1085" t="s">
        <v>37</v>
      </c>
      <c r="D148" s="1086"/>
      <c r="E148" s="1086"/>
      <c r="F148" s="1086"/>
      <c r="G148" s="1086"/>
      <c r="H148" s="1086"/>
      <c r="I148" s="1086"/>
      <c r="J148" s="1087"/>
      <c r="K148" s="1008" t="s">
        <v>10</v>
      </c>
      <c r="L148" s="1008" t="s">
        <v>12</v>
      </c>
      <c r="M148" s="27" t="s">
        <v>13</v>
      </c>
      <c r="N148" s="27" t="s">
        <v>820</v>
      </c>
      <c r="O148" s="27" t="s">
        <v>40</v>
      </c>
      <c r="P148" s="8">
        <v>0</v>
      </c>
      <c r="Q148" s="8"/>
      <c r="R148" s="8"/>
      <c r="S148" s="22" t="s">
        <v>10</v>
      </c>
      <c r="T148" s="387"/>
      <c r="U148" s="670">
        <f t="shared" si="37"/>
        <v>0</v>
      </c>
      <c r="V148" s="387"/>
      <c r="W148" s="670">
        <f t="shared" si="38"/>
        <v>0</v>
      </c>
      <c r="X148" s="387"/>
      <c r="Y148" s="670">
        <f t="shared" si="39"/>
        <v>0</v>
      </c>
    </row>
    <row r="149" spans="1:25" s="9" customFormat="1" ht="47.25" hidden="1" customHeight="1" x14ac:dyDescent="0.25">
      <c r="A149" s="791"/>
      <c r="B149" s="978"/>
      <c r="C149" s="1085" t="s">
        <v>37</v>
      </c>
      <c r="D149" s="1086"/>
      <c r="E149" s="1086"/>
      <c r="F149" s="1086"/>
      <c r="G149" s="1086"/>
      <c r="H149" s="1086"/>
      <c r="I149" s="1086"/>
      <c r="J149" s="1087"/>
      <c r="K149" s="1008" t="s">
        <v>10</v>
      </c>
      <c r="L149" s="1008" t="s">
        <v>12</v>
      </c>
      <c r="M149" s="27" t="s">
        <v>13</v>
      </c>
      <c r="N149" s="27" t="s">
        <v>820</v>
      </c>
      <c r="O149" s="27" t="s">
        <v>40</v>
      </c>
      <c r="P149" s="8">
        <v>0</v>
      </c>
      <c r="Q149" s="8"/>
      <c r="R149" s="8"/>
      <c r="S149" s="22" t="s">
        <v>10</v>
      </c>
      <c r="T149" s="387"/>
      <c r="U149" s="670">
        <f t="shared" si="37"/>
        <v>0</v>
      </c>
      <c r="V149" s="387"/>
      <c r="W149" s="670">
        <f t="shared" si="38"/>
        <v>0</v>
      </c>
      <c r="X149" s="387"/>
      <c r="Y149" s="670">
        <f t="shared" si="39"/>
        <v>0</v>
      </c>
    </row>
    <row r="150" spans="1:25" s="9" customFormat="1" ht="102.75" customHeight="1" x14ac:dyDescent="0.25">
      <c r="A150" s="791" t="s">
        <v>780</v>
      </c>
      <c r="B150" s="978"/>
      <c r="C150" s="1085" t="s">
        <v>37</v>
      </c>
      <c r="D150" s="1086"/>
      <c r="E150" s="1086"/>
      <c r="F150" s="1086"/>
      <c r="G150" s="1086"/>
      <c r="H150" s="1086"/>
      <c r="I150" s="1086"/>
      <c r="J150" s="1087"/>
      <c r="K150" s="1008" t="s">
        <v>10</v>
      </c>
      <c r="L150" s="1008" t="s">
        <v>12</v>
      </c>
      <c r="M150" s="27" t="s">
        <v>13</v>
      </c>
      <c r="N150" s="27" t="s">
        <v>821</v>
      </c>
      <c r="O150" s="27" t="s">
        <v>40</v>
      </c>
      <c r="P150" s="8">
        <f>P533+P673</f>
        <v>253024.8</v>
      </c>
      <c r="Q150" s="8">
        <f>Q533+Q673</f>
        <v>236362</v>
      </c>
      <c r="R150" s="8">
        <f>R533+R673</f>
        <v>236362</v>
      </c>
      <c r="S150" s="22" t="s">
        <v>10</v>
      </c>
      <c r="T150" s="387">
        <v>253024.8</v>
      </c>
      <c r="U150" s="670">
        <f t="shared" si="37"/>
        <v>0</v>
      </c>
      <c r="V150" s="387">
        <v>236362</v>
      </c>
      <c r="W150" s="670">
        <f t="shared" si="38"/>
        <v>0</v>
      </c>
      <c r="X150" s="387">
        <v>236362</v>
      </c>
      <c r="Y150" s="670">
        <f t="shared" si="39"/>
        <v>0</v>
      </c>
    </row>
    <row r="151" spans="1:25" s="9" customFormat="1" ht="47.25" hidden="1" customHeight="1" x14ac:dyDescent="0.25">
      <c r="A151" s="791"/>
      <c r="B151" s="978"/>
      <c r="C151" s="1085" t="s">
        <v>37</v>
      </c>
      <c r="D151" s="1086"/>
      <c r="E151" s="1086"/>
      <c r="F151" s="1086"/>
      <c r="G151" s="1086"/>
      <c r="H151" s="1086"/>
      <c r="I151" s="1086"/>
      <c r="J151" s="1087"/>
      <c r="K151" s="1008" t="s">
        <v>10</v>
      </c>
      <c r="L151" s="1008" t="s">
        <v>12</v>
      </c>
      <c r="M151" s="27" t="s">
        <v>13</v>
      </c>
      <c r="N151" s="27" t="s">
        <v>822</v>
      </c>
      <c r="O151" s="27" t="s">
        <v>40</v>
      </c>
      <c r="P151" s="8">
        <v>0</v>
      </c>
      <c r="Q151" s="8"/>
      <c r="R151" s="8"/>
      <c r="S151" s="22" t="s">
        <v>10</v>
      </c>
      <c r="T151" s="387"/>
      <c r="U151" s="670">
        <f t="shared" si="37"/>
        <v>0</v>
      </c>
      <c r="V151" s="387"/>
      <c r="W151" s="670">
        <f t="shared" si="38"/>
        <v>0</v>
      </c>
      <c r="X151" s="387"/>
      <c r="Y151" s="670">
        <f t="shared" si="39"/>
        <v>0</v>
      </c>
    </row>
    <row r="152" spans="1:25" s="9" customFormat="1" ht="47.25" hidden="1" customHeight="1" x14ac:dyDescent="0.25">
      <c r="A152" s="791"/>
      <c r="B152" s="978"/>
      <c r="C152" s="1085" t="s">
        <v>37</v>
      </c>
      <c r="D152" s="1086"/>
      <c r="E152" s="1086"/>
      <c r="F152" s="1086"/>
      <c r="G152" s="1086"/>
      <c r="H152" s="1086"/>
      <c r="I152" s="1086"/>
      <c r="J152" s="1087"/>
      <c r="K152" s="1008" t="s">
        <v>10</v>
      </c>
      <c r="L152" s="1008" t="s">
        <v>12</v>
      </c>
      <c r="M152" s="27" t="s">
        <v>13</v>
      </c>
      <c r="N152" s="27" t="s">
        <v>822</v>
      </c>
      <c r="O152" s="27" t="s">
        <v>40</v>
      </c>
      <c r="P152" s="8">
        <v>0</v>
      </c>
      <c r="Q152" s="8"/>
      <c r="R152" s="8"/>
      <c r="S152" s="22" t="s">
        <v>10</v>
      </c>
      <c r="T152" s="387"/>
      <c r="U152" s="670">
        <f t="shared" si="37"/>
        <v>0</v>
      </c>
      <c r="V152" s="387"/>
      <c r="W152" s="670">
        <f t="shared" si="38"/>
        <v>0</v>
      </c>
      <c r="X152" s="387"/>
      <c r="Y152" s="670">
        <f t="shared" si="39"/>
        <v>0</v>
      </c>
    </row>
    <row r="153" spans="1:25" s="11" customFormat="1" ht="33.75" customHeight="1" x14ac:dyDescent="0.25">
      <c r="A153" s="851" t="s">
        <v>154</v>
      </c>
      <c r="B153" s="976">
        <v>1900</v>
      </c>
      <c r="C153" s="1130" t="s">
        <v>15</v>
      </c>
      <c r="D153" s="1131"/>
      <c r="E153" s="1131"/>
      <c r="F153" s="1131"/>
      <c r="G153" s="1131"/>
      <c r="H153" s="1131"/>
      <c r="I153" s="1131"/>
      <c r="J153" s="1132"/>
      <c r="K153" s="1010" t="s">
        <v>10</v>
      </c>
      <c r="L153" s="1010" t="s">
        <v>12</v>
      </c>
      <c r="M153" s="852" t="s">
        <v>13</v>
      </c>
      <c r="N153" s="852" t="s">
        <v>10</v>
      </c>
      <c r="O153" s="852" t="s">
        <v>10</v>
      </c>
      <c r="P153" s="853">
        <f>P154+P155</f>
        <v>1710</v>
      </c>
      <c r="Q153" s="853">
        <f>Q154+Q155</f>
        <v>0</v>
      </c>
      <c r="R153" s="853">
        <f>R154+R155</f>
        <v>0</v>
      </c>
      <c r="S153" s="854" t="s">
        <v>10</v>
      </c>
      <c r="T153" s="387"/>
      <c r="U153" s="669"/>
      <c r="V153" s="386"/>
      <c r="W153" s="669"/>
      <c r="X153" s="386"/>
      <c r="Y153" s="669"/>
    </row>
    <row r="154" spans="1:25" s="9" customFormat="1" ht="34.5" hidden="1" customHeight="1" x14ac:dyDescent="0.25">
      <c r="A154" s="6" t="s">
        <v>46</v>
      </c>
      <c r="B154" s="978">
        <v>1910</v>
      </c>
      <c r="C154" s="1085" t="s">
        <v>47</v>
      </c>
      <c r="D154" s="1086"/>
      <c r="E154" s="1086"/>
      <c r="F154" s="1086"/>
      <c r="G154" s="1086"/>
      <c r="H154" s="1086"/>
      <c r="I154" s="1086"/>
      <c r="J154" s="1087"/>
      <c r="K154" s="1008" t="s">
        <v>10</v>
      </c>
      <c r="L154" s="1008" t="s">
        <v>12</v>
      </c>
      <c r="M154" s="27" t="s">
        <v>13</v>
      </c>
      <c r="N154" s="27" t="s">
        <v>10</v>
      </c>
      <c r="O154" s="27" t="s">
        <v>14</v>
      </c>
      <c r="P154" s="8">
        <f>'Активы (400)'!E13</f>
        <v>0</v>
      </c>
      <c r="Q154" s="8">
        <f>'Активы (400)'!H13</f>
        <v>0</v>
      </c>
      <c r="R154" s="8">
        <f>'Активы (400)'!K13</f>
        <v>0</v>
      </c>
      <c r="S154" s="22" t="s">
        <v>10</v>
      </c>
      <c r="T154" s="387"/>
      <c r="U154" s="670">
        <f>T154-P154</f>
        <v>0</v>
      </c>
      <c r="V154" s="387"/>
      <c r="W154" s="670">
        <f>V154-Q154</f>
        <v>0</v>
      </c>
      <c r="X154" s="387"/>
      <c r="Y154" s="670">
        <f>X154-R154</f>
        <v>0</v>
      </c>
    </row>
    <row r="155" spans="1:25" s="9" customFormat="1" ht="33" customHeight="1" x14ac:dyDescent="0.25">
      <c r="A155" s="792" t="s">
        <v>48</v>
      </c>
      <c r="B155" s="979">
        <v>1920</v>
      </c>
      <c r="C155" s="1133" t="s">
        <v>49</v>
      </c>
      <c r="D155" s="1134"/>
      <c r="E155" s="1134"/>
      <c r="F155" s="1134"/>
      <c r="G155" s="1134"/>
      <c r="H155" s="1134"/>
      <c r="I155" s="1134"/>
      <c r="J155" s="1135"/>
      <c r="K155" s="1012" t="s">
        <v>10</v>
      </c>
      <c r="L155" s="1012" t="s">
        <v>12</v>
      </c>
      <c r="M155" s="28" t="s">
        <v>13</v>
      </c>
      <c r="N155" s="28" t="s">
        <v>10</v>
      </c>
      <c r="O155" s="28" t="s">
        <v>14</v>
      </c>
      <c r="P155" s="793">
        <f>'Активы (400)'!E26</f>
        <v>1710</v>
      </c>
      <c r="Q155" s="8">
        <f>'Активы (400)'!H26</f>
        <v>0</v>
      </c>
      <c r="R155" s="8">
        <f>'Активы (400)'!K26</f>
        <v>0</v>
      </c>
      <c r="S155" s="22" t="s">
        <v>10</v>
      </c>
      <c r="T155" s="387">
        <v>1710</v>
      </c>
      <c r="U155" s="670">
        <f>T155-P155</f>
        <v>0</v>
      </c>
      <c r="V155" s="387"/>
      <c r="W155" s="670">
        <f>V155-Q155</f>
        <v>0</v>
      </c>
      <c r="X155" s="387"/>
      <c r="Y155" s="670">
        <f>X155-R155</f>
        <v>0</v>
      </c>
    </row>
    <row r="156" spans="1:25" s="11" customFormat="1" ht="33" hidden="1" customHeight="1" x14ac:dyDescent="0.25">
      <c r="A156" s="857" t="s">
        <v>155</v>
      </c>
      <c r="B156" s="980">
        <v>1980</v>
      </c>
      <c r="C156" s="1130" t="s">
        <v>15</v>
      </c>
      <c r="D156" s="1131"/>
      <c r="E156" s="1131"/>
      <c r="F156" s="1131"/>
      <c r="G156" s="1131"/>
      <c r="H156" s="1131"/>
      <c r="I156" s="1131"/>
      <c r="J156" s="1132"/>
      <c r="K156" s="1010" t="s">
        <v>10</v>
      </c>
      <c r="L156" s="1010" t="s">
        <v>12</v>
      </c>
      <c r="M156" s="852" t="s">
        <v>13</v>
      </c>
      <c r="N156" s="852" t="s">
        <v>10</v>
      </c>
      <c r="O156" s="852" t="s">
        <v>10</v>
      </c>
      <c r="P156" s="856">
        <f>P157+P158+P159</f>
        <v>0</v>
      </c>
      <c r="Q156" s="856">
        <f>Q157+Q158+Q159</f>
        <v>0</v>
      </c>
      <c r="R156" s="856">
        <f>R157+R158+R159</f>
        <v>0</v>
      </c>
      <c r="S156" s="1010" t="s">
        <v>10</v>
      </c>
      <c r="T156" s="387"/>
      <c r="U156" s="669"/>
      <c r="V156" s="386"/>
      <c r="W156" s="669"/>
      <c r="X156" s="386"/>
      <c r="Y156" s="669"/>
    </row>
    <row r="157" spans="1:25" s="9" customFormat="1" ht="54.75" hidden="1" customHeight="1" x14ac:dyDescent="0.25">
      <c r="A157" s="794" t="s">
        <v>156</v>
      </c>
      <c r="B157" s="981"/>
      <c r="C157" s="1105" t="s">
        <v>50</v>
      </c>
      <c r="D157" s="1106"/>
      <c r="E157" s="1106"/>
      <c r="F157" s="1106"/>
      <c r="G157" s="1106"/>
      <c r="H157" s="1106"/>
      <c r="I157" s="1106"/>
      <c r="J157" s="1107"/>
      <c r="K157" s="1012" t="s">
        <v>10</v>
      </c>
      <c r="L157" s="1012" t="s">
        <v>12</v>
      </c>
      <c r="M157" s="28" t="s">
        <v>13</v>
      </c>
      <c r="N157" s="28" t="s">
        <v>10</v>
      </c>
      <c r="O157" s="28" t="s">
        <v>14</v>
      </c>
      <c r="P157" s="793">
        <v>0</v>
      </c>
      <c r="Q157" s="793"/>
      <c r="R157" s="793"/>
      <c r="S157" s="1008" t="s">
        <v>10</v>
      </c>
      <c r="T157" s="387"/>
      <c r="U157" s="670">
        <f>T157-P157</f>
        <v>0</v>
      </c>
      <c r="V157" s="387"/>
      <c r="W157" s="670">
        <f>V157-Q157</f>
        <v>0</v>
      </c>
      <c r="X157" s="387"/>
      <c r="Y157" s="670">
        <f>X157-R157</f>
        <v>0</v>
      </c>
    </row>
    <row r="158" spans="1:25" s="9" customFormat="1" ht="54.75" hidden="1" customHeight="1" x14ac:dyDescent="0.25">
      <c r="A158" s="794" t="s">
        <v>156</v>
      </c>
      <c r="B158" s="981"/>
      <c r="C158" s="1105" t="s">
        <v>50</v>
      </c>
      <c r="D158" s="1106"/>
      <c r="E158" s="1106"/>
      <c r="F158" s="1106"/>
      <c r="G158" s="1106"/>
      <c r="H158" s="1106"/>
      <c r="I158" s="1106"/>
      <c r="J158" s="1107"/>
      <c r="K158" s="1012" t="s">
        <v>10</v>
      </c>
      <c r="L158" s="1012" t="s">
        <v>52</v>
      </c>
      <c r="M158" s="28" t="s">
        <v>13</v>
      </c>
      <c r="N158" s="28" t="s">
        <v>10</v>
      </c>
      <c r="O158" s="28" t="s">
        <v>25</v>
      </c>
      <c r="P158" s="793">
        <v>0</v>
      </c>
      <c r="Q158" s="793"/>
      <c r="R158" s="793"/>
      <c r="S158" s="1008" t="s">
        <v>10</v>
      </c>
      <c r="T158" s="387"/>
      <c r="U158" s="670">
        <f>T158-P158</f>
        <v>0</v>
      </c>
      <c r="V158" s="387"/>
      <c r="W158" s="670">
        <f>V158-Q158</f>
        <v>0</v>
      </c>
      <c r="X158" s="387"/>
      <c r="Y158" s="670">
        <f>X158-R158</f>
        <v>0</v>
      </c>
    </row>
    <row r="159" spans="1:25" s="9" customFormat="1" ht="59.25" hidden="1" customHeight="1" x14ac:dyDescent="0.25">
      <c r="A159" s="794" t="s">
        <v>156</v>
      </c>
      <c r="B159" s="981"/>
      <c r="C159" s="1105" t="s">
        <v>50</v>
      </c>
      <c r="D159" s="1106"/>
      <c r="E159" s="1106"/>
      <c r="F159" s="1106"/>
      <c r="G159" s="1106"/>
      <c r="H159" s="1106"/>
      <c r="I159" s="1106"/>
      <c r="J159" s="1107"/>
      <c r="K159" s="1012" t="s">
        <v>10</v>
      </c>
      <c r="L159" s="1012" t="s">
        <v>52</v>
      </c>
      <c r="M159" s="28" t="s">
        <v>13</v>
      </c>
      <c r="N159" s="28" t="s">
        <v>10</v>
      </c>
      <c r="O159" s="28" t="s">
        <v>21</v>
      </c>
      <c r="P159" s="793">
        <f>P170+P172+P182+P184+P193+P195+P205+P213+P221+P231+P240+P242+P292+P294+P310+P320+P328+P336+P352+P360+P362+P370+P442+P451+P472+P496+P571+P638+P713+P740+P770+P787</f>
        <v>0</v>
      </c>
      <c r="Q159" s="793">
        <f>Q170+Q172+Q182+Q184+Q193+Q195+Q205+Q213+Q221+Q231+Q240+Q242+Q292+Q294+Q310+Q320+Q328+Q336+Q352+Q360+Q362+Q370+Q442+Q451+Q472+Q496+Q571+Q638+Q713+Q740+Q770+Q787</f>
        <v>0</v>
      </c>
      <c r="R159" s="793">
        <f>R170+R172+R182+R184+R193+R195+R205+R213+R221+R231+R240+R242+R292+R294+R310+R320+R328+R336+R352+R360+R362+R370+R442+R451+R472+R496+R571+R638+R713+R740+R770+R787</f>
        <v>0</v>
      </c>
      <c r="S159" s="1008" t="s">
        <v>10</v>
      </c>
      <c r="T159" s="387"/>
      <c r="U159" s="670">
        <f>T159-P159</f>
        <v>0</v>
      </c>
      <c r="V159" s="387"/>
      <c r="W159" s="670">
        <f>V159-Q159</f>
        <v>0</v>
      </c>
      <c r="X159" s="387"/>
      <c r="Y159" s="670">
        <f>X159-R159</f>
        <v>0</v>
      </c>
    </row>
    <row r="160" spans="1:25" s="17" customFormat="1" ht="42" customHeight="1" x14ac:dyDescent="0.25">
      <c r="A160" s="15" t="s">
        <v>157</v>
      </c>
      <c r="B160" s="1018">
        <v>2000</v>
      </c>
      <c r="C160" s="1127" t="s">
        <v>10</v>
      </c>
      <c r="D160" s="1128"/>
      <c r="E160" s="1128"/>
      <c r="F160" s="1128"/>
      <c r="G160" s="1128"/>
      <c r="H160" s="1128"/>
      <c r="I160" s="1128"/>
      <c r="J160" s="1129"/>
      <c r="K160" s="1127" t="s">
        <v>10</v>
      </c>
      <c r="L160" s="1128"/>
      <c r="M160" s="1128"/>
      <c r="N160" s="1128"/>
      <c r="O160" s="1129"/>
      <c r="P160" s="16">
        <f>P161+P281+P297+P343+P371</f>
        <v>20574315.949999999</v>
      </c>
      <c r="Q160" s="16">
        <f>Q161+Q281+Q297+Q343+Q371</f>
        <v>20665528.560000002</v>
      </c>
      <c r="R160" s="16">
        <f>R161+R281+R297+R343+R371</f>
        <v>18713585.520000003</v>
      </c>
      <c r="S160" s="21" t="s">
        <v>10</v>
      </c>
      <c r="T160" s="392" t="s">
        <v>14</v>
      </c>
      <c r="U160" s="669">
        <f>P30+P36+P38+P39+P51+P53+P154+P155+P157-P163-P164-P175-P176-P186-P187-P198-P199-P206-P207-P214-P215-P224-P225-P233-P234-P246-P250-P262-P266-P270-P274-P278-P285-P286-P298-P299-P303-P304-P313-P314-P321-P322-P329-P330-P345-P346-P353-P354-P363-P364-P374-P375-P420-P421-P435-P436-P444-P445-P456-P457-P462-P463-P489-P490-P537-P538-P543-P544-P564-P565-P631-P632-P655-P656-P676-P677-P682-P683-P706-P707-P733-P734-P763-P764-P780-P781-P799-P800+P818+P820</f>
        <v>-4.3655745685100555E-11</v>
      </c>
      <c r="V160" s="392" t="s">
        <v>14</v>
      </c>
      <c r="W160" s="669">
        <f>Q30+Q36+Q38+Q39+Q51+Q53+Q154+Q155+Q157-Q163-Q164-Q175-Q176-Q186-Q187-Q198-Q199-Q206-Q207-Q214-Q215-Q224-Q225-Q233-Q234-Q246-Q250-Q262-Q266-Q270-Q274-Q278-Q285-Q286-Q298-Q299-Q303-Q304-Q313-Q314-Q321-Q322-Q329-Q330-Q345-Q346-Q353-Q354-Q363-Q364-Q374-Q375-Q420-Q421-Q435-Q436-Q444-Q445-Q456-Q457-Q462-Q463-Q489-Q490-Q537-Q538-Q543-Q544-Q564-Q565-Q631-Q632-Q655-Q656-Q676-Q677-Q682-Q683-Q706-Q707-Q733-Q734-Q763-Q764-Q780-Q781-Q799-Q800+Q818+Q820</f>
        <v>0</v>
      </c>
      <c r="X160" s="392" t="s">
        <v>14</v>
      </c>
      <c r="Y160" s="669">
        <f>R30+R36+R38+R39+R51+R53+R154+R155+R157-R163-R164-R175-R176-R186-R187-R198-R199-R206-R207-R214-R215-R224-R225-R233-R234-R246-R250-R262-R266-R270-R274-R278-R285-R286-R298-R299-R303-R304-R313-R314-R321-R322-R329-R330-R345-R346-R353-R354-R363-R364-R374-R375-R420-R421-R435-R436-R444-R445-R456-R457-R462-R463-R489-R490-R537-R538-R543-R544-R564-R565-R631-R632-R655-R656-R676-R677-R682-R683-R706-R707-R733-R734-R763-R764-R780-R781-R799-R800+R818+R820</f>
        <v>0</v>
      </c>
    </row>
    <row r="161" spans="1:25" s="11" customFormat="1" ht="33.75" customHeight="1" x14ac:dyDescent="0.25">
      <c r="A161" s="676" t="s">
        <v>53</v>
      </c>
      <c r="B161" s="677">
        <v>2100</v>
      </c>
      <c r="C161" s="1115" t="s">
        <v>10</v>
      </c>
      <c r="D161" s="1116"/>
      <c r="E161" s="1116"/>
      <c r="F161" s="1116"/>
      <c r="G161" s="1116"/>
      <c r="H161" s="1116"/>
      <c r="I161" s="1116"/>
      <c r="J161" s="1117"/>
      <c r="K161" s="1115" t="s">
        <v>10</v>
      </c>
      <c r="L161" s="1116"/>
      <c r="M161" s="1116"/>
      <c r="N161" s="1116"/>
      <c r="O161" s="1117"/>
      <c r="P161" s="678">
        <f>P162+P197+P223+P232</f>
        <v>11708812.840000002</v>
      </c>
      <c r="Q161" s="678">
        <f>Q162+Q197+Q223+Q232</f>
        <v>11734986.210000001</v>
      </c>
      <c r="R161" s="678">
        <f>R162+R197+R223+R232</f>
        <v>11734986.210000001</v>
      </c>
      <c r="S161" s="679" t="s">
        <v>10</v>
      </c>
      <c r="T161" s="374"/>
      <c r="U161" s="669"/>
      <c r="V161" s="386"/>
      <c r="W161" s="669"/>
      <c r="X161" s="386"/>
      <c r="Y161" s="669"/>
    </row>
    <row r="162" spans="1:25" s="11" customFormat="1" ht="39" customHeight="1" x14ac:dyDescent="0.25">
      <c r="A162" s="688" t="s">
        <v>181</v>
      </c>
      <c r="B162" s="677">
        <v>2110</v>
      </c>
      <c r="C162" s="1115" t="s">
        <v>10</v>
      </c>
      <c r="D162" s="1116"/>
      <c r="E162" s="1116"/>
      <c r="F162" s="1116"/>
      <c r="G162" s="1116"/>
      <c r="H162" s="1116"/>
      <c r="I162" s="1116"/>
      <c r="J162" s="1117"/>
      <c r="K162" s="1115" t="s">
        <v>10</v>
      </c>
      <c r="L162" s="1116"/>
      <c r="M162" s="1116"/>
      <c r="N162" s="1116"/>
      <c r="O162" s="1117"/>
      <c r="P162" s="678">
        <f>SUM(P163:P196)</f>
        <v>8881754.8500000015</v>
      </c>
      <c r="Q162" s="678">
        <f>SUM(Q163:Q196)</f>
        <v>8875177.6500000004</v>
      </c>
      <c r="R162" s="678">
        <f>SUM(R163:R196)</f>
        <v>8875177.6500000004</v>
      </c>
      <c r="S162" s="679" t="s">
        <v>10</v>
      </c>
      <c r="T162" s="387"/>
      <c r="U162" s="669"/>
      <c r="V162" s="386"/>
      <c r="W162" s="669"/>
      <c r="X162" s="386"/>
      <c r="Y162" s="669"/>
    </row>
    <row r="163" spans="1:25" s="9" customFormat="1" ht="31.5" hidden="1" customHeight="1" x14ac:dyDescent="0.25">
      <c r="A163" s="1118" t="s">
        <v>61</v>
      </c>
      <c r="B163" s="1094">
        <v>2111</v>
      </c>
      <c r="C163" s="1006" t="s">
        <v>54</v>
      </c>
      <c r="D163" s="1007" t="s">
        <v>55</v>
      </c>
      <c r="E163" s="1007" t="s">
        <v>56</v>
      </c>
      <c r="F163" s="1007" t="s">
        <v>56</v>
      </c>
      <c r="G163" s="1007" t="s">
        <v>57</v>
      </c>
      <c r="H163" s="1007" t="s">
        <v>56</v>
      </c>
      <c r="I163" s="1007" t="s">
        <v>64</v>
      </c>
      <c r="J163" s="1008" t="s">
        <v>59</v>
      </c>
      <c r="K163" s="27" t="s">
        <v>60</v>
      </c>
      <c r="L163" s="27" t="s">
        <v>12</v>
      </c>
      <c r="M163" s="27" t="s">
        <v>13</v>
      </c>
      <c r="N163" s="27" t="s">
        <v>10</v>
      </c>
      <c r="O163" s="27" t="s">
        <v>14</v>
      </c>
      <c r="P163" s="8">
        <v>0</v>
      </c>
      <c r="Q163" s="8"/>
      <c r="R163" s="8"/>
      <c r="S163" s="22" t="s">
        <v>10</v>
      </c>
      <c r="T163" s="387"/>
      <c r="U163" s="670"/>
      <c r="V163" s="387"/>
      <c r="W163" s="670"/>
      <c r="X163" s="387"/>
      <c r="Y163" s="670"/>
    </row>
    <row r="164" spans="1:25" s="9" customFormat="1" ht="31.5" hidden="1" customHeight="1" x14ac:dyDescent="0.25">
      <c r="A164" s="1118"/>
      <c r="B164" s="1095"/>
      <c r="C164" s="1006" t="s">
        <v>54</v>
      </c>
      <c r="D164" s="1007" t="s">
        <v>55</v>
      </c>
      <c r="E164" s="1007" t="s">
        <v>56</v>
      </c>
      <c r="F164" s="1007" t="s">
        <v>56</v>
      </c>
      <c r="G164" s="1007" t="s">
        <v>57</v>
      </c>
      <c r="H164" s="1007" t="s">
        <v>56</v>
      </c>
      <c r="I164" s="1007" t="s">
        <v>64</v>
      </c>
      <c r="J164" s="1008" t="s">
        <v>59</v>
      </c>
      <c r="K164" s="27" t="s">
        <v>60</v>
      </c>
      <c r="L164" s="27" t="s">
        <v>52</v>
      </c>
      <c r="M164" s="27" t="s">
        <v>13</v>
      </c>
      <c r="N164" s="27" t="s">
        <v>10</v>
      </c>
      <c r="O164" s="27" t="s">
        <v>14</v>
      </c>
      <c r="P164" s="8">
        <v>0</v>
      </c>
      <c r="Q164" s="8"/>
      <c r="R164" s="8"/>
      <c r="S164" s="22" t="s">
        <v>10</v>
      </c>
      <c r="T164" s="387"/>
      <c r="U164" s="670"/>
      <c r="V164" s="387"/>
      <c r="W164" s="670"/>
      <c r="X164" s="387"/>
      <c r="Y164" s="670"/>
    </row>
    <row r="165" spans="1:25" s="9" customFormat="1" ht="31.5" hidden="1" customHeight="1" x14ac:dyDescent="0.25">
      <c r="A165" s="1118"/>
      <c r="B165" s="1095"/>
      <c r="C165" s="1006" t="s">
        <v>54</v>
      </c>
      <c r="D165" s="1007" t="s">
        <v>55</v>
      </c>
      <c r="E165" s="1007" t="s">
        <v>56</v>
      </c>
      <c r="F165" s="1007" t="s">
        <v>56</v>
      </c>
      <c r="G165" s="1007" t="s">
        <v>57</v>
      </c>
      <c r="H165" s="1007" t="s">
        <v>56</v>
      </c>
      <c r="I165" s="1007" t="s">
        <v>64</v>
      </c>
      <c r="J165" s="1008" t="s">
        <v>59</v>
      </c>
      <c r="K165" s="27" t="s">
        <v>60</v>
      </c>
      <c r="L165" s="27" t="s">
        <v>12</v>
      </c>
      <c r="M165" s="27" t="s">
        <v>13</v>
      </c>
      <c r="N165" s="27" t="s">
        <v>10</v>
      </c>
      <c r="O165" s="27" t="s">
        <v>744</v>
      </c>
      <c r="P165" s="8">
        <v>0</v>
      </c>
      <c r="Q165" s="8"/>
      <c r="R165" s="8"/>
      <c r="S165" s="22" t="s">
        <v>10</v>
      </c>
      <c r="T165" s="387"/>
      <c r="U165" s="670"/>
      <c r="V165" s="387"/>
      <c r="W165" s="670"/>
      <c r="X165" s="387"/>
      <c r="Y165" s="670"/>
    </row>
    <row r="166" spans="1:25" s="9" customFormat="1" ht="31.5" hidden="1" customHeight="1" x14ac:dyDescent="0.25">
      <c r="A166" s="1118"/>
      <c r="B166" s="1095"/>
      <c r="C166" s="1006" t="s">
        <v>54</v>
      </c>
      <c r="D166" s="1007" t="s">
        <v>55</v>
      </c>
      <c r="E166" s="1007" t="s">
        <v>56</v>
      </c>
      <c r="F166" s="1007" t="s">
        <v>56</v>
      </c>
      <c r="G166" s="1007" t="s">
        <v>57</v>
      </c>
      <c r="H166" s="1007" t="s">
        <v>56</v>
      </c>
      <c r="I166" s="1007" t="s">
        <v>64</v>
      </c>
      <c r="J166" s="1008" t="s">
        <v>59</v>
      </c>
      <c r="K166" s="27" t="s">
        <v>60</v>
      </c>
      <c r="L166" s="27" t="s">
        <v>12</v>
      </c>
      <c r="M166" s="27" t="s">
        <v>13</v>
      </c>
      <c r="N166" s="27" t="s">
        <v>10</v>
      </c>
      <c r="O166" s="27" t="s">
        <v>745</v>
      </c>
      <c r="P166" s="8">
        <v>0</v>
      </c>
      <c r="Q166" s="8"/>
      <c r="R166" s="8"/>
      <c r="S166" s="22" t="s">
        <v>10</v>
      </c>
      <c r="T166" s="387"/>
      <c r="U166" s="670"/>
      <c r="V166" s="387"/>
      <c r="W166" s="670"/>
      <c r="X166" s="387"/>
      <c r="Y166" s="670"/>
    </row>
    <row r="167" spans="1:25" s="9" customFormat="1" ht="31.5" customHeight="1" x14ac:dyDescent="0.25">
      <c r="A167" s="1118"/>
      <c r="B167" s="1095"/>
      <c r="C167" s="1006" t="s">
        <v>54</v>
      </c>
      <c r="D167" s="1007" t="s">
        <v>55</v>
      </c>
      <c r="E167" s="1007" t="s">
        <v>56</v>
      </c>
      <c r="F167" s="1007" t="s">
        <v>56</v>
      </c>
      <c r="G167" s="1007" t="s">
        <v>57</v>
      </c>
      <c r="H167" s="1007" t="s">
        <v>56</v>
      </c>
      <c r="I167" s="1007" t="s">
        <v>64</v>
      </c>
      <c r="J167" s="1008" t="s">
        <v>59</v>
      </c>
      <c r="K167" s="27" t="s">
        <v>60</v>
      </c>
      <c r="L167" s="27" t="s">
        <v>12</v>
      </c>
      <c r="M167" s="27" t="s">
        <v>23</v>
      </c>
      <c r="N167" s="27" t="s">
        <v>24</v>
      </c>
      <c r="O167" s="27" t="s">
        <v>25</v>
      </c>
      <c r="P167" s="8">
        <f>'211квр 111 (2021)РАЙОН'!I27</f>
        <v>6091.43</v>
      </c>
      <c r="Q167" s="8">
        <f>'211квр 111 (2022)РАЙОН'!I27</f>
        <v>0</v>
      </c>
      <c r="R167" s="8">
        <f>'211квр 111 (2023)РАЙОН'!I27</f>
        <v>0</v>
      </c>
      <c r="S167" s="22" t="s">
        <v>10</v>
      </c>
      <c r="T167" s="387"/>
      <c r="U167" s="670"/>
      <c r="V167" s="387"/>
      <c r="W167" s="670"/>
      <c r="X167" s="387"/>
      <c r="Y167" s="670"/>
    </row>
    <row r="168" spans="1:25" s="9" customFormat="1" ht="31.5" customHeight="1" x14ac:dyDescent="0.25">
      <c r="A168" s="1118"/>
      <c r="B168" s="1095"/>
      <c r="C168" s="1006" t="s">
        <v>54</v>
      </c>
      <c r="D168" s="1007" t="s">
        <v>55</v>
      </c>
      <c r="E168" s="1007" t="s">
        <v>56</v>
      </c>
      <c r="F168" s="1007" t="s">
        <v>56</v>
      </c>
      <c r="G168" s="1007" t="s">
        <v>57</v>
      </c>
      <c r="H168" s="1007" t="s">
        <v>56</v>
      </c>
      <c r="I168" s="1007" t="s">
        <v>64</v>
      </c>
      <c r="J168" s="1008" t="s">
        <v>59</v>
      </c>
      <c r="K168" s="27" t="s">
        <v>60</v>
      </c>
      <c r="L168" s="27" t="s">
        <v>52</v>
      </c>
      <c r="M168" s="27" t="s">
        <v>13</v>
      </c>
      <c r="N168" s="27" t="s">
        <v>10</v>
      </c>
      <c r="O168" s="27" t="s">
        <v>25</v>
      </c>
      <c r="P168" s="8">
        <f>'211квр 111 (2021)РАЙОН'!J27</f>
        <v>253.82</v>
      </c>
      <c r="Q168" s="8"/>
      <c r="R168" s="8"/>
      <c r="S168" s="22" t="s">
        <v>10</v>
      </c>
      <c r="T168" s="387"/>
      <c r="U168" s="670"/>
      <c r="V168" s="387"/>
      <c r="W168" s="670"/>
      <c r="X168" s="387"/>
      <c r="Y168" s="670"/>
    </row>
    <row r="169" spans="1:25" s="9" customFormat="1" ht="31.5" customHeight="1" x14ac:dyDescent="0.25">
      <c r="A169" s="1118"/>
      <c r="B169" s="1095"/>
      <c r="C169" s="1006" t="s">
        <v>54</v>
      </c>
      <c r="D169" s="1007" t="s">
        <v>55</v>
      </c>
      <c r="E169" s="1007" t="s">
        <v>56</v>
      </c>
      <c r="F169" s="1007" t="s">
        <v>56</v>
      </c>
      <c r="G169" s="1007" t="s">
        <v>57</v>
      </c>
      <c r="H169" s="1007" t="s">
        <v>56</v>
      </c>
      <c r="I169" s="1007" t="s">
        <v>58</v>
      </c>
      <c r="J169" s="1008" t="s">
        <v>59</v>
      </c>
      <c r="K169" s="27" t="s">
        <v>60</v>
      </c>
      <c r="L169" s="27" t="s">
        <v>12</v>
      </c>
      <c r="M169" s="27" t="s">
        <v>13</v>
      </c>
      <c r="N169" s="27" t="s">
        <v>20</v>
      </c>
      <c r="O169" s="27" t="s">
        <v>21</v>
      </c>
      <c r="P169" s="8">
        <f>'211квр 111 (2021)КРАЙ'!I39</f>
        <v>7727345.7000000011</v>
      </c>
      <c r="Q169" s="8">
        <f>'211квр 111 (2022)КРАЙ'!I39</f>
        <v>7727345.7000000011</v>
      </c>
      <c r="R169" s="8">
        <f>'211квр 111 (2023)КРАЙ'!I39</f>
        <v>7727345.7000000011</v>
      </c>
      <c r="S169" s="22" t="s">
        <v>10</v>
      </c>
      <c r="T169" s="387"/>
      <c r="U169" s="670"/>
      <c r="V169" s="387"/>
      <c r="W169" s="670"/>
      <c r="X169" s="387"/>
      <c r="Y169" s="670"/>
    </row>
    <row r="170" spans="1:25" s="9" customFormat="1" ht="31.5" hidden="1" customHeight="1" x14ac:dyDescent="0.25">
      <c r="A170" s="1118"/>
      <c r="B170" s="1095"/>
      <c r="C170" s="1006" t="s">
        <v>54</v>
      </c>
      <c r="D170" s="1007" t="s">
        <v>55</v>
      </c>
      <c r="E170" s="1007" t="s">
        <v>56</v>
      </c>
      <c r="F170" s="1007" t="s">
        <v>56</v>
      </c>
      <c r="G170" s="1007" t="s">
        <v>57</v>
      </c>
      <c r="H170" s="1007" t="s">
        <v>56</v>
      </c>
      <c r="I170" s="1007" t="s">
        <v>58</v>
      </c>
      <c r="J170" s="1008" t="s">
        <v>59</v>
      </c>
      <c r="K170" s="27" t="s">
        <v>60</v>
      </c>
      <c r="L170" s="27" t="s">
        <v>52</v>
      </c>
      <c r="M170" s="27" t="s">
        <v>13</v>
      </c>
      <c r="N170" s="27" t="s">
        <v>10</v>
      </c>
      <c r="O170" s="27" t="s">
        <v>21</v>
      </c>
      <c r="P170" s="8">
        <v>0</v>
      </c>
      <c r="Q170" s="8"/>
      <c r="R170" s="8"/>
      <c r="S170" s="22" t="s">
        <v>10</v>
      </c>
      <c r="T170" s="387"/>
      <c r="U170" s="670"/>
      <c r="V170" s="387"/>
      <c r="W170" s="670"/>
      <c r="X170" s="387"/>
      <c r="Y170" s="670"/>
    </row>
    <row r="171" spans="1:25" s="9" customFormat="1" ht="31.5" customHeight="1" x14ac:dyDescent="0.25">
      <c r="A171" s="1118"/>
      <c r="B171" s="1095"/>
      <c r="C171" s="1006" t="s">
        <v>54</v>
      </c>
      <c r="D171" s="1007" t="s">
        <v>55</v>
      </c>
      <c r="E171" s="1007" t="s">
        <v>825</v>
      </c>
      <c r="F171" s="1007" t="s">
        <v>56</v>
      </c>
      <c r="G171" s="1007" t="s">
        <v>62</v>
      </c>
      <c r="H171" s="1007" t="s">
        <v>63</v>
      </c>
      <c r="I171" s="1007" t="s">
        <v>58</v>
      </c>
      <c r="J171" s="1008" t="s">
        <v>59</v>
      </c>
      <c r="K171" s="27" t="s">
        <v>60</v>
      </c>
      <c r="L171" s="27" t="s">
        <v>12</v>
      </c>
      <c r="M171" s="27" t="s">
        <v>13</v>
      </c>
      <c r="N171" s="27" t="s">
        <v>20</v>
      </c>
      <c r="O171" s="27" t="s">
        <v>21</v>
      </c>
      <c r="P171" s="8">
        <f>'211квр 111 (2021)КРАЙ (0703)'!I44</f>
        <v>549912.04999999993</v>
      </c>
      <c r="Q171" s="8">
        <f>'211квр 111 (2022)КРАЙ (0703)'!I44</f>
        <v>549912.04999999993</v>
      </c>
      <c r="R171" s="8">
        <f>'211квр 111 (2023)КРАЙ (0703)'!I44</f>
        <v>549912.05000000005</v>
      </c>
      <c r="S171" s="22" t="s">
        <v>10</v>
      </c>
      <c r="T171" s="387"/>
      <c r="U171" s="670"/>
      <c r="V171" s="387"/>
      <c r="W171" s="670"/>
      <c r="X171" s="387"/>
      <c r="Y171" s="670"/>
    </row>
    <row r="172" spans="1:25" s="9" customFormat="1" ht="31.5" hidden="1" customHeight="1" x14ac:dyDescent="0.25">
      <c r="A172" s="1118"/>
      <c r="B172" s="1095"/>
      <c r="C172" s="1006" t="s">
        <v>54</v>
      </c>
      <c r="D172" s="1007" t="s">
        <v>55</v>
      </c>
      <c r="E172" s="1007" t="s">
        <v>825</v>
      </c>
      <c r="F172" s="1007" t="s">
        <v>56</v>
      </c>
      <c r="G172" s="1007" t="s">
        <v>62</v>
      </c>
      <c r="H172" s="1007" t="s">
        <v>63</v>
      </c>
      <c r="I172" s="1007" t="s">
        <v>58</v>
      </c>
      <c r="J172" s="1008" t="s">
        <v>59</v>
      </c>
      <c r="K172" s="27" t="s">
        <v>60</v>
      </c>
      <c r="L172" s="27" t="s">
        <v>52</v>
      </c>
      <c r="M172" s="27" t="s">
        <v>13</v>
      </c>
      <c r="N172" s="27" t="s">
        <v>10</v>
      </c>
      <c r="O172" s="27" t="s">
        <v>21</v>
      </c>
      <c r="P172" s="8">
        <v>0</v>
      </c>
      <c r="Q172" s="8"/>
      <c r="R172" s="8"/>
      <c r="S172" s="22" t="s">
        <v>10</v>
      </c>
      <c r="T172" s="387"/>
      <c r="U172" s="670"/>
      <c r="V172" s="387"/>
      <c r="W172" s="670"/>
      <c r="X172" s="387"/>
      <c r="Y172" s="670"/>
    </row>
    <row r="173" spans="1:25" s="9" customFormat="1" ht="31.5" customHeight="1" x14ac:dyDescent="0.25">
      <c r="A173" s="1118"/>
      <c r="B173" s="1095"/>
      <c r="C173" s="1006" t="s">
        <v>54</v>
      </c>
      <c r="D173" s="1007" t="s">
        <v>55</v>
      </c>
      <c r="E173" s="1007" t="s">
        <v>56</v>
      </c>
      <c r="F173" s="1007" t="s">
        <v>56</v>
      </c>
      <c r="G173" s="1007" t="s">
        <v>9</v>
      </c>
      <c r="H173" s="1007" t="s">
        <v>63</v>
      </c>
      <c r="I173" s="1007" t="s">
        <v>823</v>
      </c>
      <c r="J173" s="1008" t="s">
        <v>59</v>
      </c>
      <c r="K173" s="27" t="s">
        <v>60</v>
      </c>
      <c r="L173" s="27" t="s">
        <v>12</v>
      </c>
      <c r="M173" s="27" t="s">
        <v>13</v>
      </c>
      <c r="N173" s="27" t="s">
        <v>808</v>
      </c>
      <c r="O173" s="27" t="s">
        <v>40</v>
      </c>
      <c r="P173" s="8">
        <f>'211квр 111 (2021)500.02.0003ЕГЭ'!I27</f>
        <v>22360</v>
      </c>
      <c r="Q173" s="8">
        <f>'211квр 111 (2022)500.02.0003ЕГЭ'!I27</f>
        <v>22360</v>
      </c>
      <c r="R173" s="8">
        <f>'211квр 111 (2023)500.02.0003ЕГЭ'!I27</f>
        <v>22360</v>
      </c>
      <c r="S173" s="22" t="s">
        <v>10</v>
      </c>
      <c r="T173" s="387"/>
      <c r="U173" s="670"/>
      <c r="V173" s="387"/>
      <c r="W173" s="670"/>
      <c r="X173" s="387"/>
      <c r="Y173" s="670"/>
    </row>
    <row r="174" spans="1:25" s="9" customFormat="1" ht="31.5" customHeight="1" x14ac:dyDescent="0.25">
      <c r="A174" s="1118"/>
      <c r="B174" s="1096"/>
      <c r="C174" s="1006" t="s">
        <v>54</v>
      </c>
      <c r="D174" s="1007" t="s">
        <v>55</v>
      </c>
      <c r="E174" s="1007" t="s">
        <v>56</v>
      </c>
      <c r="F174" s="1007" t="s">
        <v>56</v>
      </c>
      <c r="G174" s="1007" t="s">
        <v>57</v>
      </c>
      <c r="H174" s="1007" t="s">
        <v>56</v>
      </c>
      <c r="I174" s="1007" t="s">
        <v>824</v>
      </c>
      <c r="J174" s="1008" t="s">
        <v>59</v>
      </c>
      <c r="K174" s="27" t="s">
        <v>60</v>
      </c>
      <c r="L174" s="27" t="s">
        <v>12</v>
      </c>
      <c r="M174" s="27" t="s">
        <v>13</v>
      </c>
      <c r="N174" s="27" t="s">
        <v>813</v>
      </c>
      <c r="O174" s="27" t="s">
        <v>806</v>
      </c>
      <c r="P174" s="8">
        <f>'классное 211 (2021)500.02.0006'!F19</f>
        <v>539231.94999999995</v>
      </c>
      <c r="Q174" s="8">
        <f>'классное 211 (2022)500.02.0006'!F19</f>
        <v>540000</v>
      </c>
      <c r="R174" s="8">
        <f>'классное 211 (2023)500.02.0006'!F19</f>
        <v>540000</v>
      </c>
      <c r="S174" s="22" t="s">
        <v>10</v>
      </c>
      <c r="T174" s="387"/>
      <c r="U174" s="670"/>
      <c r="V174" s="387"/>
      <c r="W174" s="670"/>
      <c r="X174" s="387"/>
      <c r="Y174" s="670"/>
    </row>
    <row r="175" spans="1:25" s="9" customFormat="1" ht="31.5" hidden="1" customHeight="1" x14ac:dyDescent="0.25">
      <c r="A175" s="1118" t="s">
        <v>65</v>
      </c>
      <c r="B175" s="1094">
        <v>2112</v>
      </c>
      <c r="C175" s="1006" t="s">
        <v>54</v>
      </c>
      <c r="D175" s="1007" t="s">
        <v>55</v>
      </c>
      <c r="E175" s="1007" t="s">
        <v>56</v>
      </c>
      <c r="F175" s="1007" t="s">
        <v>56</v>
      </c>
      <c r="G175" s="1007" t="s">
        <v>57</v>
      </c>
      <c r="H175" s="1007" t="s">
        <v>56</v>
      </c>
      <c r="I175" s="1007" t="s">
        <v>64</v>
      </c>
      <c r="J175" s="1008" t="s">
        <v>59</v>
      </c>
      <c r="K175" s="27" t="s">
        <v>66</v>
      </c>
      <c r="L175" s="27" t="s">
        <v>12</v>
      </c>
      <c r="M175" s="27" t="s">
        <v>13</v>
      </c>
      <c r="N175" s="27" t="s">
        <v>10</v>
      </c>
      <c r="O175" s="27" t="s">
        <v>14</v>
      </c>
      <c r="P175" s="8">
        <v>0</v>
      </c>
      <c r="Q175" s="8"/>
      <c r="R175" s="8"/>
      <c r="S175" s="22" t="s">
        <v>10</v>
      </c>
      <c r="T175" s="387"/>
      <c r="U175" s="670"/>
      <c r="V175" s="387"/>
      <c r="W175" s="670"/>
      <c r="X175" s="387"/>
      <c r="Y175" s="670"/>
    </row>
    <row r="176" spans="1:25" s="9" customFormat="1" ht="31.5" hidden="1" customHeight="1" x14ac:dyDescent="0.25">
      <c r="A176" s="1118"/>
      <c r="B176" s="1095"/>
      <c r="C176" s="1006" t="s">
        <v>54</v>
      </c>
      <c r="D176" s="1007" t="s">
        <v>55</v>
      </c>
      <c r="E176" s="1007" t="s">
        <v>56</v>
      </c>
      <c r="F176" s="1007" t="s">
        <v>56</v>
      </c>
      <c r="G176" s="1007" t="s">
        <v>57</v>
      </c>
      <c r="H176" s="1007" t="s">
        <v>56</v>
      </c>
      <c r="I176" s="1007" t="s">
        <v>64</v>
      </c>
      <c r="J176" s="1008" t="s">
        <v>59</v>
      </c>
      <c r="K176" s="27" t="s">
        <v>66</v>
      </c>
      <c r="L176" s="27" t="s">
        <v>52</v>
      </c>
      <c r="M176" s="27" t="s">
        <v>13</v>
      </c>
      <c r="N176" s="27" t="s">
        <v>10</v>
      </c>
      <c r="O176" s="27" t="s">
        <v>14</v>
      </c>
      <c r="P176" s="8">
        <v>0</v>
      </c>
      <c r="Q176" s="8"/>
      <c r="R176" s="8"/>
      <c r="S176" s="22" t="s">
        <v>10</v>
      </c>
      <c r="T176" s="387"/>
      <c r="U176" s="670"/>
      <c r="V176" s="387"/>
      <c r="W176" s="670"/>
      <c r="X176" s="387"/>
      <c r="Y176" s="670"/>
    </row>
    <row r="177" spans="1:25" s="9" customFormat="1" ht="31.5" hidden="1" customHeight="1" x14ac:dyDescent="0.25">
      <c r="A177" s="1118"/>
      <c r="B177" s="1095"/>
      <c r="C177" s="1006" t="s">
        <v>54</v>
      </c>
      <c r="D177" s="1007" t="s">
        <v>55</v>
      </c>
      <c r="E177" s="1007" t="s">
        <v>56</v>
      </c>
      <c r="F177" s="1007" t="s">
        <v>56</v>
      </c>
      <c r="G177" s="1007" t="s">
        <v>57</v>
      </c>
      <c r="H177" s="1007" t="s">
        <v>56</v>
      </c>
      <c r="I177" s="1007" t="s">
        <v>64</v>
      </c>
      <c r="J177" s="1008" t="s">
        <v>59</v>
      </c>
      <c r="K177" s="27" t="s">
        <v>66</v>
      </c>
      <c r="L177" s="27" t="s">
        <v>12</v>
      </c>
      <c r="M177" s="27" t="s">
        <v>13</v>
      </c>
      <c r="N177" s="27" t="s">
        <v>10</v>
      </c>
      <c r="O177" s="27" t="s">
        <v>744</v>
      </c>
      <c r="P177" s="8">
        <v>0</v>
      </c>
      <c r="Q177" s="8"/>
      <c r="R177" s="8"/>
      <c r="S177" s="22" t="s">
        <v>10</v>
      </c>
      <c r="T177" s="387"/>
      <c r="U177" s="670"/>
      <c r="V177" s="387"/>
      <c r="W177" s="670"/>
      <c r="X177" s="387"/>
      <c r="Y177" s="670"/>
    </row>
    <row r="178" spans="1:25" s="9" customFormat="1" ht="31.5" hidden="1" customHeight="1" x14ac:dyDescent="0.25">
      <c r="A178" s="1118"/>
      <c r="B178" s="1095"/>
      <c r="C178" s="1006" t="s">
        <v>54</v>
      </c>
      <c r="D178" s="1007" t="s">
        <v>55</v>
      </c>
      <c r="E178" s="1007" t="s">
        <v>56</v>
      </c>
      <c r="F178" s="1007" t="s">
        <v>56</v>
      </c>
      <c r="G178" s="1007" t="s">
        <v>57</v>
      </c>
      <c r="H178" s="1007" t="s">
        <v>56</v>
      </c>
      <c r="I178" s="1007" t="s">
        <v>64</v>
      </c>
      <c r="J178" s="1008" t="s">
        <v>59</v>
      </c>
      <c r="K178" s="27" t="s">
        <v>66</v>
      </c>
      <c r="L178" s="27" t="s">
        <v>12</v>
      </c>
      <c r="M178" s="27" t="s">
        <v>13</v>
      </c>
      <c r="N178" s="27" t="s">
        <v>10</v>
      </c>
      <c r="O178" s="27" t="s">
        <v>745</v>
      </c>
      <c r="P178" s="8">
        <v>0</v>
      </c>
      <c r="Q178" s="8"/>
      <c r="R178" s="8"/>
      <c r="S178" s="22" t="s">
        <v>10</v>
      </c>
      <c r="T178" s="387"/>
      <c r="U178" s="670"/>
      <c r="V178" s="387"/>
      <c r="W178" s="670"/>
      <c r="X178" s="387"/>
      <c r="Y178" s="670"/>
    </row>
    <row r="179" spans="1:25" s="9" customFormat="1" ht="31.5" hidden="1" customHeight="1" x14ac:dyDescent="0.25">
      <c r="A179" s="1118"/>
      <c r="B179" s="1095"/>
      <c r="C179" s="1006" t="s">
        <v>54</v>
      </c>
      <c r="D179" s="1007" t="s">
        <v>55</v>
      </c>
      <c r="E179" s="1007" t="s">
        <v>56</v>
      </c>
      <c r="F179" s="1007" t="s">
        <v>56</v>
      </c>
      <c r="G179" s="1007" t="s">
        <v>57</v>
      </c>
      <c r="H179" s="1007" t="s">
        <v>56</v>
      </c>
      <c r="I179" s="1007" t="s">
        <v>64</v>
      </c>
      <c r="J179" s="1008" t="s">
        <v>59</v>
      </c>
      <c r="K179" s="27" t="s">
        <v>66</v>
      </c>
      <c r="L179" s="27" t="s">
        <v>12</v>
      </c>
      <c r="M179" s="27" t="s">
        <v>23</v>
      </c>
      <c r="N179" s="27" t="s">
        <v>24</v>
      </c>
      <c r="O179" s="27" t="s">
        <v>25</v>
      </c>
      <c r="P179" s="8">
        <f>'264 КВР 111 (2021)Р-Н'!E12</f>
        <v>0</v>
      </c>
      <c r="Q179" s="8">
        <f>'264 КВР 111 (2022)Р-Н'!E12</f>
        <v>0</v>
      </c>
      <c r="R179" s="8">
        <f>'264 КВР 111 (2023)Р-Н'!E12</f>
        <v>0</v>
      </c>
      <c r="S179" s="22" t="s">
        <v>10</v>
      </c>
      <c r="T179" s="387"/>
      <c r="U179" s="670"/>
      <c r="V179" s="387"/>
      <c r="W179" s="670"/>
      <c r="X179" s="387"/>
      <c r="Y179" s="670"/>
    </row>
    <row r="180" spans="1:25" s="9" customFormat="1" ht="31.5" hidden="1" customHeight="1" x14ac:dyDescent="0.25">
      <c r="A180" s="1118"/>
      <c r="B180" s="1095"/>
      <c r="C180" s="1006" t="s">
        <v>54</v>
      </c>
      <c r="D180" s="1007" t="s">
        <v>55</v>
      </c>
      <c r="E180" s="1007" t="s">
        <v>56</v>
      </c>
      <c r="F180" s="1007" t="s">
        <v>56</v>
      </c>
      <c r="G180" s="1007" t="s">
        <v>57</v>
      </c>
      <c r="H180" s="1007" t="s">
        <v>56</v>
      </c>
      <c r="I180" s="1007" t="s">
        <v>64</v>
      </c>
      <c r="J180" s="1008" t="s">
        <v>59</v>
      </c>
      <c r="K180" s="27" t="s">
        <v>66</v>
      </c>
      <c r="L180" s="27" t="s">
        <v>52</v>
      </c>
      <c r="M180" s="27" t="s">
        <v>13</v>
      </c>
      <c r="N180" s="27" t="s">
        <v>10</v>
      </c>
      <c r="O180" s="27" t="s">
        <v>25</v>
      </c>
      <c r="P180" s="8">
        <v>0</v>
      </c>
      <c r="Q180" s="8"/>
      <c r="R180" s="8"/>
      <c r="S180" s="22" t="s">
        <v>10</v>
      </c>
      <c r="T180" s="387"/>
      <c r="U180" s="670"/>
      <c r="V180" s="387"/>
      <c r="W180" s="670"/>
      <c r="X180" s="387"/>
      <c r="Y180" s="670"/>
    </row>
    <row r="181" spans="1:25" s="9" customFormat="1" ht="31.5" hidden="1" customHeight="1" x14ac:dyDescent="0.25">
      <c r="A181" s="1118"/>
      <c r="B181" s="1095"/>
      <c r="C181" s="1006" t="s">
        <v>54</v>
      </c>
      <c r="D181" s="1007" t="s">
        <v>55</v>
      </c>
      <c r="E181" s="1007" t="s">
        <v>56</v>
      </c>
      <c r="F181" s="1007" t="s">
        <v>56</v>
      </c>
      <c r="G181" s="1007" t="s">
        <v>57</v>
      </c>
      <c r="H181" s="1007" t="s">
        <v>56</v>
      </c>
      <c r="I181" s="1007" t="s">
        <v>58</v>
      </c>
      <c r="J181" s="1008" t="s">
        <v>59</v>
      </c>
      <c r="K181" s="27" t="s">
        <v>66</v>
      </c>
      <c r="L181" s="27" t="s">
        <v>12</v>
      </c>
      <c r="M181" s="27" t="s">
        <v>13</v>
      </c>
      <c r="N181" s="27" t="s">
        <v>20</v>
      </c>
      <c r="O181" s="27" t="s">
        <v>21</v>
      </c>
      <c r="P181" s="8">
        <f>'264 КВР 111 (2021)КРАЙ'!E12</f>
        <v>0</v>
      </c>
      <c r="Q181" s="8">
        <f>'264 КВР 111 (2022)КРАЙ'!E12</f>
        <v>0</v>
      </c>
      <c r="R181" s="8">
        <f>'264 КВР 111 (2023)КРАЙ'!E12</f>
        <v>0</v>
      </c>
      <c r="S181" s="22" t="s">
        <v>10</v>
      </c>
      <c r="T181" s="387"/>
      <c r="U181" s="670"/>
      <c r="V181" s="387"/>
      <c r="W181" s="670"/>
      <c r="X181" s="387"/>
      <c r="Y181" s="670"/>
    </row>
    <row r="182" spans="1:25" s="9" customFormat="1" ht="31.5" hidden="1" customHeight="1" x14ac:dyDescent="0.25">
      <c r="A182" s="1118"/>
      <c r="B182" s="1095"/>
      <c r="C182" s="1006" t="s">
        <v>54</v>
      </c>
      <c r="D182" s="1007" t="s">
        <v>55</v>
      </c>
      <c r="E182" s="1007" t="s">
        <v>56</v>
      </c>
      <c r="F182" s="1007" t="s">
        <v>56</v>
      </c>
      <c r="G182" s="1007" t="s">
        <v>57</v>
      </c>
      <c r="H182" s="1007" t="s">
        <v>56</v>
      </c>
      <c r="I182" s="1007" t="s">
        <v>58</v>
      </c>
      <c r="J182" s="1008" t="s">
        <v>59</v>
      </c>
      <c r="K182" s="27" t="s">
        <v>66</v>
      </c>
      <c r="L182" s="27" t="s">
        <v>52</v>
      </c>
      <c r="M182" s="27" t="s">
        <v>13</v>
      </c>
      <c r="N182" s="27" t="s">
        <v>10</v>
      </c>
      <c r="O182" s="27" t="s">
        <v>21</v>
      </c>
      <c r="P182" s="8">
        <v>0</v>
      </c>
      <c r="Q182" s="8"/>
      <c r="R182" s="8"/>
      <c r="S182" s="22" t="s">
        <v>10</v>
      </c>
      <c r="T182" s="387"/>
      <c r="U182" s="670"/>
      <c r="V182" s="387"/>
      <c r="W182" s="670"/>
      <c r="X182" s="387"/>
      <c r="Y182" s="670"/>
    </row>
    <row r="183" spans="1:25" s="9" customFormat="1" ht="31.5" hidden="1" customHeight="1" x14ac:dyDescent="0.25">
      <c r="A183" s="1118"/>
      <c r="B183" s="1095"/>
      <c r="C183" s="1006" t="s">
        <v>54</v>
      </c>
      <c r="D183" s="1007" t="s">
        <v>55</v>
      </c>
      <c r="E183" s="1007" t="s">
        <v>825</v>
      </c>
      <c r="F183" s="1007" t="s">
        <v>56</v>
      </c>
      <c r="G183" s="1007" t="s">
        <v>62</v>
      </c>
      <c r="H183" s="1007" t="s">
        <v>63</v>
      </c>
      <c r="I183" s="1007" t="s">
        <v>58</v>
      </c>
      <c r="J183" s="1008" t="s">
        <v>59</v>
      </c>
      <c r="K183" s="27" t="s">
        <v>66</v>
      </c>
      <c r="L183" s="27" t="s">
        <v>12</v>
      </c>
      <c r="M183" s="27" t="s">
        <v>13</v>
      </c>
      <c r="N183" s="27" t="s">
        <v>20</v>
      </c>
      <c r="O183" s="27" t="s">
        <v>21</v>
      </c>
      <c r="P183" s="8">
        <v>0</v>
      </c>
      <c r="Q183" s="8"/>
      <c r="R183" s="8"/>
      <c r="S183" s="22" t="s">
        <v>10</v>
      </c>
      <c r="T183" s="387"/>
      <c r="U183" s="670"/>
      <c r="V183" s="387"/>
      <c r="W183" s="670"/>
      <c r="X183" s="387"/>
      <c r="Y183" s="670"/>
    </row>
    <row r="184" spans="1:25" s="9" customFormat="1" ht="31.5" hidden="1" customHeight="1" x14ac:dyDescent="0.25">
      <c r="A184" s="1118"/>
      <c r="B184" s="1095"/>
      <c r="C184" s="1006" t="s">
        <v>54</v>
      </c>
      <c r="D184" s="1007" t="s">
        <v>55</v>
      </c>
      <c r="E184" s="1007" t="s">
        <v>825</v>
      </c>
      <c r="F184" s="1007" t="s">
        <v>56</v>
      </c>
      <c r="G184" s="1007" t="s">
        <v>62</v>
      </c>
      <c r="H184" s="1007" t="s">
        <v>63</v>
      </c>
      <c r="I184" s="1007" t="s">
        <v>58</v>
      </c>
      <c r="J184" s="1008" t="s">
        <v>59</v>
      </c>
      <c r="K184" s="27" t="s">
        <v>66</v>
      </c>
      <c r="L184" s="27" t="s">
        <v>52</v>
      </c>
      <c r="M184" s="27" t="s">
        <v>13</v>
      </c>
      <c r="N184" s="27" t="s">
        <v>10</v>
      </c>
      <c r="O184" s="27" t="s">
        <v>21</v>
      </c>
      <c r="P184" s="8">
        <v>0</v>
      </c>
      <c r="Q184" s="8"/>
      <c r="R184" s="8"/>
      <c r="S184" s="22" t="s">
        <v>10</v>
      </c>
      <c r="T184" s="387"/>
      <c r="U184" s="670"/>
      <c r="V184" s="387"/>
      <c r="W184" s="670"/>
      <c r="X184" s="387"/>
      <c r="Y184" s="670"/>
    </row>
    <row r="185" spans="1:25" s="9" customFormat="1" ht="31.5" hidden="1" customHeight="1" x14ac:dyDescent="0.25">
      <c r="A185" s="1118"/>
      <c r="B185" s="1096"/>
      <c r="C185" s="1006" t="s">
        <v>54</v>
      </c>
      <c r="D185" s="1007" t="s">
        <v>55</v>
      </c>
      <c r="E185" s="1007" t="s">
        <v>56</v>
      </c>
      <c r="F185" s="1007" t="s">
        <v>56</v>
      </c>
      <c r="G185" s="1007" t="s">
        <v>57</v>
      </c>
      <c r="H185" s="1007" t="s">
        <v>56</v>
      </c>
      <c r="I185" s="1007" t="s">
        <v>824</v>
      </c>
      <c r="J185" s="1008" t="s">
        <v>59</v>
      </c>
      <c r="K185" s="27" t="s">
        <v>66</v>
      </c>
      <c r="L185" s="27" t="s">
        <v>12</v>
      </c>
      <c r="M185" s="27" t="s">
        <v>13</v>
      </c>
      <c r="N185" s="27" t="s">
        <v>813</v>
      </c>
      <c r="O185" s="27" t="s">
        <v>806</v>
      </c>
      <c r="P185" s="8">
        <v>0</v>
      </c>
      <c r="Q185" s="8"/>
      <c r="R185" s="8"/>
      <c r="S185" s="22" t="s">
        <v>10</v>
      </c>
      <c r="T185" s="387"/>
      <c r="U185" s="670"/>
      <c r="V185" s="387"/>
      <c r="W185" s="670"/>
      <c r="X185" s="387"/>
      <c r="Y185" s="670"/>
    </row>
    <row r="186" spans="1:25" s="9" customFormat="1" ht="31.5" hidden="1" customHeight="1" x14ac:dyDescent="0.25">
      <c r="A186" s="1118" t="s">
        <v>67</v>
      </c>
      <c r="B186" s="1094">
        <v>2113</v>
      </c>
      <c r="C186" s="1006" t="s">
        <v>54</v>
      </c>
      <c r="D186" s="1007" t="s">
        <v>55</v>
      </c>
      <c r="E186" s="1007" t="s">
        <v>56</v>
      </c>
      <c r="F186" s="1007" t="s">
        <v>56</v>
      </c>
      <c r="G186" s="1007" t="s">
        <v>57</v>
      </c>
      <c r="H186" s="1007" t="s">
        <v>56</v>
      </c>
      <c r="I186" s="1007" t="s">
        <v>64</v>
      </c>
      <c r="J186" s="1008" t="s">
        <v>59</v>
      </c>
      <c r="K186" s="27" t="s">
        <v>68</v>
      </c>
      <c r="L186" s="27" t="s">
        <v>12</v>
      </c>
      <c r="M186" s="27" t="s">
        <v>13</v>
      </c>
      <c r="N186" s="27" t="s">
        <v>10</v>
      </c>
      <c r="O186" s="27" t="s">
        <v>14</v>
      </c>
      <c r="P186" s="8">
        <v>0</v>
      </c>
      <c r="Q186" s="8"/>
      <c r="R186" s="8"/>
      <c r="S186" s="22" t="s">
        <v>10</v>
      </c>
      <c r="T186" s="387"/>
      <c r="U186" s="670"/>
      <c r="V186" s="387"/>
      <c r="W186" s="670"/>
      <c r="X186" s="387"/>
      <c r="Y186" s="670"/>
    </row>
    <row r="187" spans="1:25" s="9" customFormat="1" ht="31.5" hidden="1" customHeight="1" x14ac:dyDescent="0.25">
      <c r="A187" s="1118"/>
      <c r="B187" s="1095"/>
      <c r="C187" s="1006" t="s">
        <v>54</v>
      </c>
      <c r="D187" s="1007" t="s">
        <v>55</v>
      </c>
      <c r="E187" s="1007" t="s">
        <v>56</v>
      </c>
      <c r="F187" s="1007" t="s">
        <v>56</v>
      </c>
      <c r="G187" s="1007" t="s">
        <v>57</v>
      </c>
      <c r="H187" s="1007" t="s">
        <v>56</v>
      </c>
      <c r="I187" s="1007" t="s">
        <v>64</v>
      </c>
      <c r="J187" s="1008" t="s">
        <v>59</v>
      </c>
      <c r="K187" s="27" t="s">
        <v>68</v>
      </c>
      <c r="L187" s="27" t="s">
        <v>52</v>
      </c>
      <c r="M187" s="27" t="s">
        <v>13</v>
      </c>
      <c r="N187" s="27" t="s">
        <v>10</v>
      </c>
      <c r="O187" s="27" t="s">
        <v>14</v>
      </c>
      <c r="P187" s="8">
        <v>0</v>
      </c>
      <c r="Q187" s="8"/>
      <c r="R187" s="8"/>
      <c r="S187" s="22" t="s">
        <v>10</v>
      </c>
      <c r="T187" s="387"/>
      <c r="U187" s="670"/>
      <c r="V187" s="387"/>
      <c r="W187" s="670"/>
      <c r="X187" s="387"/>
      <c r="Y187" s="670"/>
    </row>
    <row r="188" spans="1:25" s="9" customFormat="1" ht="31.5" hidden="1" customHeight="1" x14ac:dyDescent="0.25">
      <c r="A188" s="1118"/>
      <c r="B188" s="1095"/>
      <c r="C188" s="1006" t="s">
        <v>54</v>
      </c>
      <c r="D188" s="1007" t="s">
        <v>55</v>
      </c>
      <c r="E188" s="1007" t="s">
        <v>56</v>
      </c>
      <c r="F188" s="1007" t="s">
        <v>56</v>
      </c>
      <c r="G188" s="1007" t="s">
        <v>57</v>
      </c>
      <c r="H188" s="1007" t="s">
        <v>56</v>
      </c>
      <c r="I188" s="1007" t="s">
        <v>64</v>
      </c>
      <c r="J188" s="1008" t="s">
        <v>59</v>
      </c>
      <c r="K188" s="27" t="s">
        <v>68</v>
      </c>
      <c r="L188" s="27" t="s">
        <v>12</v>
      </c>
      <c r="M188" s="27" t="s">
        <v>13</v>
      </c>
      <c r="N188" s="27" t="s">
        <v>10</v>
      </c>
      <c r="O188" s="27" t="s">
        <v>744</v>
      </c>
      <c r="P188" s="8">
        <v>0</v>
      </c>
      <c r="Q188" s="8"/>
      <c r="R188" s="8"/>
      <c r="S188" s="22" t="s">
        <v>10</v>
      </c>
      <c r="T188" s="387"/>
      <c r="U188" s="670"/>
      <c r="V188" s="387"/>
      <c r="W188" s="670"/>
      <c r="X188" s="387"/>
      <c r="Y188" s="670"/>
    </row>
    <row r="189" spans="1:25" s="9" customFormat="1" ht="31.5" hidden="1" customHeight="1" x14ac:dyDescent="0.25">
      <c r="A189" s="1118"/>
      <c r="B189" s="1095"/>
      <c r="C189" s="1006" t="s">
        <v>54</v>
      </c>
      <c r="D189" s="1007" t="s">
        <v>55</v>
      </c>
      <c r="E189" s="1007" t="s">
        <v>56</v>
      </c>
      <c r="F189" s="1007" t="s">
        <v>56</v>
      </c>
      <c r="G189" s="1007" t="s">
        <v>57</v>
      </c>
      <c r="H189" s="1007" t="s">
        <v>56</v>
      </c>
      <c r="I189" s="1007" t="s">
        <v>64</v>
      </c>
      <c r="J189" s="1008" t="s">
        <v>59</v>
      </c>
      <c r="K189" s="27" t="s">
        <v>68</v>
      </c>
      <c r="L189" s="27" t="s">
        <v>12</v>
      </c>
      <c r="M189" s="27" t="s">
        <v>13</v>
      </c>
      <c r="N189" s="27" t="s">
        <v>10</v>
      </c>
      <c r="O189" s="27" t="s">
        <v>745</v>
      </c>
      <c r="P189" s="8">
        <v>0</v>
      </c>
      <c r="Q189" s="8"/>
      <c r="R189" s="8"/>
      <c r="S189" s="22" t="s">
        <v>10</v>
      </c>
      <c r="T189" s="387"/>
      <c r="U189" s="670"/>
      <c r="V189" s="387"/>
      <c r="W189" s="670"/>
      <c r="X189" s="387"/>
      <c r="Y189" s="670"/>
    </row>
    <row r="190" spans="1:25" s="9" customFormat="1" ht="31.5" hidden="1" customHeight="1" x14ac:dyDescent="0.25">
      <c r="A190" s="1118"/>
      <c r="B190" s="1095"/>
      <c r="C190" s="1006" t="s">
        <v>54</v>
      </c>
      <c r="D190" s="1007" t="s">
        <v>55</v>
      </c>
      <c r="E190" s="1007" t="s">
        <v>56</v>
      </c>
      <c r="F190" s="1007" t="s">
        <v>56</v>
      </c>
      <c r="G190" s="1007" t="s">
        <v>57</v>
      </c>
      <c r="H190" s="1007" t="s">
        <v>56</v>
      </c>
      <c r="I190" s="1007" t="s">
        <v>64</v>
      </c>
      <c r="J190" s="1008" t="s">
        <v>59</v>
      </c>
      <c r="K190" s="27" t="s">
        <v>68</v>
      </c>
      <c r="L190" s="27" t="s">
        <v>12</v>
      </c>
      <c r="M190" s="27" t="s">
        <v>23</v>
      </c>
      <c r="N190" s="27" t="s">
        <v>24</v>
      </c>
      <c r="O190" s="27" t="s">
        <v>25</v>
      </c>
      <c r="P190" s="8">
        <f>'266 КВР 111 (2021)Р-Н'!E12</f>
        <v>0</v>
      </c>
      <c r="Q190" s="8">
        <f>'266 КВР 111 (2022)Р-Н'!E12</f>
        <v>0</v>
      </c>
      <c r="R190" s="8">
        <f>'266 КВР 111 (2023)Р-Н'!E12</f>
        <v>0</v>
      </c>
      <c r="S190" s="22" t="s">
        <v>10</v>
      </c>
      <c r="T190" s="387"/>
      <c r="U190" s="670"/>
      <c r="V190" s="387"/>
      <c r="W190" s="670"/>
      <c r="X190" s="387"/>
      <c r="Y190" s="670"/>
    </row>
    <row r="191" spans="1:25" s="9" customFormat="1" ht="31.5" hidden="1" customHeight="1" x14ac:dyDescent="0.25">
      <c r="A191" s="1118"/>
      <c r="B191" s="1095"/>
      <c r="C191" s="1006" t="s">
        <v>54</v>
      </c>
      <c r="D191" s="1007" t="s">
        <v>55</v>
      </c>
      <c r="E191" s="1007" t="s">
        <v>56</v>
      </c>
      <c r="F191" s="1007" t="s">
        <v>56</v>
      </c>
      <c r="G191" s="1007" t="s">
        <v>57</v>
      </c>
      <c r="H191" s="1007" t="s">
        <v>56</v>
      </c>
      <c r="I191" s="1007" t="s">
        <v>64</v>
      </c>
      <c r="J191" s="1008" t="s">
        <v>59</v>
      </c>
      <c r="K191" s="27" t="s">
        <v>68</v>
      </c>
      <c r="L191" s="27" t="s">
        <v>52</v>
      </c>
      <c r="M191" s="27" t="s">
        <v>13</v>
      </c>
      <c r="N191" s="27" t="s">
        <v>10</v>
      </c>
      <c r="O191" s="27" t="s">
        <v>25</v>
      </c>
      <c r="P191" s="8">
        <v>0</v>
      </c>
      <c r="Q191" s="8"/>
      <c r="R191" s="8"/>
      <c r="S191" s="22" t="s">
        <v>10</v>
      </c>
      <c r="T191" s="387"/>
      <c r="U191" s="670"/>
      <c r="V191" s="387"/>
      <c r="W191" s="670"/>
      <c r="X191" s="387"/>
      <c r="Y191" s="670"/>
    </row>
    <row r="192" spans="1:25" s="9" customFormat="1" ht="31.5" customHeight="1" x14ac:dyDescent="0.25">
      <c r="A192" s="1118"/>
      <c r="B192" s="1095"/>
      <c r="C192" s="1006" t="s">
        <v>54</v>
      </c>
      <c r="D192" s="1007" t="s">
        <v>55</v>
      </c>
      <c r="E192" s="1007" t="s">
        <v>56</v>
      </c>
      <c r="F192" s="1007" t="s">
        <v>56</v>
      </c>
      <c r="G192" s="1007" t="s">
        <v>57</v>
      </c>
      <c r="H192" s="1007" t="s">
        <v>56</v>
      </c>
      <c r="I192" s="1007" t="s">
        <v>58</v>
      </c>
      <c r="J192" s="1008" t="s">
        <v>59</v>
      </c>
      <c r="K192" s="27" t="s">
        <v>68</v>
      </c>
      <c r="L192" s="27" t="s">
        <v>12</v>
      </c>
      <c r="M192" s="27" t="s">
        <v>13</v>
      </c>
      <c r="N192" s="27" t="s">
        <v>20</v>
      </c>
      <c r="O192" s="27" t="s">
        <v>21</v>
      </c>
      <c r="P192" s="8">
        <f>'266 КВР 111 (2021)КРАЙ'!E12</f>
        <v>35559.9</v>
      </c>
      <c r="Q192" s="8">
        <f>'266 КВР 111 (2022)КРАЙ'!E12</f>
        <v>35559.9</v>
      </c>
      <c r="R192" s="8">
        <f>'266 КВР 111 (2023)КРАЙ'!E12</f>
        <v>35559.9</v>
      </c>
      <c r="S192" s="22" t="s">
        <v>10</v>
      </c>
      <c r="T192" s="387"/>
      <c r="U192" s="670"/>
      <c r="V192" s="387"/>
      <c r="W192" s="670"/>
      <c r="X192" s="387"/>
      <c r="Y192" s="670"/>
    </row>
    <row r="193" spans="1:25" s="9" customFormat="1" ht="31.5" hidden="1" customHeight="1" x14ac:dyDescent="0.25">
      <c r="A193" s="1118"/>
      <c r="B193" s="1095"/>
      <c r="C193" s="1006" t="s">
        <v>54</v>
      </c>
      <c r="D193" s="1007" t="s">
        <v>55</v>
      </c>
      <c r="E193" s="1007" t="s">
        <v>56</v>
      </c>
      <c r="F193" s="1007" t="s">
        <v>56</v>
      </c>
      <c r="G193" s="1007" t="s">
        <v>57</v>
      </c>
      <c r="H193" s="1007" t="s">
        <v>56</v>
      </c>
      <c r="I193" s="1007" t="s">
        <v>58</v>
      </c>
      <c r="J193" s="1008" t="s">
        <v>59</v>
      </c>
      <c r="K193" s="27" t="s">
        <v>68</v>
      </c>
      <c r="L193" s="27" t="s">
        <v>52</v>
      </c>
      <c r="M193" s="27" t="s">
        <v>13</v>
      </c>
      <c r="N193" s="27" t="s">
        <v>10</v>
      </c>
      <c r="O193" s="27" t="s">
        <v>21</v>
      </c>
      <c r="P193" s="8">
        <v>0</v>
      </c>
      <c r="Q193" s="8"/>
      <c r="R193" s="8"/>
      <c r="S193" s="22" t="s">
        <v>10</v>
      </c>
      <c r="T193" s="387"/>
      <c r="U193" s="670"/>
      <c r="V193" s="387"/>
      <c r="W193" s="670"/>
      <c r="X193" s="387"/>
      <c r="Y193" s="670"/>
    </row>
    <row r="194" spans="1:25" s="9" customFormat="1" ht="31.5" hidden="1" customHeight="1" x14ac:dyDescent="0.25">
      <c r="A194" s="1118"/>
      <c r="B194" s="1095"/>
      <c r="C194" s="1006" t="s">
        <v>54</v>
      </c>
      <c r="D194" s="1007" t="s">
        <v>55</v>
      </c>
      <c r="E194" s="1007" t="s">
        <v>825</v>
      </c>
      <c r="F194" s="1007" t="s">
        <v>56</v>
      </c>
      <c r="G194" s="1007" t="s">
        <v>62</v>
      </c>
      <c r="H194" s="1007" t="s">
        <v>63</v>
      </c>
      <c r="I194" s="1007" t="s">
        <v>58</v>
      </c>
      <c r="J194" s="1008" t="s">
        <v>59</v>
      </c>
      <c r="K194" s="27" t="s">
        <v>68</v>
      </c>
      <c r="L194" s="27" t="s">
        <v>12</v>
      </c>
      <c r="M194" s="27" t="s">
        <v>13</v>
      </c>
      <c r="N194" s="27" t="s">
        <v>20</v>
      </c>
      <c r="O194" s="27" t="s">
        <v>21</v>
      </c>
      <c r="P194" s="8">
        <f>'266 КВР 111 (2021)КРАЙ (0703)'!E12</f>
        <v>0</v>
      </c>
      <c r="Q194" s="8">
        <f>'266 КВР 111 (2022)КРАЙ (0703)'!E12</f>
        <v>0</v>
      </c>
      <c r="R194" s="8">
        <f>'266 КВР 111 (2023)КРАЙ (0703)'!E12</f>
        <v>0</v>
      </c>
      <c r="S194" s="22" t="s">
        <v>10</v>
      </c>
      <c r="T194" s="387"/>
      <c r="U194" s="670"/>
      <c r="V194" s="387"/>
      <c r="W194" s="670"/>
      <c r="X194" s="387"/>
      <c r="Y194" s="670"/>
    </row>
    <row r="195" spans="1:25" s="9" customFormat="1" ht="31.5" hidden="1" customHeight="1" x14ac:dyDescent="0.25">
      <c r="A195" s="1118"/>
      <c r="B195" s="1095"/>
      <c r="C195" s="1006" t="s">
        <v>54</v>
      </c>
      <c r="D195" s="1007" t="s">
        <v>55</v>
      </c>
      <c r="E195" s="1007" t="s">
        <v>825</v>
      </c>
      <c r="F195" s="1007" t="s">
        <v>56</v>
      </c>
      <c r="G195" s="1007" t="s">
        <v>62</v>
      </c>
      <c r="H195" s="1007" t="s">
        <v>63</v>
      </c>
      <c r="I195" s="1007" t="s">
        <v>58</v>
      </c>
      <c r="J195" s="1008" t="s">
        <v>59</v>
      </c>
      <c r="K195" s="27" t="s">
        <v>68</v>
      </c>
      <c r="L195" s="27" t="s">
        <v>52</v>
      </c>
      <c r="M195" s="27" t="s">
        <v>13</v>
      </c>
      <c r="N195" s="27" t="s">
        <v>10</v>
      </c>
      <c r="O195" s="27" t="s">
        <v>21</v>
      </c>
      <c r="P195" s="8">
        <v>0</v>
      </c>
      <c r="Q195" s="8"/>
      <c r="R195" s="8"/>
      <c r="S195" s="22" t="s">
        <v>10</v>
      </c>
      <c r="T195" s="387"/>
      <c r="U195" s="670"/>
      <c r="V195" s="387"/>
      <c r="W195" s="670"/>
      <c r="X195" s="387"/>
      <c r="Y195" s="670"/>
    </row>
    <row r="196" spans="1:25" s="9" customFormat="1" ht="31.5" customHeight="1" x14ac:dyDescent="0.25">
      <c r="A196" s="1118"/>
      <c r="B196" s="1096"/>
      <c r="C196" s="1006" t="s">
        <v>54</v>
      </c>
      <c r="D196" s="1007" t="s">
        <v>55</v>
      </c>
      <c r="E196" s="1007" t="s">
        <v>56</v>
      </c>
      <c r="F196" s="1007" t="s">
        <v>56</v>
      </c>
      <c r="G196" s="1007" t="s">
        <v>57</v>
      </c>
      <c r="H196" s="1007" t="s">
        <v>56</v>
      </c>
      <c r="I196" s="1007" t="s">
        <v>824</v>
      </c>
      <c r="J196" s="1008" t="s">
        <v>59</v>
      </c>
      <c r="K196" s="27" t="s">
        <v>68</v>
      </c>
      <c r="L196" s="27" t="s">
        <v>12</v>
      </c>
      <c r="M196" s="27" t="s">
        <v>13</v>
      </c>
      <c r="N196" s="27" t="s">
        <v>813</v>
      </c>
      <c r="O196" s="27" t="s">
        <v>806</v>
      </c>
      <c r="P196" s="8">
        <f>'классное 266 (2021)500.02.0006'!E12</f>
        <v>1000</v>
      </c>
      <c r="Q196" s="8">
        <f>'классное 266 (2022)500.02.0006'!E12</f>
        <v>0</v>
      </c>
      <c r="R196" s="8">
        <f>'классное 266 (2023)500.02.0006'!E12</f>
        <v>0</v>
      </c>
      <c r="S196" s="22" t="s">
        <v>10</v>
      </c>
      <c r="T196" s="387"/>
      <c r="U196" s="670"/>
      <c r="V196" s="387"/>
      <c r="W196" s="670"/>
      <c r="X196" s="387"/>
      <c r="Y196" s="670"/>
    </row>
    <row r="197" spans="1:25" s="11" customFormat="1" ht="61.5" customHeight="1" x14ac:dyDescent="0.25">
      <c r="A197" s="676" t="s">
        <v>158</v>
      </c>
      <c r="B197" s="677">
        <v>2120</v>
      </c>
      <c r="C197" s="1115" t="s">
        <v>10</v>
      </c>
      <c r="D197" s="1116"/>
      <c r="E197" s="1116"/>
      <c r="F197" s="1116"/>
      <c r="G197" s="1116"/>
      <c r="H197" s="1116"/>
      <c r="I197" s="1116"/>
      <c r="J197" s="1117"/>
      <c r="K197" s="1115" t="s">
        <v>10</v>
      </c>
      <c r="L197" s="1116"/>
      <c r="M197" s="1116"/>
      <c r="N197" s="1116"/>
      <c r="O197" s="1117"/>
      <c r="P197" s="678">
        <f>SUM(P198:P222)</f>
        <v>155809.14000000001</v>
      </c>
      <c r="Q197" s="678">
        <f>SUM(Q198:Q222)</f>
        <v>190244</v>
      </c>
      <c r="R197" s="678">
        <f>SUM(R198:R222)</f>
        <v>190244</v>
      </c>
      <c r="S197" s="679" t="s">
        <v>10</v>
      </c>
      <c r="T197" s="387"/>
      <c r="U197" s="670"/>
      <c r="V197" s="387"/>
      <c r="W197" s="670"/>
      <c r="X197" s="387"/>
      <c r="Y197" s="670"/>
    </row>
    <row r="198" spans="1:25" s="9" customFormat="1" ht="31.5" hidden="1" customHeight="1" x14ac:dyDescent="0.25">
      <c r="A198" s="1091" t="s">
        <v>69</v>
      </c>
      <c r="B198" s="1094">
        <v>2121</v>
      </c>
      <c r="C198" s="1006" t="s">
        <v>54</v>
      </c>
      <c r="D198" s="1007" t="s">
        <v>55</v>
      </c>
      <c r="E198" s="1007" t="s">
        <v>56</v>
      </c>
      <c r="F198" s="1007" t="s">
        <v>56</v>
      </c>
      <c r="G198" s="1007" t="s">
        <v>57</v>
      </c>
      <c r="H198" s="1007" t="s">
        <v>56</v>
      </c>
      <c r="I198" s="1007" t="s">
        <v>64</v>
      </c>
      <c r="J198" s="1008" t="s">
        <v>70</v>
      </c>
      <c r="K198" s="27" t="s">
        <v>71</v>
      </c>
      <c r="L198" s="27" t="s">
        <v>12</v>
      </c>
      <c r="M198" s="27" t="s">
        <v>13</v>
      </c>
      <c r="N198" s="27" t="s">
        <v>10</v>
      </c>
      <c r="O198" s="27" t="s">
        <v>14</v>
      </c>
      <c r="P198" s="8">
        <v>0</v>
      </c>
      <c r="Q198" s="8"/>
      <c r="R198" s="8"/>
      <c r="S198" s="22" t="s">
        <v>10</v>
      </c>
      <c r="T198" s="387"/>
      <c r="U198" s="670"/>
      <c r="V198" s="387"/>
      <c r="W198" s="670"/>
      <c r="X198" s="387"/>
      <c r="Y198" s="670"/>
    </row>
    <row r="199" spans="1:25" s="9" customFormat="1" ht="31.5" hidden="1" customHeight="1" x14ac:dyDescent="0.25">
      <c r="A199" s="1092"/>
      <c r="B199" s="1095"/>
      <c r="C199" s="1006" t="s">
        <v>54</v>
      </c>
      <c r="D199" s="1007" t="s">
        <v>55</v>
      </c>
      <c r="E199" s="1007" t="s">
        <v>56</v>
      </c>
      <c r="F199" s="1007" t="s">
        <v>56</v>
      </c>
      <c r="G199" s="1007" t="s">
        <v>57</v>
      </c>
      <c r="H199" s="1007" t="s">
        <v>56</v>
      </c>
      <c r="I199" s="1007" t="s">
        <v>64</v>
      </c>
      <c r="J199" s="1008" t="s">
        <v>70</v>
      </c>
      <c r="K199" s="27" t="s">
        <v>71</v>
      </c>
      <c r="L199" s="27" t="s">
        <v>52</v>
      </c>
      <c r="M199" s="27" t="s">
        <v>13</v>
      </c>
      <c r="N199" s="27" t="s">
        <v>10</v>
      </c>
      <c r="O199" s="27" t="s">
        <v>14</v>
      </c>
      <c r="P199" s="8">
        <v>0</v>
      </c>
      <c r="Q199" s="8"/>
      <c r="R199" s="8"/>
      <c r="S199" s="22" t="s">
        <v>10</v>
      </c>
      <c r="T199" s="387"/>
      <c r="U199" s="670"/>
      <c r="V199" s="387"/>
      <c r="W199" s="670"/>
      <c r="X199" s="387"/>
      <c r="Y199" s="670"/>
    </row>
    <row r="200" spans="1:25" s="9" customFormat="1" ht="31.5" hidden="1" customHeight="1" x14ac:dyDescent="0.25">
      <c r="A200" s="1092"/>
      <c r="B200" s="1095"/>
      <c r="C200" s="1006" t="s">
        <v>54</v>
      </c>
      <c r="D200" s="1007" t="s">
        <v>55</v>
      </c>
      <c r="E200" s="1007" t="s">
        <v>56</v>
      </c>
      <c r="F200" s="1007" t="s">
        <v>56</v>
      </c>
      <c r="G200" s="1007" t="s">
        <v>57</v>
      </c>
      <c r="H200" s="1007" t="s">
        <v>56</v>
      </c>
      <c r="I200" s="1007" t="s">
        <v>64</v>
      </c>
      <c r="J200" s="1008" t="s">
        <v>70</v>
      </c>
      <c r="K200" s="27" t="s">
        <v>71</v>
      </c>
      <c r="L200" s="27" t="s">
        <v>12</v>
      </c>
      <c r="M200" s="27" t="s">
        <v>13</v>
      </c>
      <c r="N200" s="27" t="s">
        <v>10</v>
      </c>
      <c r="O200" s="27" t="s">
        <v>744</v>
      </c>
      <c r="P200" s="8">
        <v>0</v>
      </c>
      <c r="Q200" s="8"/>
      <c r="R200" s="8"/>
      <c r="S200" s="22" t="s">
        <v>10</v>
      </c>
      <c r="T200" s="387"/>
      <c r="U200" s="670"/>
      <c r="V200" s="387"/>
      <c r="W200" s="670"/>
      <c r="X200" s="387"/>
      <c r="Y200" s="670"/>
    </row>
    <row r="201" spans="1:25" s="9" customFormat="1" ht="31.5" hidden="1" customHeight="1" x14ac:dyDescent="0.25">
      <c r="A201" s="1092"/>
      <c r="B201" s="1095"/>
      <c r="C201" s="1006" t="s">
        <v>54</v>
      </c>
      <c r="D201" s="1007" t="s">
        <v>55</v>
      </c>
      <c r="E201" s="1007" t="s">
        <v>56</v>
      </c>
      <c r="F201" s="1007" t="s">
        <v>56</v>
      </c>
      <c r="G201" s="1007" t="s">
        <v>57</v>
      </c>
      <c r="H201" s="1007" t="s">
        <v>56</v>
      </c>
      <c r="I201" s="1007" t="s">
        <v>64</v>
      </c>
      <c r="J201" s="1008" t="s">
        <v>70</v>
      </c>
      <c r="K201" s="27" t="s">
        <v>71</v>
      </c>
      <c r="L201" s="27" t="s">
        <v>12</v>
      </c>
      <c r="M201" s="27" t="s">
        <v>13</v>
      </c>
      <c r="N201" s="27" t="s">
        <v>10</v>
      </c>
      <c r="O201" s="27" t="s">
        <v>745</v>
      </c>
      <c r="P201" s="8">
        <v>0</v>
      </c>
      <c r="Q201" s="8"/>
      <c r="R201" s="8"/>
      <c r="S201" s="22" t="s">
        <v>10</v>
      </c>
      <c r="T201" s="387"/>
      <c r="U201" s="670"/>
      <c r="V201" s="387"/>
      <c r="W201" s="670"/>
      <c r="X201" s="387"/>
      <c r="Y201" s="670"/>
    </row>
    <row r="202" spans="1:25" s="9" customFormat="1" ht="31.5" hidden="1" customHeight="1" x14ac:dyDescent="0.25">
      <c r="A202" s="1092"/>
      <c r="B202" s="1095"/>
      <c r="C202" s="1006" t="s">
        <v>54</v>
      </c>
      <c r="D202" s="1007" t="s">
        <v>55</v>
      </c>
      <c r="E202" s="1007" t="s">
        <v>56</v>
      </c>
      <c r="F202" s="1007" t="s">
        <v>56</v>
      </c>
      <c r="G202" s="1007" t="s">
        <v>57</v>
      </c>
      <c r="H202" s="1007" t="s">
        <v>56</v>
      </c>
      <c r="I202" s="1007" t="s">
        <v>64</v>
      </c>
      <c r="J202" s="1008" t="s">
        <v>70</v>
      </c>
      <c r="K202" s="27" t="s">
        <v>71</v>
      </c>
      <c r="L202" s="27" t="s">
        <v>12</v>
      </c>
      <c r="M202" s="27" t="s">
        <v>13</v>
      </c>
      <c r="N202" s="27" t="s">
        <v>34</v>
      </c>
      <c r="O202" s="27" t="s">
        <v>25</v>
      </c>
      <c r="P202" s="8">
        <f>'212, 226 КВР 112 (2021)Р-Н'!F12</f>
        <v>0</v>
      </c>
      <c r="Q202" s="8"/>
      <c r="R202" s="8"/>
      <c r="S202" s="22" t="s">
        <v>10</v>
      </c>
      <c r="T202" s="387"/>
      <c r="U202" s="670"/>
      <c r="V202" s="387"/>
      <c r="W202" s="670"/>
      <c r="X202" s="387"/>
      <c r="Y202" s="670"/>
    </row>
    <row r="203" spans="1:25" s="9" customFormat="1" ht="31.5" hidden="1" customHeight="1" x14ac:dyDescent="0.25">
      <c r="A203" s="1092"/>
      <c r="B203" s="1095"/>
      <c r="C203" s="1006" t="s">
        <v>54</v>
      </c>
      <c r="D203" s="1007" t="s">
        <v>55</v>
      </c>
      <c r="E203" s="1007" t="s">
        <v>56</v>
      </c>
      <c r="F203" s="1007" t="s">
        <v>56</v>
      </c>
      <c r="G203" s="1007" t="s">
        <v>57</v>
      </c>
      <c r="H203" s="1007" t="s">
        <v>56</v>
      </c>
      <c r="I203" s="1007" t="s">
        <v>64</v>
      </c>
      <c r="J203" s="1008" t="s">
        <v>70</v>
      </c>
      <c r="K203" s="27" t="s">
        <v>71</v>
      </c>
      <c r="L203" s="27" t="s">
        <v>52</v>
      </c>
      <c r="M203" s="27" t="s">
        <v>13</v>
      </c>
      <c r="N203" s="27" t="s">
        <v>10</v>
      </c>
      <c r="O203" s="27" t="s">
        <v>25</v>
      </c>
      <c r="P203" s="8">
        <v>0</v>
      </c>
      <c r="Q203" s="8"/>
      <c r="R203" s="8"/>
      <c r="S203" s="22" t="s">
        <v>10</v>
      </c>
      <c r="T203" s="387"/>
      <c r="U203" s="670"/>
      <c r="V203" s="387"/>
      <c r="W203" s="670"/>
      <c r="X203" s="387"/>
      <c r="Y203" s="670"/>
    </row>
    <row r="204" spans="1:25" s="9" customFormat="1" ht="31.5" customHeight="1" x14ac:dyDescent="0.25">
      <c r="A204" s="1092"/>
      <c r="B204" s="1095"/>
      <c r="C204" s="1006" t="s">
        <v>54</v>
      </c>
      <c r="D204" s="1007" t="s">
        <v>55</v>
      </c>
      <c r="E204" s="1007" t="s">
        <v>56</v>
      </c>
      <c r="F204" s="1007" t="s">
        <v>56</v>
      </c>
      <c r="G204" s="1007" t="s">
        <v>57</v>
      </c>
      <c r="H204" s="1007" t="s">
        <v>56</v>
      </c>
      <c r="I204" s="1007" t="s">
        <v>58</v>
      </c>
      <c r="J204" s="1008" t="s">
        <v>70</v>
      </c>
      <c r="K204" s="27" t="s">
        <v>71</v>
      </c>
      <c r="L204" s="27" t="s">
        <v>12</v>
      </c>
      <c r="M204" s="27" t="s">
        <v>13</v>
      </c>
      <c r="N204" s="27" t="s">
        <v>20</v>
      </c>
      <c r="O204" s="27" t="s">
        <v>21</v>
      </c>
      <c r="P204" s="8">
        <f>'212, 226 КВР 112 (2021)КРАЙ'!F12</f>
        <v>4000</v>
      </c>
      <c r="Q204" s="8">
        <f>'212, 226 КВР 112 (2022)КРАЙ'!F12</f>
        <v>4000</v>
      </c>
      <c r="R204" s="8">
        <f>'212, 226 КВР 112 (2023)КРАЙ'!F12</f>
        <v>4000</v>
      </c>
      <c r="S204" s="22" t="s">
        <v>10</v>
      </c>
      <c r="T204" s="387"/>
      <c r="U204" s="670"/>
      <c r="V204" s="387"/>
      <c r="W204" s="670"/>
      <c r="X204" s="387"/>
      <c r="Y204" s="670"/>
    </row>
    <row r="205" spans="1:25" s="9" customFormat="1" ht="31.5" hidden="1" customHeight="1" x14ac:dyDescent="0.25">
      <c r="A205" s="1092"/>
      <c r="B205" s="1095"/>
      <c r="C205" s="1006" t="s">
        <v>54</v>
      </c>
      <c r="D205" s="1007" t="s">
        <v>55</v>
      </c>
      <c r="E205" s="1007" t="s">
        <v>56</v>
      </c>
      <c r="F205" s="1007" t="s">
        <v>56</v>
      </c>
      <c r="G205" s="1007" t="s">
        <v>57</v>
      </c>
      <c r="H205" s="1007" t="s">
        <v>56</v>
      </c>
      <c r="I205" s="1007" t="s">
        <v>58</v>
      </c>
      <c r="J205" s="1008" t="s">
        <v>70</v>
      </c>
      <c r="K205" s="27" t="s">
        <v>71</v>
      </c>
      <c r="L205" s="27" t="s">
        <v>52</v>
      </c>
      <c r="M205" s="27" t="s">
        <v>13</v>
      </c>
      <c r="N205" s="27" t="s">
        <v>10</v>
      </c>
      <c r="O205" s="27" t="s">
        <v>21</v>
      </c>
      <c r="P205" s="8">
        <v>0</v>
      </c>
      <c r="Q205" s="8"/>
      <c r="R205" s="8"/>
      <c r="S205" s="22" t="s">
        <v>10</v>
      </c>
      <c r="T205" s="387"/>
      <c r="U205" s="670"/>
      <c r="V205" s="387"/>
      <c r="W205" s="670"/>
      <c r="X205" s="387"/>
      <c r="Y205" s="670"/>
    </row>
    <row r="206" spans="1:25" s="9" customFormat="1" ht="31.5" hidden="1" customHeight="1" x14ac:dyDescent="0.25">
      <c r="A206" s="1091" t="s">
        <v>72</v>
      </c>
      <c r="B206" s="1094">
        <v>2122</v>
      </c>
      <c r="C206" s="1006" t="s">
        <v>54</v>
      </c>
      <c r="D206" s="1007" t="s">
        <v>55</v>
      </c>
      <c r="E206" s="1007" t="s">
        <v>56</v>
      </c>
      <c r="F206" s="1007" t="s">
        <v>56</v>
      </c>
      <c r="G206" s="1007" t="s">
        <v>57</v>
      </c>
      <c r="H206" s="1007" t="s">
        <v>56</v>
      </c>
      <c r="I206" s="1007" t="s">
        <v>64</v>
      </c>
      <c r="J206" s="1008" t="s">
        <v>70</v>
      </c>
      <c r="K206" s="27" t="s">
        <v>73</v>
      </c>
      <c r="L206" s="27" t="s">
        <v>12</v>
      </c>
      <c r="M206" s="27" t="s">
        <v>13</v>
      </c>
      <c r="N206" s="27" t="s">
        <v>10</v>
      </c>
      <c r="O206" s="27" t="s">
        <v>14</v>
      </c>
      <c r="P206" s="8">
        <v>0</v>
      </c>
      <c r="Q206" s="8"/>
      <c r="R206" s="8"/>
      <c r="S206" s="22" t="s">
        <v>10</v>
      </c>
      <c r="T206" s="387"/>
      <c r="U206" s="670"/>
      <c r="V206" s="387"/>
      <c r="W206" s="670"/>
      <c r="X206" s="387"/>
      <c r="Y206" s="670"/>
    </row>
    <row r="207" spans="1:25" s="9" customFormat="1" ht="31.5" hidden="1" customHeight="1" x14ac:dyDescent="0.25">
      <c r="A207" s="1092"/>
      <c r="B207" s="1095"/>
      <c r="C207" s="1006" t="s">
        <v>54</v>
      </c>
      <c r="D207" s="1007" t="s">
        <v>55</v>
      </c>
      <c r="E207" s="1007" t="s">
        <v>56</v>
      </c>
      <c r="F207" s="1007" t="s">
        <v>56</v>
      </c>
      <c r="G207" s="1007" t="s">
        <v>57</v>
      </c>
      <c r="H207" s="1007" t="s">
        <v>56</v>
      </c>
      <c r="I207" s="1007" t="s">
        <v>64</v>
      </c>
      <c r="J207" s="1008" t="s">
        <v>70</v>
      </c>
      <c r="K207" s="27" t="s">
        <v>73</v>
      </c>
      <c r="L207" s="27" t="s">
        <v>52</v>
      </c>
      <c r="M207" s="27" t="s">
        <v>13</v>
      </c>
      <c r="N207" s="27" t="s">
        <v>10</v>
      </c>
      <c r="O207" s="27" t="s">
        <v>14</v>
      </c>
      <c r="P207" s="8">
        <v>0</v>
      </c>
      <c r="Q207" s="8"/>
      <c r="R207" s="8"/>
      <c r="S207" s="22" t="s">
        <v>10</v>
      </c>
      <c r="T207" s="387"/>
      <c r="U207" s="670"/>
      <c r="V207" s="387"/>
      <c r="W207" s="670"/>
      <c r="X207" s="387"/>
      <c r="Y207" s="670"/>
    </row>
    <row r="208" spans="1:25" s="9" customFormat="1" ht="31.5" hidden="1" customHeight="1" x14ac:dyDescent="0.25">
      <c r="A208" s="1092"/>
      <c r="B208" s="1095"/>
      <c r="C208" s="1006" t="s">
        <v>54</v>
      </c>
      <c r="D208" s="1007" t="s">
        <v>55</v>
      </c>
      <c r="E208" s="1007" t="s">
        <v>56</v>
      </c>
      <c r="F208" s="1007" t="s">
        <v>56</v>
      </c>
      <c r="G208" s="1007" t="s">
        <v>57</v>
      </c>
      <c r="H208" s="1007" t="s">
        <v>56</v>
      </c>
      <c r="I208" s="1007" t="s">
        <v>64</v>
      </c>
      <c r="J208" s="1008" t="s">
        <v>70</v>
      </c>
      <c r="K208" s="27" t="s">
        <v>73</v>
      </c>
      <c r="L208" s="27" t="s">
        <v>12</v>
      </c>
      <c r="M208" s="27" t="s">
        <v>13</v>
      </c>
      <c r="N208" s="27" t="s">
        <v>10</v>
      </c>
      <c r="O208" s="27" t="s">
        <v>744</v>
      </c>
      <c r="P208" s="8">
        <v>0</v>
      </c>
      <c r="Q208" s="8"/>
      <c r="R208" s="8"/>
      <c r="S208" s="22" t="s">
        <v>10</v>
      </c>
      <c r="T208" s="387"/>
      <c r="U208" s="670"/>
      <c r="V208" s="387"/>
      <c r="W208" s="670"/>
      <c r="X208" s="387"/>
      <c r="Y208" s="670"/>
    </row>
    <row r="209" spans="1:31" s="9" customFormat="1" ht="31.5" hidden="1" customHeight="1" x14ac:dyDescent="0.25">
      <c r="A209" s="1092"/>
      <c r="B209" s="1095"/>
      <c r="C209" s="1006" t="s">
        <v>54</v>
      </c>
      <c r="D209" s="1007" t="s">
        <v>55</v>
      </c>
      <c r="E209" s="1007" t="s">
        <v>56</v>
      </c>
      <c r="F209" s="1007" t="s">
        <v>56</v>
      </c>
      <c r="G209" s="1007" t="s">
        <v>57</v>
      </c>
      <c r="H209" s="1007" t="s">
        <v>56</v>
      </c>
      <c r="I209" s="1007" t="s">
        <v>64</v>
      </c>
      <c r="J209" s="1008" t="s">
        <v>70</v>
      </c>
      <c r="K209" s="27" t="s">
        <v>73</v>
      </c>
      <c r="L209" s="27" t="s">
        <v>12</v>
      </c>
      <c r="M209" s="27" t="s">
        <v>13</v>
      </c>
      <c r="N209" s="27" t="s">
        <v>10</v>
      </c>
      <c r="O209" s="27" t="s">
        <v>745</v>
      </c>
      <c r="P209" s="8">
        <v>0</v>
      </c>
      <c r="Q209" s="8"/>
      <c r="R209" s="8"/>
      <c r="S209" s="22" t="s">
        <v>10</v>
      </c>
      <c r="T209" s="387"/>
      <c r="U209" s="670"/>
      <c r="V209" s="387"/>
      <c r="W209" s="670"/>
      <c r="X209" s="387"/>
      <c r="Y209" s="670"/>
    </row>
    <row r="210" spans="1:31" s="9" customFormat="1" ht="31.5" hidden="1" customHeight="1" x14ac:dyDescent="0.25">
      <c r="A210" s="1092"/>
      <c r="B210" s="1095"/>
      <c r="C210" s="1006" t="s">
        <v>54</v>
      </c>
      <c r="D210" s="1007" t="s">
        <v>55</v>
      </c>
      <c r="E210" s="1007" t="s">
        <v>56</v>
      </c>
      <c r="F210" s="1007" t="s">
        <v>56</v>
      </c>
      <c r="G210" s="1007" t="s">
        <v>57</v>
      </c>
      <c r="H210" s="1007" t="s">
        <v>56</v>
      </c>
      <c r="I210" s="1007" t="s">
        <v>64</v>
      </c>
      <c r="J210" s="1008" t="s">
        <v>70</v>
      </c>
      <c r="K210" s="27" t="s">
        <v>73</v>
      </c>
      <c r="L210" s="27" t="s">
        <v>12</v>
      </c>
      <c r="M210" s="27" t="s">
        <v>13</v>
      </c>
      <c r="N210" s="27" t="s">
        <v>34</v>
      </c>
      <c r="O210" s="27" t="s">
        <v>25</v>
      </c>
      <c r="P210" s="8">
        <f>'212, 226 КВР 112 (2021)Р-Н'!F15</f>
        <v>0</v>
      </c>
      <c r="Q210" s="8"/>
      <c r="R210" s="8"/>
      <c r="S210" s="22" t="s">
        <v>10</v>
      </c>
      <c r="T210" s="387"/>
      <c r="U210" s="670"/>
      <c r="V210" s="387"/>
      <c r="W210" s="670"/>
      <c r="X210" s="387"/>
      <c r="Y210" s="670"/>
    </row>
    <row r="211" spans="1:31" s="9" customFormat="1" ht="31.5" hidden="1" customHeight="1" x14ac:dyDescent="0.25">
      <c r="A211" s="1092"/>
      <c r="B211" s="1095"/>
      <c r="C211" s="1006" t="s">
        <v>54</v>
      </c>
      <c r="D211" s="1007" t="s">
        <v>55</v>
      </c>
      <c r="E211" s="1007" t="s">
        <v>56</v>
      </c>
      <c r="F211" s="1007" t="s">
        <v>56</v>
      </c>
      <c r="G211" s="1007" t="s">
        <v>57</v>
      </c>
      <c r="H211" s="1007" t="s">
        <v>56</v>
      </c>
      <c r="I211" s="1007" t="s">
        <v>64</v>
      </c>
      <c r="J211" s="1008" t="s">
        <v>70</v>
      </c>
      <c r="K211" s="27" t="s">
        <v>73</v>
      </c>
      <c r="L211" s="27" t="s">
        <v>52</v>
      </c>
      <c r="M211" s="27" t="s">
        <v>13</v>
      </c>
      <c r="N211" s="27" t="s">
        <v>10</v>
      </c>
      <c r="O211" s="27" t="s">
        <v>25</v>
      </c>
      <c r="P211" s="8">
        <v>0</v>
      </c>
      <c r="Q211" s="8"/>
      <c r="R211" s="8"/>
      <c r="S211" s="22" t="s">
        <v>10</v>
      </c>
      <c r="T211" s="387"/>
      <c r="U211" s="670"/>
      <c r="V211" s="387"/>
      <c r="W211" s="670"/>
      <c r="X211" s="387"/>
      <c r="Y211" s="670"/>
    </row>
    <row r="212" spans="1:31" s="9" customFormat="1" ht="31.5" customHeight="1" x14ac:dyDescent="0.25">
      <c r="A212" s="1092"/>
      <c r="B212" s="1095"/>
      <c r="C212" s="1006" t="s">
        <v>54</v>
      </c>
      <c r="D212" s="1007" t="s">
        <v>55</v>
      </c>
      <c r="E212" s="1007" t="s">
        <v>56</v>
      </c>
      <c r="F212" s="1007" t="s">
        <v>56</v>
      </c>
      <c r="G212" s="1007" t="s">
        <v>57</v>
      </c>
      <c r="H212" s="1007" t="s">
        <v>56</v>
      </c>
      <c r="I212" s="1007" t="s">
        <v>58</v>
      </c>
      <c r="J212" s="1008" t="s">
        <v>70</v>
      </c>
      <c r="K212" s="27" t="s">
        <v>73</v>
      </c>
      <c r="L212" s="27" t="s">
        <v>12</v>
      </c>
      <c r="M212" s="27" t="s">
        <v>13</v>
      </c>
      <c r="N212" s="27" t="s">
        <v>20</v>
      </c>
      <c r="O212" s="27" t="s">
        <v>21</v>
      </c>
      <c r="P212" s="8">
        <f>'212, 226 КВР 112 (2021)КРАЙ'!F15</f>
        <v>11000</v>
      </c>
      <c r="Q212" s="8">
        <f>'212, 226 КВР 112 (2022)КРАЙ'!F15</f>
        <v>11000</v>
      </c>
      <c r="R212" s="8">
        <f>'212, 226 КВР 112 (2023)КРАЙ'!F15</f>
        <v>11000</v>
      </c>
      <c r="S212" s="22" t="s">
        <v>10</v>
      </c>
      <c r="T212" s="387"/>
      <c r="U212" s="670"/>
      <c r="V212" s="387"/>
      <c r="W212" s="670"/>
      <c r="X212" s="387"/>
      <c r="Y212" s="670"/>
    </row>
    <row r="213" spans="1:31" s="9" customFormat="1" ht="31.5" hidden="1" customHeight="1" x14ac:dyDescent="0.25">
      <c r="A213" s="1093"/>
      <c r="B213" s="1096"/>
      <c r="C213" s="1006" t="s">
        <v>54</v>
      </c>
      <c r="D213" s="1007" t="s">
        <v>55</v>
      </c>
      <c r="E213" s="1007" t="s">
        <v>56</v>
      </c>
      <c r="F213" s="1007" t="s">
        <v>56</v>
      </c>
      <c r="G213" s="1007" t="s">
        <v>57</v>
      </c>
      <c r="H213" s="1007" t="s">
        <v>56</v>
      </c>
      <c r="I213" s="1007" t="s">
        <v>58</v>
      </c>
      <c r="J213" s="1008" t="s">
        <v>70</v>
      </c>
      <c r="K213" s="27" t="s">
        <v>73</v>
      </c>
      <c r="L213" s="27" t="s">
        <v>52</v>
      </c>
      <c r="M213" s="27" t="s">
        <v>13</v>
      </c>
      <c r="N213" s="27" t="s">
        <v>10</v>
      </c>
      <c r="O213" s="27" t="s">
        <v>21</v>
      </c>
      <c r="P213" s="8">
        <v>0</v>
      </c>
      <c r="Q213" s="8"/>
      <c r="R213" s="8"/>
      <c r="S213" s="22" t="s">
        <v>10</v>
      </c>
      <c r="T213" s="387"/>
      <c r="U213" s="670"/>
      <c r="V213" s="387"/>
      <c r="W213" s="670"/>
      <c r="X213" s="387"/>
      <c r="Y213" s="670"/>
    </row>
    <row r="214" spans="1:31" s="9" customFormat="1" ht="31.5" hidden="1" customHeight="1" x14ac:dyDescent="0.25">
      <c r="A214" s="1091" t="s">
        <v>67</v>
      </c>
      <c r="B214" s="1094">
        <v>2123</v>
      </c>
      <c r="C214" s="1006" t="s">
        <v>54</v>
      </c>
      <c r="D214" s="1007" t="s">
        <v>55</v>
      </c>
      <c r="E214" s="1007" t="s">
        <v>56</v>
      </c>
      <c r="F214" s="1007" t="s">
        <v>56</v>
      </c>
      <c r="G214" s="1007" t="s">
        <v>57</v>
      </c>
      <c r="H214" s="1007" t="s">
        <v>56</v>
      </c>
      <c r="I214" s="1007" t="s">
        <v>64</v>
      </c>
      <c r="J214" s="1008" t="s">
        <v>70</v>
      </c>
      <c r="K214" s="27" t="s">
        <v>68</v>
      </c>
      <c r="L214" s="27" t="s">
        <v>12</v>
      </c>
      <c r="M214" s="27" t="s">
        <v>13</v>
      </c>
      <c r="N214" s="27" t="s">
        <v>10</v>
      </c>
      <c r="O214" s="27" t="s">
        <v>14</v>
      </c>
      <c r="P214" s="8">
        <v>0</v>
      </c>
      <c r="Q214" s="8"/>
      <c r="R214" s="8"/>
      <c r="S214" s="22" t="s">
        <v>10</v>
      </c>
      <c r="T214" s="387"/>
      <c r="U214" s="670"/>
      <c r="V214" s="387"/>
      <c r="W214" s="670"/>
      <c r="X214" s="387"/>
      <c r="Y214" s="670"/>
    </row>
    <row r="215" spans="1:31" s="9" customFormat="1" ht="31.5" hidden="1" customHeight="1" x14ac:dyDescent="0.25">
      <c r="A215" s="1092"/>
      <c r="B215" s="1095"/>
      <c r="C215" s="1006" t="s">
        <v>54</v>
      </c>
      <c r="D215" s="1007" t="s">
        <v>55</v>
      </c>
      <c r="E215" s="1007" t="s">
        <v>56</v>
      </c>
      <c r="F215" s="1007" t="s">
        <v>56</v>
      </c>
      <c r="G215" s="1007" t="s">
        <v>57</v>
      </c>
      <c r="H215" s="1007" t="s">
        <v>56</v>
      </c>
      <c r="I215" s="1007" t="s">
        <v>64</v>
      </c>
      <c r="J215" s="1008" t="s">
        <v>70</v>
      </c>
      <c r="K215" s="27" t="s">
        <v>68</v>
      </c>
      <c r="L215" s="27" t="s">
        <v>52</v>
      </c>
      <c r="M215" s="27" t="s">
        <v>13</v>
      </c>
      <c r="N215" s="27" t="s">
        <v>10</v>
      </c>
      <c r="O215" s="27" t="s">
        <v>14</v>
      </c>
      <c r="P215" s="8">
        <v>0</v>
      </c>
      <c r="Q215" s="8"/>
      <c r="R215" s="8"/>
      <c r="S215" s="22" t="s">
        <v>10</v>
      </c>
      <c r="T215" s="387"/>
      <c r="U215" s="670"/>
      <c r="V215" s="387"/>
      <c r="W215" s="670"/>
      <c r="X215" s="387"/>
      <c r="Y215" s="670"/>
    </row>
    <row r="216" spans="1:31" s="9" customFormat="1" ht="31.5" hidden="1" customHeight="1" x14ac:dyDescent="0.25">
      <c r="A216" s="1092"/>
      <c r="B216" s="1095"/>
      <c r="C216" s="1006" t="s">
        <v>54</v>
      </c>
      <c r="D216" s="1007" t="s">
        <v>55</v>
      </c>
      <c r="E216" s="1007" t="s">
        <v>56</v>
      </c>
      <c r="F216" s="1007" t="s">
        <v>56</v>
      </c>
      <c r="G216" s="1007" t="s">
        <v>57</v>
      </c>
      <c r="H216" s="1007" t="s">
        <v>56</v>
      </c>
      <c r="I216" s="1007" t="s">
        <v>64</v>
      </c>
      <c r="J216" s="1008" t="s">
        <v>70</v>
      </c>
      <c r="K216" s="27" t="s">
        <v>68</v>
      </c>
      <c r="L216" s="27" t="s">
        <v>12</v>
      </c>
      <c r="M216" s="27" t="s">
        <v>13</v>
      </c>
      <c r="N216" s="27" t="s">
        <v>10</v>
      </c>
      <c r="O216" s="27" t="s">
        <v>744</v>
      </c>
      <c r="P216" s="8">
        <v>0</v>
      </c>
      <c r="Q216" s="8"/>
      <c r="R216" s="8"/>
      <c r="S216" s="22" t="s">
        <v>10</v>
      </c>
      <c r="T216" s="387"/>
      <c r="U216" s="670"/>
      <c r="V216" s="387"/>
      <c r="W216" s="670"/>
      <c r="X216" s="387"/>
      <c r="Y216" s="670"/>
    </row>
    <row r="217" spans="1:31" s="9" customFormat="1" ht="31.5" hidden="1" customHeight="1" x14ac:dyDescent="0.25">
      <c r="A217" s="1092"/>
      <c r="B217" s="1095"/>
      <c r="C217" s="1006" t="s">
        <v>54</v>
      </c>
      <c r="D217" s="1007" t="s">
        <v>55</v>
      </c>
      <c r="E217" s="1007" t="s">
        <v>56</v>
      </c>
      <c r="F217" s="1007" t="s">
        <v>56</v>
      </c>
      <c r="G217" s="1007" t="s">
        <v>57</v>
      </c>
      <c r="H217" s="1007" t="s">
        <v>56</v>
      </c>
      <c r="I217" s="1007" t="s">
        <v>64</v>
      </c>
      <c r="J217" s="1008" t="s">
        <v>70</v>
      </c>
      <c r="K217" s="27" t="s">
        <v>68</v>
      </c>
      <c r="L217" s="27" t="s">
        <v>12</v>
      </c>
      <c r="M217" s="27" t="s">
        <v>13</v>
      </c>
      <c r="N217" s="27" t="s">
        <v>10</v>
      </c>
      <c r="O217" s="27" t="s">
        <v>745</v>
      </c>
      <c r="P217" s="8">
        <v>0</v>
      </c>
      <c r="Q217" s="8"/>
      <c r="R217" s="8"/>
      <c r="S217" s="22" t="s">
        <v>10</v>
      </c>
      <c r="T217" s="387"/>
      <c r="U217" s="670"/>
      <c r="V217" s="387"/>
      <c r="W217" s="670"/>
      <c r="X217" s="387"/>
      <c r="Y217" s="670"/>
    </row>
    <row r="218" spans="1:31" s="9" customFormat="1" ht="31.5" hidden="1" customHeight="1" x14ac:dyDescent="0.25">
      <c r="A218" s="1092"/>
      <c r="B218" s="1095"/>
      <c r="C218" s="1006" t="s">
        <v>54</v>
      </c>
      <c r="D218" s="1007" t="s">
        <v>55</v>
      </c>
      <c r="E218" s="1007" t="s">
        <v>56</v>
      </c>
      <c r="F218" s="1007" t="s">
        <v>56</v>
      </c>
      <c r="G218" s="1007" t="s">
        <v>57</v>
      </c>
      <c r="H218" s="1007" t="s">
        <v>56</v>
      </c>
      <c r="I218" s="1007" t="s">
        <v>64</v>
      </c>
      <c r="J218" s="1008" t="s">
        <v>70</v>
      </c>
      <c r="K218" s="27" t="s">
        <v>68</v>
      </c>
      <c r="L218" s="27" t="s">
        <v>12</v>
      </c>
      <c r="M218" s="27" t="s">
        <v>13</v>
      </c>
      <c r="N218" s="27" t="s">
        <v>34</v>
      </c>
      <c r="O218" s="27" t="s">
        <v>25</v>
      </c>
      <c r="P218" s="8">
        <f>'266 КВР 112 (2021)Р-Н'!F11</f>
        <v>0</v>
      </c>
      <c r="Q218" s="8">
        <f>'266 КВР 112 (2022)Р-Н'!F11</f>
        <v>0</v>
      </c>
      <c r="R218" s="8">
        <f>'266 КВР 112 (2023)Р-Н'!F11</f>
        <v>0</v>
      </c>
      <c r="S218" s="22" t="s">
        <v>10</v>
      </c>
      <c r="T218" s="387"/>
      <c r="U218" s="670"/>
      <c r="V218" s="387"/>
      <c r="W218" s="670"/>
      <c r="X218" s="387"/>
      <c r="Y218" s="670"/>
    </row>
    <row r="219" spans="1:31" s="9" customFormat="1" ht="31.5" hidden="1" customHeight="1" x14ac:dyDescent="0.25">
      <c r="A219" s="1092"/>
      <c r="B219" s="1095"/>
      <c r="C219" s="1006" t="s">
        <v>54</v>
      </c>
      <c r="D219" s="1007" t="s">
        <v>55</v>
      </c>
      <c r="E219" s="1007" t="s">
        <v>56</v>
      </c>
      <c r="F219" s="1007" t="s">
        <v>56</v>
      </c>
      <c r="G219" s="1007" t="s">
        <v>57</v>
      </c>
      <c r="H219" s="1007" t="s">
        <v>56</v>
      </c>
      <c r="I219" s="1007" t="s">
        <v>64</v>
      </c>
      <c r="J219" s="1008" t="s">
        <v>70</v>
      </c>
      <c r="K219" s="27" t="s">
        <v>68</v>
      </c>
      <c r="L219" s="27" t="s">
        <v>52</v>
      </c>
      <c r="M219" s="27" t="s">
        <v>13</v>
      </c>
      <c r="N219" s="27" t="s">
        <v>10</v>
      </c>
      <c r="O219" s="27" t="s">
        <v>25</v>
      </c>
      <c r="P219" s="8">
        <v>0</v>
      </c>
      <c r="Q219" s="8"/>
      <c r="R219" s="8"/>
      <c r="S219" s="22" t="s">
        <v>10</v>
      </c>
      <c r="T219" s="387"/>
      <c r="U219" s="670"/>
      <c r="V219" s="387"/>
      <c r="W219" s="670"/>
      <c r="X219" s="387"/>
      <c r="Y219" s="670"/>
    </row>
    <row r="220" spans="1:31" s="9" customFormat="1" ht="31.5" hidden="1" customHeight="1" x14ac:dyDescent="0.25">
      <c r="A220" s="1092"/>
      <c r="B220" s="1095"/>
      <c r="C220" s="1006" t="s">
        <v>54</v>
      </c>
      <c r="D220" s="1007" t="s">
        <v>55</v>
      </c>
      <c r="E220" s="1007" t="s">
        <v>56</v>
      </c>
      <c r="F220" s="1007" t="s">
        <v>56</v>
      </c>
      <c r="G220" s="1007" t="s">
        <v>57</v>
      </c>
      <c r="H220" s="1007" t="s">
        <v>56</v>
      </c>
      <c r="I220" s="1007" t="s">
        <v>58</v>
      </c>
      <c r="J220" s="1008" t="s">
        <v>70</v>
      </c>
      <c r="K220" s="27" t="s">
        <v>68</v>
      </c>
      <c r="L220" s="27" t="s">
        <v>12</v>
      </c>
      <c r="M220" s="27" t="s">
        <v>13</v>
      </c>
      <c r="N220" s="27" t="s">
        <v>20</v>
      </c>
      <c r="O220" s="27" t="s">
        <v>21</v>
      </c>
      <c r="P220" s="8">
        <f>'266 КВР 112 (2021)КРАЙ'!F11</f>
        <v>0</v>
      </c>
      <c r="Q220" s="8">
        <f>'266 КВР 112 (2022)КРАЙ'!F11</f>
        <v>0</v>
      </c>
      <c r="R220" s="8">
        <f>'266 КВР 112 (2023)КРАЙ'!F11</f>
        <v>0</v>
      </c>
      <c r="S220" s="22" t="s">
        <v>10</v>
      </c>
      <c r="T220" s="387"/>
      <c r="U220" s="670"/>
      <c r="V220" s="387"/>
      <c r="W220" s="670"/>
      <c r="X220" s="387"/>
      <c r="Y220" s="670"/>
    </row>
    <row r="221" spans="1:31" s="9" customFormat="1" ht="31.5" hidden="1" customHeight="1" x14ac:dyDescent="0.25">
      <c r="A221" s="1093"/>
      <c r="B221" s="1096"/>
      <c r="C221" s="1006" t="s">
        <v>54</v>
      </c>
      <c r="D221" s="1007" t="s">
        <v>55</v>
      </c>
      <c r="E221" s="1007" t="s">
        <v>56</v>
      </c>
      <c r="F221" s="1007" t="s">
        <v>56</v>
      </c>
      <c r="G221" s="1007" t="s">
        <v>57</v>
      </c>
      <c r="H221" s="1007" t="s">
        <v>56</v>
      </c>
      <c r="I221" s="1007" t="s">
        <v>58</v>
      </c>
      <c r="J221" s="1008" t="s">
        <v>70</v>
      </c>
      <c r="K221" s="27" t="s">
        <v>68</v>
      </c>
      <c r="L221" s="27" t="s">
        <v>52</v>
      </c>
      <c r="M221" s="27" t="s">
        <v>13</v>
      </c>
      <c r="N221" s="27" t="s">
        <v>10</v>
      </c>
      <c r="O221" s="27" t="s">
        <v>21</v>
      </c>
      <c r="P221" s="8">
        <v>0</v>
      </c>
      <c r="Q221" s="8"/>
      <c r="R221" s="8"/>
      <c r="S221" s="22" t="s">
        <v>10</v>
      </c>
      <c r="T221" s="387"/>
      <c r="U221" s="670"/>
      <c r="V221" s="387"/>
      <c r="W221" s="670"/>
      <c r="X221" s="387"/>
      <c r="Y221" s="670"/>
    </row>
    <row r="222" spans="1:31" s="9" customFormat="1" ht="31.5" customHeight="1" x14ac:dyDescent="0.25">
      <c r="A222" s="795" t="s">
        <v>74</v>
      </c>
      <c r="B222" s="1009">
        <v>2124</v>
      </c>
      <c r="C222" s="1006" t="s">
        <v>54</v>
      </c>
      <c r="D222" s="1007" t="s">
        <v>55</v>
      </c>
      <c r="E222" s="1007" t="s">
        <v>56</v>
      </c>
      <c r="F222" s="1007" t="s">
        <v>56</v>
      </c>
      <c r="G222" s="1007" t="s">
        <v>57</v>
      </c>
      <c r="H222" s="1007" t="s">
        <v>56</v>
      </c>
      <c r="I222" s="1007" t="s">
        <v>75</v>
      </c>
      <c r="J222" s="1008" t="s">
        <v>70</v>
      </c>
      <c r="K222" s="27" t="s">
        <v>76</v>
      </c>
      <c r="L222" s="27" t="s">
        <v>12</v>
      </c>
      <c r="M222" s="27" t="s">
        <v>13</v>
      </c>
      <c r="N222" s="27" t="s">
        <v>39</v>
      </c>
      <c r="O222" s="27" t="s">
        <v>40</v>
      </c>
      <c r="P222" s="8">
        <f>'267 ЛЬГОТЫ (112) (2021)'!F14</f>
        <v>140809.14000000001</v>
      </c>
      <c r="Q222" s="8">
        <f>'267 ЛЬГОТЫ (112) (2022)'!F14</f>
        <v>175244</v>
      </c>
      <c r="R222" s="8">
        <f>'267 ЛЬГОТЫ (112) (2023)'!F14</f>
        <v>175244</v>
      </c>
      <c r="S222" s="22" t="s">
        <v>10</v>
      </c>
      <c r="T222" s="387"/>
      <c r="U222" s="670"/>
      <c r="V222" s="387"/>
      <c r="W222" s="670"/>
      <c r="X222" s="387"/>
      <c r="Y222" s="670"/>
    </row>
    <row r="223" spans="1:31" s="11" customFormat="1" ht="77.25" hidden="1" customHeight="1" x14ac:dyDescent="0.3">
      <c r="A223" s="676" t="s">
        <v>872</v>
      </c>
      <c r="B223" s="677">
        <v>2130</v>
      </c>
      <c r="C223" s="1115" t="s">
        <v>10</v>
      </c>
      <c r="D223" s="1116"/>
      <c r="E223" s="1116"/>
      <c r="F223" s="1116"/>
      <c r="G223" s="1116"/>
      <c r="H223" s="1116"/>
      <c r="I223" s="1116"/>
      <c r="J223" s="1117"/>
      <c r="K223" s="1115" t="s">
        <v>10</v>
      </c>
      <c r="L223" s="1116"/>
      <c r="M223" s="1116"/>
      <c r="N223" s="1116"/>
      <c r="O223" s="1117"/>
      <c r="P223" s="678">
        <f>SUM(P224:P231)</f>
        <v>0</v>
      </c>
      <c r="Q223" s="678">
        <f>SUM(Q224:Q231)</f>
        <v>0</v>
      </c>
      <c r="R223" s="678">
        <f>SUM(R224:R231)</f>
        <v>0</v>
      </c>
      <c r="S223" s="679" t="s">
        <v>10</v>
      </c>
      <c r="T223" s="374"/>
      <c r="U223" s="802"/>
      <c r="V223" s="374"/>
      <c r="W223" s="802"/>
      <c r="X223" s="374"/>
      <c r="Y223" s="802"/>
      <c r="Z223" s="803"/>
      <c r="AA223" s="803"/>
      <c r="AB223" s="803"/>
      <c r="AC223" s="803"/>
      <c r="AD223" s="803"/>
      <c r="AE223" s="803"/>
    </row>
    <row r="224" spans="1:31" s="9" customFormat="1" ht="31.5" hidden="1" customHeight="1" x14ac:dyDescent="0.25">
      <c r="A224" s="1091" t="s">
        <v>72</v>
      </c>
      <c r="B224" s="1094">
        <v>2122</v>
      </c>
      <c r="C224" s="1006" t="s">
        <v>54</v>
      </c>
      <c r="D224" s="1007" t="s">
        <v>55</v>
      </c>
      <c r="E224" s="1007" t="s">
        <v>56</v>
      </c>
      <c r="F224" s="1007" t="s">
        <v>56</v>
      </c>
      <c r="G224" s="1007" t="s">
        <v>57</v>
      </c>
      <c r="H224" s="1007" t="s">
        <v>56</v>
      </c>
      <c r="I224" s="1007" t="s">
        <v>64</v>
      </c>
      <c r="J224" s="1008" t="s">
        <v>873</v>
      </c>
      <c r="K224" s="27" t="s">
        <v>73</v>
      </c>
      <c r="L224" s="27" t="s">
        <v>12</v>
      </c>
      <c r="M224" s="27" t="s">
        <v>13</v>
      </c>
      <c r="N224" s="27" t="s">
        <v>10</v>
      </c>
      <c r="O224" s="27" t="s">
        <v>14</v>
      </c>
      <c r="P224" s="8">
        <v>0</v>
      </c>
      <c r="Q224" s="8"/>
      <c r="R224" s="8"/>
      <c r="S224" s="22" t="s">
        <v>10</v>
      </c>
      <c r="T224" s="387"/>
      <c r="U224" s="670"/>
      <c r="V224" s="387"/>
      <c r="W224" s="670"/>
      <c r="X224" s="387"/>
      <c r="Y224" s="670"/>
    </row>
    <row r="225" spans="1:25" s="9" customFormat="1" ht="31.5" hidden="1" customHeight="1" x14ac:dyDescent="0.25">
      <c r="A225" s="1092"/>
      <c r="B225" s="1095"/>
      <c r="C225" s="1006" t="s">
        <v>54</v>
      </c>
      <c r="D225" s="1007" t="s">
        <v>55</v>
      </c>
      <c r="E225" s="1007" t="s">
        <v>56</v>
      </c>
      <c r="F225" s="1007" t="s">
        <v>56</v>
      </c>
      <c r="G225" s="1007" t="s">
        <v>57</v>
      </c>
      <c r="H225" s="1007" t="s">
        <v>56</v>
      </c>
      <c r="I225" s="1007" t="s">
        <v>64</v>
      </c>
      <c r="J225" s="1008" t="s">
        <v>873</v>
      </c>
      <c r="K225" s="27" t="s">
        <v>73</v>
      </c>
      <c r="L225" s="27" t="s">
        <v>52</v>
      </c>
      <c r="M225" s="27" t="s">
        <v>13</v>
      </c>
      <c r="N225" s="27" t="s">
        <v>10</v>
      </c>
      <c r="O225" s="27" t="s">
        <v>14</v>
      </c>
      <c r="P225" s="8">
        <v>0</v>
      </c>
      <c r="Q225" s="8"/>
      <c r="R225" s="8"/>
      <c r="S225" s="22" t="s">
        <v>10</v>
      </c>
      <c r="T225" s="387"/>
      <c r="U225" s="670"/>
      <c r="V225" s="387"/>
      <c r="W225" s="670"/>
      <c r="X225" s="387"/>
      <c r="Y225" s="670"/>
    </row>
    <row r="226" spans="1:25" s="9" customFormat="1" ht="31.5" hidden="1" customHeight="1" x14ac:dyDescent="0.25">
      <c r="A226" s="1092"/>
      <c r="B226" s="1095"/>
      <c r="C226" s="1006" t="s">
        <v>54</v>
      </c>
      <c r="D226" s="1007" t="s">
        <v>55</v>
      </c>
      <c r="E226" s="1007" t="s">
        <v>56</v>
      </c>
      <c r="F226" s="1007" t="s">
        <v>56</v>
      </c>
      <c r="G226" s="1007" t="s">
        <v>57</v>
      </c>
      <c r="H226" s="1007" t="s">
        <v>56</v>
      </c>
      <c r="I226" s="1007" t="s">
        <v>64</v>
      </c>
      <c r="J226" s="1008" t="s">
        <v>873</v>
      </c>
      <c r="K226" s="27" t="s">
        <v>73</v>
      </c>
      <c r="L226" s="27" t="s">
        <v>12</v>
      </c>
      <c r="M226" s="27" t="s">
        <v>13</v>
      </c>
      <c r="N226" s="27" t="s">
        <v>10</v>
      </c>
      <c r="O226" s="27" t="s">
        <v>744</v>
      </c>
      <c r="P226" s="8">
        <v>0</v>
      </c>
      <c r="Q226" s="8"/>
      <c r="R226" s="8"/>
      <c r="S226" s="22" t="s">
        <v>10</v>
      </c>
      <c r="T226" s="387"/>
      <c r="U226" s="670"/>
      <c r="V226" s="387"/>
      <c r="W226" s="670"/>
      <c r="X226" s="387"/>
      <c r="Y226" s="670"/>
    </row>
    <row r="227" spans="1:25" s="9" customFormat="1" ht="31.5" hidden="1" customHeight="1" x14ac:dyDescent="0.25">
      <c r="A227" s="1092"/>
      <c r="B227" s="1095"/>
      <c r="C227" s="1006" t="s">
        <v>54</v>
      </c>
      <c r="D227" s="1007" t="s">
        <v>55</v>
      </c>
      <c r="E227" s="1007" t="s">
        <v>56</v>
      </c>
      <c r="F227" s="1007" t="s">
        <v>56</v>
      </c>
      <c r="G227" s="1007" t="s">
        <v>57</v>
      </c>
      <c r="H227" s="1007" t="s">
        <v>56</v>
      </c>
      <c r="I227" s="1007" t="s">
        <v>64</v>
      </c>
      <c r="J227" s="1008" t="s">
        <v>873</v>
      </c>
      <c r="K227" s="27" t="s">
        <v>73</v>
      </c>
      <c r="L227" s="27" t="s">
        <v>12</v>
      </c>
      <c r="M227" s="27" t="s">
        <v>13</v>
      </c>
      <c r="N227" s="27" t="s">
        <v>10</v>
      </c>
      <c r="O227" s="27" t="s">
        <v>745</v>
      </c>
      <c r="P227" s="8">
        <v>0</v>
      </c>
      <c r="Q227" s="8"/>
      <c r="R227" s="8"/>
      <c r="S227" s="22" t="s">
        <v>10</v>
      </c>
      <c r="T227" s="387"/>
      <c r="U227" s="670"/>
      <c r="V227" s="387"/>
      <c r="W227" s="670"/>
      <c r="X227" s="387"/>
      <c r="Y227" s="670"/>
    </row>
    <row r="228" spans="1:25" s="9" customFormat="1" ht="31.5" hidden="1" customHeight="1" x14ac:dyDescent="0.25">
      <c r="A228" s="1092"/>
      <c r="B228" s="1095"/>
      <c r="C228" s="1006" t="s">
        <v>54</v>
      </c>
      <c r="D228" s="1007" t="s">
        <v>55</v>
      </c>
      <c r="E228" s="1007" t="s">
        <v>56</v>
      </c>
      <c r="F228" s="1007" t="s">
        <v>56</v>
      </c>
      <c r="G228" s="1007" t="s">
        <v>57</v>
      </c>
      <c r="H228" s="1007" t="s">
        <v>56</v>
      </c>
      <c r="I228" s="1007" t="s">
        <v>64</v>
      </c>
      <c r="J228" s="1008" t="s">
        <v>873</v>
      </c>
      <c r="K228" s="27" t="s">
        <v>73</v>
      </c>
      <c r="L228" s="27" t="s">
        <v>12</v>
      </c>
      <c r="M228" s="27" t="s">
        <v>13</v>
      </c>
      <c r="N228" s="27" t="s">
        <v>34</v>
      </c>
      <c r="O228" s="27" t="s">
        <v>25</v>
      </c>
      <c r="P228" s="8">
        <f>'226 КВР 113 (2021)Р-Н'!F15</f>
        <v>0</v>
      </c>
      <c r="Q228" s="8"/>
      <c r="R228" s="8"/>
      <c r="S228" s="22" t="s">
        <v>10</v>
      </c>
      <c r="T228" s="387"/>
      <c r="U228" s="670"/>
      <c r="V228" s="387"/>
      <c r="W228" s="670"/>
      <c r="X228" s="387"/>
      <c r="Y228" s="670"/>
    </row>
    <row r="229" spans="1:25" s="9" customFormat="1" ht="31.5" hidden="1" customHeight="1" x14ac:dyDescent="0.25">
      <c r="A229" s="1092"/>
      <c r="B229" s="1095"/>
      <c r="C229" s="1006" t="s">
        <v>54</v>
      </c>
      <c r="D229" s="1007" t="s">
        <v>55</v>
      </c>
      <c r="E229" s="1007" t="s">
        <v>56</v>
      </c>
      <c r="F229" s="1007" t="s">
        <v>56</v>
      </c>
      <c r="G229" s="1007" t="s">
        <v>57</v>
      </c>
      <c r="H229" s="1007" t="s">
        <v>56</v>
      </c>
      <c r="I229" s="1007" t="s">
        <v>64</v>
      </c>
      <c r="J229" s="1008" t="s">
        <v>873</v>
      </c>
      <c r="K229" s="27" t="s">
        <v>73</v>
      </c>
      <c r="L229" s="27" t="s">
        <v>52</v>
      </c>
      <c r="M229" s="27" t="s">
        <v>13</v>
      </c>
      <c r="N229" s="27" t="s">
        <v>10</v>
      </c>
      <c r="O229" s="27" t="s">
        <v>25</v>
      </c>
      <c r="P229" s="8">
        <v>0</v>
      </c>
      <c r="Q229" s="8"/>
      <c r="R229" s="8"/>
      <c r="S229" s="22" t="s">
        <v>10</v>
      </c>
      <c r="T229" s="387"/>
      <c r="U229" s="670"/>
      <c r="V229" s="387"/>
      <c r="W229" s="670"/>
      <c r="X229" s="387"/>
      <c r="Y229" s="670"/>
    </row>
    <row r="230" spans="1:25" s="9" customFormat="1" ht="31.5" hidden="1" customHeight="1" x14ac:dyDescent="0.25">
      <c r="A230" s="1092"/>
      <c r="B230" s="1095"/>
      <c r="C230" s="1006" t="s">
        <v>54</v>
      </c>
      <c r="D230" s="1007" t="s">
        <v>55</v>
      </c>
      <c r="E230" s="1007" t="s">
        <v>56</v>
      </c>
      <c r="F230" s="1007" t="s">
        <v>56</v>
      </c>
      <c r="G230" s="1007" t="s">
        <v>57</v>
      </c>
      <c r="H230" s="1007" t="s">
        <v>56</v>
      </c>
      <c r="I230" s="1007" t="s">
        <v>58</v>
      </c>
      <c r="J230" s="1008" t="s">
        <v>873</v>
      </c>
      <c r="K230" s="27" t="s">
        <v>73</v>
      </c>
      <c r="L230" s="27" t="s">
        <v>12</v>
      </c>
      <c r="M230" s="27" t="s">
        <v>13</v>
      </c>
      <c r="N230" s="27" t="s">
        <v>20</v>
      </c>
      <c r="O230" s="27" t="s">
        <v>21</v>
      </c>
      <c r="P230" s="8">
        <f>'226 КВР 113 (2021)КРАЙ'!F15</f>
        <v>0</v>
      </c>
      <c r="Q230" s="8"/>
      <c r="R230" s="8"/>
      <c r="S230" s="22" t="s">
        <v>10</v>
      </c>
      <c r="T230" s="387"/>
      <c r="U230" s="670"/>
      <c r="V230" s="387"/>
      <c r="W230" s="670"/>
      <c r="X230" s="387"/>
      <c r="Y230" s="670"/>
    </row>
    <row r="231" spans="1:25" s="9" customFormat="1" ht="31.5" hidden="1" customHeight="1" x14ac:dyDescent="0.25">
      <c r="A231" s="1093"/>
      <c r="B231" s="1096"/>
      <c r="C231" s="1006" t="s">
        <v>54</v>
      </c>
      <c r="D231" s="1007" t="s">
        <v>55</v>
      </c>
      <c r="E231" s="1007" t="s">
        <v>56</v>
      </c>
      <c r="F231" s="1007" t="s">
        <v>56</v>
      </c>
      <c r="G231" s="1007" t="s">
        <v>57</v>
      </c>
      <c r="H231" s="1007" t="s">
        <v>56</v>
      </c>
      <c r="I231" s="1007" t="s">
        <v>58</v>
      </c>
      <c r="J231" s="1008" t="s">
        <v>873</v>
      </c>
      <c r="K231" s="27" t="s">
        <v>73</v>
      </c>
      <c r="L231" s="27" t="s">
        <v>52</v>
      </c>
      <c r="M231" s="27" t="s">
        <v>13</v>
      </c>
      <c r="N231" s="27" t="s">
        <v>10</v>
      </c>
      <c r="O231" s="27" t="s">
        <v>21</v>
      </c>
      <c r="P231" s="8">
        <v>0</v>
      </c>
      <c r="Q231" s="8"/>
      <c r="R231" s="8"/>
      <c r="S231" s="22" t="s">
        <v>10</v>
      </c>
      <c r="T231" s="387"/>
      <c r="U231" s="670"/>
      <c r="V231" s="387"/>
      <c r="W231" s="670"/>
      <c r="X231" s="387"/>
      <c r="Y231" s="670"/>
    </row>
    <row r="232" spans="1:25" s="11" customFormat="1" ht="77.25" customHeight="1" x14ac:dyDescent="0.25">
      <c r="A232" s="676" t="s">
        <v>159</v>
      </c>
      <c r="B232" s="677">
        <v>2140</v>
      </c>
      <c r="C232" s="1115" t="s">
        <v>10</v>
      </c>
      <c r="D232" s="1116"/>
      <c r="E232" s="1116"/>
      <c r="F232" s="1116"/>
      <c r="G232" s="1116"/>
      <c r="H232" s="1116"/>
      <c r="I232" s="1116"/>
      <c r="J232" s="1117"/>
      <c r="K232" s="1115" t="s">
        <v>10</v>
      </c>
      <c r="L232" s="1116"/>
      <c r="M232" s="1116"/>
      <c r="N232" s="1116"/>
      <c r="O232" s="1117"/>
      <c r="P232" s="678">
        <f>SUM(P233:P280)</f>
        <v>2671248.85</v>
      </c>
      <c r="Q232" s="678">
        <f>SUM(Q233:Q280)</f>
        <v>2669564.56</v>
      </c>
      <c r="R232" s="678">
        <f>SUM(R233:R280)</f>
        <v>2669564.56</v>
      </c>
      <c r="S232" s="679" t="s">
        <v>10</v>
      </c>
      <c r="T232" s="387"/>
      <c r="U232" s="670"/>
      <c r="V232" s="387"/>
      <c r="W232" s="670"/>
      <c r="X232" s="387"/>
      <c r="Y232" s="670"/>
    </row>
    <row r="233" spans="1:25" s="9" customFormat="1" ht="29.25" hidden="1" customHeight="1" x14ac:dyDescent="0.25">
      <c r="A233" s="1097" t="s">
        <v>160</v>
      </c>
      <c r="B233" s="1094">
        <v>2141</v>
      </c>
      <c r="C233" s="1006" t="s">
        <v>54</v>
      </c>
      <c r="D233" s="1007" t="s">
        <v>55</v>
      </c>
      <c r="E233" s="1007" t="s">
        <v>56</v>
      </c>
      <c r="F233" s="1007" t="s">
        <v>56</v>
      </c>
      <c r="G233" s="1007" t="s">
        <v>57</v>
      </c>
      <c r="H233" s="1007" t="s">
        <v>56</v>
      </c>
      <c r="I233" s="1007" t="s">
        <v>64</v>
      </c>
      <c r="J233" s="1008" t="s">
        <v>77</v>
      </c>
      <c r="K233" s="27" t="s">
        <v>78</v>
      </c>
      <c r="L233" s="27" t="s">
        <v>12</v>
      </c>
      <c r="M233" s="27" t="s">
        <v>13</v>
      </c>
      <c r="N233" s="27" t="s">
        <v>10</v>
      </c>
      <c r="O233" s="27" t="s">
        <v>14</v>
      </c>
      <c r="P233" s="8">
        <v>0</v>
      </c>
      <c r="Q233" s="8">
        <v>0</v>
      </c>
      <c r="R233" s="8">
        <v>0</v>
      </c>
      <c r="S233" s="22" t="s">
        <v>10</v>
      </c>
      <c r="T233" s="387"/>
      <c r="U233" s="670"/>
      <c r="V233" s="387"/>
      <c r="W233" s="670"/>
      <c r="X233" s="387"/>
      <c r="Y233" s="670"/>
    </row>
    <row r="234" spans="1:25" s="9" customFormat="1" ht="29.25" hidden="1" customHeight="1" x14ac:dyDescent="0.25">
      <c r="A234" s="1098"/>
      <c r="B234" s="1095"/>
      <c r="C234" s="1006" t="s">
        <v>54</v>
      </c>
      <c r="D234" s="1007" t="s">
        <v>55</v>
      </c>
      <c r="E234" s="1007" t="s">
        <v>56</v>
      </c>
      <c r="F234" s="1007" t="s">
        <v>56</v>
      </c>
      <c r="G234" s="1007" t="s">
        <v>57</v>
      </c>
      <c r="H234" s="1007" t="s">
        <v>56</v>
      </c>
      <c r="I234" s="1007" t="s">
        <v>64</v>
      </c>
      <c r="J234" s="1008" t="s">
        <v>77</v>
      </c>
      <c r="K234" s="27" t="s">
        <v>78</v>
      </c>
      <c r="L234" s="27" t="s">
        <v>52</v>
      </c>
      <c r="M234" s="27" t="s">
        <v>13</v>
      </c>
      <c r="N234" s="27" t="s">
        <v>10</v>
      </c>
      <c r="O234" s="27" t="s">
        <v>14</v>
      </c>
      <c r="P234" s="8">
        <v>0</v>
      </c>
      <c r="Q234" s="8"/>
      <c r="R234" s="8"/>
      <c r="S234" s="22" t="s">
        <v>10</v>
      </c>
      <c r="T234" s="387"/>
      <c r="U234" s="670"/>
      <c r="V234" s="387"/>
      <c r="W234" s="670"/>
      <c r="X234" s="387"/>
      <c r="Y234" s="670"/>
    </row>
    <row r="235" spans="1:25" s="9" customFormat="1" ht="29.25" hidden="1" customHeight="1" x14ac:dyDescent="0.25">
      <c r="A235" s="1098"/>
      <c r="B235" s="1095"/>
      <c r="C235" s="1006" t="s">
        <v>54</v>
      </c>
      <c r="D235" s="1007" t="s">
        <v>55</v>
      </c>
      <c r="E235" s="1007" t="s">
        <v>56</v>
      </c>
      <c r="F235" s="1007" t="s">
        <v>56</v>
      </c>
      <c r="G235" s="1007" t="s">
        <v>57</v>
      </c>
      <c r="H235" s="1007" t="s">
        <v>56</v>
      </c>
      <c r="I235" s="1007" t="s">
        <v>64</v>
      </c>
      <c r="J235" s="1008" t="s">
        <v>77</v>
      </c>
      <c r="K235" s="27" t="s">
        <v>78</v>
      </c>
      <c r="L235" s="27" t="s">
        <v>12</v>
      </c>
      <c r="M235" s="27" t="s">
        <v>13</v>
      </c>
      <c r="N235" s="27" t="s">
        <v>10</v>
      </c>
      <c r="O235" s="27" t="s">
        <v>744</v>
      </c>
      <c r="P235" s="8">
        <v>0</v>
      </c>
      <c r="Q235" s="8"/>
      <c r="R235" s="8"/>
      <c r="S235" s="22" t="s">
        <v>10</v>
      </c>
      <c r="T235" s="387"/>
      <c r="U235" s="670"/>
      <c r="V235" s="387"/>
      <c r="W235" s="670"/>
      <c r="X235" s="387"/>
      <c r="Y235" s="670"/>
    </row>
    <row r="236" spans="1:25" s="9" customFormat="1" ht="29.25" hidden="1" customHeight="1" x14ac:dyDescent="0.25">
      <c r="A236" s="1098"/>
      <c r="B236" s="1095"/>
      <c r="C236" s="1006" t="s">
        <v>54</v>
      </c>
      <c r="D236" s="1007" t="s">
        <v>55</v>
      </c>
      <c r="E236" s="1007" t="s">
        <v>56</v>
      </c>
      <c r="F236" s="1007" t="s">
        <v>56</v>
      </c>
      <c r="G236" s="1007" t="s">
        <v>57</v>
      </c>
      <c r="H236" s="1007" t="s">
        <v>56</v>
      </c>
      <c r="I236" s="1007" t="s">
        <v>64</v>
      </c>
      <c r="J236" s="1008" t="s">
        <v>77</v>
      </c>
      <c r="K236" s="27" t="s">
        <v>78</v>
      </c>
      <c r="L236" s="27" t="s">
        <v>12</v>
      </c>
      <c r="M236" s="27" t="s">
        <v>13</v>
      </c>
      <c r="N236" s="27" t="s">
        <v>10</v>
      </c>
      <c r="O236" s="27" t="s">
        <v>745</v>
      </c>
      <c r="P236" s="8">
        <v>0</v>
      </c>
      <c r="Q236" s="8"/>
      <c r="R236" s="8"/>
      <c r="S236" s="22" t="s">
        <v>10</v>
      </c>
      <c r="T236" s="387"/>
      <c r="U236" s="670"/>
      <c r="V236" s="387"/>
      <c r="W236" s="670"/>
      <c r="X236" s="387"/>
      <c r="Y236" s="670"/>
    </row>
    <row r="237" spans="1:25" s="9" customFormat="1" ht="29.25" customHeight="1" x14ac:dyDescent="0.25">
      <c r="A237" s="1098"/>
      <c r="B237" s="1095"/>
      <c r="C237" s="1006" t="s">
        <v>54</v>
      </c>
      <c r="D237" s="1007" t="s">
        <v>55</v>
      </c>
      <c r="E237" s="1007" t="s">
        <v>56</v>
      </c>
      <c r="F237" s="1007" t="s">
        <v>56</v>
      </c>
      <c r="G237" s="1007" t="s">
        <v>57</v>
      </c>
      <c r="H237" s="1007" t="s">
        <v>56</v>
      </c>
      <c r="I237" s="1007" t="s">
        <v>64</v>
      </c>
      <c r="J237" s="1008" t="s">
        <v>77</v>
      </c>
      <c r="K237" s="27" t="s">
        <v>78</v>
      </c>
      <c r="L237" s="27" t="s">
        <v>12</v>
      </c>
      <c r="M237" s="27" t="s">
        <v>23</v>
      </c>
      <c r="N237" s="27" t="s">
        <v>24</v>
      </c>
      <c r="O237" s="27" t="s">
        <v>25</v>
      </c>
      <c r="P237" s="8">
        <f>'213 КВР 119 (2021-2023)Р-Н'!F23</f>
        <v>1839.61</v>
      </c>
      <c r="Q237" s="8">
        <f>'213 КВР 119 (2021-2023)Р-Н'!H23</f>
        <v>0</v>
      </c>
      <c r="R237" s="8">
        <f>'213 КВР 119 (2021-2023)Р-Н'!I23</f>
        <v>0</v>
      </c>
      <c r="S237" s="22" t="s">
        <v>10</v>
      </c>
      <c r="T237" s="387"/>
      <c r="U237" s="670"/>
      <c r="V237" s="387"/>
      <c r="W237" s="670"/>
      <c r="X237" s="387"/>
      <c r="Y237" s="670"/>
    </row>
    <row r="238" spans="1:25" s="9" customFormat="1" ht="29.25" customHeight="1" x14ac:dyDescent="0.25">
      <c r="A238" s="1098"/>
      <c r="B238" s="1095"/>
      <c r="C238" s="1006" t="s">
        <v>54</v>
      </c>
      <c r="D238" s="1007" t="s">
        <v>55</v>
      </c>
      <c r="E238" s="1007" t="s">
        <v>56</v>
      </c>
      <c r="F238" s="1007" t="s">
        <v>56</v>
      </c>
      <c r="G238" s="1007" t="s">
        <v>57</v>
      </c>
      <c r="H238" s="1007" t="s">
        <v>56</v>
      </c>
      <c r="I238" s="1007" t="s">
        <v>64</v>
      </c>
      <c r="J238" s="1008" t="s">
        <v>77</v>
      </c>
      <c r="K238" s="27" t="s">
        <v>78</v>
      </c>
      <c r="L238" s="27" t="s">
        <v>52</v>
      </c>
      <c r="M238" s="27" t="s">
        <v>13</v>
      </c>
      <c r="N238" s="27" t="s">
        <v>10</v>
      </c>
      <c r="O238" s="27" t="s">
        <v>25</v>
      </c>
      <c r="P238" s="8">
        <f>'213 КВР 119 (2021-2023)Р-Н'!G23</f>
        <v>76.63000000000001</v>
      </c>
      <c r="Q238" s="8"/>
      <c r="R238" s="8"/>
      <c r="S238" s="22" t="s">
        <v>10</v>
      </c>
      <c r="T238" s="387"/>
      <c r="U238" s="670"/>
      <c r="V238" s="387"/>
      <c r="W238" s="670"/>
      <c r="X238" s="387"/>
      <c r="Y238" s="670"/>
    </row>
    <row r="239" spans="1:25" s="9" customFormat="1" ht="29.25" customHeight="1" x14ac:dyDescent="0.25">
      <c r="A239" s="1098"/>
      <c r="B239" s="1095"/>
      <c r="C239" s="1006" t="s">
        <v>54</v>
      </c>
      <c r="D239" s="1007" t="s">
        <v>55</v>
      </c>
      <c r="E239" s="1007" t="s">
        <v>56</v>
      </c>
      <c r="F239" s="1007" t="s">
        <v>56</v>
      </c>
      <c r="G239" s="1007" t="s">
        <v>57</v>
      </c>
      <c r="H239" s="1007" t="s">
        <v>56</v>
      </c>
      <c r="I239" s="1007" t="s">
        <v>58</v>
      </c>
      <c r="J239" s="1008" t="s">
        <v>77</v>
      </c>
      <c r="K239" s="27" t="s">
        <v>78</v>
      </c>
      <c r="L239" s="27" t="s">
        <v>12</v>
      </c>
      <c r="M239" s="27" t="s">
        <v>13</v>
      </c>
      <c r="N239" s="27" t="s">
        <v>20</v>
      </c>
      <c r="O239" s="27" t="s">
        <v>21</v>
      </c>
      <c r="P239" s="8">
        <f>'213 КВР 119(2021-2023)КРАЙ'!F23</f>
        <v>2333658.4</v>
      </c>
      <c r="Q239" s="8">
        <f>'213 КВР 119(2021-2023)КРАЙ'!G23</f>
        <v>2333658.4</v>
      </c>
      <c r="R239" s="8">
        <f>'213 КВР 119(2021-2023)КРАЙ'!H23</f>
        <v>2333658.4</v>
      </c>
      <c r="S239" s="22" t="s">
        <v>10</v>
      </c>
      <c r="T239" s="387"/>
      <c r="U239" s="670"/>
      <c r="V239" s="387"/>
      <c r="W239" s="670"/>
      <c r="X239" s="387"/>
      <c r="Y239" s="670"/>
    </row>
    <row r="240" spans="1:25" s="9" customFormat="1" ht="29.25" hidden="1" customHeight="1" x14ac:dyDescent="0.25">
      <c r="A240" s="1098"/>
      <c r="B240" s="1095"/>
      <c r="C240" s="1006" t="s">
        <v>54</v>
      </c>
      <c r="D240" s="1007" t="s">
        <v>55</v>
      </c>
      <c r="E240" s="1007" t="s">
        <v>56</v>
      </c>
      <c r="F240" s="1007" t="s">
        <v>56</v>
      </c>
      <c r="G240" s="1007" t="s">
        <v>57</v>
      </c>
      <c r="H240" s="1007" t="s">
        <v>56</v>
      </c>
      <c r="I240" s="1007" t="s">
        <v>58</v>
      </c>
      <c r="J240" s="1008" t="s">
        <v>77</v>
      </c>
      <c r="K240" s="27" t="s">
        <v>78</v>
      </c>
      <c r="L240" s="27" t="s">
        <v>52</v>
      </c>
      <c r="M240" s="27" t="s">
        <v>13</v>
      </c>
      <c r="N240" s="27" t="s">
        <v>10</v>
      </c>
      <c r="O240" s="27" t="s">
        <v>21</v>
      </c>
      <c r="P240" s="8">
        <v>0</v>
      </c>
      <c r="Q240" s="8"/>
      <c r="R240" s="8"/>
      <c r="S240" s="22" t="s">
        <v>10</v>
      </c>
      <c r="T240" s="387"/>
      <c r="U240" s="670"/>
      <c r="V240" s="387"/>
      <c r="W240" s="670"/>
      <c r="X240" s="387"/>
      <c r="Y240" s="670"/>
    </row>
    <row r="241" spans="1:25" s="9" customFormat="1" ht="29.25" customHeight="1" x14ac:dyDescent="0.25">
      <c r="A241" s="1098"/>
      <c r="B241" s="1095"/>
      <c r="C241" s="1006" t="s">
        <v>54</v>
      </c>
      <c r="D241" s="1007" t="s">
        <v>55</v>
      </c>
      <c r="E241" s="1007" t="s">
        <v>825</v>
      </c>
      <c r="F241" s="1007" t="s">
        <v>56</v>
      </c>
      <c r="G241" s="1007" t="s">
        <v>62</v>
      </c>
      <c r="H241" s="1007" t="s">
        <v>63</v>
      </c>
      <c r="I241" s="1007" t="s">
        <v>58</v>
      </c>
      <c r="J241" s="1008" t="s">
        <v>77</v>
      </c>
      <c r="K241" s="27" t="s">
        <v>78</v>
      </c>
      <c r="L241" s="27" t="s">
        <v>12</v>
      </c>
      <c r="M241" s="27" t="s">
        <v>13</v>
      </c>
      <c r="N241" s="27" t="s">
        <v>20</v>
      </c>
      <c r="O241" s="27" t="s">
        <v>21</v>
      </c>
      <c r="P241" s="8">
        <f>'213 КВР119(2021-2023)КРАЙ(0703)'!F23</f>
        <v>166073.44</v>
      </c>
      <c r="Q241" s="8">
        <f>'213 КВР119(2021-2023)КРАЙ(0703)'!G23</f>
        <v>166073.44</v>
      </c>
      <c r="R241" s="8">
        <f>'213 КВР119(2021-2023)КРАЙ(0703)'!H23</f>
        <v>166073.44</v>
      </c>
      <c r="S241" s="22" t="s">
        <v>10</v>
      </c>
      <c r="T241" s="387"/>
      <c r="U241" s="670"/>
      <c r="V241" s="387"/>
      <c r="W241" s="670"/>
      <c r="X241" s="387"/>
      <c r="Y241" s="670"/>
    </row>
    <row r="242" spans="1:25" s="9" customFormat="1" ht="29.25" hidden="1" customHeight="1" x14ac:dyDescent="0.25">
      <c r="A242" s="1098"/>
      <c r="B242" s="1095"/>
      <c r="C242" s="1006" t="s">
        <v>54</v>
      </c>
      <c r="D242" s="1007" t="s">
        <v>55</v>
      </c>
      <c r="E242" s="1007" t="s">
        <v>825</v>
      </c>
      <c r="F242" s="1007" t="s">
        <v>56</v>
      </c>
      <c r="G242" s="1007" t="s">
        <v>62</v>
      </c>
      <c r="H242" s="1007" t="s">
        <v>63</v>
      </c>
      <c r="I242" s="1007" t="s">
        <v>58</v>
      </c>
      <c r="J242" s="1008" t="s">
        <v>77</v>
      </c>
      <c r="K242" s="27" t="s">
        <v>78</v>
      </c>
      <c r="L242" s="27" t="s">
        <v>52</v>
      </c>
      <c r="M242" s="27" t="s">
        <v>13</v>
      </c>
      <c r="N242" s="27" t="s">
        <v>10</v>
      </c>
      <c r="O242" s="27" t="s">
        <v>21</v>
      </c>
      <c r="P242" s="8">
        <v>0</v>
      </c>
      <c r="Q242" s="8"/>
      <c r="R242" s="8"/>
      <c r="S242" s="22" t="s">
        <v>10</v>
      </c>
      <c r="T242" s="387"/>
      <c r="U242" s="670"/>
      <c r="V242" s="387"/>
      <c r="W242" s="670"/>
      <c r="X242" s="387"/>
      <c r="Y242" s="670"/>
    </row>
    <row r="243" spans="1:25" s="9" customFormat="1" ht="29.25" customHeight="1" x14ac:dyDescent="0.25">
      <c r="A243" s="1098"/>
      <c r="B243" s="1095"/>
      <c r="C243" s="1006" t="s">
        <v>54</v>
      </c>
      <c r="D243" s="1007" t="s">
        <v>55</v>
      </c>
      <c r="E243" s="1007" t="s">
        <v>56</v>
      </c>
      <c r="F243" s="1007" t="s">
        <v>56</v>
      </c>
      <c r="G243" s="1007" t="s">
        <v>9</v>
      </c>
      <c r="H243" s="1007" t="s">
        <v>63</v>
      </c>
      <c r="I243" s="1007" t="s">
        <v>823</v>
      </c>
      <c r="J243" s="1008" t="s">
        <v>77</v>
      </c>
      <c r="K243" s="27" t="s">
        <v>78</v>
      </c>
      <c r="L243" s="27" t="s">
        <v>12</v>
      </c>
      <c r="M243" s="27" t="s">
        <v>13</v>
      </c>
      <c r="N243" s="27" t="s">
        <v>808</v>
      </c>
      <c r="O243" s="27" t="s">
        <v>40</v>
      </c>
      <c r="P243" s="8">
        <f>'213 КВР 113 (2021-2023) ЕГЭ'!F23</f>
        <v>6752.72</v>
      </c>
      <c r="Q243" s="8">
        <f>'213 КВР 113 (2021-2023) ЕГЭ'!G23</f>
        <v>6752.72</v>
      </c>
      <c r="R243" s="8">
        <f>'213 КВР 113 (2021-2023) ЕГЭ'!H23</f>
        <v>6752.72</v>
      </c>
      <c r="S243" s="22" t="s">
        <v>10</v>
      </c>
      <c r="T243" s="387"/>
      <c r="U243" s="670"/>
      <c r="V243" s="387"/>
      <c r="W243" s="670"/>
      <c r="X243" s="387"/>
      <c r="Y243" s="670"/>
    </row>
    <row r="244" spans="1:25" s="9" customFormat="1" ht="29.25" customHeight="1" x14ac:dyDescent="0.25">
      <c r="A244" s="1098"/>
      <c r="B244" s="1095"/>
      <c r="C244" s="1006" t="s">
        <v>54</v>
      </c>
      <c r="D244" s="1007" t="s">
        <v>55</v>
      </c>
      <c r="E244" s="1007" t="s">
        <v>56</v>
      </c>
      <c r="F244" s="1007" t="s">
        <v>56</v>
      </c>
      <c r="G244" s="1007" t="s">
        <v>57</v>
      </c>
      <c r="H244" s="1007" t="s">
        <v>56</v>
      </c>
      <c r="I244" s="1007" t="s">
        <v>824</v>
      </c>
      <c r="J244" s="1008" t="s">
        <v>77</v>
      </c>
      <c r="K244" s="27" t="s">
        <v>78</v>
      </c>
      <c r="L244" s="27" t="s">
        <v>12</v>
      </c>
      <c r="M244" s="27" t="s">
        <v>13</v>
      </c>
      <c r="N244" s="27" t="s">
        <v>813</v>
      </c>
      <c r="O244" s="27" t="s">
        <v>806</v>
      </c>
      <c r="P244" s="8">
        <f>'классное 213(2021-2023)'!F23</f>
        <v>162848.04999999999</v>
      </c>
      <c r="Q244" s="8">
        <f>'классное 213(2021-2023)'!G23</f>
        <v>163080</v>
      </c>
      <c r="R244" s="8">
        <f>'классное 213(2021-2023)'!H23</f>
        <v>163080</v>
      </c>
      <c r="S244" s="22" t="s">
        <v>10</v>
      </c>
      <c r="T244" s="387"/>
      <c r="U244" s="670"/>
      <c r="V244" s="387"/>
      <c r="W244" s="670"/>
      <c r="X244" s="387"/>
      <c r="Y244" s="670"/>
    </row>
    <row r="245" spans="1:25" s="9" customFormat="1" ht="29.25" hidden="1" customHeight="1" x14ac:dyDescent="0.25">
      <c r="A245" s="1091" t="s">
        <v>102</v>
      </c>
      <c r="B245" s="1094">
        <v>2142</v>
      </c>
      <c r="C245" s="1006" t="s">
        <v>54</v>
      </c>
      <c r="D245" s="1007" t="s">
        <v>55</v>
      </c>
      <c r="E245" s="1007" t="s">
        <v>56</v>
      </c>
      <c r="F245" s="1007" t="s">
        <v>56</v>
      </c>
      <c r="G245" s="1007" t="s">
        <v>57</v>
      </c>
      <c r="H245" s="1007" t="s">
        <v>56</v>
      </c>
      <c r="I245" s="1007" t="s">
        <v>64</v>
      </c>
      <c r="J245" s="1008" t="s">
        <v>77</v>
      </c>
      <c r="K245" s="27" t="s">
        <v>103</v>
      </c>
      <c r="L245" s="27" t="s">
        <v>12</v>
      </c>
      <c r="M245" s="27" t="s">
        <v>23</v>
      </c>
      <c r="N245" s="27" t="s">
        <v>24</v>
      </c>
      <c r="O245" s="27" t="s">
        <v>25</v>
      </c>
      <c r="P245" s="8">
        <v>0</v>
      </c>
      <c r="Q245" s="8"/>
      <c r="R245" s="8"/>
      <c r="S245" s="22" t="s">
        <v>10</v>
      </c>
      <c r="T245" s="387"/>
      <c r="U245" s="670"/>
      <c r="V245" s="387"/>
      <c r="W245" s="670"/>
      <c r="X245" s="387"/>
      <c r="Y245" s="670"/>
    </row>
    <row r="246" spans="1:25" s="9" customFormat="1" ht="29.25" hidden="1" customHeight="1" x14ac:dyDescent="0.25">
      <c r="A246" s="1092"/>
      <c r="B246" s="1095"/>
      <c r="C246" s="1006" t="s">
        <v>54</v>
      </c>
      <c r="D246" s="1007" t="s">
        <v>55</v>
      </c>
      <c r="E246" s="1007" t="s">
        <v>56</v>
      </c>
      <c r="F246" s="1007" t="s">
        <v>56</v>
      </c>
      <c r="G246" s="1007" t="s">
        <v>57</v>
      </c>
      <c r="H246" s="1007" t="s">
        <v>56</v>
      </c>
      <c r="I246" s="1007" t="s">
        <v>64</v>
      </c>
      <c r="J246" s="1008" t="s">
        <v>77</v>
      </c>
      <c r="K246" s="27" t="s">
        <v>103</v>
      </c>
      <c r="L246" s="27" t="s">
        <v>12</v>
      </c>
      <c r="M246" s="27" t="s">
        <v>13</v>
      </c>
      <c r="N246" s="27" t="s">
        <v>10</v>
      </c>
      <c r="O246" s="27" t="s">
        <v>14</v>
      </c>
      <c r="P246" s="8">
        <v>0</v>
      </c>
      <c r="Q246" s="8"/>
      <c r="R246" s="8"/>
      <c r="S246" s="22" t="s">
        <v>10</v>
      </c>
      <c r="T246" s="387"/>
      <c r="U246" s="670"/>
      <c r="V246" s="387"/>
      <c r="W246" s="670"/>
      <c r="X246" s="387"/>
      <c r="Y246" s="670"/>
    </row>
    <row r="247" spans="1:25" s="9" customFormat="1" ht="29.25" hidden="1" customHeight="1" x14ac:dyDescent="0.25">
      <c r="A247" s="1092"/>
      <c r="B247" s="1095"/>
      <c r="C247" s="1006" t="s">
        <v>54</v>
      </c>
      <c r="D247" s="1007" t="s">
        <v>55</v>
      </c>
      <c r="E247" s="1007" t="s">
        <v>56</v>
      </c>
      <c r="F247" s="1007" t="s">
        <v>56</v>
      </c>
      <c r="G247" s="1007" t="s">
        <v>57</v>
      </c>
      <c r="H247" s="1007" t="s">
        <v>56</v>
      </c>
      <c r="I247" s="1007" t="s">
        <v>58</v>
      </c>
      <c r="J247" s="1008" t="s">
        <v>77</v>
      </c>
      <c r="K247" s="27" t="s">
        <v>103</v>
      </c>
      <c r="L247" s="27" t="s">
        <v>12</v>
      </c>
      <c r="M247" s="27" t="s">
        <v>13</v>
      </c>
      <c r="N247" s="27" t="s">
        <v>20</v>
      </c>
      <c r="O247" s="27" t="s">
        <v>21</v>
      </c>
      <c r="P247" s="8">
        <v>0</v>
      </c>
      <c r="Q247" s="8"/>
      <c r="R247" s="8"/>
      <c r="S247" s="22" t="s">
        <v>10</v>
      </c>
      <c r="T247" s="387"/>
      <c r="U247" s="670"/>
      <c r="V247" s="387"/>
      <c r="W247" s="670"/>
      <c r="X247" s="387"/>
      <c r="Y247" s="670"/>
    </row>
    <row r="248" spans="1:25" s="9" customFormat="1" ht="29.25" hidden="1" customHeight="1" x14ac:dyDescent="0.25">
      <c r="A248" s="1093"/>
      <c r="B248" s="1096"/>
      <c r="C248" s="1006" t="s">
        <v>54</v>
      </c>
      <c r="D248" s="1007" t="s">
        <v>55</v>
      </c>
      <c r="E248" s="1007" t="s">
        <v>825</v>
      </c>
      <c r="F248" s="1007" t="s">
        <v>56</v>
      </c>
      <c r="G248" s="1007" t="s">
        <v>62</v>
      </c>
      <c r="H248" s="1007" t="s">
        <v>63</v>
      </c>
      <c r="I248" s="1007" t="s">
        <v>58</v>
      </c>
      <c r="J248" s="1008" t="s">
        <v>77</v>
      </c>
      <c r="K248" s="27" t="s">
        <v>103</v>
      </c>
      <c r="L248" s="27" t="s">
        <v>12</v>
      </c>
      <c r="M248" s="27" t="s">
        <v>13</v>
      </c>
      <c r="N248" s="27" t="s">
        <v>20</v>
      </c>
      <c r="O248" s="27" t="s">
        <v>21</v>
      </c>
      <c r="P248" s="8">
        <v>0</v>
      </c>
      <c r="Q248" s="8"/>
      <c r="R248" s="8"/>
      <c r="S248" s="22" t="s">
        <v>10</v>
      </c>
      <c r="T248" s="387"/>
      <c r="U248" s="670"/>
      <c r="V248" s="387"/>
      <c r="W248" s="670"/>
      <c r="X248" s="387"/>
      <c r="Y248" s="670"/>
    </row>
    <row r="249" spans="1:25" s="9" customFormat="1" ht="29.25" hidden="1" customHeight="1" x14ac:dyDescent="0.25">
      <c r="A249" s="1091" t="s">
        <v>72</v>
      </c>
      <c r="B249" s="1094">
        <v>2143</v>
      </c>
      <c r="C249" s="1006" t="s">
        <v>54</v>
      </c>
      <c r="D249" s="1007" t="s">
        <v>55</v>
      </c>
      <c r="E249" s="1007" t="s">
        <v>56</v>
      </c>
      <c r="F249" s="1007" t="s">
        <v>56</v>
      </c>
      <c r="G249" s="1007" t="s">
        <v>57</v>
      </c>
      <c r="H249" s="1007" t="s">
        <v>56</v>
      </c>
      <c r="I249" s="1007" t="s">
        <v>64</v>
      </c>
      <c r="J249" s="1008" t="s">
        <v>77</v>
      </c>
      <c r="K249" s="27" t="s">
        <v>73</v>
      </c>
      <c r="L249" s="27" t="s">
        <v>12</v>
      </c>
      <c r="M249" s="27" t="s">
        <v>23</v>
      </c>
      <c r="N249" s="27" t="s">
        <v>24</v>
      </c>
      <c r="O249" s="27" t="s">
        <v>25</v>
      </c>
      <c r="P249" s="8">
        <v>0</v>
      </c>
      <c r="Q249" s="8"/>
      <c r="R249" s="8"/>
      <c r="S249" s="22" t="s">
        <v>10</v>
      </c>
      <c r="T249" s="387"/>
      <c r="U249" s="670"/>
      <c r="V249" s="387"/>
      <c r="W249" s="670"/>
      <c r="X249" s="387"/>
      <c r="Y249" s="670"/>
    </row>
    <row r="250" spans="1:25" s="9" customFormat="1" ht="29.25" hidden="1" customHeight="1" x14ac:dyDescent="0.25">
      <c r="A250" s="1092"/>
      <c r="B250" s="1095"/>
      <c r="C250" s="1006" t="s">
        <v>54</v>
      </c>
      <c r="D250" s="1007" t="s">
        <v>55</v>
      </c>
      <c r="E250" s="1007" t="s">
        <v>56</v>
      </c>
      <c r="F250" s="1007" t="s">
        <v>56</v>
      </c>
      <c r="G250" s="1007" t="s">
        <v>57</v>
      </c>
      <c r="H250" s="1007" t="s">
        <v>56</v>
      </c>
      <c r="I250" s="1007" t="s">
        <v>64</v>
      </c>
      <c r="J250" s="1008" t="s">
        <v>77</v>
      </c>
      <c r="K250" s="27" t="s">
        <v>73</v>
      </c>
      <c r="L250" s="27" t="s">
        <v>12</v>
      </c>
      <c r="M250" s="27" t="s">
        <v>13</v>
      </c>
      <c r="N250" s="27" t="s">
        <v>10</v>
      </c>
      <c r="O250" s="27" t="s">
        <v>14</v>
      </c>
      <c r="P250" s="8">
        <v>0</v>
      </c>
      <c r="Q250" s="8"/>
      <c r="R250" s="8"/>
      <c r="S250" s="22" t="s">
        <v>10</v>
      </c>
      <c r="T250" s="387"/>
      <c r="U250" s="670"/>
      <c r="V250" s="387"/>
      <c r="W250" s="670"/>
      <c r="X250" s="387"/>
      <c r="Y250" s="670"/>
    </row>
    <row r="251" spans="1:25" s="9" customFormat="1" ht="29.25" hidden="1" customHeight="1" x14ac:dyDescent="0.25">
      <c r="A251" s="1092"/>
      <c r="B251" s="1095"/>
      <c r="C251" s="1006" t="s">
        <v>54</v>
      </c>
      <c r="D251" s="1007" t="s">
        <v>55</v>
      </c>
      <c r="E251" s="1007" t="s">
        <v>56</v>
      </c>
      <c r="F251" s="1007" t="s">
        <v>56</v>
      </c>
      <c r="G251" s="1007" t="s">
        <v>57</v>
      </c>
      <c r="H251" s="1007" t="s">
        <v>56</v>
      </c>
      <c r="I251" s="1007" t="s">
        <v>58</v>
      </c>
      <c r="J251" s="1008" t="s">
        <v>77</v>
      </c>
      <c r="K251" s="27" t="s">
        <v>73</v>
      </c>
      <c r="L251" s="27" t="s">
        <v>12</v>
      </c>
      <c r="M251" s="27" t="s">
        <v>13</v>
      </c>
      <c r="N251" s="27" t="s">
        <v>20</v>
      </c>
      <c r="O251" s="27" t="s">
        <v>21</v>
      </c>
      <c r="P251" s="8">
        <v>0</v>
      </c>
      <c r="Q251" s="8"/>
      <c r="R251" s="8"/>
      <c r="S251" s="22" t="s">
        <v>10</v>
      </c>
      <c r="T251" s="387"/>
      <c r="U251" s="670"/>
      <c r="V251" s="387"/>
      <c r="W251" s="670"/>
      <c r="X251" s="387"/>
      <c r="Y251" s="670"/>
    </row>
    <row r="252" spans="1:25" s="9" customFormat="1" ht="29.25" hidden="1" customHeight="1" x14ac:dyDescent="0.25">
      <c r="A252" s="1093"/>
      <c r="B252" s="1096"/>
      <c r="C252" s="1006" t="s">
        <v>54</v>
      </c>
      <c r="D252" s="1007" t="s">
        <v>55</v>
      </c>
      <c r="E252" s="1007" t="s">
        <v>825</v>
      </c>
      <c r="F252" s="1007" t="s">
        <v>56</v>
      </c>
      <c r="G252" s="1007" t="s">
        <v>62</v>
      </c>
      <c r="H252" s="1007" t="s">
        <v>63</v>
      </c>
      <c r="I252" s="1007" t="s">
        <v>58</v>
      </c>
      <c r="J252" s="1008" t="s">
        <v>77</v>
      </c>
      <c r="K252" s="27" t="s">
        <v>73</v>
      </c>
      <c r="L252" s="27" t="s">
        <v>12</v>
      </c>
      <c r="M252" s="27" t="s">
        <v>13</v>
      </c>
      <c r="N252" s="27" t="s">
        <v>20</v>
      </c>
      <c r="O252" s="27" t="s">
        <v>21</v>
      </c>
      <c r="P252" s="8">
        <v>0</v>
      </c>
      <c r="Q252" s="8"/>
      <c r="R252" s="8"/>
      <c r="S252" s="22" t="s">
        <v>10</v>
      </c>
      <c r="T252" s="387"/>
      <c r="U252" s="670"/>
      <c r="V252" s="387"/>
      <c r="W252" s="670"/>
      <c r="X252" s="387"/>
      <c r="Y252" s="670"/>
    </row>
    <row r="253" spans="1:25" s="947" customFormat="1" ht="31.5" hidden="1" customHeight="1" x14ac:dyDescent="0.25">
      <c r="A253" s="1091" t="s">
        <v>81</v>
      </c>
      <c r="B253" s="1094">
        <v>2144</v>
      </c>
      <c r="C253" s="1006" t="s">
        <v>54</v>
      </c>
      <c r="D253" s="1007" t="s">
        <v>55</v>
      </c>
      <c r="E253" s="1007" t="s">
        <v>56</v>
      </c>
      <c r="F253" s="1007" t="s">
        <v>56</v>
      </c>
      <c r="G253" s="1007" t="s">
        <v>57</v>
      </c>
      <c r="H253" s="1007" t="s">
        <v>56</v>
      </c>
      <c r="I253" s="1007" t="s">
        <v>64</v>
      </c>
      <c r="J253" s="1008" t="s">
        <v>77</v>
      </c>
      <c r="K253" s="27" t="s">
        <v>82</v>
      </c>
      <c r="L253" s="27" t="s">
        <v>12</v>
      </c>
      <c r="M253" s="27" t="s">
        <v>13</v>
      </c>
      <c r="N253" s="27" t="s">
        <v>10</v>
      </c>
      <c r="O253" s="27" t="s">
        <v>14</v>
      </c>
      <c r="P253" s="793">
        <v>0</v>
      </c>
      <c r="Q253" s="8"/>
      <c r="R253" s="8"/>
      <c r="S253" s="22" t="s">
        <v>10</v>
      </c>
      <c r="T253" s="945"/>
      <c r="U253" s="946"/>
      <c r="V253" s="945"/>
      <c r="W253" s="946"/>
      <c r="X253" s="945"/>
      <c r="Y253" s="946"/>
    </row>
    <row r="254" spans="1:25" s="947" customFormat="1" ht="31.5" hidden="1" customHeight="1" x14ac:dyDescent="0.25">
      <c r="A254" s="1092"/>
      <c r="B254" s="1095"/>
      <c r="C254" s="1006" t="s">
        <v>54</v>
      </c>
      <c r="D254" s="1007" t="s">
        <v>55</v>
      </c>
      <c r="E254" s="1007" t="s">
        <v>56</v>
      </c>
      <c r="F254" s="1007" t="s">
        <v>56</v>
      </c>
      <c r="G254" s="1007" t="s">
        <v>57</v>
      </c>
      <c r="H254" s="1007" t="s">
        <v>56</v>
      </c>
      <c r="I254" s="1007" t="s">
        <v>64</v>
      </c>
      <c r="J254" s="1008" t="s">
        <v>77</v>
      </c>
      <c r="K254" s="27" t="s">
        <v>82</v>
      </c>
      <c r="L254" s="27" t="s">
        <v>52</v>
      </c>
      <c r="M254" s="27" t="s">
        <v>13</v>
      </c>
      <c r="N254" s="27" t="s">
        <v>10</v>
      </c>
      <c r="O254" s="27" t="s">
        <v>14</v>
      </c>
      <c r="P254" s="793">
        <v>0</v>
      </c>
      <c r="Q254" s="8"/>
      <c r="R254" s="8"/>
      <c r="S254" s="22" t="s">
        <v>10</v>
      </c>
      <c r="T254" s="945"/>
      <c r="U254" s="946"/>
      <c r="V254" s="945"/>
      <c r="W254" s="946"/>
      <c r="X254" s="945"/>
      <c r="Y254" s="946"/>
    </row>
    <row r="255" spans="1:25" s="947" customFormat="1" ht="31.5" hidden="1" customHeight="1" x14ac:dyDescent="0.25">
      <c r="A255" s="1092"/>
      <c r="B255" s="1095"/>
      <c r="C255" s="1006" t="s">
        <v>54</v>
      </c>
      <c r="D255" s="1007" t="s">
        <v>55</v>
      </c>
      <c r="E255" s="1007" t="s">
        <v>56</v>
      </c>
      <c r="F255" s="1007" t="s">
        <v>56</v>
      </c>
      <c r="G255" s="1007" t="s">
        <v>57</v>
      </c>
      <c r="H255" s="1007" t="s">
        <v>56</v>
      </c>
      <c r="I255" s="1007" t="s">
        <v>64</v>
      </c>
      <c r="J255" s="1008" t="s">
        <v>77</v>
      </c>
      <c r="K255" s="27" t="s">
        <v>82</v>
      </c>
      <c r="L255" s="27" t="s">
        <v>12</v>
      </c>
      <c r="M255" s="27" t="s">
        <v>23</v>
      </c>
      <c r="N255" s="27" t="s">
        <v>24</v>
      </c>
      <c r="O255" s="27" t="s">
        <v>25</v>
      </c>
      <c r="P255" s="793">
        <v>0</v>
      </c>
      <c r="Q255" s="8"/>
      <c r="R255" s="8"/>
      <c r="S255" s="22" t="s">
        <v>10</v>
      </c>
      <c r="T255" s="945"/>
      <c r="U255" s="946"/>
      <c r="V255" s="945"/>
      <c r="W255" s="946"/>
      <c r="X255" s="945"/>
      <c r="Y255" s="946"/>
    </row>
    <row r="256" spans="1:25" s="947" customFormat="1" ht="31.5" hidden="1" customHeight="1" x14ac:dyDescent="0.25">
      <c r="A256" s="1092"/>
      <c r="B256" s="1095"/>
      <c r="C256" s="1006" t="s">
        <v>54</v>
      </c>
      <c r="D256" s="1007" t="s">
        <v>55</v>
      </c>
      <c r="E256" s="1007" t="s">
        <v>56</v>
      </c>
      <c r="F256" s="1007" t="s">
        <v>56</v>
      </c>
      <c r="G256" s="1007" t="s">
        <v>57</v>
      </c>
      <c r="H256" s="1007" t="s">
        <v>56</v>
      </c>
      <c r="I256" s="1007" t="s">
        <v>64</v>
      </c>
      <c r="J256" s="1008" t="s">
        <v>77</v>
      </c>
      <c r="K256" s="27" t="s">
        <v>82</v>
      </c>
      <c r="L256" s="27" t="s">
        <v>52</v>
      </c>
      <c r="M256" s="27" t="s">
        <v>13</v>
      </c>
      <c r="N256" s="27" t="s">
        <v>10</v>
      </c>
      <c r="O256" s="27" t="s">
        <v>25</v>
      </c>
      <c r="P256" s="793">
        <v>0</v>
      </c>
      <c r="Q256" s="8"/>
      <c r="R256" s="8"/>
      <c r="S256" s="22" t="s">
        <v>10</v>
      </c>
      <c r="T256" s="945"/>
      <c r="U256" s="946"/>
      <c r="V256" s="945"/>
      <c r="W256" s="946"/>
      <c r="X256" s="945"/>
      <c r="Y256" s="946"/>
    </row>
    <row r="257" spans="1:25" s="947" customFormat="1" ht="31.5" hidden="1" customHeight="1" x14ac:dyDescent="0.25">
      <c r="A257" s="1092"/>
      <c r="B257" s="1095"/>
      <c r="C257" s="1006" t="s">
        <v>54</v>
      </c>
      <c r="D257" s="1007" t="s">
        <v>55</v>
      </c>
      <c r="E257" s="1007" t="s">
        <v>56</v>
      </c>
      <c r="F257" s="1007" t="s">
        <v>56</v>
      </c>
      <c r="G257" s="1007" t="s">
        <v>57</v>
      </c>
      <c r="H257" s="1007" t="s">
        <v>56</v>
      </c>
      <c r="I257" s="1007" t="s">
        <v>58</v>
      </c>
      <c r="J257" s="1008" t="s">
        <v>77</v>
      </c>
      <c r="K257" s="27" t="s">
        <v>82</v>
      </c>
      <c r="L257" s="27" t="s">
        <v>12</v>
      </c>
      <c r="M257" s="27" t="s">
        <v>13</v>
      </c>
      <c r="N257" s="27" t="s">
        <v>20</v>
      </c>
      <c r="O257" s="27" t="s">
        <v>21</v>
      </c>
      <c r="P257" s="793">
        <v>0</v>
      </c>
      <c r="Q257" s="8"/>
      <c r="R257" s="8"/>
      <c r="S257" s="22" t="s">
        <v>10</v>
      </c>
      <c r="T257" s="945"/>
      <c r="U257" s="946"/>
      <c r="V257" s="945"/>
      <c r="W257" s="946"/>
      <c r="X257" s="945"/>
      <c r="Y257" s="946"/>
    </row>
    <row r="258" spans="1:25" s="947" customFormat="1" ht="31.5" hidden="1" customHeight="1" x14ac:dyDescent="0.25">
      <c r="A258" s="1092"/>
      <c r="B258" s="1095"/>
      <c r="C258" s="1006" t="s">
        <v>54</v>
      </c>
      <c r="D258" s="1007" t="s">
        <v>55</v>
      </c>
      <c r="E258" s="1007" t="s">
        <v>56</v>
      </c>
      <c r="F258" s="1007" t="s">
        <v>56</v>
      </c>
      <c r="G258" s="1007" t="s">
        <v>57</v>
      </c>
      <c r="H258" s="1007" t="s">
        <v>56</v>
      </c>
      <c r="I258" s="1007" t="s">
        <v>58</v>
      </c>
      <c r="J258" s="1008" t="s">
        <v>77</v>
      </c>
      <c r="K258" s="27" t="s">
        <v>82</v>
      </c>
      <c r="L258" s="27" t="s">
        <v>52</v>
      </c>
      <c r="M258" s="27" t="s">
        <v>13</v>
      </c>
      <c r="N258" s="27" t="s">
        <v>10</v>
      </c>
      <c r="O258" s="27" t="s">
        <v>21</v>
      </c>
      <c r="P258" s="793">
        <v>0</v>
      </c>
      <c r="Q258" s="8"/>
      <c r="R258" s="8"/>
      <c r="S258" s="22" t="s">
        <v>10</v>
      </c>
      <c r="T258" s="945"/>
      <c r="U258" s="946"/>
      <c r="V258" s="945"/>
      <c r="W258" s="946"/>
      <c r="X258" s="945"/>
      <c r="Y258" s="946"/>
    </row>
    <row r="259" spans="1:25" s="947" customFormat="1" ht="31.5" hidden="1" customHeight="1" x14ac:dyDescent="0.25">
      <c r="A259" s="1092"/>
      <c r="B259" s="1095"/>
      <c r="C259" s="1006" t="s">
        <v>54</v>
      </c>
      <c r="D259" s="1007" t="s">
        <v>55</v>
      </c>
      <c r="E259" s="1007" t="s">
        <v>825</v>
      </c>
      <c r="F259" s="1007" t="s">
        <v>56</v>
      </c>
      <c r="G259" s="1007" t="s">
        <v>62</v>
      </c>
      <c r="H259" s="1007" t="s">
        <v>63</v>
      </c>
      <c r="I259" s="1007" t="s">
        <v>58</v>
      </c>
      <c r="J259" s="1008" t="s">
        <v>77</v>
      </c>
      <c r="K259" s="27" t="s">
        <v>82</v>
      </c>
      <c r="L259" s="27" t="s">
        <v>12</v>
      </c>
      <c r="M259" s="27" t="s">
        <v>13</v>
      </c>
      <c r="N259" s="27" t="s">
        <v>20</v>
      </c>
      <c r="O259" s="27" t="s">
        <v>21</v>
      </c>
      <c r="P259" s="793">
        <v>0</v>
      </c>
      <c r="Q259" s="8"/>
      <c r="R259" s="8"/>
      <c r="S259" s="22" t="s">
        <v>10</v>
      </c>
      <c r="T259" s="945"/>
      <c r="U259" s="946"/>
      <c r="V259" s="945"/>
      <c r="W259" s="946"/>
      <c r="X259" s="945"/>
      <c r="Y259" s="946"/>
    </row>
    <row r="260" spans="1:25" s="947" customFormat="1" ht="31.5" hidden="1" customHeight="1" x14ac:dyDescent="0.25">
      <c r="A260" s="1093"/>
      <c r="B260" s="1096"/>
      <c r="C260" s="1006" t="s">
        <v>54</v>
      </c>
      <c r="D260" s="1007" t="s">
        <v>55</v>
      </c>
      <c r="E260" s="1007" t="s">
        <v>825</v>
      </c>
      <c r="F260" s="1007" t="s">
        <v>56</v>
      </c>
      <c r="G260" s="1007" t="s">
        <v>62</v>
      </c>
      <c r="H260" s="1007" t="s">
        <v>63</v>
      </c>
      <c r="I260" s="1007" t="s">
        <v>58</v>
      </c>
      <c r="J260" s="1008" t="s">
        <v>77</v>
      </c>
      <c r="K260" s="27" t="s">
        <v>82</v>
      </c>
      <c r="L260" s="27" t="s">
        <v>52</v>
      </c>
      <c r="M260" s="27" t="s">
        <v>13</v>
      </c>
      <c r="N260" s="27" t="s">
        <v>10</v>
      </c>
      <c r="O260" s="27" t="s">
        <v>21</v>
      </c>
      <c r="P260" s="793">
        <v>0</v>
      </c>
      <c r="Q260" s="8"/>
      <c r="R260" s="8"/>
      <c r="S260" s="22" t="s">
        <v>10</v>
      </c>
      <c r="T260" s="945"/>
      <c r="U260" s="946"/>
      <c r="V260" s="945"/>
      <c r="W260" s="946"/>
      <c r="X260" s="945"/>
      <c r="Y260" s="946"/>
    </row>
    <row r="261" spans="1:25" s="9" customFormat="1" ht="29.25" hidden="1" customHeight="1" x14ac:dyDescent="0.25">
      <c r="A261" s="1091" t="s">
        <v>104</v>
      </c>
      <c r="B261" s="1094">
        <v>2145</v>
      </c>
      <c r="C261" s="1006" t="s">
        <v>54</v>
      </c>
      <c r="D261" s="1007" t="s">
        <v>55</v>
      </c>
      <c r="E261" s="1007" t="s">
        <v>56</v>
      </c>
      <c r="F261" s="1007" t="s">
        <v>56</v>
      </c>
      <c r="G261" s="1007" t="s">
        <v>57</v>
      </c>
      <c r="H261" s="1007" t="s">
        <v>56</v>
      </c>
      <c r="I261" s="1007" t="s">
        <v>64</v>
      </c>
      <c r="J261" s="1008" t="s">
        <v>77</v>
      </c>
      <c r="K261" s="27" t="s">
        <v>105</v>
      </c>
      <c r="L261" s="27" t="s">
        <v>12</v>
      </c>
      <c r="M261" s="27" t="s">
        <v>23</v>
      </c>
      <c r="N261" s="27" t="s">
        <v>24</v>
      </c>
      <c r="O261" s="27" t="s">
        <v>25</v>
      </c>
      <c r="P261" s="8">
        <v>0</v>
      </c>
      <c r="Q261" s="8"/>
      <c r="R261" s="8"/>
      <c r="S261" s="22" t="s">
        <v>10</v>
      </c>
      <c r="T261" s="387"/>
      <c r="U261" s="670"/>
      <c r="V261" s="387"/>
      <c r="W261" s="670"/>
      <c r="X261" s="387"/>
      <c r="Y261" s="670"/>
    </row>
    <row r="262" spans="1:25" s="9" customFormat="1" ht="29.25" hidden="1" customHeight="1" x14ac:dyDescent="0.25">
      <c r="A262" s="1092"/>
      <c r="B262" s="1095"/>
      <c r="C262" s="1006" t="s">
        <v>54</v>
      </c>
      <c r="D262" s="1007" t="s">
        <v>55</v>
      </c>
      <c r="E262" s="1007" t="s">
        <v>56</v>
      </c>
      <c r="F262" s="1007" t="s">
        <v>56</v>
      </c>
      <c r="G262" s="1007" t="s">
        <v>57</v>
      </c>
      <c r="H262" s="1007" t="s">
        <v>56</v>
      </c>
      <c r="I262" s="1007" t="s">
        <v>64</v>
      </c>
      <c r="J262" s="1008" t="s">
        <v>77</v>
      </c>
      <c r="K262" s="27" t="s">
        <v>105</v>
      </c>
      <c r="L262" s="27" t="s">
        <v>12</v>
      </c>
      <c r="M262" s="27" t="s">
        <v>13</v>
      </c>
      <c r="N262" s="27" t="s">
        <v>10</v>
      </c>
      <c r="O262" s="27" t="s">
        <v>14</v>
      </c>
      <c r="P262" s="8">
        <v>0</v>
      </c>
      <c r="Q262" s="8"/>
      <c r="R262" s="8"/>
      <c r="S262" s="22" t="s">
        <v>10</v>
      </c>
      <c r="T262" s="387"/>
      <c r="U262" s="670"/>
      <c r="V262" s="387"/>
      <c r="W262" s="670"/>
      <c r="X262" s="387"/>
      <c r="Y262" s="670"/>
    </row>
    <row r="263" spans="1:25" s="9" customFormat="1" ht="29.25" hidden="1" customHeight="1" x14ac:dyDescent="0.25">
      <c r="A263" s="1092"/>
      <c r="B263" s="1095"/>
      <c r="C263" s="1006" t="s">
        <v>54</v>
      </c>
      <c r="D263" s="1007" t="s">
        <v>55</v>
      </c>
      <c r="E263" s="1007" t="s">
        <v>56</v>
      </c>
      <c r="F263" s="1007" t="s">
        <v>56</v>
      </c>
      <c r="G263" s="1007" t="s">
        <v>57</v>
      </c>
      <c r="H263" s="1007" t="s">
        <v>56</v>
      </c>
      <c r="I263" s="1007" t="s">
        <v>58</v>
      </c>
      <c r="J263" s="1008" t="s">
        <v>77</v>
      </c>
      <c r="K263" s="27" t="s">
        <v>105</v>
      </c>
      <c r="L263" s="27" t="s">
        <v>12</v>
      </c>
      <c r="M263" s="27" t="s">
        <v>13</v>
      </c>
      <c r="N263" s="27" t="s">
        <v>20</v>
      </c>
      <c r="O263" s="27" t="s">
        <v>21</v>
      </c>
      <c r="P263" s="8">
        <v>0</v>
      </c>
      <c r="Q263" s="8"/>
      <c r="R263" s="8"/>
      <c r="S263" s="22" t="s">
        <v>10</v>
      </c>
      <c r="T263" s="387"/>
      <c r="U263" s="670"/>
      <c r="V263" s="387"/>
      <c r="W263" s="670"/>
      <c r="X263" s="387"/>
      <c r="Y263" s="670"/>
    </row>
    <row r="264" spans="1:25" s="9" customFormat="1" ht="29.25" hidden="1" customHeight="1" x14ac:dyDescent="0.25">
      <c r="A264" s="1093"/>
      <c r="B264" s="1096"/>
      <c r="C264" s="1006" t="s">
        <v>54</v>
      </c>
      <c r="D264" s="1007" t="s">
        <v>55</v>
      </c>
      <c r="E264" s="1007" t="s">
        <v>825</v>
      </c>
      <c r="F264" s="1007" t="s">
        <v>56</v>
      </c>
      <c r="G264" s="1007" t="s">
        <v>62</v>
      </c>
      <c r="H264" s="1007" t="s">
        <v>63</v>
      </c>
      <c r="I264" s="1007" t="s">
        <v>58</v>
      </c>
      <c r="J264" s="1008" t="s">
        <v>77</v>
      </c>
      <c r="K264" s="27" t="s">
        <v>105</v>
      </c>
      <c r="L264" s="27" t="s">
        <v>12</v>
      </c>
      <c r="M264" s="27" t="s">
        <v>13</v>
      </c>
      <c r="N264" s="27" t="s">
        <v>20</v>
      </c>
      <c r="O264" s="27" t="s">
        <v>21</v>
      </c>
      <c r="P264" s="8">
        <v>0</v>
      </c>
      <c r="Q264" s="8"/>
      <c r="R264" s="8"/>
      <c r="S264" s="22" t="s">
        <v>10</v>
      </c>
      <c r="T264" s="387"/>
      <c r="U264" s="670"/>
      <c r="V264" s="387"/>
      <c r="W264" s="670"/>
      <c r="X264" s="387"/>
      <c r="Y264" s="670"/>
    </row>
    <row r="265" spans="1:25" s="9" customFormat="1" ht="29.25" hidden="1" customHeight="1" x14ac:dyDescent="0.25">
      <c r="A265" s="1091" t="s">
        <v>106</v>
      </c>
      <c r="B265" s="1094">
        <v>2146</v>
      </c>
      <c r="C265" s="1006" t="s">
        <v>54</v>
      </c>
      <c r="D265" s="1007" t="s">
        <v>55</v>
      </c>
      <c r="E265" s="1007" t="s">
        <v>56</v>
      </c>
      <c r="F265" s="1007" t="s">
        <v>56</v>
      </c>
      <c r="G265" s="1007" t="s">
        <v>57</v>
      </c>
      <c r="H265" s="1007" t="s">
        <v>56</v>
      </c>
      <c r="I265" s="1007" t="s">
        <v>64</v>
      </c>
      <c r="J265" s="1008" t="s">
        <v>77</v>
      </c>
      <c r="K265" s="27" t="s">
        <v>107</v>
      </c>
      <c r="L265" s="27" t="s">
        <v>12</v>
      </c>
      <c r="M265" s="27" t="s">
        <v>23</v>
      </c>
      <c r="N265" s="27" t="s">
        <v>24</v>
      </c>
      <c r="O265" s="27" t="s">
        <v>25</v>
      </c>
      <c r="P265" s="8">
        <v>0</v>
      </c>
      <c r="Q265" s="8"/>
      <c r="R265" s="8"/>
      <c r="S265" s="22" t="s">
        <v>10</v>
      </c>
      <c r="T265" s="387"/>
      <c r="U265" s="670"/>
      <c r="V265" s="387"/>
      <c r="W265" s="670"/>
      <c r="X265" s="387"/>
      <c r="Y265" s="670"/>
    </row>
    <row r="266" spans="1:25" s="9" customFormat="1" ht="29.25" hidden="1" customHeight="1" x14ac:dyDescent="0.25">
      <c r="A266" s="1092"/>
      <c r="B266" s="1095"/>
      <c r="C266" s="1006" t="s">
        <v>54</v>
      </c>
      <c r="D266" s="1007" t="s">
        <v>55</v>
      </c>
      <c r="E266" s="1007" t="s">
        <v>56</v>
      </c>
      <c r="F266" s="1007" t="s">
        <v>56</v>
      </c>
      <c r="G266" s="1007" t="s">
        <v>57</v>
      </c>
      <c r="H266" s="1007" t="s">
        <v>56</v>
      </c>
      <c r="I266" s="1007" t="s">
        <v>64</v>
      </c>
      <c r="J266" s="1008" t="s">
        <v>77</v>
      </c>
      <c r="K266" s="27" t="s">
        <v>107</v>
      </c>
      <c r="L266" s="27" t="s">
        <v>12</v>
      </c>
      <c r="M266" s="27" t="s">
        <v>13</v>
      </c>
      <c r="N266" s="27" t="s">
        <v>10</v>
      </c>
      <c r="O266" s="27" t="s">
        <v>14</v>
      </c>
      <c r="P266" s="8">
        <v>0</v>
      </c>
      <c r="Q266" s="8"/>
      <c r="R266" s="8"/>
      <c r="S266" s="22" t="s">
        <v>10</v>
      </c>
      <c r="T266" s="387"/>
      <c r="U266" s="670"/>
      <c r="V266" s="387"/>
      <c r="W266" s="670"/>
      <c r="X266" s="387"/>
      <c r="Y266" s="670"/>
    </row>
    <row r="267" spans="1:25" s="9" customFormat="1" ht="29.25" hidden="1" customHeight="1" x14ac:dyDescent="0.25">
      <c r="A267" s="1092"/>
      <c r="B267" s="1095"/>
      <c r="C267" s="1006" t="s">
        <v>54</v>
      </c>
      <c r="D267" s="1007" t="s">
        <v>55</v>
      </c>
      <c r="E267" s="1007" t="s">
        <v>56</v>
      </c>
      <c r="F267" s="1007" t="s">
        <v>56</v>
      </c>
      <c r="G267" s="1007" t="s">
        <v>57</v>
      </c>
      <c r="H267" s="1007" t="s">
        <v>56</v>
      </c>
      <c r="I267" s="1007" t="s">
        <v>58</v>
      </c>
      <c r="J267" s="1008" t="s">
        <v>77</v>
      </c>
      <c r="K267" s="27" t="s">
        <v>107</v>
      </c>
      <c r="L267" s="27" t="s">
        <v>12</v>
      </c>
      <c r="M267" s="27" t="s">
        <v>13</v>
      </c>
      <c r="N267" s="27" t="s">
        <v>20</v>
      </c>
      <c r="O267" s="27" t="s">
        <v>21</v>
      </c>
      <c r="P267" s="8">
        <v>0</v>
      </c>
      <c r="Q267" s="8"/>
      <c r="R267" s="8"/>
      <c r="S267" s="22" t="s">
        <v>10</v>
      </c>
      <c r="T267" s="387"/>
      <c r="U267" s="670"/>
      <c r="V267" s="387"/>
      <c r="W267" s="670"/>
      <c r="X267" s="387"/>
      <c r="Y267" s="670"/>
    </row>
    <row r="268" spans="1:25" s="9" customFormat="1" ht="29.25" hidden="1" customHeight="1" x14ac:dyDescent="0.25">
      <c r="A268" s="1093"/>
      <c r="B268" s="1096"/>
      <c r="C268" s="1006" t="s">
        <v>54</v>
      </c>
      <c r="D268" s="1007" t="s">
        <v>55</v>
      </c>
      <c r="E268" s="1007" t="s">
        <v>825</v>
      </c>
      <c r="F268" s="1007" t="s">
        <v>56</v>
      </c>
      <c r="G268" s="1007" t="s">
        <v>62</v>
      </c>
      <c r="H268" s="1007" t="s">
        <v>63</v>
      </c>
      <c r="I268" s="1007" t="s">
        <v>58</v>
      </c>
      <c r="J268" s="1008" t="s">
        <v>77</v>
      </c>
      <c r="K268" s="27" t="s">
        <v>107</v>
      </c>
      <c r="L268" s="27" t="s">
        <v>12</v>
      </c>
      <c r="M268" s="27" t="s">
        <v>13</v>
      </c>
      <c r="N268" s="27" t="s">
        <v>20</v>
      </c>
      <c r="O268" s="27" t="s">
        <v>21</v>
      </c>
      <c r="P268" s="8">
        <v>0</v>
      </c>
      <c r="Q268" s="8"/>
      <c r="R268" s="8"/>
      <c r="S268" s="22" t="s">
        <v>10</v>
      </c>
      <c r="T268" s="387"/>
      <c r="U268" s="670"/>
      <c r="V268" s="387"/>
      <c r="W268" s="670"/>
      <c r="X268" s="387"/>
      <c r="Y268" s="670"/>
    </row>
    <row r="269" spans="1:25" s="9" customFormat="1" ht="29.25" hidden="1" customHeight="1" x14ac:dyDescent="0.25">
      <c r="A269" s="1091" t="s">
        <v>108</v>
      </c>
      <c r="B269" s="1094">
        <v>2147</v>
      </c>
      <c r="C269" s="1006" t="s">
        <v>54</v>
      </c>
      <c r="D269" s="1007" t="s">
        <v>55</v>
      </c>
      <c r="E269" s="1007" t="s">
        <v>56</v>
      </c>
      <c r="F269" s="1007" t="s">
        <v>56</v>
      </c>
      <c r="G269" s="1007" t="s">
        <v>57</v>
      </c>
      <c r="H269" s="1007" t="s">
        <v>56</v>
      </c>
      <c r="I269" s="1007" t="s">
        <v>64</v>
      </c>
      <c r="J269" s="1008" t="s">
        <v>77</v>
      </c>
      <c r="K269" s="27" t="s">
        <v>109</v>
      </c>
      <c r="L269" s="27" t="s">
        <v>12</v>
      </c>
      <c r="M269" s="27" t="s">
        <v>23</v>
      </c>
      <c r="N269" s="27" t="s">
        <v>24</v>
      </c>
      <c r="O269" s="27" t="s">
        <v>25</v>
      </c>
      <c r="P269" s="8">
        <v>0</v>
      </c>
      <c r="Q269" s="8"/>
      <c r="R269" s="8"/>
      <c r="S269" s="22" t="s">
        <v>10</v>
      </c>
      <c r="T269" s="387"/>
      <c r="U269" s="670"/>
      <c r="V269" s="387"/>
      <c r="W269" s="670"/>
      <c r="X269" s="387"/>
      <c r="Y269" s="670"/>
    </row>
    <row r="270" spans="1:25" s="9" customFormat="1" ht="29.25" hidden="1" customHeight="1" x14ac:dyDescent="0.25">
      <c r="A270" s="1092"/>
      <c r="B270" s="1095"/>
      <c r="C270" s="1006" t="s">
        <v>54</v>
      </c>
      <c r="D270" s="1007" t="s">
        <v>55</v>
      </c>
      <c r="E270" s="1007" t="s">
        <v>56</v>
      </c>
      <c r="F270" s="1007" t="s">
        <v>56</v>
      </c>
      <c r="G270" s="1007" t="s">
        <v>57</v>
      </c>
      <c r="H270" s="1007" t="s">
        <v>56</v>
      </c>
      <c r="I270" s="1007" t="s">
        <v>64</v>
      </c>
      <c r="J270" s="1008" t="s">
        <v>77</v>
      </c>
      <c r="K270" s="27" t="s">
        <v>109</v>
      </c>
      <c r="L270" s="27" t="s">
        <v>12</v>
      </c>
      <c r="M270" s="27" t="s">
        <v>13</v>
      </c>
      <c r="N270" s="27" t="s">
        <v>10</v>
      </c>
      <c r="O270" s="27" t="s">
        <v>14</v>
      </c>
      <c r="P270" s="8">
        <v>0</v>
      </c>
      <c r="Q270" s="8"/>
      <c r="R270" s="8"/>
      <c r="S270" s="22" t="s">
        <v>10</v>
      </c>
      <c r="T270" s="387"/>
      <c r="U270" s="670"/>
      <c r="V270" s="387"/>
      <c r="W270" s="670"/>
      <c r="X270" s="387"/>
      <c r="Y270" s="670"/>
    </row>
    <row r="271" spans="1:25" s="9" customFormat="1" ht="29.25" hidden="1" customHeight="1" x14ac:dyDescent="0.25">
      <c r="A271" s="1092"/>
      <c r="B271" s="1095"/>
      <c r="C271" s="1006" t="s">
        <v>54</v>
      </c>
      <c r="D271" s="1007" t="s">
        <v>55</v>
      </c>
      <c r="E271" s="1007" t="s">
        <v>56</v>
      </c>
      <c r="F271" s="1007" t="s">
        <v>56</v>
      </c>
      <c r="G271" s="1007" t="s">
        <v>57</v>
      </c>
      <c r="H271" s="1007" t="s">
        <v>56</v>
      </c>
      <c r="I271" s="1007" t="s">
        <v>58</v>
      </c>
      <c r="J271" s="1008" t="s">
        <v>77</v>
      </c>
      <c r="K271" s="27" t="s">
        <v>109</v>
      </c>
      <c r="L271" s="27" t="s">
        <v>12</v>
      </c>
      <c r="M271" s="27" t="s">
        <v>13</v>
      </c>
      <c r="N271" s="27" t="s">
        <v>20</v>
      </c>
      <c r="O271" s="27" t="s">
        <v>21</v>
      </c>
      <c r="P271" s="8">
        <v>0</v>
      </c>
      <c r="Q271" s="8"/>
      <c r="R271" s="8"/>
      <c r="S271" s="22" t="s">
        <v>10</v>
      </c>
      <c r="T271" s="387"/>
      <c r="U271" s="670"/>
      <c r="V271" s="387"/>
      <c r="W271" s="670"/>
      <c r="X271" s="387"/>
      <c r="Y271" s="670"/>
    </row>
    <row r="272" spans="1:25" s="9" customFormat="1" ht="29.25" hidden="1" customHeight="1" x14ac:dyDescent="0.25">
      <c r="A272" s="1093"/>
      <c r="B272" s="1096"/>
      <c r="C272" s="1006" t="s">
        <v>54</v>
      </c>
      <c r="D272" s="1007" t="s">
        <v>55</v>
      </c>
      <c r="E272" s="1007" t="s">
        <v>825</v>
      </c>
      <c r="F272" s="1007" t="s">
        <v>56</v>
      </c>
      <c r="G272" s="1007" t="s">
        <v>62</v>
      </c>
      <c r="H272" s="1007" t="s">
        <v>63</v>
      </c>
      <c r="I272" s="1007" t="s">
        <v>58</v>
      </c>
      <c r="J272" s="1008" t="s">
        <v>77</v>
      </c>
      <c r="K272" s="27" t="s">
        <v>109</v>
      </c>
      <c r="L272" s="27" t="s">
        <v>12</v>
      </c>
      <c r="M272" s="27" t="s">
        <v>13</v>
      </c>
      <c r="N272" s="27" t="s">
        <v>20</v>
      </c>
      <c r="O272" s="27" t="s">
        <v>21</v>
      </c>
      <c r="P272" s="8">
        <v>0</v>
      </c>
      <c r="Q272" s="8"/>
      <c r="R272" s="8"/>
      <c r="S272" s="22" t="s">
        <v>10</v>
      </c>
      <c r="T272" s="387"/>
      <c r="U272" s="670"/>
      <c r="V272" s="387"/>
      <c r="W272" s="670"/>
      <c r="X272" s="387"/>
      <c r="Y272" s="670"/>
    </row>
    <row r="273" spans="1:25" s="9" customFormat="1" ht="29.25" hidden="1" customHeight="1" x14ac:dyDescent="0.25">
      <c r="A273" s="1091" t="s">
        <v>1188</v>
      </c>
      <c r="B273" s="1094">
        <v>2148</v>
      </c>
      <c r="C273" s="1006" t="s">
        <v>54</v>
      </c>
      <c r="D273" s="1007" t="s">
        <v>55</v>
      </c>
      <c r="E273" s="1007" t="s">
        <v>56</v>
      </c>
      <c r="F273" s="1007" t="s">
        <v>56</v>
      </c>
      <c r="G273" s="1007" t="s">
        <v>57</v>
      </c>
      <c r="H273" s="1007" t="s">
        <v>56</v>
      </c>
      <c r="I273" s="1007" t="s">
        <v>64</v>
      </c>
      <c r="J273" s="1008" t="s">
        <v>77</v>
      </c>
      <c r="K273" s="27" t="s">
        <v>110</v>
      </c>
      <c r="L273" s="27" t="s">
        <v>12</v>
      </c>
      <c r="M273" s="27" t="s">
        <v>23</v>
      </c>
      <c r="N273" s="27" t="s">
        <v>24</v>
      </c>
      <c r="O273" s="27" t="s">
        <v>25</v>
      </c>
      <c r="P273" s="8">
        <v>0</v>
      </c>
      <c r="Q273" s="8"/>
      <c r="R273" s="8"/>
      <c r="S273" s="22" t="s">
        <v>10</v>
      </c>
      <c r="T273" s="387"/>
      <c r="U273" s="670"/>
      <c r="V273" s="387"/>
      <c r="W273" s="670"/>
      <c r="X273" s="387"/>
      <c r="Y273" s="670"/>
    </row>
    <row r="274" spans="1:25" s="9" customFormat="1" ht="29.25" hidden="1" customHeight="1" x14ac:dyDescent="0.25">
      <c r="A274" s="1092"/>
      <c r="B274" s="1095"/>
      <c r="C274" s="1006" t="s">
        <v>54</v>
      </c>
      <c r="D274" s="1007" t="s">
        <v>55</v>
      </c>
      <c r="E274" s="1007" t="s">
        <v>56</v>
      </c>
      <c r="F274" s="1007" t="s">
        <v>56</v>
      </c>
      <c r="G274" s="1007" t="s">
        <v>57</v>
      </c>
      <c r="H274" s="1007" t="s">
        <v>56</v>
      </c>
      <c r="I274" s="1007" t="s">
        <v>64</v>
      </c>
      <c r="J274" s="1008" t="s">
        <v>77</v>
      </c>
      <c r="K274" s="27" t="s">
        <v>110</v>
      </c>
      <c r="L274" s="27" t="s">
        <v>12</v>
      </c>
      <c r="M274" s="27" t="s">
        <v>13</v>
      </c>
      <c r="N274" s="27" t="s">
        <v>10</v>
      </c>
      <c r="O274" s="27" t="s">
        <v>14</v>
      </c>
      <c r="P274" s="8">
        <v>0</v>
      </c>
      <c r="Q274" s="8"/>
      <c r="R274" s="8"/>
      <c r="S274" s="22" t="s">
        <v>10</v>
      </c>
      <c r="T274" s="387"/>
      <c r="U274" s="670"/>
      <c r="V274" s="387"/>
      <c r="W274" s="670"/>
      <c r="X274" s="387"/>
      <c r="Y274" s="670"/>
    </row>
    <row r="275" spans="1:25" s="9" customFormat="1" ht="29.25" hidden="1" customHeight="1" x14ac:dyDescent="0.25">
      <c r="A275" s="1092"/>
      <c r="B275" s="1095"/>
      <c r="C275" s="1006" t="s">
        <v>54</v>
      </c>
      <c r="D275" s="1007" t="s">
        <v>55</v>
      </c>
      <c r="E275" s="1007" t="s">
        <v>56</v>
      </c>
      <c r="F275" s="1007" t="s">
        <v>56</v>
      </c>
      <c r="G275" s="1007" t="s">
        <v>57</v>
      </c>
      <c r="H275" s="1007" t="s">
        <v>56</v>
      </c>
      <c r="I275" s="1007" t="s">
        <v>58</v>
      </c>
      <c r="J275" s="1008" t="s">
        <v>77</v>
      </c>
      <c r="K275" s="27" t="s">
        <v>110</v>
      </c>
      <c r="L275" s="27" t="s">
        <v>12</v>
      </c>
      <c r="M275" s="27" t="s">
        <v>13</v>
      </c>
      <c r="N275" s="27" t="s">
        <v>20</v>
      </c>
      <c r="O275" s="27" t="s">
        <v>21</v>
      </c>
      <c r="P275" s="8">
        <v>0</v>
      </c>
      <c r="Q275" s="8"/>
      <c r="R275" s="8"/>
      <c r="S275" s="22" t="s">
        <v>10</v>
      </c>
      <c r="T275" s="387"/>
      <c r="U275" s="670"/>
      <c r="V275" s="387"/>
      <c r="W275" s="670"/>
      <c r="X275" s="387"/>
      <c r="Y275" s="670"/>
    </row>
    <row r="276" spans="1:25" s="9" customFormat="1" ht="29.25" hidden="1" customHeight="1" x14ac:dyDescent="0.25">
      <c r="A276" s="1093"/>
      <c r="B276" s="1096"/>
      <c r="C276" s="1006" t="s">
        <v>54</v>
      </c>
      <c r="D276" s="1007" t="s">
        <v>55</v>
      </c>
      <c r="E276" s="1007" t="s">
        <v>825</v>
      </c>
      <c r="F276" s="1007" t="s">
        <v>56</v>
      </c>
      <c r="G276" s="1007" t="s">
        <v>62</v>
      </c>
      <c r="H276" s="1007" t="s">
        <v>63</v>
      </c>
      <c r="I276" s="1007" t="s">
        <v>58</v>
      </c>
      <c r="J276" s="1008" t="s">
        <v>77</v>
      </c>
      <c r="K276" s="27" t="s">
        <v>110</v>
      </c>
      <c r="L276" s="27" t="s">
        <v>12</v>
      </c>
      <c r="M276" s="27" t="s">
        <v>13</v>
      </c>
      <c r="N276" s="27" t="s">
        <v>20</v>
      </c>
      <c r="O276" s="27" t="s">
        <v>21</v>
      </c>
      <c r="P276" s="8">
        <v>0</v>
      </c>
      <c r="Q276" s="8"/>
      <c r="R276" s="8"/>
      <c r="S276" s="22" t="s">
        <v>10</v>
      </c>
      <c r="T276" s="387"/>
      <c r="U276" s="670"/>
      <c r="V276" s="387"/>
      <c r="W276" s="670"/>
      <c r="X276" s="387"/>
      <c r="Y276" s="670"/>
    </row>
    <row r="277" spans="1:25" s="9" customFormat="1" ht="31.5" hidden="1" customHeight="1" x14ac:dyDescent="0.25">
      <c r="A277" s="1091" t="s">
        <v>111</v>
      </c>
      <c r="B277" s="1094">
        <v>2149</v>
      </c>
      <c r="C277" s="1006" t="s">
        <v>54</v>
      </c>
      <c r="D277" s="1007" t="s">
        <v>55</v>
      </c>
      <c r="E277" s="1007" t="s">
        <v>56</v>
      </c>
      <c r="F277" s="1007" t="s">
        <v>56</v>
      </c>
      <c r="G277" s="1007" t="s">
        <v>57</v>
      </c>
      <c r="H277" s="1007" t="s">
        <v>56</v>
      </c>
      <c r="I277" s="1007" t="s">
        <v>64</v>
      </c>
      <c r="J277" s="1008" t="s">
        <v>77</v>
      </c>
      <c r="K277" s="27" t="s">
        <v>112</v>
      </c>
      <c r="L277" s="27" t="s">
        <v>12</v>
      </c>
      <c r="M277" s="27" t="s">
        <v>23</v>
      </c>
      <c r="N277" s="27" t="s">
        <v>24</v>
      </c>
      <c r="O277" s="27" t="s">
        <v>25</v>
      </c>
      <c r="P277" s="8">
        <v>0</v>
      </c>
      <c r="Q277" s="8"/>
      <c r="R277" s="8"/>
      <c r="S277" s="22" t="s">
        <v>10</v>
      </c>
      <c r="T277" s="387"/>
      <c r="U277" s="670"/>
      <c r="V277" s="387"/>
      <c r="W277" s="670"/>
      <c r="X277" s="387"/>
      <c r="Y277" s="670"/>
    </row>
    <row r="278" spans="1:25" s="9" customFormat="1" ht="31.5" hidden="1" customHeight="1" x14ac:dyDescent="0.25">
      <c r="A278" s="1092"/>
      <c r="B278" s="1095"/>
      <c r="C278" s="1006" t="s">
        <v>54</v>
      </c>
      <c r="D278" s="1007" t="s">
        <v>55</v>
      </c>
      <c r="E278" s="1007" t="s">
        <v>56</v>
      </c>
      <c r="F278" s="1007" t="s">
        <v>56</v>
      </c>
      <c r="G278" s="1007" t="s">
        <v>57</v>
      </c>
      <c r="H278" s="1007" t="s">
        <v>56</v>
      </c>
      <c r="I278" s="1007" t="s">
        <v>64</v>
      </c>
      <c r="J278" s="1008" t="s">
        <v>77</v>
      </c>
      <c r="K278" s="27" t="s">
        <v>112</v>
      </c>
      <c r="L278" s="27" t="s">
        <v>12</v>
      </c>
      <c r="M278" s="27" t="s">
        <v>13</v>
      </c>
      <c r="N278" s="27" t="s">
        <v>10</v>
      </c>
      <c r="O278" s="27" t="s">
        <v>14</v>
      </c>
      <c r="P278" s="8">
        <v>0</v>
      </c>
      <c r="Q278" s="8"/>
      <c r="R278" s="8"/>
      <c r="S278" s="22" t="s">
        <v>10</v>
      </c>
      <c r="T278" s="387"/>
      <c r="U278" s="670"/>
      <c r="V278" s="387"/>
      <c r="W278" s="670"/>
      <c r="X278" s="387"/>
      <c r="Y278" s="670"/>
    </row>
    <row r="279" spans="1:25" s="9" customFormat="1" ht="31.5" hidden="1" customHeight="1" x14ac:dyDescent="0.25">
      <c r="A279" s="1092"/>
      <c r="B279" s="1095"/>
      <c r="C279" s="1006" t="s">
        <v>54</v>
      </c>
      <c r="D279" s="1007" t="s">
        <v>55</v>
      </c>
      <c r="E279" s="1007" t="s">
        <v>56</v>
      </c>
      <c r="F279" s="1007" t="s">
        <v>56</v>
      </c>
      <c r="G279" s="1007" t="s">
        <v>57</v>
      </c>
      <c r="H279" s="1007" t="s">
        <v>56</v>
      </c>
      <c r="I279" s="1007" t="s">
        <v>58</v>
      </c>
      <c r="J279" s="1008" t="s">
        <v>77</v>
      </c>
      <c r="K279" s="27" t="s">
        <v>112</v>
      </c>
      <c r="L279" s="27" t="s">
        <v>12</v>
      </c>
      <c r="M279" s="27" t="s">
        <v>13</v>
      </c>
      <c r="N279" s="27" t="s">
        <v>20</v>
      </c>
      <c r="O279" s="27" t="s">
        <v>21</v>
      </c>
      <c r="P279" s="8">
        <v>0</v>
      </c>
      <c r="Q279" s="8"/>
      <c r="R279" s="8"/>
      <c r="S279" s="22" t="s">
        <v>10</v>
      </c>
      <c r="T279" s="387"/>
      <c r="U279" s="670"/>
      <c r="V279" s="387"/>
      <c r="W279" s="670"/>
      <c r="X279" s="387"/>
      <c r="Y279" s="670"/>
    </row>
    <row r="280" spans="1:25" s="9" customFormat="1" ht="31.5" hidden="1" customHeight="1" x14ac:dyDescent="0.25">
      <c r="A280" s="1093"/>
      <c r="B280" s="1096"/>
      <c r="C280" s="1006" t="s">
        <v>54</v>
      </c>
      <c r="D280" s="1007" t="s">
        <v>55</v>
      </c>
      <c r="E280" s="1007" t="s">
        <v>825</v>
      </c>
      <c r="F280" s="1007" t="s">
        <v>56</v>
      </c>
      <c r="G280" s="1007" t="s">
        <v>62</v>
      </c>
      <c r="H280" s="1007" t="s">
        <v>63</v>
      </c>
      <c r="I280" s="1007" t="s">
        <v>58</v>
      </c>
      <c r="J280" s="1008" t="s">
        <v>77</v>
      </c>
      <c r="K280" s="27" t="s">
        <v>112</v>
      </c>
      <c r="L280" s="27" t="s">
        <v>12</v>
      </c>
      <c r="M280" s="27" t="s">
        <v>13</v>
      </c>
      <c r="N280" s="27" t="s">
        <v>20</v>
      </c>
      <c r="O280" s="27" t="s">
        <v>21</v>
      </c>
      <c r="P280" s="8">
        <v>0</v>
      </c>
      <c r="Q280" s="8"/>
      <c r="R280" s="8"/>
      <c r="S280" s="22" t="s">
        <v>10</v>
      </c>
      <c r="T280" s="387"/>
      <c r="U280" s="670"/>
      <c r="V280" s="387"/>
      <c r="W280" s="670"/>
      <c r="X280" s="387"/>
      <c r="Y280" s="670"/>
    </row>
    <row r="281" spans="1:25" s="11" customFormat="1" ht="48" customHeight="1" x14ac:dyDescent="0.25">
      <c r="A281" s="676" t="s">
        <v>79</v>
      </c>
      <c r="B281" s="677">
        <v>2200</v>
      </c>
      <c r="C281" s="1115" t="s">
        <v>10</v>
      </c>
      <c r="D281" s="1116"/>
      <c r="E281" s="1116"/>
      <c r="F281" s="1116"/>
      <c r="G281" s="1116"/>
      <c r="H281" s="1116"/>
      <c r="I281" s="1116"/>
      <c r="J281" s="1117"/>
      <c r="K281" s="1115" t="s">
        <v>10</v>
      </c>
      <c r="L281" s="1116"/>
      <c r="M281" s="1116"/>
      <c r="N281" s="1116"/>
      <c r="O281" s="1117"/>
      <c r="P281" s="678">
        <f t="shared" ref="P281:R282" si="43">P282</f>
        <v>34608.94</v>
      </c>
      <c r="Q281" s="678">
        <f t="shared" si="43"/>
        <v>0</v>
      </c>
      <c r="R281" s="678">
        <f t="shared" si="43"/>
        <v>0</v>
      </c>
      <c r="S281" s="679" t="s">
        <v>10</v>
      </c>
      <c r="T281" s="387"/>
      <c r="U281" s="670"/>
      <c r="V281" s="387"/>
      <c r="W281" s="670"/>
      <c r="X281" s="387"/>
      <c r="Y281" s="670"/>
    </row>
    <row r="282" spans="1:25" s="9" customFormat="1" ht="54" customHeight="1" x14ac:dyDescent="0.25">
      <c r="A282" s="676" t="s">
        <v>161</v>
      </c>
      <c r="B282" s="677">
        <v>2210</v>
      </c>
      <c r="C282" s="1115" t="s">
        <v>10</v>
      </c>
      <c r="D282" s="1116"/>
      <c r="E282" s="1116"/>
      <c r="F282" s="1116"/>
      <c r="G282" s="1116"/>
      <c r="H282" s="1116"/>
      <c r="I282" s="1116"/>
      <c r="J282" s="1117"/>
      <c r="K282" s="1115" t="s">
        <v>10</v>
      </c>
      <c r="L282" s="1116"/>
      <c r="M282" s="1116"/>
      <c r="N282" s="1116"/>
      <c r="O282" s="1117"/>
      <c r="P282" s="678">
        <f t="shared" si="43"/>
        <v>34608.94</v>
      </c>
      <c r="Q282" s="678">
        <f t="shared" si="43"/>
        <v>0</v>
      </c>
      <c r="R282" s="678">
        <f t="shared" si="43"/>
        <v>0</v>
      </c>
      <c r="S282" s="679" t="s">
        <v>10</v>
      </c>
      <c r="T282" s="387"/>
      <c r="U282" s="670"/>
      <c r="V282" s="387"/>
      <c r="W282" s="670"/>
      <c r="X282" s="387"/>
      <c r="Y282" s="670"/>
    </row>
    <row r="283" spans="1:25" s="9" customFormat="1" ht="67.5" customHeight="1" x14ac:dyDescent="0.25">
      <c r="A283" s="676" t="s">
        <v>162</v>
      </c>
      <c r="B283" s="677">
        <v>2211</v>
      </c>
      <c r="C283" s="1115" t="s">
        <v>10</v>
      </c>
      <c r="D283" s="1116"/>
      <c r="E283" s="1116"/>
      <c r="F283" s="1116"/>
      <c r="G283" s="1116"/>
      <c r="H283" s="1116"/>
      <c r="I283" s="1116"/>
      <c r="J283" s="1117"/>
      <c r="K283" s="1115" t="s">
        <v>10</v>
      </c>
      <c r="L283" s="1116"/>
      <c r="M283" s="1116"/>
      <c r="N283" s="1116"/>
      <c r="O283" s="1117"/>
      <c r="P283" s="678">
        <f>SUM(P284:P296)</f>
        <v>34608.94</v>
      </c>
      <c r="Q283" s="678">
        <f>SUM(Q284:Q296)</f>
        <v>0</v>
      </c>
      <c r="R283" s="678">
        <f>SUM(R284:R296)</f>
        <v>0</v>
      </c>
      <c r="S283" s="679" t="s">
        <v>10</v>
      </c>
      <c r="T283" s="387"/>
      <c r="U283" s="670"/>
      <c r="V283" s="387"/>
      <c r="W283" s="670"/>
      <c r="X283" s="387"/>
      <c r="Y283" s="670"/>
    </row>
    <row r="284" spans="1:25" s="9" customFormat="1" ht="52.5" customHeight="1" x14ac:dyDescent="0.25">
      <c r="A284" s="797" t="s">
        <v>1135</v>
      </c>
      <c r="B284" s="798"/>
      <c r="C284" s="1006" t="s">
        <v>54</v>
      </c>
      <c r="D284" s="1007" t="s">
        <v>55</v>
      </c>
      <c r="E284" s="1007" t="s">
        <v>56</v>
      </c>
      <c r="F284" s="1007" t="s">
        <v>56</v>
      </c>
      <c r="G284" s="1007" t="s">
        <v>57</v>
      </c>
      <c r="H284" s="1007" t="s">
        <v>56</v>
      </c>
      <c r="I284" s="1007" t="s">
        <v>827</v>
      </c>
      <c r="J284" s="1008" t="s">
        <v>80</v>
      </c>
      <c r="K284" s="27" t="s">
        <v>1136</v>
      </c>
      <c r="L284" s="27" t="s">
        <v>12</v>
      </c>
      <c r="M284" s="27" t="s">
        <v>13</v>
      </c>
      <c r="N284" s="27" t="s">
        <v>1134</v>
      </c>
      <c r="O284" s="27" t="s">
        <v>43</v>
      </c>
      <c r="P284" s="796">
        <f>'262 (2021)020.00.0031'!E12</f>
        <v>34608.94</v>
      </c>
      <c r="Q284" s="8">
        <v>0</v>
      </c>
      <c r="R284" s="8">
        <v>0</v>
      </c>
      <c r="S284" s="22" t="s">
        <v>10</v>
      </c>
      <c r="T284" s="387"/>
      <c r="U284" s="670"/>
      <c r="V284" s="387"/>
      <c r="W284" s="670"/>
      <c r="X284" s="387"/>
      <c r="Y284" s="670"/>
    </row>
    <row r="285" spans="1:25" s="9" customFormat="1" ht="31.5" hidden="1" customHeight="1" x14ac:dyDescent="0.25">
      <c r="A285" s="1121" t="s">
        <v>65</v>
      </c>
      <c r="B285" s="1124"/>
      <c r="C285" s="1006" t="s">
        <v>54</v>
      </c>
      <c r="D285" s="1007" t="s">
        <v>55</v>
      </c>
      <c r="E285" s="1007" t="s">
        <v>56</v>
      </c>
      <c r="F285" s="1007" t="s">
        <v>56</v>
      </c>
      <c r="G285" s="1007" t="s">
        <v>57</v>
      </c>
      <c r="H285" s="1007" t="s">
        <v>56</v>
      </c>
      <c r="I285" s="1007" t="s">
        <v>64</v>
      </c>
      <c r="J285" s="1008" t="s">
        <v>80</v>
      </c>
      <c r="K285" s="27" t="s">
        <v>66</v>
      </c>
      <c r="L285" s="27" t="s">
        <v>12</v>
      </c>
      <c r="M285" s="27" t="s">
        <v>13</v>
      </c>
      <c r="N285" s="27" t="s">
        <v>10</v>
      </c>
      <c r="O285" s="27" t="s">
        <v>14</v>
      </c>
      <c r="P285" s="8">
        <v>0</v>
      </c>
      <c r="Q285" s="8"/>
      <c r="R285" s="8"/>
      <c r="S285" s="22" t="s">
        <v>10</v>
      </c>
      <c r="T285" s="387"/>
      <c r="U285" s="670"/>
      <c r="V285" s="387"/>
      <c r="W285" s="670"/>
      <c r="X285" s="387"/>
      <c r="Y285" s="670"/>
    </row>
    <row r="286" spans="1:25" s="9" customFormat="1" ht="31.5" hidden="1" customHeight="1" x14ac:dyDescent="0.25">
      <c r="A286" s="1122"/>
      <c r="B286" s="1125"/>
      <c r="C286" s="1006" t="s">
        <v>54</v>
      </c>
      <c r="D286" s="1007" t="s">
        <v>55</v>
      </c>
      <c r="E286" s="1007" t="s">
        <v>56</v>
      </c>
      <c r="F286" s="1007" t="s">
        <v>56</v>
      </c>
      <c r="G286" s="1007" t="s">
        <v>57</v>
      </c>
      <c r="H286" s="1007" t="s">
        <v>56</v>
      </c>
      <c r="I286" s="1007" t="s">
        <v>64</v>
      </c>
      <c r="J286" s="1008" t="s">
        <v>80</v>
      </c>
      <c r="K286" s="27" t="s">
        <v>66</v>
      </c>
      <c r="L286" s="27" t="s">
        <v>52</v>
      </c>
      <c r="M286" s="27" t="s">
        <v>13</v>
      </c>
      <c r="N286" s="27" t="s">
        <v>10</v>
      </c>
      <c r="O286" s="27" t="s">
        <v>14</v>
      </c>
      <c r="P286" s="796">
        <v>0</v>
      </c>
      <c r="Q286" s="8"/>
      <c r="R286" s="8"/>
      <c r="S286" s="22" t="s">
        <v>10</v>
      </c>
      <c r="T286" s="387"/>
      <c r="U286" s="670"/>
      <c r="V286" s="387"/>
      <c r="W286" s="670"/>
      <c r="X286" s="387"/>
      <c r="Y286" s="670"/>
    </row>
    <row r="287" spans="1:25" s="9" customFormat="1" ht="31.5" hidden="1" customHeight="1" x14ac:dyDescent="0.25">
      <c r="A287" s="1122"/>
      <c r="B287" s="1125"/>
      <c r="C287" s="1006" t="s">
        <v>54</v>
      </c>
      <c r="D287" s="1007" t="s">
        <v>55</v>
      </c>
      <c r="E287" s="1007" t="s">
        <v>56</v>
      </c>
      <c r="F287" s="1007" t="s">
        <v>56</v>
      </c>
      <c r="G287" s="1007" t="s">
        <v>57</v>
      </c>
      <c r="H287" s="1007" t="s">
        <v>56</v>
      </c>
      <c r="I287" s="1007" t="s">
        <v>64</v>
      </c>
      <c r="J287" s="1008" t="s">
        <v>80</v>
      </c>
      <c r="K287" s="27" t="s">
        <v>66</v>
      </c>
      <c r="L287" s="27" t="s">
        <v>12</v>
      </c>
      <c r="M287" s="27" t="s">
        <v>13</v>
      </c>
      <c r="N287" s="27" t="s">
        <v>10</v>
      </c>
      <c r="O287" s="27" t="s">
        <v>744</v>
      </c>
      <c r="P287" s="8">
        <v>0</v>
      </c>
      <c r="Q287" s="8"/>
      <c r="R287" s="8"/>
      <c r="S287" s="22" t="s">
        <v>10</v>
      </c>
      <c r="T287" s="387"/>
      <c r="U287" s="670"/>
      <c r="V287" s="387"/>
      <c r="W287" s="670"/>
      <c r="X287" s="387"/>
      <c r="Y287" s="670"/>
    </row>
    <row r="288" spans="1:25" s="9" customFormat="1" ht="31.5" hidden="1" customHeight="1" x14ac:dyDescent="0.25">
      <c r="A288" s="1122"/>
      <c r="B288" s="1125"/>
      <c r="C288" s="1006" t="s">
        <v>54</v>
      </c>
      <c r="D288" s="1007" t="s">
        <v>55</v>
      </c>
      <c r="E288" s="1007" t="s">
        <v>56</v>
      </c>
      <c r="F288" s="1007" t="s">
        <v>56</v>
      </c>
      <c r="G288" s="1007" t="s">
        <v>57</v>
      </c>
      <c r="H288" s="1007" t="s">
        <v>56</v>
      </c>
      <c r="I288" s="1007" t="s">
        <v>64</v>
      </c>
      <c r="J288" s="1008" t="s">
        <v>80</v>
      </c>
      <c r="K288" s="27" t="s">
        <v>66</v>
      </c>
      <c r="L288" s="27" t="s">
        <v>12</v>
      </c>
      <c r="M288" s="27" t="s">
        <v>13</v>
      </c>
      <c r="N288" s="27" t="s">
        <v>10</v>
      </c>
      <c r="O288" s="27" t="s">
        <v>745</v>
      </c>
      <c r="P288" s="796">
        <v>0</v>
      </c>
      <c r="Q288" s="8"/>
      <c r="R288" s="8"/>
      <c r="S288" s="22" t="s">
        <v>10</v>
      </c>
      <c r="T288" s="387"/>
      <c r="U288" s="670"/>
      <c r="V288" s="387"/>
      <c r="W288" s="670"/>
      <c r="X288" s="387"/>
      <c r="Y288" s="670"/>
    </row>
    <row r="289" spans="1:25" s="9" customFormat="1" ht="31.5" hidden="1" customHeight="1" x14ac:dyDescent="0.25">
      <c r="A289" s="1122"/>
      <c r="B289" s="1125"/>
      <c r="C289" s="1006" t="s">
        <v>54</v>
      </c>
      <c r="D289" s="1007" t="s">
        <v>55</v>
      </c>
      <c r="E289" s="1007" t="s">
        <v>56</v>
      </c>
      <c r="F289" s="1007" t="s">
        <v>56</v>
      </c>
      <c r="G289" s="1007" t="s">
        <v>57</v>
      </c>
      <c r="H289" s="1007" t="s">
        <v>56</v>
      </c>
      <c r="I289" s="1007" t="s">
        <v>64</v>
      </c>
      <c r="J289" s="1008" t="s">
        <v>80</v>
      </c>
      <c r="K289" s="27" t="s">
        <v>66</v>
      </c>
      <c r="L289" s="27" t="s">
        <v>12</v>
      </c>
      <c r="M289" s="27" t="s">
        <v>23</v>
      </c>
      <c r="N289" s="27" t="s">
        <v>24</v>
      </c>
      <c r="O289" s="27" t="s">
        <v>25</v>
      </c>
      <c r="P289" s="796">
        <f>'264 КВР 321 (2021)Р-Н'!E12</f>
        <v>0</v>
      </c>
      <c r="Q289" s="8">
        <f>'264 КВР 321 (2022)Р-Н'!E12</f>
        <v>0</v>
      </c>
      <c r="R289" s="8">
        <f>'264 КВР 321 (2023)Р-Н'!E12</f>
        <v>0</v>
      </c>
      <c r="S289" s="22" t="s">
        <v>10</v>
      </c>
      <c r="T289" s="387"/>
      <c r="U289" s="670"/>
      <c r="V289" s="387"/>
      <c r="W289" s="670"/>
      <c r="X289" s="387"/>
      <c r="Y289" s="670"/>
    </row>
    <row r="290" spans="1:25" s="9" customFormat="1" ht="31.5" hidden="1" customHeight="1" x14ac:dyDescent="0.25">
      <c r="A290" s="1122"/>
      <c r="B290" s="1125"/>
      <c r="C290" s="1006" t="s">
        <v>54</v>
      </c>
      <c r="D290" s="1007" t="s">
        <v>55</v>
      </c>
      <c r="E290" s="1007" t="s">
        <v>56</v>
      </c>
      <c r="F290" s="1007" t="s">
        <v>56</v>
      </c>
      <c r="G290" s="1007" t="s">
        <v>57</v>
      </c>
      <c r="H290" s="1007" t="s">
        <v>56</v>
      </c>
      <c r="I290" s="1007" t="s">
        <v>64</v>
      </c>
      <c r="J290" s="1008" t="s">
        <v>80</v>
      </c>
      <c r="K290" s="27" t="s">
        <v>66</v>
      </c>
      <c r="L290" s="27" t="s">
        <v>52</v>
      </c>
      <c r="M290" s="27" t="s">
        <v>13</v>
      </c>
      <c r="N290" s="27" t="s">
        <v>10</v>
      </c>
      <c r="O290" s="27" t="s">
        <v>25</v>
      </c>
      <c r="P290" s="796">
        <v>0</v>
      </c>
      <c r="Q290" s="8"/>
      <c r="R290" s="8"/>
      <c r="S290" s="22" t="s">
        <v>10</v>
      </c>
      <c r="T290" s="387"/>
      <c r="U290" s="670"/>
      <c r="V290" s="387"/>
      <c r="W290" s="670"/>
      <c r="X290" s="387"/>
      <c r="Y290" s="670"/>
    </row>
    <row r="291" spans="1:25" s="9" customFormat="1" ht="31.5" hidden="1" customHeight="1" x14ac:dyDescent="0.25">
      <c r="A291" s="1122"/>
      <c r="B291" s="1125"/>
      <c r="C291" s="1006" t="s">
        <v>54</v>
      </c>
      <c r="D291" s="1007" t="s">
        <v>55</v>
      </c>
      <c r="E291" s="1007" t="s">
        <v>56</v>
      </c>
      <c r="F291" s="1007" t="s">
        <v>56</v>
      </c>
      <c r="G291" s="1007" t="s">
        <v>57</v>
      </c>
      <c r="H291" s="1007" t="s">
        <v>56</v>
      </c>
      <c r="I291" s="1007" t="s">
        <v>58</v>
      </c>
      <c r="J291" s="1008" t="s">
        <v>80</v>
      </c>
      <c r="K291" s="27" t="s">
        <v>66</v>
      </c>
      <c r="L291" s="27" t="s">
        <v>12</v>
      </c>
      <c r="M291" s="27" t="s">
        <v>13</v>
      </c>
      <c r="N291" s="27" t="s">
        <v>20</v>
      </c>
      <c r="O291" s="27" t="s">
        <v>21</v>
      </c>
      <c r="P291" s="796">
        <f>'264 КВР 321 (2021)КРАЙ'!E12</f>
        <v>0</v>
      </c>
      <c r="Q291" s="8">
        <f>'264 КВР 321 (2022)КРАЙ'!E12</f>
        <v>0</v>
      </c>
      <c r="R291" s="8">
        <f>'264 КВР 321 (2023)КРАЙ'!E12</f>
        <v>0</v>
      </c>
      <c r="S291" s="22" t="s">
        <v>10</v>
      </c>
      <c r="T291" s="387"/>
      <c r="U291" s="670"/>
      <c r="V291" s="387"/>
      <c r="W291" s="670"/>
      <c r="X291" s="387"/>
      <c r="Y291" s="670"/>
    </row>
    <row r="292" spans="1:25" s="9" customFormat="1" ht="32.25" hidden="1" customHeight="1" x14ac:dyDescent="0.25">
      <c r="A292" s="1122"/>
      <c r="B292" s="1125"/>
      <c r="C292" s="1006" t="s">
        <v>54</v>
      </c>
      <c r="D292" s="1007" t="s">
        <v>55</v>
      </c>
      <c r="E292" s="1007" t="s">
        <v>56</v>
      </c>
      <c r="F292" s="1007" t="s">
        <v>56</v>
      </c>
      <c r="G292" s="1007" t="s">
        <v>57</v>
      </c>
      <c r="H292" s="1007" t="s">
        <v>56</v>
      </c>
      <c r="I292" s="1007" t="s">
        <v>58</v>
      </c>
      <c r="J292" s="1008" t="s">
        <v>80</v>
      </c>
      <c r="K292" s="27" t="s">
        <v>66</v>
      </c>
      <c r="L292" s="27" t="s">
        <v>52</v>
      </c>
      <c r="M292" s="27" t="s">
        <v>13</v>
      </c>
      <c r="N292" s="27" t="s">
        <v>10</v>
      </c>
      <c r="O292" s="27" t="s">
        <v>21</v>
      </c>
      <c r="P292" s="796">
        <v>0</v>
      </c>
      <c r="Q292" s="8"/>
      <c r="R292" s="8"/>
      <c r="S292" s="22" t="s">
        <v>10</v>
      </c>
      <c r="T292" s="387"/>
      <c r="U292" s="670"/>
      <c r="V292" s="387"/>
      <c r="W292" s="670"/>
      <c r="X292" s="387"/>
      <c r="Y292" s="670"/>
    </row>
    <row r="293" spans="1:25" s="9" customFormat="1" ht="32.25" hidden="1" customHeight="1" x14ac:dyDescent="0.25">
      <c r="A293" s="1122"/>
      <c r="B293" s="1125"/>
      <c r="C293" s="1006" t="s">
        <v>54</v>
      </c>
      <c r="D293" s="1007" t="s">
        <v>55</v>
      </c>
      <c r="E293" s="1007" t="s">
        <v>825</v>
      </c>
      <c r="F293" s="1007" t="s">
        <v>56</v>
      </c>
      <c r="G293" s="1007" t="s">
        <v>62</v>
      </c>
      <c r="H293" s="1007" t="s">
        <v>63</v>
      </c>
      <c r="I293" s="1007" t="s">
        <v>58</v>
      </c>
      <c r="J293" s="1008" t="s">
        <v>80</v>
      </c>
      <c r="K293" s="27" t="s">
        <v>66</v>
      </c>
      <c r="L293" s="27" t="s">
        <v>12</v>
      </c>
      <c r="M293" s="27" t="s">
        <v>13</v>
      </c>
      <c r="N293" s="27" t="s">
        <v>20</v>
      </c>
      <c r="O293" s="27" t="s">
        <v>21</v>
      </c>
      <c r="P293" s="796">
        <v>0</v>
      </c>
      <c r="Q293" s="8"/>
      <c r="R293" s="8"/>
      <c r="S293" s="22" t="s">
        <v>10</v>
      </c>
      <c r="T293" s="387"/>
      <c r="U293" s="670"/>
      <c r="V293" s="387"/>
      <c r="W293" s="670"/>
      <c r="X293" s="387"/>
      <c r="Y293" s="670"/>
    </row>
    <row r="294" spans="1:25" s="9" customFormat="1" ht="32.25" hidden="1" customHeight="1" x14ac:dyDescent="0.25">
      <c r="A294" s="1122"/>
      <c r="B294" s="1125"/>
      <c r="C294" s="1006" t="s">
        <v>54</v>
      </c>
      <c r="D294" s="1007" t="s">
        <v>55</v>
      </c>
      <c r="E294" s="1007" t="s">
        <v>825</v>
      </c>
      <c r="F294" s="1007" t="s">
        <v>56</v>
      </c>
      <c r="G294" s="1007" t="s">
        <v>62</v>
      </c>
      <c r="H294" s="1007" t="s">
        <v>63</v>
      </c>
      <c r="I294" s="1007" t="s">
        <v>58</v>
      </c>
      <c r="J294" s="1008" t="s">
        <v>80</v>
      </c>
      <c r="K294" s="27" t="s">
        <v>66</v>
      </c>
      <c r="L294" s="27" t="s">
        <v>52</v>
      </c>
      <c r="M294" s="27" t="s">
        <v>13</v>
      </c>
      <c r="N294" s="27" t="s">
        <v>10</v>
      </c>
      <c r="O294" s="27" t="s">
        <v>21</v>
      </c>
      <c r="P294" s="796">
        <v>0</v>
      </c>
      <c r="Q294" s="8"/>
      <c r="R294" s="8"/>
      <c r="S294" s="22" t="s">
        <v>10</v>
      </c>
      <c r="T294" s="387"/>
      <c r="U294" s="670"/>
      <c r="V294" s="387"/>
      <c r="W294" s="670"/>
      <c r="X294" s="387"/>
      <c r="Y294" s="670"/>
    </row>
    <row r="295" spans="1:25" s="9" customFormat="1" ht="32.25" hidden="1" customHeight="1" x14ac:dyDescent="0.25">
      <c r="A295" s="1123"/>
      <c r="B295" s="1126"/>
      <c r="C295" s="1006" t="s">
        <v>54</v>
      </c>
      <c r="D295" s="1007" t="s">
        <v>55</v>
      </c>
      <c r="E295" s="1007" t="s">
        <v>56</v>
      </c>
      <c r="F295" s="1007" t="s">
        <v>56</v>
      </c>
      <c r="G295" s="1007" t="s">
        <v>57</v>
      </c>
      <c r="H295" s="1007" t="s">
        <v>56</v>
      </c>
      <c r="I295" s="1007" t="s">
        <v>824</v>
      </c>
      <c r="J295" s="1008" t="s">
        <v>80</v>
      </c>
      <c r="K295" s="27" t="s">
        <v>66</v>
      </c>
      <c r="L295" s="27" t="s">
        <v>12</v>
      </c>
      <c r="M295" s="27" t="s">
        <v>13</v>
      </c>
      <c r="N295" s="27" t="s">
        <v>813</v>
      </c>
      <c r="O295" s="27" t="s">
        <v>806</v>
      </c>
      <c r="P295" s="796">
        <v>0</v>
      </c>
      <c r="Q295" s="8"/>
      <c r="R295" s="8"/>
      <c r="S295" s="22" t="s">
        <v>10</v>
      </c>
      <c r="T295" s="387"/>
      <c r="U295" s="670"/>
      <c r="V295" s="387"/>
      <c r="W295" s="670"/>
      <c r="X295" s="387"/>
      <c r="Y295" s="670"/>
    </row>
    <row r="296" spans="1:25" s="9" customFormat="1" ht="52.5" hidden="1" customHeight="1" x14ac:dyDescent="0.25">
      <c r="A296" s="797" t="s">
        <v>81</v>
      </c>
      <c r="B296" s="798"/>
      <c r="C296" s="1006" t="s">
        <v>54</v>
      </c>
      <c r="D296" s="1007" t="s">
        <v>55</v>
      </c>
      <c r="E296" s="1007" t="s">
        <v>56</v>
      </c>
      <c r="F296" s="1007" t="s">
        <v>56</v>
      </c>
      <c r="G296" s="1007" t="s">
        <v>57</v>
      </c>
      <c r="H296" s="1007" t="s">
        <v>56</v>
      </c>
      <c r="I296" s="1007" t="s">
        <v>75</v>
      </c>
      <c r="J296" s="1008" t="s">
        <v>80</v>
      </c>
      <c r="K296" s="27" t="s">
        <v>82</v>
      </c>
      <c r="L296" s="27" t="s">
        <v>12</v>
      </c>
      <c r="M296" s="27" t="s">
        <v>13</v>
      </c>
      <c r="N296" s="27" t="s">
        <v>39</v>
      </c>
      <c r="O296" s="27" t="s">
        <v>40</v>
      </c>
      <c r="P296" s="796">
        <f>'265 ЛЬГОТЫ (321) (2021)'!F14</f>
        <v>0</v>
      </c>
      <c r="Q296" s="8">
        <f>'265 ЛЬГОТЫ (321) (2022)'!F14</f>
        <v>0</v>
      </c>
      <c r="R296" s="8">
        <f>'265 ЛЬГОТЫ (321) (2023)'!F14</f>
        <v>0</v>
      </c>
      <c r="S296" s="22" t="s">
        <v>10</v>
      </c>
      <c r="T296" s="387"/>
      <c r="U296" s="670"/>
      <c r="V296" s="387"/>
      <c r="W296" s="670"/>
      <c r="X296" s="387"/>
      <c r="Y296" s="670"/>
    </row>
    <row r="297" spans="1:25" s="11" customFormat="1" ht="48" customHeight="1" x14ac:dyDescent="0.25">
      <c r="A297" s="676" t="s">
        <v>83</v>
      </c>
      <c r="B297" s="677">
        <v>2300</v>
      </c>
      <c r="C297" s="1115" t="s">
        <v>10</v>
      </c>
      <c r="D297" s="1116"/>
      <c r="E297" s="1116"/>
      <c r="F297" s="1116"/>
      <c r="G297" s="1116"/>
      <c r="H297" s="1116"/>
      <c r="I297" s="1116"/>
      <c r="J297" s="1117"/>
      <c r="K297" s="1115" t="s">
        <v>10</v>
      </c>
      <c r="L297" s="1116"/>
      <c r="M297" s="1116"/>
      <c r="N297" s="1116"/>
      <c r="O297" s="1117"/>
      <c r="P297" s="678">
        <f>SUM(P298:P301)+P302+P312</f>
        <v>1871123</v>
      </c>
      <c r="Q297" s="678">
        <f>SUM(Q298:Q301)+Q302+Q312</f>
        <v>1205700</v>
      </c>
      <c r="R297" s="678">
        <f>SUM(R298:R301)+R302+R312</f>
        <v>1191000</v>
      </c>
      <c r="S297" s="679" t="s">
        <v>10</v>
      </c>
      <c r="T297" s="387"/>
      <c r="U297" s="670"/>
      <c r="V297" s="387"/>
      <c r="W297" s="670"/>
      <c r="X297" s="387"/>
      <c r="Y297" s="670"/>
    </row>
    <row r="298" spans="1:25" s="9" customFormat="1" ht="32.25" hidden="1" customHeight="1" x14ac:dyDescent="0.25">
      <c r="A298" s="1097" t="s">
        <v>163</v>
      </c>
      <c r="B298" s="1094">
        <v>2310</v>
      </c>
      <c r="C298" s="1006" t="s">
        <v>54</v>
      </c>
      <c r="D298" s="1007" t="s">
        <v>55</v>
      </c>
      <c r="E298" s="1007" t="s">
        <v>56</v>
      </c>
      <c r="F298" s="1007" t="s">
        <v>56</v>
      </c>
      <c r="G298" s="1007" t="s">
        <v>57</v>
      </c>
      <c r="H298" s="1007" t="s">
        <v>56</v>
      </c>
      <c r="I298" s="1007" t="s">
        <v>64</v>
      </c>
      <c r="J298" s="1008" t="s">
        <v>84</v>
      </c>
      <c r="K298" s="27" t="s">
        <v>85</v>
      </c>
      <c r="L298" s="27" t="s">
        <v>12</v>
      </c>
      <c r="M298" s="27" t="s">
        <v>29</v>
      </c>
      <c r="N298" s="27" t="s">
        <v>10</v>
      </c>
      <c r="O298" s="27" t="s">
        <v>14</v>
      </c>
      <c r="P298" s="8">
        <v>0</v>
      </c>
      <c r="Q298" s="8"/>
      <c r="R298" s="8"/>
      <c r="S298" s="22" t="s">
        <v>10</v>
      </c>
      <c r="T298" s="387"/>
      <c r="U298" s="670"/>
      <c r="V298" s="387"/>
      <c r="W298" s="670"/>
      <c r="X298" s="387"/>
      <c r="Y298" s="670"/>
    </row>
    <row r="299" spans="1:25" s="9" customFormat="1" ht="32.25" hidden="1" customHeight="1" x14ac:dyDescent="0.25">
      <c r="A299" s="1098"/>
      <c r="B299" s="1095"/>
      <c r="C299" s="1006" t="s">
        <v>54</v>
      </c>
      <c r="D299" s="1007" t="s">
        <v>55</v>
      </c>
      <c r="E299" s="1007" t="s">
        <v>56</v>
      </c>
      <c r="F299" s="1007" t="s">
        <v>56</v>
      </c>
      <c r="G299" s="1007" t="s">
        <v>57</v>
      </c>
      <c r="H299" s="1007" t="s">
        <v>56</v>
      </c>
      <c r="I299" s="1007" t="s">
        <v>64</v>
      </c>
      <c r="J299" s="1008" t="s">
        <v>84</v>
      </c>
      <c r="K299" s="27" t="s">
        <v>85</v>
      </c>
      <c r="L299" s="27" t="s">
        <v>52</v>
      </c>
      <c r="M299" s="27" t="s">
        <v>29</v>
      </c>
      <c r="N299" s="27" t="s">
        <v>10</v>
      </c>
      <c r="O299" s="27" t="s">
        <v>14</v>
      </c>
      <c r="P299" s="8">
        <v>0</v>
      </c>
      <c r="Q299" s="8"/>
      <c r="R299" s="8"/>
      <c r="S299" s="22" t="s">
        <v>10</v>
      </c>
      <c r="T299" s="387"/>
      <c r="U299" s="670"/>
      <c r="V299" s="387"/>
      <c r="W299" s="670"/>
      <c r="X299" s="387"/>
      <c r="Y299" s="670"/>
    </row>
    <row r="300" spans="1:25" s="9" customFormat="1" ht="33" customHeight="1" x14ac:dyDescent="0.25">
      <c r="A300" s="1098"/>
      <c r="B300" s="1095"/>
      <c r="C300" s="1006" t="s">
        <v>54</v>
      </c>
      <c r="D300" s="1007" t="s">
        <v>55</v>
      </c>
      <c r="E300" s="1007" t="s">
        <v>56</v>
      </c>
      <c r="F300" s="1007" t="s">
        <v>56</v>
      </c>
      <c r="G300" s="1007" t="s">
        <v>57</v>
      </c>
      <c r="H300" s="1007" t="s">
        <v>56</v>
      </c>
      <c r="I300" s="1007" t="s">
        <v>64</v>
      </c>
      <c r="J300" s="1008" t="s">
        <v>84</v>
      </c>
      <c r="K300" s="27" t="s">
        <v>85</v>
      </c>
      <c r="L300" s="27" t="s">
        <v>12</v>
      </c>
      <c r="M300" s="27" t="s">
        <v>29</v>
      </c>
      <c r="N300" s="27" t="s">
        <v>30</v>
      </c>
      <c r="O300" s="27" t="s">
        <v>25</v>
      </c>
      <c r="P300" s="8">
        <f>'291 зем  (2021)'!E11+'291 им  (2021)'!E13</f>
        <v>1831123</v>
      </c>
      <c r="Q300" s="8">
        <f>'291 зем  (2022)'!E11+'291 им  (2022)'!E13</f>
        <v>1205700</v>
      </c>
      <c r="R300" s="8">
        <f>'291 зем  (2023)'!E11+'291 им  (2023)'!E13</f>
        <v>1191000</v>
      </c>
      <c r="S300" s="22" t="s">
        <v>10</v>
      </c>
      <c r="T300" s="387"/>
      <c r="U300" s="670"/>
      <c r="V300" s="387"/>
      <c r="W300" s="670"/>
      <c r="X300" s="387"/>
      <c r="Y300" s="670"/>
    </row>
    <row r="301" spans="1:25" s="9" customFormat="1" ht="31.5" customHeight="1" x14ac:dyDescent="0.25">
      <c r="A301" s="1120"/>
      <c r="B301" s="1096"/>
      <c r="C301" s="1006" t="s">
        <v>54</v>
      </c>
      <c r="D301" s="1007" t="s">
        <v>55</v>
      </c>
      <c r="E301" s="1007" t="s">
        <v>56</v>
      </c>
      <c r="F301" s="1007" t="s">
        <v>56</v>
      </c>
      <c r="G301" s="1007" t="s">
        <v>57</v>
      </c>
      <c r="H301" s="1007" t="s">
        <v>56</v>
      </c>
      <c r="I301" s="1007" t="s">
        <v>64</v>
      </c>
      <c r="J301" s="1008" t="s">
        <v>84</v>
      </c>
      <c r="K301" s="27" t="s">
        <v>85</v>
      </c>
      <c r="L301" s="27" t="s">
        <v>52</v>
      </c>
      <c r="M301" s="27" t="s">
        <v>29</v>
      </c>
      <c r="N301" s="27" t="s">
        <v>10</v>
      </c>
      <c r="O301" s="27" t="s">
        <v>25</v>
      </c>
      <c r="P301" s="8"/>
      <c r="Q301" s="8"/>
      <c r="R301" s="8"/>
      <c r="S301" s="22" t="s">
        <v>10</v>
      </c>
      <c r="T301" s="387"/>
      <c r="U301" s="670"/>
      <c r="V301" s="387"/>
      <c r="W301" s="670"/>
      <c r="X301" s="387"/>
      <c r="Y301" s="670"/>
    </row>
    <row r="302" spans="1:25" s="11" customFormat="1" ht="75.75" hidden="1" customHeight="1" x14ac:dyDescent="0.25">
      <c r="A302" s="681" t="s">
        <v>164</v>
      </c>
      <c r="B302" s="677">
        <v>2320</v>
      </c>
      <c r="C302" s="1115" t="s">
        <v>10</v>
      </c>
      <c r="D302" s="1116"/>
      <c r="E302" s="1116"/>
      <c r="F302" s="1116"/>
      <c r="G302" s="1116"/>
      <c r="H302" s="1116"/>
      <c r="I302" s="1116"/>
      <c r="J302" s="1117"/>
      <c r="K302" s="1115" t="s">
        <v>10</v>
      </c>
      <c r="L302" s="1116"/>
      <c r="M302" s="1116"/>
      <c r="N302" s="1116"/>
      <c r="O302" s="1117"/>
      <c r="P302" s="678">
        <f>SUM(P303:P311)</f>
        <v>0</v>
      </c>
      <c r="Q302" s="678">
        <f>SUM(Q303:Q311)</f>
        <v>0</v>
      </c>
      <c r="R302" s="678">
        <f>SUM(R303:R311)</f>
        <v>0</v>
      </c>
      <c r="S302" s="679" t="s">
        <v>10</v>
      </c>
      <c r="T302" s="387"/>
      <c r="U302" s="670"/>
      <c r="V302" s="387"/>
      <c r="W302" s="670"/>
      <c r="X302" s="387"/>
      <c r="Y302" s="670"/>
    </row>
    <row r="303" spans="1:25" s="9" customFormat="1" ht="31.5" hidden="1" customHeight="1" x14ac:dyDescent="0.25">
      <c r="A303" s="1097" t="s">
        <v>165</v>
      </c>
      <c r="B303" s="1094">
        <v>2321</v>
      </c>
      <c r="C303" s="1006" t="s">
        <v>54</v>
      </c>
      <c r="D303" s="1007" t="s">
        <v>55</v>
      </c>
      <c r="E303" s="1007" t="s">
        <v>56</v>
      </c>
      <c r="F303" s="1007" t="s">
        <v>56</v>
      </c>
      <c r="G303" s="1007" t="s">
        <v>57</v>
      </c>
      <c r="H303" s="1007" t="s">
        <v>56</v>
      </c>
      <c r="I303" s="1007" t="s">
        <v>64</v>
      </c>
      <c r="J303" s="1008" t="s">
        <v>86</v>
      </c>
      <c r="K303" s="27" t="s">
        <v>85</v>
      </c>
      <c r="L303" s="27" t="s">
        <v>12</v>
      </c>
      <c r="M303" s="27" t="s">
        <v>13</v>
      </c>
      <c r="N303" s="27" t="s">
        <v>10</v>
      </c>
      <c r="O303" s="27" t="s">
        <v>14</v>
      </c>
      <c r="P303" s="8">
        <v>0</v>
      </c>
      <c r="Q303" s="8"/>
      <c r="R303" s="8"/>
      <c r="S303" s="22" t="s">
        <v>10</v>
      </c>
      <c r="T303" s="387"/>
      <c r="U303" s="670"/>
      <c r="V303" s="387"/>
      <c r="W303" s="670"/>
      <c r="X303" s="387"/>
      <c r="Y303" s="670"/>
    </row>
    <row r="304" spans="1:25" s="9" customFormat="1" ht="31.5" hidden="1" customHeight="1" x14ac:dyDescent="0.25">
      <c r="A304" s="1098"/>
      <c r="B304" s="1095"/>
      <c r="C304" s="1006" t="s">
        <v>54</v>
      </c>
      <c r="D304" s="1007" t="s">
        <v>55</v>
      </c>
      <c r="E304" s="1007" t="s">
        <v>56</v>
      </c>
      <c r="F304" s="1007" t="s">
        <v>56</v>
      </c>
      <c r="G304" s="1007" t="s">
        <v>57</v>
      </c>
      <c r="H304" s="1007" t="s">
        <v>56</v>
      </c>
      <c r="I304" s="1007" t="s">
        <v>64</v>
      </c>
      <c r="J304" s="1008" t="s">
        <v>86</v>
      </c>
      <c r="K304" s="27" t="s">
        <v>85</v>
      </c>
      <c r="L304" s="27" t="s">
        <v>52</v>
      </c>
      <c r="M304" s="27" t="s">
        <v>13</v>
      </c>
      <c r="N304" s="27" t="s">
        <v>10</v>
      </c>
      <c r="O304" s="27" t="s">
        <v>14</v>
      </c>
      <c r="P304" s="8">
        <v>0</v>
      </c>
      <c r="Q304" s="8"/>
      <c r="R304" s="8"/>
      <c r="S304" s="22" t="s">
        <v>10</v>
      </c>
      <c r="T304" s="387"/>
      <c r="U304" s="670"/>
      <c r="V304" s="387"/>
      <c r="W304" s="670"/>
      <c r="X304" s="387"/>
      <c r="Y304" s="670"/>
    </row>
    <row r="305" spans="1:25" s="9" customFormat="1" ht="31.5" hidden="1" customHeight="1" x14ac:dyDescent="0.25">
      <c r="A305" s="1098"/>
      <c r="B305" s="1095"/>
      <c r="C305" s="1006" t="s">
        <v>54</v>
      </c>
      <c r="D305" s="1007" t="s">
        <v>55</v>
      </c>
      <c r="E305" s="1007" t="s">
        <v>56</v>
      </c>
      <c r="F305" s="1007" t="s">
        <v>56</v>
      </c>
      <c r="G305" s="1007" t="s">
        <v>57</v>
      </c>
      <c r="H305" s="1007" t="s">
        <v>56</v>
      </c>
      <c r="I305" s="1007" t="s">
        <v>64</v>
      </c>
      <c r="J305" s="1008" t="s">
        <v>86</v>
      </c>
      <c r="K305" s="27" t="s">
        <v>85</v>
      </c>
      <c r="L305" s="27" t="s">
        <v>12</v>
      </c>
      <c r="M305" s="27" t="s">
        <v>13</v>
      </c>
      <c r="N305" s="27" t="s">
        <v>10</v>
      </c>
      <c r="O305" s="27" t="s">
        <v>744</v>
      </c>
      <c r="P305" s="8">
        <v>0</v>
      </c>
      <c r="Q305" s="8"/>
      <c r="R305" s="8"/>
      <c r="S305" s="22" t="s">
        <v>10</v>
      </c>
      <c r="T305" s="387"/>
      <c r="U305" s="670"/>
      <c r="V305" s="387"/>
      <c r="W305" s="670"/>
      <c r="X305" s="387"/>
      <c r="Y305" s="670"/>
    </row>
    <row r="306" spans="1:25" s="9" customFormat="1" ht="31.5" hidden="1" customHeight="1" x14ac:dyDescent="0.25">
      <c r="A306" s="1098"/>
      <c r="B306" s="1095"/>
      <c r="C306" s="1006" t="s">
        <v>54</v>
      </c>
      <c r="D306" s="1007" t="s">
        <v>55</v>
      </c>
      <c r="E306" s="1007" t="s">
        <v>56</v>
      </c>
      <c r="F306" s="1007" t="s">
        <v>56</v>
      </c>
      <c r="G306" s="1007" t="s">
        <v>57</v>
      </c>
      <c r="H306" s="1007" t="s">
        <v>56</v>
      </c>
      <c r="I306" s="1007" t="s">
        <v>64</v>
      </c>
      <c r="J306" s="1008" t="s">
        <v>86</v>
      </c>
      <c r="K306" s="27" t="s">
        <v>85</v>
      </c>
      <c r="L306" s="27" t="s">
        <v>12</v>
      </c>
      <c r="M306" s="27" t="s">
        <v>13</v>
      </c>
      <c r="N306" s="27" t="s">
        <v>10</v>
      </c>
      <c r="O306" s="27" t="s">
        <v>745</v>
      </c>
      <c r="P306" s="8">
        <v>0</v>
      </c>
      <c r="Q306" s="8"/>
      <c r="R306" s="8"/>
      <c r="S306" s="22" t="s">
        <v>10</v>
      </c>
      <c r="T306" s="387"/>
      <c r="U306" s="670"/>
      <c r="V306" s="387"/>
      <c r="W306" s="670"/>
      <c r="X306" s="387"/>
      <c r="Y306" s="670"/>
    </row>
    <row r="307" spans="1:25" s="9" customFormat="1" ht="31.5" hidden="1" customHeight="1" x14ac:dyDescent="0.25">
      <c r="A307" s="1098"/>
      <c r="B307" s="1095"/>
      <c r="C307" s="1006" t="s">
        <v>54</v>
      </c>
      <c r="D307" s="1007" t="s">
        <v>55</v>
      </c>
      <c r="E307" s="1007" t="s">
        <v>56</v>
      </c>
      <c r="F307" s="1007" t="s">
        <v>56</v>
      </c>
      <c r="G307" s="1007" t="s">
        <v>57</v>
      </c>
      <c r="H307" s="1007" t="s">
        <v>56</v>
      </c>
      <c r="I307" s="1007" t="s">
        <v>64</v>
      </c>
      <c r="J307" s="1008" t="s">
        <v>86</v>
      </c>
      <c r="K307" s="27" t="s">
        <v>85</v>
      </c>
      <c r="L307" s="27" t="s">
        <v>12</v>
      </c>
      <c r="M307" s="27" t="s">
        <v>13</v>
      </c>
      <c r="N307" s="27" t="s">
        <v>34</v>
      </c>
      <c r="O307" s="27" t="s">
        <v>25</v>
      </c>
      <c r="P307" s="8">
        <f>'291(852) (2021)'!E14</f>
        <v>0</v>
      </c>
      <c r="Q307" s="8"/>
      <c r="R307" s="8"/>
      <c r="S307" s="22" t="s">
        <v>10</v>
      </c>
      <c r="T307" s="387"/>
      <c r="U307" s="670"/>
      <c r="V307" s="387"/>
      <c r="W307" s="670"/>
      <c r="X307" s="387"/>
      <c r="Y307" s="670"/>
    </row>
    <row r="308" spans="1:25" s="9" customFormat="1" ht="31.5" hidden="1" customHeight="1" x14ac:dyDescent="0.25">
      <c r="A308" s="1098"/>
      <c r="B308" s="1095"/>
      <c r="C308" s="1006" t="s">
        <v>54</v>
      </c>
      <c r="D308" s="1007" t="s">
        <v>55</v>
      </c>
      <c r="E308" s="1007" t="s">
        <v>56</v>
      </c>
      <c r="F308" s="1007" t="s">
        <v>56</v>
      </c>
      <c r="G308" s="1007" t="s">
        <v>57</v>
      </c>
      <c r="H308" s="1007" t="s">
        <v>56</v>
      </c>
      <c r="I308" s="1007" t="s">
        <v>64</v>
      </c>
      <c r="J308" s="1008" t="s">
        <v>86</v>
      </c>
      <c r="K308" s="27" t="s">
        <v>85</v>
      </c>
      <c r="L308" s="27" t="s">
        <v>52</v>
      </c>
      <c r="M308" s="27" t="s">
        <v>13</v>
      </c>
      <c r="N308" s="27" t="s">
        <v>10</v>
      </c>
      <c r="O308" s="27" t="s">
        <v>25</v>
      </c>
      <c r="P308" s="8">
        <f>'291(852) (2021)'!E18+'291(852) (2021)'!E22</f>
        <v>0</v>
      </c>
      <c r="Q308" s="8"/>
      <c r="R308" s="8"/>
      <c r="S308" s="22" t="s">
        <v>10</v>
      </c>
      <c r="T308" s="387"/>
      <c r="U308" s="670"/>
      <c r="V308" s="387"/>
      <c r="W308" s="670"/>
      <c r="X308" s="387"/>
      <c r="Y308" s="670"/>
    </row>
    <row r="309" spans="1:25" s="9" customFormat="1" ht="31.5" hidden="1" customHeight="1" x14ac:dyDescent="0.25">
      <c r="A309" s="1098"/>
      <c r="B309" s="1095"/>
      <c r="C309" s="1006" t="s">
        <v>54</v>
      </c>
      <c r="D309" s="1007" t="s">
        <v>55</v>
      </c>
      <c r="E309" s="1007" t="s">
        <v>56</v>
      </c>
      <c r="F309" s="1007" t="s">
        <v>56</v>
      </c>
      <c r="G309" s="1007" t="s">
        <v>57</v>
      </c>
      <c r="H309" s="1007" t="s">
        <v>56</v>
      </c>
      <c r="I309" s="1007" t="s">
        <v>58</v>
      </c>
      <c r="J309" s="1008" t="s">
        <v>86</v>
      </c>
      <c r="K309" s="27" t="s">
        <v>85</v>
      </c>
      <c r="L309" s="27" t="s">
        <v>12</v>
      </c>
      <c r="M309" s="27" t="s">
        <v>13</v>
      </c>
      <c r="N309" s="27" t="s">
        <v>20</v>
      </c>
      <c r="O309" s="27" t="s">
        <v>21</v>
      </c>
      <c r="P309" s="8">
        <v>0</v>
      </c>
      <c r="Q309" s="8"/>
      <c r="R309" s="8"/>
      <c r="S309" s="22" t="s">
        <v>10</v>
      </c>
      <c r="T309" s="387"/>
      <c r="U309" s="670"/>
      <c r="V309" s="387"/>
      <c r="W309" s="670"/>
      <c r="X309" s="387"/>
      <c r="Y309" s="670"/>
    </row>
    <row r="310" spans="1:25" s="9" customFormat="1" ht="31.5" hidden="1" customHeight="1" x14ac:dyDescent="0.25">
      <c r="A310" s="1120"/>
      <c r="B310" s="1096"/>
      <c r="C310" s="1006" t="s">
        <v>54</v>
      </c>
      <c r="D310" s="1007" t="s">
        <v>55</v>
      </c>
      <c r="E310" s="1007" t="s">
        <v>56</v>
      </c>
      <c r="F310" s="1007" t="s">
        <v>56</v>
      </c>
      <c r="G310" s="1007" t="s">
        <v>57</v>
      </c>
      <c r="H310" s="1007" t="s">
        <v>56</v>
      </c>
      <c r="I310" s="1007" t="s">
        <v>58</v>
      </c>
      <c r="J310" s="1008" t="s">
        <v>86</v>
      </c>
      <c r="K310" s="27" t="s">
        <v>85</v>
      </c>
      <c r="L310" s="27" t="s">
        <v>52</v>
      </c>
      <c r="M310" s="27" t="s">
        <v>13</v>
      </c>
      <c r="N310" s="27" t="s">
        <v>10</v>
      </c>
      <c r="O310" s="27" t="s">
        <v>21</v>
      </c>
      <c r="P310" s="8">
        <v>0</v>
      </c>
      <c r="Q310" s="8"/>
      <c r="R310" s="8"/>
      <c r="S310" s="22" t="s">
        <v>10</v>
      </c>
      <c r="T310" s="387"/>
      <c r="U310" s="670"/>
      <c r="V310" s="387"/>
      <c r="W310" s="670"/>
      <c r="X310" s="387"/>
      <c r="Y310" s="670"/>
    </row>
    <row r="311" spans="1:25" s="9" customFormat="1" ht="48" hidden="1" customHeight="1" x14ac:dyDescent="0.25">
      <c r="A311" s="6" t="s">
        <v>91</v>
      </c>
      <c r="B311" s="1009">
        <v>2322</v>
      </c>
      <c r="C311" s="1006" t="s">
        <v>54</v>
      </c>
      <c r="D311" s="1007" t="s">
        <v>55</v>
      </c>
      <c r="E311" s="1007" t="s">
        <v>56</v>
      </c>
      <c r="F311" s="1007" t="s">
        <v>56</v>
      </c>
      <c r="G311" s="1007" t="s">
        <v>57</v>
      </c>
      <c r="H311" s="1007" t="s">
        <v>56</v>
      </c>
      <c r="I311" s="1007" t="s">
        <v>64</v>
      </c>
      <c r="J311" s="1008" t="s">
        <v>86</v>
      </c>
      <c r="K311" s="27" t="s">
        <v>92</v>
      </c>
      <c r="L311" s="27" t="s">
        <v>12</v>
      </c>
      <c r="M311" s="27" t="s">
        <v>13</v>
      </c>
      <c r="N311" s="27" t="s">
        <v>34</v>
      </c>
      <c r="O311" s="27" t="s">
        <v>25</v>
      </c>
      <c r="P311" s="8">
        <v>0</v>
      </c>
      <c r="Q311" s="8"/>
      <c r="R311" s="8"/>
      <c r="S311" s="22" t="s">
        <v>10</v>
      </c>
      <c r="T311" s="387"/>
      <c r="U311" s="670"/>
      <c r="V311" s="387"/>
      <c r="W311" s="670"/>
      <c r="X311" s="387"/>
      <c r="Y311" s="670"/>
    </row>
    <row r="312" spans="1:25" s="11" customFormat="1" ht="50.25" customHeight="1" x14ac:dyDescent="0.25">
      <c r="A312" s="676" t="s">
        <v>166</v>
      </c>
      <c r="B312" s="680">
        <v>2330</v>
      </c>
      <c r="C312" s="1115" t="s">
        <v>10</v>
      </c>
      <c r="D312" s="1116"/>
      <c r="E312" s="1116"/>
      <c r="F312" s="1116"/>
      <c r="G312" s="1116"/>
      <c r="H312" s="1116"/>
      <c r="I312" s="1116"/>
      <c r="J312" s="1117"/>
      <c r="K312" s="1115" t="s">
        <v>10</v>
      </c>
      <c r="L312" s="1116"/>
      <c r="M312" s="1116"/>
      <c r="N312" s="1116"/>
      <c r="O312" s="1117"/>
      <c r="P312" s="678">
        <f>SUM(P313:P342)</f>
        <v>40000</v>
      </c>
      <c r="Q312" s="678">
        <f>SUM(Q313:Q342)</f>
        <v>0</v>
      </c>
      <c r="R312" s="678">
        <f>SUM(R313:R342)</f>
        <v>0</v>
      </c>
      <c r="S312" s="679" t="s">
        <v>10</v>
      </c>
      <c r="T312" s="387"/>
      <c r="U312" s="670"/>
      <c r="V312" s="387"/>
      <c r="W312" s="670"/>
      <c r="X312" s="387"/>
      <c r="Y312" s="670"/>
    </row>
    <row r="313" spans="1:25" s="9" customFormat="1" ht="32.25" hidden="1" customHeight="1" x14ac:dyDescent="0.25">
      <c r="A313" s="1097" t="s">
        <v>165</v>
      </c>
      <c r="B313" s="1094">
        <v>2331</v>
      </c>
      <c r="C313" s="1006" t="s">
        <v>54</v>
      </c>
      <c r="D313" s="1007" t="s">
        <v>55</v>
      </c>
      <c r="E313" s="1007" t="s">
        <v>56</v>
      </c>
      <c r="F313" s="1007" t="s">
        <v>56</v>
      </c>
      <c r="G313" s="1007" t="s">
        <v>57</v>
      </c>
      <c r="H313" s="1007" t="s">
        <v>56</v>
      </c>
      <c r="I313" s="1007" t="s">
        <v>64</v>
      </c>
      <c r="J313" s="1008" t="s">
        <v>87</v>
      </c>
      <c r="K313" s="27" t="s">
        <v>85</v>
      </c>
      <c r="L313" s="27" t="s">
        <v>12</v>
      </c>
      <c r="M313" s="27" t="s">
        <v>13</v>
      </c>
      <c r="N313" s="27" t="s">
        <v>10</v>
      </c>
      <c r="O313" s="27" t="s">
        <v>14</v>
      </c>
      <c r="P313" s="8">
        <v>0</v>
      </c>
      <c r="Q313" s="8"/>
      <c r="R313" s="8"/>
      <c r="S313" s="22" t="s">
        <v>10</v>
      </c>
      <c r="T313" s="387"/>
      <c r="U313" s="670"/>
      <c r="V313" s="387"/>
      <c r="W313" s="670"/>
      <c r="X313" s="387"/>
      <c r="Y313" s="670"/>
    </row>
    <row r="314" spans="1:25" s="9" customFormat="1" ht="32.25" hidden="1" customHeight="1" x14ac:dyDescent="0.25">
      <c r="A314" s="1098"/>
      <c r="B314" s="1095"/>
      <c r="C314" s="1006" t="s">
        <v>54</v>
      </c>
      <c r="D314" s="1007" t="s">
        <v>55</v>
      </c>
      <c r="E314" s="1007" t="s">
        <v>56</v>
      </c>
      <c r="F314" s="1007" t="s">
        <v>56</v>
      </c>
      <c r="G314" s="1007" t="s">
        <v>57</v>
      </c>
      <c r="H314" s="1007" t="s">
        <v>56</v>
      </c>
      <c r="I314" s="1007" t="s">
        <v>64</v>
      </c>
      <c r="J314" s="1008" t="s">
        <v>87</v>
      </c>
      <c r="K314" s="27" t="s">
        <v>85</v>
      </c>
      <c r="L314" s="27" t="s">
        <v>52</v>
      </c>
      <c r="M314" s="27" t="s">
        <v>13</v>
      </c>
      <c r="N314" s="27" t="s">
        <v>10</v>
      </c>
      <c r="O314" s="27" t="s">
        <v>14</v>
      </c>
      <c r="P314" s="8">
        <v>0</v>
      </c>
      <c r="Q314" s="8"/>
      <c r="R314" s="8"/>
      <c r="S314" s="22" t="s">
        <v>10</v>
      </c>
      <c r="T314" s="387"/>
      <c r="U314" s="670"/>
      <c r="V314" s="387"/>
      <c r="W314" s="670"/>
      <c r="X314" s="387"/>
      <c r="Y314" s="670"/>
    </row>
    <row r="315" spans="1:25" s="9" customFormat="1" ht="32.25" hidden="1" customHeight="1" x14ac:dyDescent="0.25">
      <c r="A315" s="1098"/>
      <c r="B315" s="1095"/>
      <c r="C315" s="1006" t="s">
        <v>54</v>
      </c>
      <c r="D315" s="1007" t="s">
        <v>55</v>
      </c>
      <c r="E315" s="1007" t="s">
        <v>56</v>
      </c>
      <c r="F315" s="1007" t="s">
        <v>56</v>
      </c>
      <c r="G315" s="1007" t="s">
        <v>57</v>
      </c>
      <c r="H315" s="1007" t="s">
        <v>56</v>
      </c>
      <c r="I315" s="1007" t="s">
        <v>64</v>
      </c>
      <c r="J315" s="1008" t="s">
        <v>87</v>
      </c>
      <c r="K315" s="27" t="s">
        <v>85</v>
      </c>
      <c r="L315" s="27" t="s">
        <v>12</v>
      </c>
      <c r="M315" s="27" t="s">
        <v>13</v>
      </c>
      <c r="N315" s="27" t="s">
        <v>10</v>
      </c>
      <c r="O315" s="27" t="s">
        <v>744</v>
      </c>
      <c r="P315" s="8">
        <v>0</v>
      </c>
      <c r="Q315" s="8"/>
      <c r="R315" s="8"/>
      <c r="S315" s="22" t="s">
        <v>10</v>
      </c>
      <c r="T315" s="387"/>
      <c r="U315" s="670"/>
      <c r="V315" s="387"/>
      <c r="W315" s="670"/>
      <c r="X315" s="387"/>
      <c r="Y315" s="670"/>
    </row>
    <row r="316" spans="1:25" s="9" customFormat="1" ht="32.25" hidden="1" customHeight="1" x14ac:dyDescent="0.25">
      <c r="A316" s="1098"/>
      <c r="B316" s="1095"/>
      <c r="C316" s="1006" t="s">
        <v>54</v>
      </c>
      <c r="D316" s="1007" t="s">
        <v>55</v>
      </c>
      <c r="E316" s="1007" t="s">
        <v>56</v>
      </c>
      <c r="F316" s="1007" t="s">
        <v>56</v>
      </c>
      <c r="G316" s="1007" t="s">
        <v>57</v>
      </c>
      <c r="H316" s="1007" t="s">
        <v>56</v>
      </c>
      <c r="I316" s="1007" t="s">
        <v>64</v>
      </c>
      <c r="J316" s="1008" t="s">
        <v>87</v>
      </c>
      <c r="K316" s="27" t="s">
        <v>85</v>
      </c>
      <c r="L316" s="27" t="s">
        <v>12</v>
      </c>
      <c r="M316" s="27" t="s">
        <v>13</v>
      </c>
      <c r="N316" s="27" t="s">
        <v>10</v>
      </c>
      <c r="O316" s="27" t="s">
        <v>745</v>
      </c>
      <c r="P316" s="8">
        <v>0</v>
      </c>
      <c r="Q316" s="8"/>
      <c r="R316" s="8"/>
      <c r="S316" s="22" t="s">
        <v>10</v>
      </c>
      <c r="T316" s="387"/>
      <c r="U316" s="670"/>
      <c r="V316" s="387"/>
      <c r="W316" s="670"/>
      <c r="X316" s="387"/>
      <c r="Y316" s="670"/>
    </row>
    <row r="317" spans="1:25" s="9" customFormat="1" ht="32.25" hidden="1" customHeight="1" x14ac:dyDescent="0.25">
      <c r="A317" s="1098"/>
      <c r="B317" s="1095"/>
      <c r="C317" s="1006" t="s">
        <v>54</v>
      </c>
      <c r="D317" s="1007" t="s">
        <v>55</v>
      </c>
      <c r="E317" s="1007" t="s">
        <v>56</v>
      </c>
      <c r="F317" s="1007" t="s">
        <v>56</v>
      </c>
      <c r="G317" s="1007" t="s">
        <v>57</v>
      </c>
      <c r="H317" s="1007" t="s">
        <v>56</v>
      </c>
      <c r="I317" s="1007" t="s">
        <v>64</v>
      </c>
      <c r="J317" s="1008" t="s">
        <v>87</v>
      </c>
      <c r="K317" s="27" t="s">
        <v>85</v>
      </c>
      <c r="L317" s="27" t="s">
        <v>12</v>
      </c>
      <c r="M317" s="27" t="s">
        <v>13</v>
      </c>
      <c r="N317" s="27" t="s">
        <v>34</v>
      </c>
      <c r="O317" s="27" t="s">
        <v>25</v>
      </c>
      <c r="P317" s="8">
        <f>'291 (853) (2021)'!E14</f>
        <v>0</v>
      </c>
      <c r="Q317" s="8"/>
      <c r="R317" s="8"/>
      <c r="S317" s="22" t="s">
        <v>10</v>
      </c>
      <c r="T317" s="387"/>
      <c r="U317" s="670"/>
      <c r="V317" s="387"/>
      <c r="W317" s="670"/>
      <c r="X317" s="387"/>
      <c r="Y317" s="670"/>
    </row>
    <row r="318" spans="1:25" s="9" customFormat="1" ht="32.25" hidden="1" customHeight="1" x14ac:dyDescent="0.25">
      <c r="A318" s="1098"/>
      <c r="B318" s="1095"/>
      <c r="C318" s="1006" t="s">
        <v>54</v>
      </c>
      <c r="D318" s="1007" t="s">
        <v>55</v>
      </c>
      <c r="E318" s="1007" t="s">
        <v>56</v>
      </c>
      <c r="F318" s="1007" t="s">
        <v>56</v>
      </c>
      <c r="G318" s="1007" t="s">
        <v>57</v>
      </c>
      <c r="H318" s="1007" t="s">
        <v>56</v>
      </c>
      <c r="I318" s="1007" t="s">
        <v>64</v>
      </c>
      <c r="J318" s="1008" t="s">
        <v>87</v>
      </c>
      <c r="K318" s="27" t="s">
        <v>85</v>
      </c>
      <c r="L318" s="27" t="s">
        <v>52</v>
      </c>
      <c r="M318" s="27" t="s">
        <v>13</v>
      </c>
      <c r="N318" s="27" t="s">
        <v>10</v>
      </c>
      <c r="O318" s="27" t="s">
        <v>25</v>
      </c>
      <c r="P318" s="8">
        <f>'291 (853) (2021)'!E18+'291 (853) (2021)'!E22</f>
        <v>0</v>
      </c>
      <c r="Q318" s="8"/>
      <c r="R318" s="8"/>
      <c r="S318" s="22" t="s">
        <v>10</v>
      </c>
      <c r="T318" s="387"/>
      <c r="U318" s="670"/>
      <c r="V318" s="387"/>
      <c r="W318" s="670"/>
      <c r="X318" s="387"/>
      <c r="Y318" s="670"/>
    </row>
    <row r="319" spans="1:25" s="9" customFormat="1" ht="32.25" hidden="1" customHeight="1" x14ac:dyDescent="0.25">
      <c r="A319" s="1098"/>
      <c r="B319" s="1095"/>
      <c r="C319" s="1006" t="s">
        <v>54</v>
      </c>
      <c r="D319" s="1007" t="s">
        <v>55</v>
      </c>
      <c r="E319" s="1007" t="s">
        <v>56</v>
      </c>
      <c r="F319" s="1007" t="s">
        <v>56</v>
      </c>
      <c r="G319" s="1007" t="s">
        <v>57</v>
      </c>
      <c r="H319" s="1007" t="s">
        <v>56</v>
      </c>
      <c r="I319" s="1007" t="s">
        <v>58</v>
      </c>
      <c r="J319" s="1008" t="s">
        <v>87</v>
      </c>
      <c r="K319" s="27" t="s">
        <v>85</v>
      </c>
      <c r="L319" s="27" t="s">
        <v>12</v>
      </c>
      <c r="M319" s="27" t="s">
        <v>13</v>
      </c>
      <c r="N319" s="27" t="s">
        <v>20</v>
      </c>
      <c r="O319" s="27" t="s">
        <v>21</v>
      </c>
      <c r="P319" s="8">
        <v>0</v>
      </c>
      <c r="Q319" s="8"/>
      <c r="R319" s="8"/>
      <c r="S319" s="22" t="s">
        <v>10</v>
      </c>
      <c r="T319" s="387"/>
      <c r="U319" s="670"/>
      <c r="V319" s="387"/>
      <c r="W319" s="670"/>
      <c r="X319" s="387"/>
      <c r="Y319" s="670"/>
    </row>
    <row r="320" spans="1:25" s="9" customFormat="1" ht="32.25" hidden="1" customHeight="1" x14ac:dyDescent="0.25">
      <c r="A320" s="1098"/>
      <c r="B320" s="1095"/>
      <c r="C320" s="1006" t="s">
        <v>54</v>
      </c>
      <c r="D320" s="1007" t="s">
        <v>55</v>
      </c>
      <c r="E320" s="1007" t="s">
        <v>56</v>
      </c>
      <c r="F320" s="1007" t="s">
        <v>56</v>
      </c>
      <c r="G320" s="1007" t="s">
        <v>57</v>
      </c>
      <c r="H320" s="1007" t="s">
        <v>56</v>
      </c>
      <c r="I320" s="1007" t="s">
        <v>58</v>
      </c>
      <c r="J320" s="1008" t="s">
        <v>87</v>
      </c>
      <c r="K320" s="27" t="s">
        <v>85</v>
      </c>
      <c r="L320" s="27" t="s">
        <v>52</v>
      </c>
      <c r="M320" s="27" t="s">
        <v>13</v>
      </c>
      <c r="N320" s="27" t="s">
        <v>10</v>
      </c>
      <c r="O320" s="27" t="s">
        <v>21</v>
      </c>
      <c r="P320" s="8">
        <v>0</v>
      </c>
      <c r="Q320" s="8"/>
      <c r="R320" s="8"/>
      <c r="S320" s="22" t="s">
        <v>10</v>
      </c>
      <c r="T320" s="387"/>
      <c r="U320" s="670"/>
      <c r="V320" s="387"/>
      <c r="W320" s="670"/>
      <c r="X320" s="387"/>
      <c r="Y320" s="670"/>
    </row>
    <row r="321" spans="1:25" s="9" customFormat="1" ht="32.25" hidden="1" customHeight="1" x14ac:dyDescent="0.25">
      <c r="A321" s="1091" t="s">
        <v>91</v>
      </c>
      <c r="B321" s="1094">
        <v>2332</v>
      </c>
      <c r="C321" s="1006" t="s">
        <v>54</v>
      </c>
      <c r="D321" s="1007" t="s">
        <v>55</v>
      </c>
      <c r="E321" s="1007" t="s">
        <v>56</v>
      </c>
      <c r="F321" s="1007" t="s">
        <v>56</v>
      </c>
      <c r="G321" s="1007" t="s">
        <v>57</v>
      </c>
      <c r="H321" s="1007" t="s">
        <v>56</v>
      </c>
      <c r="I321" s="1007" t="s">
        <v>64</v>
      </c>
      <c r="J321" s="1008" t="s">
        <v>87</v>
      </c>
      <c r="K321" s="27" t="s">
        <v>92</v>
      </c>
      <c r="L321" s="27" t="s">
        <v>12</v>
      </c>
      <c r="M321" s="27" t="s">
        <v>13</v>
      </c>
      <c r="N321" s="27" t="s">
        <v>10</v>
      </c>
      <c r="O321" s="27" t="s">
        <v>14</v>
      </c>
      <c r="P321" s="8">
        <v>0</v>
      </c>
      <c r="Q321" s="8"/>
      <c r="R321" s="8"/>
      <c r="S321" s="22" t="s">
        <v>10</v>
      </c>
      <c r="T321" s="387"/>
      <c r="U321" s="670"/>
      <c r="V321" s="387"/>
      <c r="W321" s="670"/>
      <c r="X321" s="387"/>
      <c r="Y321" s="670"/>
    </row>
    <row r="322" spans="1:25" s="9" customFormat="1" ht="32.25" hidden="1" customHeight="1" x14ac:dyDescent="0.25">
      <c r="A322" s="1092"/>
      <c r="B322" s="1095"/>
      <c r="C322" s="1006" t="s">
        <v>54</v>
      </c>
      <c r="D322" s="1007" t="s">
        <v>55</v>
      </c>
      <c r="E322" s="1007" t="s">
        <v>56</v>
      </c>
      <c r="F322" s="1007" t="s">
        <v>56</v>
      </c>
      <c r="G322" s="1007" t="s">
        <v>57</v>
      </c>
      <c r="H322" s="1007" t="s">
        <v>56</v>
      </c>
      <c r="I322" s="1007" t="s">
        <v>64</v>
      </c>
      <c r="J322" s="1008" t="s">
        <v>87</v>
      </c>
      <c r="K322" s="27" t="s">
        <v>92</v>
      </c>
      <c r="L322" s="27" t="s">
        <v>52</v>
      </c>
      <c r="M322" s="27" t="s">
        <v>13</v>
      </c>
      <c r="N322" s="27" t="s">
        <v>10</v>
      </c>
      <c r="O322" s="27" t="s">
        <v>14</v>
      </c>
      <c r="P322" s="8">
        <v>0</v>
      </c>
      <c r="Q322" s="8"/>
      <c r="R322" s="8"/>
      <c r="S322" s="22" t="s">
        <v>10</v>
      </c>
      <c r="T322" s="387"/>
      <c r="U322" s="670"/>
      <c r="V322" s="387"/>
      <c r="W322" s="670"/>
      <c r="X322" s="387"/>
      <c r="Y322" s="670"/>
    </row>
    <row r="323" spans="1:25" s="9" customFormat="1" ht="32.25" hidden="1" customHeight="1" x14ac:dyDescent="0.25">
      <c r="A323" s="1092"/>
      <c r="B323" s="1095"/>
      <c r="C323" s="1006" t="s">
        <v>54</v>
      </c>
      <c r="D323" s="1007" t="s">
        <v>55</v>
      </c>
      <c r="E323" s="1007" t="s">
        <v>56</v>
      </c>
      <c r="F323" s="1007" t="s">
        <v>56</v>
      </c>
      <c r="G323" s="1007" t="s">
        <v>57</v>
      </c>
      <c r="H323" s="1007" t="s">
        <v>56</v>
      </c>
      <c r="I323" s="1007" t="s">
        <v>64</v>
      </c>
      <c r="J323" s="1008" t="s">
        <v>87</v>
      </c>
      <c r="K323" s="27" t="s">
        <v>92</v>
      </c>
      <c r="L323" s="27" t="s">
        <v>12</v>
      </c>
      <c r="M323" s="27" t="s">
        <v>13</v>
      </c>
      <c r="N323" s="27" t="s">
        <v>10</v>
      </c>
      <c r="O323" s="27" t="s">
        <v>744</v>
      </c>
      <c r="P323" s="8">
        <v>0</v>
      </c>
      <c r="Q323" s="8"/>
      <c r="R323" s="8"/>
      <c r="S323" s="22" t="s">
        <v>10</v>
      </c>
      <c r="T323" s="387"/>
      <c r="U323" s="670"/>
      <c r="V323" s="387"/>
      <c r="W323" s="670"/>
      <c r="X323" s="387"/>
      <c r="Y323" s="670"/>
    </row>
    <row r="324" spans="1:25" s="9" customFormat="1" ht="32.25" hidden="1" customHeight="1" x14ac:dyDescent="0.25">
      <c r="A324" s="1092"/>
      <c r="B324" s="1095"/>
      <c r="C324" s="1006" t="s">
        <v>54</v>
      </c>
      <c r="D324" s="1007" t="s">
        <v>55</v>
      </c>
      <c r="E324" s="1007" t="s">
        <v>56</v>
      </c>
      <c r="F324" s="1007" t="s">
        <v>56</v>
      </c>
      <c r="G324" s="1007" t="s">
        <v>57</v>
      </c>
      <c r="H324" s="1007" t="s">
        <v>56</v>
      </c>
      <c r="I324" s="1007" t="s">
        <v>64</v>
      </c>
      <c r="J324" s="1008" t="s">
        <v>87</v>
      </c>
      <c r="K324" s="27" t="s">
        <v>92</v>
      </c>
      <c r="L324" s="27" t="s">
        <v>12</v>
      </c>
      <c r="M324" s="27" t="s">
        <v>13</v>
      </c>
      <c r="N324" s="27" t="s">
        <v>10</v>
      </c>
      <c r="O324" s="27" t="s">
        <v>745</v>
      </c>
      <c r="P324" s="8">
        <v>0</v>
      </c>
      <c r="Q324" s="8"/>
      <c r="R324" s="8"/>
      <c r="S324" s="22" t="s">
        <v>10</v>
      </c>
      <c r="T324" s="387"/>
      <c r="U324" s="670"/>
      <c r="V324" s="387"/>
      <c r="W324" s="670"/>
      <c r="X324" s="387"/>
      <c r="Y324" s="670"/>
    </row>
    <row r="325" spans="1:25" s="9" customFormat="1" ht="32.25" hidden="1" customHeight="1" x14ac:dyDescent="0.25">
      <c r="A325" s="1092"/>
      <c r="B325" s="1095"/>
      <c r="C325" s="1006" t="s">
        <v>54</v>
      </c>
      <c r="D325" s="1007" t="s">
        <v>55</v>
      </c>
      <c r="E325" s="1007" t="s">
        <v>56</v>
      </c>
      <c r="F325" s="1007" t="s">
        <v>56</v>
      </c>
      <c r="G325" s="1007" t="s">
        <v>57</v>
      </c>
      <c r="H325" s="1007" t="s">
        <v>56</v>
      </c>
      <c r="I325" s="1007" t="s">
        <v>64</v>
      </c>
      <c r="J325" s="1008" t="s">
        <v>87</v>
      </c>
      <c r="K325" s="27" t="s">
        <v>92</v>
      </c>
      <c r="L325" s="27" t="s">
        <v>12</v>
      </c>
      <c r="M325" s="27" t="s">
        <v>13</v>
      </c>
      <c r="N325" s="27" t="s">
        <v>34</v>
      </c>
      <c r="O325" s="27" t="s">
        <v>25</v>
      </c>
      <c r="P325" s="8">
        <f>'292 (853) (2021)'!E14</f>
        <v>0</v>
      </c>
      <c r="Q325" s="8"/>
      <c r="R325" s="8"/>
      <c r="S325" s="22" t="s">
        <v>10</v>
      </c>
      <c r="T325" s="387"/>
      <c r="U325" s="670"/>
      <c r="V325" s="387"/>
      <c r="W325" s="670"/>
      <c r="X325" s="387"/>
      <c r="Y325" s="670"/>
    </row>
    <row r="326" spans="1:25" s="9" customFormat="1" ht="32.25" hidden="1" customHeight="1" x14ac:dyDescent="0.25">
      <c r="A326" s="1092"/>
      <c r="B326" s="1095"/>
      <c r="C326" s="1006" t="s">
        <v>54</v>
      </c>
      <c r="D326" s="1007" t="s">
        <v>55</v>
      </c>
      <c r="E326" s="1007" t="s">
        <v>56</v>
      </c>
      <c r="F326" s="1007" t="s">
        <v>56</v>
      </c>
      <c r="G326" s="1007" t="s">
        <v>57</v>
      </c>
      <c r="H326" s="1007" t="s">
        <v>56</v>
      </c>
      <c r="I326" s="1007" t="s">
        <v>64</v>
      </c>
      <c r="J326" s="1008" t="s">
        <v>87</v>
      </c>
      <c r="K326" s="27" t="s">
        <v>92</v>
      </c>
      <c r="L326" s="27" t="s">
        <v>52</v>
      </c>
      <c r="M326" s="27" t="s">
        <v>13</v>
      </c>
      <c r="N326" s="27" t="s">
        <v>10</v>
      </c>
      <c r="O326" s="27" t="s">
        <v>25</v>
      </c>
      <c r="P326" s="8">
        <f>'292 (853) (2021)'!E18+'292 (853) (2021)'!E22</f>
        <v>0</v>
      </c>
      <c r="Q326" s="8"/>
      <c r="R326" s="8"/>
      <c r="S326" s="22" t="s">
        <v>10</v>
      </c>
      <c r="T326" s="387"/>
      <c r="U326" s="670"/>
      <c r="V326" s="387"/>
      <c r="W326" s="670"/>
      <c r="X326" s="387"/>
      <c r="Y326" s="670"/>
    </row>
    <row r="327" spans="1:25" s="9" customFormat="1" ht="32.25" hidden="1" customHeight="1" x14ac:dyDescent="0.25">
      <c r="A327" s="1092"/>
      <c r="B327" s="1095"/>
      <c r="C327" s="1006" t="s">
        <v>54</v>
      </c>
      <c r="D327" s="1007" t="s">
        <v>55</v>
      </c>
      <c r="E327" s="1007" t="s">
        <v>56</v>
      </c>
      <c r="F327" s="1007" t="s">
        <v>56</v>
      </c>
      <c r="G327" s="1007" t="s">
        <v>57</v>
      </c>
      <c r="H327" s="1007" t="s">
        <v>56</v>
      </c>
      <c r="I327" s="1007" t="s">
        <v>58</v>
      </c>
      <c r="J327" s="1008" t="s">
        <v>87</v>
      </c>
      <c r="K327" s="27" t="s">
        <v>92</v>
      </c>
      <c r="L327" s="27" t="s">
        <v>12</v>
      </c>
      <c r="M327" s="27" t="s">
        <v>13</v>
      </c>
      <c r="N327" s="27" t="s">
        <v>20</v>
      </c>
      <c r="O327" s="27" t="s">
        <v>21</v>
      </c>
      <c r="P327" s="8">
        <v>0</v>
      </c>
      <c r="Q327" s="8"/>
      <c r="R327" s="8"/>
      <c r="S327" s="22" t="s">
        <v>10</v>
      </c>
      <c r="T327" s="387"/>
      <c r="U327" s="670"/>
      <c r="V327" s="387"/>
      <c r="W327" s="670"/>
      <c r="X327" s="387"/>
      <c r="Y327" s="670"/>
    </row>
    <row r="328" spans="1:25" s="9" customFormat="1" ht="32.25" hidden="1" customHeight="1" x14ac:dyDescent="0.25">
      <c r="A328" s="1093"/>
      <c r="B328" s="1095"/>
      <c r="C328" s="1006" t="s">
        <v>54</v>
      </c>
      <c r="D328" s="1007" t="s">
        <v>55</v>
      </c>
      <c r="E328" s="1007" t="s">
        <v>56</v>
      </c>
      <c r="F328" s="1007" t="s">
        <v>56</v>
      </c>
      <c r="G328" s="1007" t="s">
        <v>57</v>
      </c>
      <c r="H328" s="1007" t="s">
        <v>56</v>
      </c>
      <c r="I328" s="1007" t="s">
        <v>58</v>
      </c>
      <c r="J328" s="1008" t="s">
        <v>87</v>
      </c>
      <c r="K328" s="27" t="s">
        <v>92</v>
      </c>
      <c r="L328" s="27" t="s">
        <v>52</v>
      </c>
      <c r="M328" s="27" t="s">
        <v>13</v>
      </c>
      <c r="N328" s="27" t="s">
        <v>10</v>
      </c>
      <c r="O328" s="27" t="s">
        <v>21</v>
      </c>
      <c r="P328" s="8">
        <v>0</v>
      </c>
      <c r="Q328" s="8"/>
      <c r="R328" s="8"/>
      <c r="S328" s="22" t="s">
        <v>10</v>
      </c>
      <c r="T328" s="387"/>
      <c r="U328" s="670"/>
      <c r="V328" s="387"/>
      <c r="W328" s="670"/>
      <c r="X328" s="387"/>
      <c r="Y328" s="670"/>
    </row>
    <row r="329" spans="1:25" s="9" customFormat="1" ht="32.25" customHeight="1" x14ac:dyDescent="0.25">
      <c r="A329" s="1091" t="s">
        <v>93</v>
      </c>
      <c r="B329" s="1094">
        <v>2333</v>
      </c>
      <c r="C329" s="1006" t="s">
        <v>54</v>
      </c>
      <c r="D329" s="1007" t="s">
        <v>55</v>
      </c>
      <c r="E329" s="1007" t="s">
        <v>56</v>
      </c>
      <c r="F329" s="1007" t="s">
        <v>56</v>
      </c>
      <c r="G329" s="1007" t="s">
        <v>57</v>
      </c>
      <c r="H329" s="1007" t="s">
        <v>56</v>
      </c>
      <c r="I329" s="1007" t="s">
        <v>64</v>
      </c>
      <c r="J329" s="1008" t="s">
        <v>87</v>
      </c>
      <c r="K329" s="27" t="s">
        <v>94</v>
      </c>
      <c r="L329" s="27" t="s">
        <v>12</v>
      </c>
      <c r="M329" s="27" t="s">
        <v>13</v>
      </c>
      <c r="N329" s="27" t="s">
        <v>10</v>
      </c>
      <c r="O329" s="27" t="s">
        <v>14</v>
      </c>
      <c r="P329" s="8">
        <f>'295 (853) (2021)ВНЕБ, 150Д'!E14</f>
        <v>40000</v>
      </c>
      <c r="Q329" s="8"/>
      <c r="R329" s="8"/>
      <c r="S329" s="22" t="s">
        <v>10</v>
      </c>
      <c r="T329" s="387"/>
      <c r="U329" s="670"/>
      <c r="V329" s="387"/>
      <c r="W329" s="670"/>
      <c r="X329" s="387"/>
      <c r="Y329" s="670"/>
    </row>
    <row r="330" spans="1:25" s="9" customFormat="1" ht="32.25" hidden="1" customHeight="1" x14ac:dyDescent="0.25">
      <c r="A330" s="1092"/>
      <c r="B330" s="1095"/>
      <c r="C330" s="1006" t="s">
        <v>54</v>
      </c>
      <c r="D330" s="1007" t="s">
        <v>55</v>
      </c>
      <c r="E330" s="1007" t="s">
        <v>56</v>
      </c>
      <c r="F330" s="1007" t="s">
        <v>56</v>
      </c>
      <c r="G330" s="1007" t="s">
        <v>57</v>
      </c>
      <c r="H330" s="1007" t="s">
        <v>56</v>
      </c>
      <c r="I330" s="1007" t="s">
        <v>64</v>
      </c>
      <c r="J330" s="1008" t="s">
        <v>87</v>
      </c>
      <c r="K330" s="27" t="s">
        <v>94</v>
      </c>
      <c r="L330" s="27" t="s">
        <v>52</v>
      </c>
      <c r="M330" s="27" t="s">
        <v>13</v>
      </c>
      <c r="N330" s="27" t="s">
        <v>10</v>
      </c>
      <c r="O330" s="27" t="s">
        <v>14</v>
      </c>
      <c r="P330" s="8">
        <v>0</v>
      </c>
      <c r="Q330" s="8"/>
      <c r="R330" s="8"/>
      <c r="S330" s="22" t="s">
        <v>10</v>
      </c>
      <c r="T330" s="387"/>
      <c r="U330" s="670"/>
      <c r="V330" s="387"/>
      <c r="W330" s="670"/>
      <c r="X330" s="387"/>
      <c r="Y330" s="670"/>
    </row>
    <row r="331" spans="1:25" s="9" customFormat="1" ht="32.25" hidden="1" customHeight="1" x14ac:dyDescent="0.25">
      <c r="A331" s="1092"/>
      <c r="B331" s="1095"/>
      <c r="C331" s="1006" t="s">
        <v>54</v>
      </c>
      <c r="D331" s="1007" t="s">
        <v>55</v>
      </c>
      <c r="E331" s="1007" t="s">
        <v>56</v>
      </c>
      <c r="F331" s="1007" t="s">
        <v>56</v>
      </c>
      <c r="G331" s="1007" t="s">
        <v>57</v>
      </c>
      <c r="H331" s="1007" t="s">
        <v>56</v>
      </c>
      <c r="I331" s="1007" t="s">
        <v>64</v>
      </c>
      <c r="J331" s="1008" t="s">
        <v>87</v>
      </c>
      <c r="K331" s="27" t="s">
        <v>94</v>
      </c>
      <c r="L331" s="27" t="s">
        <v>12</v>
      </c>
      <c r="M331" s="27" t="s">
        <v>13</v>
      </c>
      <c r="N331" s="27" t="s">
        <v>10</v>
      </c>
      <c r="O331" s="27" t="s">
        <v>744</v>
      </c>
      <c r="P331" s="8">
        <v>0</v>
      </c>
      <c r="Q331" s="8"/>
      <c r="R331" s="8"/>
      <c r="S331" s="22" t="s">
        <v>10</v>
      </c>
      <c r="T331" s="387"/>
      <c r="U331" s="670"/>
      <c r="V331" s="387"/>
      <c r="W331" s="670"/>
      <c r="X331" s="387"/>
      <c r="Y331" s="670"/>
    </row>
    <row r="332" spans="1:25" s="9" customFormat="1" ht="32.25" hidden="1" customHeight="1" x14ac:dyDescent="0.25">
      <c r="A332" s="1092"/>
      <c r="B332" s="1095"/>
      <c r="C332" s="1006" t="s">
        <v>54</v>
      </c>
      <c r="D332" s="1007" t="s">
        <v>55</v>
      </c>
      <c r="E332" s="1007" t="s">
        <v>56</v>
      </c>
      <c r="F332" s="1007" t="s">
        <v>56</v>
      </c>
      <c r="G332" s="1007" t="s">
        <v>57</v>
      </c>
      <c r="H332" s="1007" t="s">
        <v>56</v>
      </c>
      <c r="I332" s="1007" t="s">
        <v>64</v>
      </c>
      <c r="J332" s="1008" t="s">
        <v>87</v>
      </c>
      <c r="K332" s="27" t="s">
        <v>94</v>
      </c>
      <c r="L332" s="27" t="s">
        <v>12</v>
      </c>
      <c r="M332" s="27" t="s">
        <v>13</v>
      </c>
      <c r="N332" s="27" t="s">
        <v>10</v>
      </c>
      <c r="O332" s="27" t="s">
        <v>745</v>
      </c>
      <c r="P332" s="8">
        <v>0</v>
      </c>
      <c r="Q332" s="8"/>
      <c r="R332" s="8"/>
      <c r="S332" s="22" t="s">
        <v>10</v>
      </c>
      <c r="T332" s="387"/>
      <c r="U332" s="670"/>
      <c r="V332" s="387"/>
      <c r="W332" s="670"/>
      <c r="X332" s="387"/>
      <c r="Y332" s="670"/>
    </row>
    <row r="333" spans="1:25" s="9" customFormat="1" ht="32.25" hidden="1" customHeight="1" x14ac:dyDescent="0.25">
      <c r="A333" s="1092"/>
      <c r="B333" s="1095"/>
      <c r="C333" s="1006" t="s">
        <v>54</v>
      </c>
      <c r="D333" s="1007" t="s">
        <v>55</v>
      </c>
      <c r="E333" s="1007" t="s">
        <v>56</v>
      </c>
      <c r="F333" s="1007" t="s">
        <v>56</v>
      </c>
      <c r="G333" s="1007" t="s">
        <v>57</v>
      </c>
      <c r="H333" s="1007" t="s">
        <v>56</v>
      </c>
      <c r="I333" s="1007" t="s">
        <v>64</v>
      </c>
      <c r="J333" s="1008" t="s">
        <v>87</v>
      </c>
      <c r="K333" s="27" t="s">
        <v>94</v>
      </c>
      <c r="L333" s="27" t="s">
        <v>12</v>
      </c>
      <c r="M333" s="27" t="s">
        <v>13</v>
      </c>
      <c r="N333" s="27" t="s">
        <v>34</v>
      </c>
      <c r="O333" s="27" t="s">
        <v>25</v>
      </c>
      <c r="P333" s="8">
        <f>'295 (853) (2021)'!E14</f>
        <v>0</v>
      </c>
      <c r="Q333" s="8"/>
      <c r="R333" s="8"/>
      <c r="S333" s="22" t="s">
        <v>10</v>
      </c>
      <c r="T333" s="387"/>
      <c r="U333" s="670"/>
      <c r="V333" s="387"/>
      <c r="W333" s="670"/>
      <c r="X333" s="387"/>
      <c r="Y333" s="670"/>
    </row>
    <row r="334" spans="1:25" s="9" customFormat="1" ht="32.25" hidden="1" customHeight="1" x14ac:dyDescent="0.25">
      <c r="A334" s="1092"/>
      <c r="B334" s="1095"/>
      <c r="C334" s="1006" t="s">
        <v>54</v>
      </c>
      <c r="D334" s="1007" t="s">
        <v>55</v>
      </c>
      <c r="E334" s="1007" t="s">
        <v>56</v>
      </c>
      <c r="F334" s="1007" t="s">
        <v>56</v>
      </c>
      <c r="G334" s="1007" t="s">
        <v>57</v>
      </c>
      <c r="H334" s="1007" t="s">
        <v>56</v>
      </c>
      <c r="I334" s="1007" t="s">
        <v>64</v>
      </c>
      <c r="J334" s="1008" t="s">
        <v>87</v>
      </c>
      <c r="K334" s="27" t="s">
        <v>94</v>
      </c>
      <c r="L334" s="27" t="s">
        <v>52</v>
      </c>
      <c r="M334" s="27" t="s">
        <v>13</v>
      </c>
      <c r="N334" s="27" t="s">
        <v>10</v>
      </c>
      <c r="O334" s="27" t="s">
        <v>25</v>
      </c>
      <c r="P334" s="8">
        <f>'295 (853) (2021)'!E18+'295 (853) (2021)'!E22</f>
        <v>0</v>
      </c>
      <c r="Q334" s="8"/>
      <c r="R334" s="8"/>
      <c r="S334" s="22" t="s">
        <v>10</v>
      </c>
      <c r="T334" s="387"/>
      <c r="U334" s="670"/>
      <c r="V334" s="387"/>
      <c r="W334" s="670"/>
      <c r="X334" s="387"/>
      <c r="Y334" s="670"/>
    </row>
    <row r="335" spans="1:25" s="9" customFormat="1" ht="32.25" hidden="1" customHeight="1" x14ac:dyDescent="0.25">
      <c r="A335" s="1092"/>
      <c r="B335" s="1095"/>
      <c r="C335" s="1006" t="s">
        <v>54</v>
      </c>
      <c r="D335" s="1007" t="s">
        <v>55</v>
      </c>
      <c r="E335" s="1007" t="s">
        <v>56</v>
      </c>
      <c r="F335" s="1007" t="s">
        <v>56</v>
      </c>
      <c r="G335" s="1007" t="s">
        <v>57</v>
      </c>
      <c r="H335" s="1007" t="s">
        <v>56</v>
      </c>
      <c r="I335" s="1007" t="s">
        <v>58</v>
      </c>
      <c r="J335" s="1008" t="s">
        <v>87</v>
      </c>
      <c r="K335" s="27" t="s">
        <v>94</v>
      </c>
      <c r="L335" s="27" t="s">
        <v>12</v>
      </c>
      <c r="M335" s="27" t="s">
        <v>13</v>
      </c>
      <c r="N335" s="27" t="s">
        <v>20</v>
      </c>
      <c r="O335" s="27" t="s">
        <v>21</v>
      </c>
      <c r="P335" s="8">
        <v>0</v>
      </c>
      <c r="Q335" s="8"/>
      <c r="R335" s="8"/>
      <c r="S335" s="22" t="s">
        <v>10</v>
      </c>
      <c r="T335" s="387"/>
      <c r="U335" s="670"/>
      <c r="V335" s="387"/>
      <c r="W335" s="670"/>
      <c r="X335" s="387"/>
      <c r="Y335" s="670"/>
    </row>
    <row r="336" spans="1:25" s="9" customFormat="1" ht="32.25" hidden="1" customHeight="1" x14ac:dyDescent="0.25">
      <c r="A336" s="1093"/>
      <c r="B336" s="1096"/>
      <c r="C336" s="1006" t="s">
        <v>54</v>
      </c>
      <c r="D336" s="1007" t="s">
        <v>55</v>
      </c>
      <c r="E336" s="1007" t="s">
        <v>56</v>
      </c>
      <c r="F336" s="1007" t="s">
        <v>56</v>
      </c>
      <c r="G336" s="1007" t="s">
        <v>57</v>
      </c>
      <c r="H336" s="1007" t="s">
        <v>56</v>
      </c>
      <c r="I336" s="1007" t="s">
        <v>58</v>
      </c>
      <c r="J336" s="1008" t="s">
        <v>87</v>
      </c>
      <c r="K336" s="27" t="s">
        <v>94</v>
      </c>
      <c r="L336" s="27" t="s">
        <v>52</v>
      </c>
      <c r="M336" s="27" t="s">
        <v>13</v>
      </c>
      <c r="N336" s="27" t="s">
        <v>10</v>
      </c>
      <c r="O336" s="27" t="s">
        <v>21</v>
      </c>
      <c r="P336" s="8">
        <v>0</v>
      </c>
      <c r="Q336" s="8"/>
      <c r="R336" s="8"/>
      <c r="S336" s="22" t="s">
        <v>10</v>
      </c>
      <c r="T336" s="387"/>
      <c r="U336" s="670"/>
      <c r="V336" s="387"/>
      <c r="W336" s="670"/>
      <c r="X336" s="387"/>
      <c r="Y336" s="670"/>
    </row>
    <row r="337" spans="1:25" s="9" customFormat="1" ht="32.25" hidden="1" customHeight="1" x14ac:dyDescent="0.25">
      <c r="A337" s="1091" t="s">
        <v>88</v>
      </c>
      <c r="B337" s="1094">
        <v>2334</v>
      </c>
      <c r="C337" s="1006" t="s">
        <v>54</v>
      </c>
      <c r="D337" s="1007" t="s">
        <v>55</v>
      </c>
      <c r="E337" s="1007" t="s">
        <v>56</v>
      </c>
      <c r="F337" s="1007" t="s">
        <v>56</v>
      </c>
      <c r="G337" s="1007" t="s">
        <v>57</v>
      </c>
      <c r="H337" s="1007" t="s">
        <v>56</v>
      </c>
      <c r="I337" s="1007" t="s">
        <v>64</v>
      </c>
      <c r="J337" s="1008" t="s">
        <v>87</v>
      </c>
      <c r="K337" s="27" t="s">
        <v>90</v>
      </c>
      <c r="L337" s="27" t="s">
        <v>12</v>
      </c>
      <c r="M337" s="27" t="s">
        <v>13</v>
      </c>
      <c r="N337" s="27" t="s">
        <v>10</v>
      </c>
      <c r="O337" s="27" t="s">
        <v>14</v>
      </c>
      <c r="P337" s="8">
        <v>0</v>
      </c>
      <c r="Q337" s="8"/>
      <c r="R337" s="8"/>
      <c r="S337" s="22" t="s">
        <v>10</v>
      </c>
      <c r="T337" s="387"/>
      <c r="U337" s="670"/>
      <c r="V337" s="387"/>
      <c r="W337" s="670"/>
      <c r="X337" s="387"/>
      <c r="Y337" s="670"/>
    </row>
    <row r="338" spans="1:25" s="9" customFormat="1" ht="32.25" hidden="1" customHeight="1" x14ac:dyDescent="0.25">
      <c r="A338" s="1092"/>
      <c r="B338" s="1095"/>
      <c r="C338" s="1006" t="s">
        <v>54</v>
      </c>
      <c r="D338" s="1007" t="s">
        <v>55</v>
      </c>
      <c r="E338" s="1007" t="s">
        <v>56</v>
      </c>
      <c r="F338" s="1007" t="s">
        <v>56</v>
      </c>
      <c r="G338" s="1007" t="s">
        <v>57</v>
      </c>
      <c r="H338" s="1007" t="s">
        <v>56</v>
      </c>
      <c r="I338" s="1007" t="s">
        <v>64</v>
      </c>
      <c r="J338" s="1008" t="s">
        <v>87</v>
      </c>
      <c r="K338" s="27" t="s">
        <v>90</v>
      </c>
      <c r="L338" s="27" t="s">
        <v>52</v>
      </c>
      <c r="M338" s="27" t="s">
        <v>13</v>
      </c>
      <c r="N338" s="27" t="s">
        <v>10</v>
      </c>
      <c r="O338" s="27" t="s">
        <v>14</v>
      </c>
      <c r="P338" s="8">
        <v>0</v>
      </c>
      <c r="Q338" s="8"/>
      <c r="R338" s="8"/>
      <c r="S338" s="22" t="s">
        <v>10</v>
      </c>
      <c r="T338" s="387"/>
      <c r="U338" s="670"/>
      <c r="V338" s="387"/>
      <c r="W338" s="670"/>
      <c r="X338" s="387"/>
      <c r="Y338" s="670"/>
    </row>
    <row r="339" spans="1:25" s="9" customFormat="1" ht="32.25" hidden="1" customHeight="1" x14ac:dyDescent="0.25">
      <c r="A339" s="1092"/>
      <c r="B339" s="1095"/>
      <c r="C339" s="1006" t="s">
        <v>54</v>
      </c>
      <c r="D339" s="1007" t="s">
        <v>55</v>
      </c>
      <c r="E339" s="1007" t="s">
        <v>56</v>
      </c>
      <c r="F339" s="1007" t="s">
        <v>56</v>
      </c>
      <c r="G339" s="1007" t="s">
        <v>57</v>
      </c>
      <c r="H339" s="1007" t="s">
        <v>56</v>
      </c>
      <c r="I339" s="1007" t="s">
        <v>64</v>
      </c>
      <c r="J339" s="1008" t="s">
        <v>87</v>
      </c>
      <c r="K339" s="27" t="s">
        <v>90</v>
      </c>
      <c r="L339" s="27" t="s">
        <v>12</v>
      </c>
      <c r="M339" s="27" t="s">
        <v>23</v>
      </c>
      <c r="N339" s="27" t="s">
        <v>24</v>
      </c>
      <c r="O339" s="27" t="s">
        <v>25</v>
      </c>
      <c r="P339" s="8">
        <v>0</v>
      </c>
      <c r="Q339" s="8"/>
      <c r="R339" s="8"/>
      <c r="S339" s="22" t="s">
        <v>10</v>
      </c>
      <c r="T339" s="387"/>
      <c r="U339" s="670"/>
      <c r="V339" s="387"/>
      <c r="W339" s="670"/>
      <c r="X339" s="387"/>
      <c r="Y339" s="670"/>
    </row>
    <row r="340" spans="1:25" s="9" customFormat="1" ht="32.25" hidden="1" customHeight="1" x14ac:dyDescent="0.25">
      <c r="A340" s="1092"/>
      <c r="B340" s="1095"/>
      <c r="C340" s="1006" t="s">
        <v>54</v>
      </c>
      <c r="D340" s="1007" t="s">
        <v>55</v>
      </c>
      <c r="E340" s="1007" t="s">
        <v>56</v>
      </c>
      <c r="F340" s="1007" t="s">
        <v>56</v>
      </c>
      <c r="G340" s="1007" t="s">
        <v>57</v>
      </c>
      <c r="H340" s="1007" t="s">
        <v>56</v>
      </c>
      <c r="I340" s="1007" t="s">
        <v>64</v>
      </c>
      <c r="J340" s="1008" t="s">
        <v>87</v>
      </c>
      <c r="K340" s="27" t="s">
        <v>90</v>
      </c>
      <c r="L340" s="27" t="s">
        <v>52</v>
      </c>
      <c r="M340" s="27" t="s">
        <v>13</v>
      </c>
      <c r="N340" s="27" t="s">
        <v>10</v>
      </c>
      <c r="O340" s="27" t="s">
        <v>25</v>
      </c>
      <c r="P340" s="8">
        <v>0</v>
      </c>
      <c r="Q340" s="8"/>
      <c r="R340" s="8"/>
      <c r="S340" s="22" t="s">
        <v>10</v>
      </c>
      <c r="T340" s="387"/>
      <c r="U340" s="670"/>
      <c r="V340" s="387"/>
      <c r="W340" s="670"/>
      <c r="X340" s="387"/>
      <c r="Y340" s="670"/>
    </row>
    <row r="341" spans="1:25" s="9" customFormat="1" ht="32.25" hidden="1" customHeight="1" x14ac:dyDescent="0.25">
      <c r="A341" s="1092"/>
      <c r="B341" s="1095"/>
      <c r="C341" s="1006" t="s">
        <v>54</v>
      </c>
      <c r="D341" s="1007" t="s">
        <v>55</v>
      </c>
      <c r="E341" s="1007" t="s">
        <v>56</v>
      </c>
      <c r="F341" s="1007" t="s">
        <v>56</v>
      </c>
      <c r="G341" s="1007" t="s">
        <v>57</v>
      </c>
      <c r="H341" s="1007" t="s">
        <v>56</v>
      </c>
      <c r="I341" s="1007" t="s">
        <v>58</v>
      </c>
      <c r="J341" s="1008" t="s">
        <v>87</v>
      </c>
      <c r="K341" s="27" t="s">
        <v>90</v>
      </c>
      <c r="L341" s="27" t="s">
        <v>12</v>
      </c>
      <c r="M341" s="27" t="s">
        <v>13</v>
      </c>
      <c r="N341" s="27" t="s">
        <v>20</v>
      </c>
      <c r="O341" s="27" t="s">
        <v>21</v>
      </c>
      <c r="P341" s="8">
        <v>0</v>
      </c>
      <c r="Q341" s="8"/>
      <c r="R341" s="8"/>
      <c r="S341" s="22" t="s">
        <v>10</v>
      </c>
      <c r="T341" s="387"/>
      <c r="U341" s="670"/>
      <c r="V341" s="387"/>
      <c r="W341" s="670"/>
      <c r="X341" s="387"/>
      <c r="Y341" s="670"/>
    </row>
    <row r="342" spans="1:25" s="9" customFormat="1" ht="32.25" hidden="1" customHeight="1" x14ac:dyDescent="0.25">
      <c r="A342" s="1093"/>
      <c r="B342" s="1096"/>
      <c r="C342" s="1006" t="s">
        <v>54</v>
      </c>
      <c r="D342" s="1007" t="s">
        <v>55</v>
      </c>
      <c r="E342" s="1007" t="s">
        <v>56</v>
      </c>
      <c r="F342" s="1007" t="s">
        <v>56</v>
      </c>
      <c r="G342" s="1007" t="s">
        <v>57</v>
      </c>
      <c r="H342" s="1007" t="s">
        <v>56</v>
      </c>
      <c r="I342" s="1007" t="s">
        <v>58</v>
      </c>
      <c r="J342" s="1008" t="s">
        <v>87</v>
      </c>
      <c r="K342" s="27" t="s">
        <v>90</v>
      </c>
      <c r="L342" s="27" t="s">
        <v>52</v>
      </c>
      <c r="M342" s="27" t="s">
        <v>13</v>
      </c>
      <c r="N342" s="27" t="s">
        <v>10</v>
      </c>
      <c r="O342" s="27" t="s">
        <v>21</v>
      </c>
      <c r="P342" s="8">
        <v>0</v>
      </c>
      <c r="Q342" s="8"/>
      <c r="R342" s="8"/>
      <c r="S342" s="22" t="s">
        <v>10</v>
      </c>
      <c r="T342" s="387"/>
      <c r="U342" s="670"/>
      <c r="V342" s="387"/>
      <c r="W342" s="670"/>
      <c r="X342" s="387"/>
      <c r="Y342" s="670"/>
    </row>
    <row r="343" spans="1:25" s="11" customFormat="1" ht="43.5" hidden="1" customHeight="1" x14ac:dyDescent="0.25">
      <c r="A343" s="681" t="s">
        <v>97</v>
      </c>
      <c r="B343" s="677">
        <v>2500</v>
      </c>
      <c r="C343" s="1115" t="s">
        <v>10</v>
      </c>
      <c r="D343" s="1116"/>
      <c r="E343" s="1116"/>
      <c r="F343" s="1116"/>
      <c r="G343" s="1116"/>
      <c r="H343" s="1116"/>
      <c r="I343" s="1116"/>
      <c r="J343" s="1117"/>
      <c r="K343" s="1115" t="s">
        <v>10</v>
      </c>
      <c r="L343" s="1116"/>
      <c r="M343" s="1116"/>
      <c r="N343" s="1116"/>
      <c r="O343" s="1117"/>
      <c r="P343" s="678">
        <f>P344</f>
        <v>0</v>
      </c>
      <c r="Q343" s="678">
        <f>Q344</f>
        <v>0</v>
      </c>
      <c r="R343" s="678">
        <f>R344</f>
        <v>0</v>
      </c>
      <c r="S343" s="679" t="s">
        <v>10</v>
      </c>
      <c r="T343" s="387"/>
      <c r="U343" s="670"/>
      <c r="V343" s="387"/>
      <c r="W343" s="670"/>
      <c r="X343" s="387"/>
      <c r="Y343" s="670"/>
    </row>
    <row r="344" spans="1:25" s="9" customFormat="1" ht="78" hidden="1" customHeight="1" x14ac:dyDescent="0.25">
      <c r="A344" s="681" t="s">
        <v>168</v>
      </c>
      <c r="B344" s="677">
        <v>2520</v>
      </c>
      <c r="C344" s="1115" t="s">
        <v>10</v>
      </c>
      <c r="D344" s="1116"/>
      <c r="E344" s="1116"/>
      <c r="F344" s="1116"/>
      <c r="G344" s="1116"/>
      <c r="H344" s="1116"/>
      <c r="I344" s="1116"/>
      <c r="J344" s="1117"/>
      <c r="K344" s="1115" t="s">
        <v>10</v>
      </c>
      <c r="L344" s="1116"/>
      <c r="M344" s="1116"/>
      <c r="N344" s="1116"/>
      <c r="O344" s="1117"/>
      <c r="P344" s="678">
        <f>SUM(P345:P370)</f>
        <v>0</v>
      </c>
      <c r="Q344" s="678">
        <f>SUM(Q345:Q370)</f>
        <v>0</v>
      </c>
      <c r="R344" s="678">
        <f>SUM(R345:R370)</f>
        <v>0</v>
      </c>
      <c r="S344" s="679" t="s">
        <v>10</v>
      </c>
      <c r="T344" s="387"/>
      <c r="U344" s="670"/>
      <c r="V344" s="387"/>
      <c r="W344" s="670"/>
      <c r="X344" s="387"/>
      <c r="Y344" s="670"/>
    </row>
    <row r="345" spans="1:25" s="9" customFormat="1" ht="32.25" hidden="1" customHeight="1" x14ac:dyDescent="0.25">
      <c r="A345" s="1097" t="s">
        <v>167</v>
      </c>
      <c r="B345" s="1094">
        <v>2521</v>
      </c>
      <c r="C345" s="1006" t="s">
        <v>54</v>
      </c>
      <c r="D345" s="1007" t="s">
        <v>55</v>
      </c>
      <c r="E345" s="1007" t="s">
        <v>56</v>
      </c>
      <c r="F345" s="1007" t="s">
        <v>56</v>
      </c>
      <c r="G345" s="1007" t="s">
        <v>57</v>
      </c>
      <c r="H345" s="1007" t="s">
        <v>56</v>
      </c>
      <c r="I345" s="1007" t="s">
        <v>64</v>
      </c>
      <c r="J345" s="1008" t="s">
        <v>89</v>
      </c>
      <c r="K345" s="27" t="s">
        <v>95</v>
      </c>
      <c r="L345" s="27" t="s">
        <v>12</v>
      </c>
      <c r="M345" s="27" t="s">
        <v>13</v>
      </c>
      <c r="N345" s="27" t="s">
        <v>10</v>
      </c>
      <c r="O345" s="27" t="s">
        <v>14</v>
      </c>
      <c r="P345" s="8">
        <v>0</v>
      </c>
      <c r="Q345" s="8"/>
      <c r="R345" s="8"/>
      <c r="S345" s="22" t="s">
        <v>10</v>
      </c>
      <c r="T345" s="387"/>
      <c r="U345" s="670"/>
      <c r="V345" s="387"/>
      <c r="W345" s="670"/>
      <c r="X345" s="387"/>
      <c r="Y345" s="670"/>
    </row>
    <row r="346" spans="1:25" s="9" customFormat="1" ht="32.25" hidden="1" customHeight="1" x14ac:dyDescent="0.25">
      <c r="A346" s="1098"/>
      <c r="B346" s="1095"/>
      <c r="C346" s="1006" t="s">
        <v>54</v>
      </c>
      <c r="D346" s="1007" t="s">
        <v>55</v>
      </c>
      <c r="E346" s="1007" t="s">
        <v>56</v>
      </c>
      <c r="F346" s="1007" t="s">
        <v>56</v>
      </c>
      <c r="G346" s="1007" t="s">
        <v>57</v>
      </c>
      <c r="H346" s="1007" t="s">
        <v>56</v>
      </c>
      <c r="I346" s="1007" t="s">
        <v>64</v>
      </c>
      <c r="J346" s="1008" t="s">
        <v>89</v>
      </c>
      <c r="K346" s="27" t="s">
        <v>95</v>
      </c>
      <c r="L346" s="27" t="s">
        <v>52</v>
      </c>
      <c r="M346" s="27" t="s">
        <v>13</v>
      </c>
      <c r="N346" s="27" t="s">
        <v>10</v>
      </c>
      <c r="O346" s="27" t="s">
        <v>14</v>
      </c>
      <c r="P346" s="8">
        <v>0</v>
      </c>
      <c r="Q346" s="8"/>
      <c r="R346" s="8"/>
      <c r="S346" s="22" t="s">
        <v>10</v>
      </c>
      <c r="T346" s="387"/>
      <c r="U346" s="670"/>
      <c r="V346" s="387"/>
      <c r="W346" s="670"/>
      <c r="X346" s="387"/>
      <c r="Y346" s="670"/>
    </row>
    <row r="347" spans="1:25" s="9" customFormat="1" ht="32.25" hidden="1" customHeight="1" x14ac:dyDescent="0.25">
      <c r="A347" s="1098"/>
      <c r="B347" s="1095"/>
      <c r="C347" s="1006" t="s">
        <v>54</v>
      </c>
      <c r="D347" s="1007" t="s">
        <v>55</v>
      </c>
      <c r="E347" s="1007" t="s">
        <v>56</v>
      </c>
      <c r="F347" s="1007" t="s">
        <v>56</v>
      </c>
      <c r="G347" s="1007" t="s">
        <v>57</v>
      </c>
      <c r="H347" s="1007" t="s">
        <v>56</v>
      </c>
      <c r="I347" s="1007" t="s">
        <v>64</v>
      </c>
      <c r="J347" s="1008" t="s">
        <v>89</v>
      </c>
      <c r="K347" s="27" t="s">
        <v>95</v>
      </c>
      <c r="L347" s="27" t="s">
        <v>12</v>
      </c>
      <c r="M347" s="27" t="s">
        <v>13</v>
      </c>
      <c r="N347" s="27" t="s">
        <v>10</v>
      </c>
      <c r="O347" s="27" t="s">
        <v>744</v>
      </c>
      <c r="P347" s="8">
        <v>0</v>
      </c>
      <c r="Q347" s="8"/>
      <c r="R347" s="8"/>
      <c r="S347" s="22" t="s">
        <v>10</v>
      </c>
      <c r="T347" s="387"/>
      <c r="U347" s="670"/>
      <c r="V347" s="387"/>
      <c r="W347" s="670"/>
      <c r="X347" s="387"/>
      <c r="Y347" s="670"/>
    </row>
    <row r="348" spans="1:25" s="9" customFormat="1" ht="32.25" hidden="1" customHeight="1" x14ac:dyDescent="0.25">
      <c r="A348" s="1098"/>
      <c r="B348" s="1095"/>
      <c r="C348" s="1006" t="s">
        <v>54</v>
      </c>
      <c r="D348" s="1007" t="s">
        <v>55</v>
      </c>
      <c r="E348" s="1007" t="s">
        <v>56</v>
      </c>
      <c r="F348" s="1007" t="s">
        <v>56</v>
      </c>
      <c r="G348" s="1007" t="s">
        <v>57</v>
      </c>
      <c r="H348" s="1007" t="s">
        <v>56</v>
      </c>
      <c r="I348" s="1007" t="s">
        <v>64</v>
      </c>
      <c r="J348" s="1008" t="s">
        <v>89</v>
      </c>
      <c r="K348" s="27" t="s">
        <v>95</v>
      </c>
      <c r="L348" s="27" t="s">
        <v>12</v>
      </c>
      <c r="M348" s="27" t="s">
        <v>13</v>
      </c>
      <c r="N348" s="27" t="s">
        <v>10</v>
      </c>
      <c r="O348" s="27" t="s">
        <v>745</v>
      </c>
      <c r="P348" s="8">
        <v>0</v>
      </c>
      <c r="Q348" s="8"/>
      <c r="R348" s="8"/>
      <c r="S348" s="22" t="s">
        <v>10</v>
      </c>
      <c r="T348" s="387"/>
      <c r="U348" s="670"/>
      <c r="V348" s="387"/>
      <c r="W348" s="670"/>
      <c r="X348" s="387"/>
      <c r="Y348" s="670"/>
    </row>
    <row r="349" spans="1:25" s="9" customFormat="1" ht="32.25" hidden="1" customHeight="1" x14ac:dyDescent="0.25">
      <c r="A349" s="1098"/>
      <c r="B349" s="1095"/>
      <c r="C349" s="1006" t="s">
        <v>54</v>
      </c>
      <c r="D349" s="1007" t="s">
        <v>55</v>
      </c>
      <c r="E349" s="1007" t="s">
        <v>56</v>
      </c>
      <c r="F349" s="1007" t="s">
        <v>56</v>
      </c>
      <c r="G349" s="1007" t="s">
        <v>57</v>
      </c>
      <c r="H349" s="1007" t="s">
        <v>56</v>
      </c>
      <c r="I349" s="1007" t="s">
        <v>64</v>
      </c>
      <c r="J349" s="1008" t="s">
        <v>89</v>
      </c>
      <c r="K349" s="27" t="s">
        <v>95</v>
      </c>
      <c r="L349" s="27" t="s">
        <v>12</v>
      </c>
      <c r="M349" s="27" t="s">
        <v>13</v>
      </c>
      <c r="N349" s="27" t="s">
        <v>34</v>
      </c>
      <c r="O349" s="27" t="s">
        <v>25</v>
      </c>
      <c r="P349" s="8">
        <v>0</v>
      </c>
      <c r="Q349" s="8"/>
      <c r="R349" s="8"/>
      <c r="S349" s="22" t="s">
        <v>10</v>
      </c>
      <c r="T349" s="387"/>
      <c r="U349" s="670"/>
      <c r="V349" s="387"/>
      <c r="W349" s="670"/>
      <c r="X349" s="387"/>
      <c r="Y349" s="670"/>
    </row>
    <row r="350" spans="1:25" s="9" customFormat="1" ht="32.25" hidden="1" customHeight="1" x14ac:dyDescent="0.25">
      <c r="A350" s="1098"/>
      <c r="B350" s="1095"/>
      <c r="C350" s="1006" t="s">
        <v>54</v>
      </c>
      <c r="D350" s="1007" t="s">
        <v>55</v>
      </c>
      <c r="E350" s="1007" t="s">
        <v>56</v>
      </c>
      <c r="F350" s="1007" t="s">
        <v>56</v>
      </c>
      <c r="G350" s="1007" t="s">
        <v>57</v>
      </c>
      <c r="H350" s="1007" t="s">
        <v>56</v>
      </c>
      <c r="I350" s="1007" t="s">
        <v>64</v>
      </c>
      <c r="J350" s="1008" t="s">
        <v>89</v>
      </c>
      <c r="K350" s="27" t="s">
        <v>95</v>
      </c>
      <c r="L350" s="27" t="s">
        <v>52</v>
      </c>
      <c r="M350" s="27" t="s">
        <v>13</v>
      </c>
      <c r="N350" s="27" t="s">
        <v>10</v>
      </c>
      <c r="O350" s="27" t="s">
        <v>25</v>
      </c>
      <c r="P350" s="8">
        <v>0</v>
      </c>
      <c r="Q350" s="8"/>
      <c r="R350" s="8"/>
      <c r="S350" s="22" t="s">
        <v>10</v>
      </c>
      <c r="T350" s="387"/>
      <c r="U350" s="670"/>
      <c r="V350" s="387"/>
      <c r="W350" s="670"/>
      <c r="X350" s="387"/>
      <c r="Y350" s="670"/>
    </row>
    <row r="351" spans="1:25" s="9" customFormat="1" ht="32.25" hidden="1" customHeight="1" x14ac:dyDescent="0.25">
      <c r="A351" s="1098"/>
      <c r="B351" s="1095"/>
      <c r="C351" s="1006" t="s">
        <v>54</v>
      </c>
      <c r="D351" s="1007" t="s">
        <v>55</v>
      </c>
      <c r="E351" s="1007" t="s">
        <v>56</v>
      </c>
      <c r="F351" s="1007" t="s">
        <v>56</v>
      </c>
      <c r="G351" s="1007" t="s">
        <v>57</v>
      </c>
      <c r="H351" s="1007" t="s">
        <v>56</v>
      </c>
      <c r="I351" s="1007" t="s">
        <v>58</v>
      </c>
      <c r="J351" s="1008" t="s">
        <v>89</v>
      </c>
      <c r="K351" s="27" t="s">
        <v>95</v>
      </c>
      <c r="L351" s="27" t="s">
        <v>12</v>
      </c>
      <c r="M351" s="27" t="s">
        <v>13</v>
      </c>
      <c r="N351" s="27" t="s">
        <v>20</v>
      </c>
      <c r="O351" s="27" t="s">
        <v>21</v>
      </c>
      <c r="P351" s="8">
        <v>0</v>
      </c>
      <c r="Q351" s="8"/>
      <c r="R351" s="8"/>
      <c r="S351" s="22" t="s">
        <v>10</v>
      </c>
      <c r="T351" s="387"/>
      <c r="U351" s="670"/>
      <c r="V351" s="387"/>
      <c r="W351" s="670"/>
      <c r="X351" s="387"/>
      <c r="Y351" s="670"/>
    </row>
    <row r="352" spans="1:25" s="9" customFormat="1" ht="32.25" hidden="1" customHeight="1" x14ac:dyDescent="0.25">
      <c r="A352" s="1098"/>
      <c r="B352" s="1096"/>
      <c r="C352" s="1006" t="s">
        <v>54</v>
      </c>
      <c r="D352" s="1007" t="s">
        <v>55</v>
      </c>
      <c r="E352" s="1007" t="s">
        <v>56</v>
      </c>
      <c r="F352" s="1007" t="s">
        <v>56</v>
      </c>
      <c r="G352" s="1007" t="s">
        <v>57</v>
      </c>
      <c r="H352" s="1007" t="s">
        <v>56</v>
      </c>
      <c r="I352" s="1007" t="s">
        <v>58</v>
      </c>
      <c r="J352" s="1008" t="s">
        <v>89</v>
      </c>
      <c r="K352" s="27" t="s">
        <v>95</v>
      </c>
      <c r="L352" s="27" t="s">
        <v>52</v>
      </c>
      <c r="M352" s="27" t="s">
        <v>13</v>
      </c>
      <c r="N352" s="27" t="s">
        <v>10</v>
      </c>
      <c r="O352" s="27" t="s">
        <v>21</v>
      </c>
      <c r="P352" s="8">
        <v>0</v>
      </c>
      <c r="Q352" s="8"/>
      <c r="R352" s="8"/>
      <c r="S352" s="22" t="s">
        <v>10</v>
      </c>
      <c r="T352" s="387"/>
      <c r="U352" s="670"/>
      <c r="V352" s="387"/>
      <c r="W352" s="670"/>
      <c r="X352" s="387"/>
      <c r="Y352" s="670"/>
    </row>
    <row r="353" spans="1:25" s="9" customFormat="1" ht="32.25" hidden="1" customHeight="1" x14ac:dyDescent="0.25">
      <c r="A353" s="1091" t="s">
        <v>88</v>
      </c>
      <c r="B353" s="1094">
        <v>2522</v>
      </c>
      <c r="C353" s="1006" t="s">
        <v>54</v>
      </c>
      <c r="D353" s="1007" t="s">
        <v>55</v>
      </c>
      <c r="E353" s="1007" t="s">
        <v>56</v>
      </c>
      <c r="F353" s="1007" t="s">
        <v>56</v>
      </c>
      <c r="G353" s="1007" t="s">
        <v>57</v>
      </c>
      <c r="H353" s="1007" t="s">
        <v>56</v>
      </c>
      <c r="I353" s="1007" t="s">
        <v>64</v>
      </c>
      <c r="J353" s="1008" t="s">
        <v>89</v>
      </c>
      <c r="K353" s="27" t="s">
        <v>90</v>
      </c>
      <c r="L353" s="27" t="s">
        <v>12</v>
      </c>
      <c r="M353" s="27" t="s">
        <v>13</v>
      </c>
      <c r="N353" s="27" t="s">
        <v>10</v>
      </c>
      <c r="O353" s="27" t="s">
        <v>14</v>
      </c>
      <c r="P353" s="8">
        <v>0</v>
      </c>
      <c r="Q353" s="8"/>
      <c r="R353" s="8"/>
      <c r="S353" s="22" t="s">
        <v>10</v>
      </c>
      <c r="T353" s="387"/>
      <c r="U353" s="670"/>
      <c r="V353" s="387"/>
      <c r="W353" s="670"/>
      <c r="X353" s="387"/>
      <c r="Y353" s="670"/>
    </row>
    <row r="354" spans="1:25" s="9" customFormat="1" ht="32.25" hidden="1" customHeight="1" x14ac:dyDescent="0.25">
      <c r="A354" s="1092"/>
      <c r="B354" s="1095"/>
      <c r="C354" s="1006" t="s">
        <v>54</v>
      </c>
      <c r="D354" s="1007" t="s">
        <v>55</v>
      </c>
      <c r="E354" s="1007" t="s">
        <v>56</v>
      </c>
      <c r="F354" s="1007" t="s">
        <v>56</v>
      </c>
      <c r="G354" s="1007" t="s">
        <v>57</v>
      </c>
      <c r="H354" s="1007" t="s">
        <v>56</v>
      </c>
      <c r="I354" s="1007" t="s">
        <v>64</v>
      </c>
      <c r="J354" s="1008" t="s">
        <v>89</v>
      </c>
      <c r="K354" s="27" t="s">
        <v>90</v>
      </c>
      <c r="L354" s="27" t="s">
        <v>52</v>
      </c>
      <c r="M354" s="27" t="s">
        <v>13</v>
      </c>
      <c r="N354" s="27" t="s">
        <v>10</v>
      </c>
      <c r="O354" s="27" t="s">
        <v>14</v>
      </c>
      <c r="P354" s="8">
        <v>0</v>
      </c>
      <c r="Q354" s="8"/>
      <c r="R354" s="8"/>
      <c r="S354" s="22" t="s">
        <v>10</v>
      </c>
      <c r="T354" s="387"/>
      <c r="U354" s="670"/>
      <c r="V354" s="387"/>
      <c r="W354" s="670"/>
      <c r="X354" s="387"/>
      <c r="Y354" s="670"/>
    </row>
    <row r="355" spans="1:25" s="9" customFormat="1" ht="32.25" hidden="1" customHeight="1" x14ac:dyDescent="0.25">
      <c r="A355" s="1092"/>
      <c r="B355" s="1095"/>
      <c r="C355" s="1006" t="s">
        <v>54</v>
      </c>
      <c r="D355" s="1007" t="s">
        <v>55</v>
      </c>
      <c r="E355" s="1007" t="s">
        <v>56</v>
      </c>
      <c r="F355" s="1007" t="s">
        <v>56</v>
      </c>
      <c r="G355" s="1007" t="s">
        <v>57</v>
      </c>
      <c r="H355" s="1007" t="s">
        <v>56</v>
      </c>
      <c r="I355" s="1007" t="s">
        <v>64</v>
      </c>
      <c r="J355" s="1008" t="s">
        <v>89</v>
      </c>
      <c r="K355" s="27" t="s">
        <v>90</v>
      </c>
      <c r="L355" s="27" t="s">
        <v>12</v>
      </c>
      <c r="M355" s="27" t="s">
        <v>13</v>
      </c>
      <c r="N355" s="27" t="s">
        <v>10</v>
      </c>
      <c r="O355" s="27" t="s">
        <v>744</v>
      </c>
      <c r="P355" s="8">
        <v>0</v>
      </c>
      <c r="Q355" s="8"/>
      <c r="R355" s="8"/>
      <c r="S355" s="22" t="s">
        <v>10</v>
      </c>
      <c r="T355" s="387"/>
      <c r="U355" s="670"/>
      <c r="V355" s="387"/>
      <c r="W355" s="670"/>
      <c r="X355" s="387"/>
      <c r="Y355" s="670"/>
    </row>
    <row r="356" spans="1:25" s="9" customFormat="1" ht="32.25" hidden="1" customHeight="1" x14ac:dyDescent="0.25">
      <c r="A356" s="1092"/>
      <c r="B356" s="1095"/>
      <c r="C356" s="1006" t="s">
        <v>54</v>
      </c>
      <c r="D356" s="1007" t="s">
        <v>55</v>
      </c>
      <c r="E356" s="1007" t="s">
        <v>56</v>
      </c>
      <c r="F356" s="1007" t="s">
        <v>56</v>
      </c>
      <c r="G356" s="1007" t="s">
        <v>57</v>
      </c>
      <c r="H356" s="1007" t="s">
        <v>56</v>
      </c>
      <c r="I356" s="1007" t="s">
        <v>64</v>
      </c>
      <c r="J356" s="1008" t="s">
        <v>89</v>
      </c>
      <c r="K356" s="27" t="s">
        <v>90</v>
      </c>
      <c r="L356" s="27" t="s">
        <v>12</v>
      </c>
      <c r="M356" s="27" t="s">
        <v>13</v>
      </c>
      <c r="N356" s="27" t="s">
        <v>10</v>
      </c>
      <c r="O356" s="27" t="s">
        <v>745</v>
      </c>
      <c r="P356" s="8">
        <v>0</v>
      </c>
      <c r="Q356" s="8"/>
      <c r="R356" s="8"/>
      <c r="S356" s="22" t="s">
        <v>10</v>
      </c>
      <c r="T356" s="387"/>
      <c r="U356" s="670"/>
      <c r="V356" s="387"/>
      <c r="W356" s="670"/>
      <c r="X356" s="387"/>
      <c r="Y356" s="670"/>
    </row>
    <row r="357" spans="1:25" s="9" customFormat="1" ht="32.25" hidden="1" customHeight="1" x14ac:dyDescent="0.25">
      <c r="A357" s="1092"/>
      <c r="B357" s="1095"/>
      <c r="C357" s="1006" t="s">
        <v>54</v>
      </c>
      <c r="D357" s="1007" t="s">
        <v>55</v>
      </c>
      <c r="E357" s="1007" t="s">
        <v>56</v>
      </c>
      <c r="F357" s="1007" t="s">
        <v>56</v>
      </c>
      <c r="G357" s="1007" t="s">
        <v>57</v>
      </c>
      <c r="H357" s="1007" t="s">
        <v>56</v>
      </c>
      <c r="I357" s="1007" t="s">
        <v>64</v>
      </c>
      <c r="J357" s="1008" t="s">
        <v>89</v>
      </c>
      <c r="K357" s="27" t="s">
        <v>90</v>
      </c>
      <c r="L357" s="27" t="s">
        <v>12</v>
      </c>
      <c r="M357" s="27" t="s">
        <v>23</v>
      </c>
      <c r="N357" s="27" t="s">
        <v>24</v>
      </c>
      <c r="O357" s="27" t="s">
        <v>25</v>
      </c>
      <c r="P357" s="8">
        <f>'296(831) (2021)'!F14</f>
        <v>0</v>
      </c>
      <c r="Q357" s="8"/>
      <c r="R357" s="8"/>
      <c r="S357" s="22" t="s">
        <v>10</v>
      </c>
      <c r="T357" s="387"/>
      <c r="U357" s="670"/>
      <c r="V357" s="387"/>
      <c r="W357" s="670"/>
      <c r="X357" s="387"/>
      <c r="Y357" s="670"/>
    </row>
    <row r="358" spans="1:25" s="9" customFormat="1" ht="32.25" hidden="1" customHeight="1" x14ac:dyDescent="0.25">
      <c r="A358" s="1092"/>
      <c r="B358" s="1095"/>
      <c r="C358" s="1006" t="s">
        <v>54</v>
      </c>
      <c r="D358" s="1007" t="s">
        <v>55</v>
      </c>
      <c r="E358" s="1007" t="s">
        <v>56</v>
      </c>
      <c r="F358" s="1007" t="s">
        <v>56</v>
      </c>
      <c r="G358" s="1007" t="s">
        <v>57</v>
      </c>
      <c r="H358" s="1007" t="s">
        <v>56</v>
      </c>
      <c r="I358" s="1007" t="s">
        <v>64</v>
      </c>
      <c r="J358" s="1008" t="s">
        <v>89</v>
      </c>
      <c r="K358" s="27" t="s">
        <v>90</v>
      </c>
      <c r="L358" s="27" t="s">
        <v>52</v>
      </c>
      <c r="M358" s="27" t="s">
        <v>13</v>
      </c>
      <c r="N358" s="27" t="s">
        <v>10</v>
      </c>
      <c r="O358" s="27" t="s">
        <v>25</v>
      </c>
      <c r="P358" s="8">
        <v>0</v>
      </c>
      <c r="Q358" s="8"/>
      <c r="R358" s="8"/>
      <c r="S358" s="22" t="s">
        <v>10</v>
      </c>
      <c r="T358" s="387"/>
      <c r="U358" s="670"/>
      <c r="V358" s="387"/>
      <c r="W358" s="670"/>
      <c r="X358" s="387"/>
      <c r="Y358" s="670"/>
    </row>
    <row r="359" spans="1:25" s="9" customFormat="1" ht="32.25" hidden="1" customHeight="1" x14ac:dyDescent="0.25">
      <c r="A359" s="1092"/>
      <c r="B359" s="1095"/>
      <c r="C359" s="1006" t="s">
        <v>54</v>
      </c>
      <c r="D359" s="1007" t="s">
        <v>55</v>
      </c>
      <c r="E359" s="1007" t="s">
        <v>56</v>
      </c>
      <c r="F359" s="1007" t="s">
        <v>56</v>
      </c>
      <c r="G359" s="1007" t="s">
        <v>57</v>
      </c>
      <c r="H359" s="1007" t="s">
        <v>56</v>
      </c>
      <c r="I359" s="1007" t="s">
        <v>58</v>
      </c>
      <c r="J359" s="1008" t="s">
        <v>89</v>
      </c>
      <c r="K359" s="27" t="s">
        <v>90</v>
      </c>
      <c r="L359" s="27" t="s">
        <v>12</v>
      </c>
      <c r="M359" s="27" t="s">
        <v>13</v>
      </c>
      <c r="N359" s="27" t="s">
        <v>20</v>
      </c>
      <c r="O359" s="27" t="s">
        <v>21</v>
      </c>
      <c r="P359" s="8">
        <f>'296(831) (2021)КРАЙ'!F14</f>
        <v>0</v>
      </c>
      <c r="Q359" s="8"/>
      <c r="R359" s="8"/>
      <c r="S359" s="22" t="s">
        <v>10</v>
      </c>
      <c r="T359" s="387"/>
      <c r="U359" s="670"/>
      <c r="V359" s="387"/>
      <c r="W359" s="670"/>
      <c r="X359" s="387"/>
      <c r="Y359" s="670"/>
    </row>
    <row r="360" spans="1:25" s="9" customFormat="1" ht="32.25" hidden="1" customHeight="1" x14ac:dyDescent="0.25">
      <c r="A360" s="1092"/>
      <c r="B360" s="1095"/>
      <c r="C360" s="1006" t="s">
        <v>54</v>
      </c>
      <c r="D360" s="1007" t="s">
        <v>55</v>
      </c>
      <c r="E360" s="1007" t="s">
        <v>56</v>
      </c>
      <c r="F360" s="1007" t="s">
        <v>56</v>
      </c>
      <c r="G360" s="1007" t="s">
        <v>57</v>
      </c>
      <c r="H360" s="1007" t="s">
        <v>56</v>
      </c>
      <c r="I360" s="1007" t="s">
        <v>58</v>
      </c>
      <c r="J360" s="1008" t="s">
        <v>89</v>
      </c>
      <c r="K360" s="27" t="s">
        <v>90</v>
      </c>
      <c r="L360" s="27" t="s">
        <v>52</v>
      </c>
      <c r="M360" s="27" t="s">
        <v>13</v>
      </c>
      <c r="N360" s="27" t="s">
        <v>10</v>
      </c>
      <c r="O360" s="27" t="s">
        <v>21</v>
      </c>
      <c r="P360" s="8">
        <v>0</v>
      </c>
      <c r="Q360" s="8"/>
      <c r="R360" s="8"/>
      <c r="S360" s="22" t="s">
        <v>10</v>
      </c>
      <c r="T360" s="387"/>
      <c r="U360" s="670"/>
      <c r="V360" s="387"/>
      <c r="W360" s="670"/>
      <c r="X360" s="387"/>
      <c r="Y360" s="670"/>
    </row>
    <row r="361" spans="1:25" s="9" customFormat="1" ht="32.25" hidden="1" customHeight="1" x14ac:dyDescent="0.25">
      <c r="A361" s="1092"/>
      <c r="B361" s="1095"/>
      <c r="C361" s="1006" t="s">
        <v>54</v>
      </c>
      <c r="D361" s="1007" t="s">
        <v>55</v>
      </c>
      <c r="E361" s="1007" t="s">
        <v>825</v>
      </c>
      <c r="F361" s="1007" t="s">
        <v>56</v>
      </c>
      <c r="G361" s="1007" t="s">
        <v>62</v>
      </c>
      <c r="H361" s="1007" t="s">
        <v>63</v>
      </c>
      <c r="I361" s="1007" t="s">
        <v>58</v>
      </c>
      <c r="J361" s="1008" t="s">
        <v>89</v>
      </c>
      <c r="K361" s="27" t="s">
        <v>90</v>
      </c>
      <c r="L361" s="27" t="s">
        <v>12</v>
      </c>
      <c r="M361" s="27" t="s">
        <v>13</v>
      </c>
      <c r="N361" s="27" t="s">
        <v>20</v>
      </c>
      <c r="O361" s="27" t="s">
        <v>21</v>
      </c>
      <c r="P361" s="8">
        <f>'296(831) (2021)КРАЙ (0703)'!F14</f>
        <v>0</v>
      </c>
      <c r="Q361" s="8"/>
      <c r="R361" s="8"/>
      <c r="S361" s="22" t="s">
        <v>10</v>
      </c>
      <c r="T361" s="387"/>
      <c r="U361" s="670"/>
      <c r="V361" s="387"/>
      <c r="W361" s="670"/>
      <c r="X361" s="387"/>
      <c r="Y361" s="670"/>
    </row>
    <row r="362" spans="1:25" s="9" customFormat="1" ht="32.25" hidden="1" customHeight="1" x14ac:dyDescent="0.25">
      <c r="A362" s="1093"/>
      <c r="B362" s="1096"/>
      <c r="C362" s="1006" t="s">
        <v>54</v>
      </c>
      <c r="D362" s="1007" t="s">
        <v>55</v>
      </c>
      <c r="E362" s="1007" t="s">
        <v>825</v>
      </c>
      <c r="F362" s="1007" t="s">
        <v>56</v>
      </c>
      <c r="G362" s="1007" t="s">
        <v>62</v>
      </c>
      <c r="H362" s="1007" t="s">
        <v>63</v>
      </c>
      <c r="I362" s="1007" t="s">
        <v>58</v>
      </c>
      <c r="J362" s="1008" t="s">
        <v>89</v>
      </c>
      <c r="K362" s="27" t="s">
        <v>90</v>
      </c>
      <c r="L362" s="27" t="s">
        <v>52</v>
      </c>
      <c r="M362" s="27" t="s">
        <v>13</v>
      </c>
      <c r="N362" s="27" t="s">
        <v>10</v>
      </c>
      <c r="O362" s="27" t="s">
        <v>21</v>
      </c>
      <c r="P362" s="8">
        <v>0</v>
      </c>
      <c r="Q362" s="8"/>
      <c r="R362" s="8"/>
      <c r="S362" s="22" t="s">
        <v>10</v>
      </c>
      <c r="T362" s="387"/>
      <c r="U362" s="670"/>
      <c r="V362" s="387"/>
      <c r="W362" s="670"/>
      <c r="X362" s="387"/>
      <c r="Y362" s="670"/>
    </row>
    <row r="363" spans="1:25" s="9" customFormat="1" ht="32.25" hidden="1" customHeight="1" x14ac:dyDescent="0.25">
      <c r="A363" s="1091" t="s">
        <v>751</v>
      </c>
      <c r="B363" s="1094">
        <v>2523</v>
      </c>
      <c r="C363" s="1006" t="s">
        <v>54</v>
      </c>
      <c r="D363" s="1007" t="s">
        <v>55</v>
      </c>
      <c r="E363" s="1007" t="s">
        <v>56</v>
      </c>
      <c r="F363" s="1007" t="s">
        <v>56</v>
      </c>
      <c r="G363" s="1007" t="s">
        <v>57</v>
      </c>
      <c r="H363" s="1007" t="s">
        <v>56</v>
      </c>
      <c r="I363" s="1007" t="s">
        <v>64</v>
      </c>
      <c r="J363" s="1008" t="s">
        <v>89</v>
      </c>
      <c r="K363" s="27" t="s">
        <v>96</v>
      </c>
      <c r="L363" s="27" t="s">
        <v>12</v>
      </c>
      <c r="M363" s="27" t="s">
        <v>13</v>
      </c>
      <c r="N363" s="27" t="s">
        <v>10</v>
      </c>
      <c r="O363" s="27" t="s">
        <v>14</v>
      </c>
      <c r="P363" s="8">
        <v>0</v>
      </c>
      <c r="Q363" s="8"/>
      <c r="R363" s="8"/>
      <c r="S363" s="22" t="s">
        <v>10</v>
      </c>
      <c r="T363" s="387"/>
      <c r="U363" s="670"/>
      <c r="V363" s="387"/>
      <c r="W363" s="670"/>
      <c r="X363" s="387"/>
      <c r="Y363" s="670"/>
    </row>
    <row r="364" spans="1:25" s="9" customFormat="1" ht="32.25" hidden="1" customHeight="1" x14ac:dyDescent="0.25">
      <c r="A364" s="1092"/>
      <c r="B364" s="1095"/>
      <c r="C364" s="1006" t="s">
        <v>54</v>
      </c>
      <c r="D364" s="1007" t="s">
        <v>55</v>
      </c>
      <c r="E364" s="1007" t="s">
        <v>56</v>
      </c>
      <c r="F364" s="1007" t="s">
        <v>56</v>
      </c>
      <c r="G364" s="1007" t="s">
        <v>57</v>
      </c>
      <c r="H364" s="1007" t="s">
        <v>56</v>
      </c>
      <c r="I364" s="1007" t="s">
        <v>64</v>
      </c>
      <c r="J364" s="1008" t="s">
        <v>89</v>
      </c>
      <c r="K364" s="27" t="s">
        <v>96</v>
      </c>
      <c r="L364" s="27" t="s">
        <v>52</v>
      </c>
      <c r="M364" s="27" t="s">
        <v>13</v>
      </c>
      <c r="N364" s="27" t="s">
        <v>10</v>
      </c>
      <c r="O364" s="27" t="s">
        <v>14</v>
      </c>
      <c r="P364" s="8">
        <v>0</v>
      </c>
      <c r="Q364" s="8"/>
      <c r="R364" s="8"/>
      <c r="S364" s="22" t="s">
        <v>10</v>
      </c>
      <c r="T364" s="387"/>
      <c r="U364" s="670"/>
      <c r="V364" s="387"/>
      <c r="W364" s="670"/>
      <c r="X364" s="387"/>
      <c r="Y364" s="670"/>
    </row>
    <row r="365" spans="1:25" s="9" customFormat="1" ht="32.25" hidden="1" customHeight="1" x14ac:dyDescent="0.25">
      <c r="A365" s="1092"/>
      <c r="B365" s="1095"/>
      <c r="C365" s="1006" t="s">
        <v>54</v>
      </c>
      <c r="D365" s="1007" t="s">
        <v>55</v>
      </c>
      <c r="E365" s="1007" t="s">
        <v>56</v>
      </c>
      <c r="F365" s="1007" t="s">
        <v>56</v>
      </c>
      <c r="G365" s="1007" t="s">
        <v>57</v>
      </c>
      <c r="H365" s="1007" t="s">
        <v>56</v>
      </c>
      <c r="I365" s="1007" t="s">
        <v>64</v>
      </c>
      <c r="J365" s="1008" t="s">
        <v>89</v>
      </c>
      <c r="K365" s="27" t="s">
        <v>96</v>
      </c>
      <c r="L365" s="27" t="s">
        <v>12</v>
      </c>
      <c r="M365" s="27" t="s">
        <v>13</v>
      </c>
      <c r="N365" s="27" t="s">
        <v>10</v>
      </c>
      <c r="O365" s="27" t="s">
        <v>744</v>
      </c>
      <c r="P365" s="8">
        <v>0</v>
      </c>
      <c r="Q365" s="8"/>
      <c r="R365" s="8"/>
      <c r="S365" s="22" t="s">
        <v>10</v>
      </c>
      <c r="T365" s="387"/>
      <c r="U365" s="670"/>
      <c r="V365" s="387"/>
      <c r="W365" s="670"/>
      <c r="X365" s="387"/>
      <c r="Y365" s="670"/>
    </row>
    <row r="366" spans="1:25" s="9" customFormat="1" ht="32.25" hidden="1" customHeight="1" x14ac:dyDescent="0.25">
      <c r="A366" s="1092"/>
      <c r="B366" s="1095"/>
      <c r="C366" s="1006" t="s">
        <v>54</v>
      </c>
      <c r="D366" s="1007" t="s">
        <v>55</v>
      </c>
      <c r="E366" s="1007" t="s">
        <v>56</v>
      </c>
      <c r="F366" s="1007" t="s">
        <v>56</v>
      </c>
      <c r="G366" s="1007" t="s">
        <v>57</v>
      </c>
      <c r="H366" s="1007" t="s">
        <v>56</v>
      </c>
      <c r="I366" s="1007" t="s">
        <v>64</v>
      </c>
      <c r="J366" s="1008" t="s">
        <v>89</v>
      </c>
      <c r="K366" s="27" t="s">
        <v>96</v>
      </c>
      <c r="L366" s="27" t="s">
        <v>12</v>
      </c>
      <c r="M366" s="27" t="s">
        <v>13</v>
      </c>
      <c r="N366" s="27" t="s">
        <v>10</v>
      </c>
      <c r="O366" s="27" t="s">
        <v>745</v>
      </c>
      <c r="P366" s="8">
        <v>0</v>
      </c>
      <c r="Q366" s="8"/>
      <c r="R366" s="8"/>
      <c r="S366" s="22" t="s">
        <v>10</v>
      </c>
      <c r="T366" s="387"/>
      <c r="U366" s="670"/>
      <c r="V366" s="387"/>
      <c r="W366" s="670"/>
      <c r="X366" s="387"/>
      <c r="Y366" s="670"/>
    </row>
    <row r="367" spans="1:25" s="9" customFormat="1" ht="32.25" hidden="1" customHeight="1" x14ac:dyDescent="0.25">
      <c r="A367" s="1092"/>
      <c r="B367" s="1095"/>
      <c r="C367" s="1006" t="s">
        <v>54</v>
      </c>
      <c r="D367" s="1007" t="s">
        <v>55</v>
      </c>
      <c r="E367" s="1007" t="s">
        <v>56</v>
      </c>
      <c r="F367" s="1007" t="s">
        <v>56</v>
      </c>
      <c r="G367" s="1007" t="s">
        <v>57</v>
      </c>
      <c r="H367" s="1007" t="s">
        <v>56</v>
      </c>
      <c r="I367" s="1007" t="s">
        <v>64</v>
      </c>
      <c r="J367" s="1008" t="s">
        <v>89</v>
      </c>
      <c r="K367" s="27" t="s">
        <v>96</v>
      </c>
      <c r="L367" s="27" t="s">
        <v>12</v>
      </c>
      <c r="M367" s="27" t="s">
        <v>13</v>
      </c>
      <c r="N367" s="27" t="s">
        <v>34</v>
      </c>
      <c r="O367" s="27" t="s">
        <v>25</v>
      </c>
      <c r="P367" s="8">
        <v>0</v>
      </c>
      <c r="Q367" s="8"/>
      <c r="R367" s="8"/>
      <c r="S367" s="22" t="s">
        <v>10</v>
      </c>
      <c r="T367" s="387"/>
      <c r="U367" s="670"/>
      <c r="V367" s="387"/>
      <c r="W367" s="670"/>
      <c r="X367" s="387"/>
      <c r="Y367" s="670"/>
    </row>
    <row r="368" spans="1:25" s="9" customFormat="1" ht="32.25" hidden="1" customHeight="1" x14ac:dyDescent="0.25">
      <c r="A368" s="1092"/>
      <c r="B368" s="1095"/>
      <c r="C368" s="1006" t="s">
        <v>54</v>
      </c>
      <c r="D368" s="1007" t="s">
        <v>55</v>
      </c>
      <c r="E368" s="1007" t="s">
        <v>56</v>
      </c>
      <c r="F368" s="1007" t="s">
        <v>56</v>
      </c>
      <c r="G368" s="1007" t="s">
        <v>57</v>
      </c>
      <c r="H368" s="1007" t="s">
        <v>56</v>
      </c>
      <c r="I368" s="1007" t="s">
        <v>64</v>
      </c>
      <c r="J368" s="1008" t="s">
        <v>89</v>
      </c>
      <c r="K368" s="27" t="s">
        <v>96</v>
      </c>
      <c r="L368" s="27" t="s">
        <v>52</v>
      </c>
      <c r="M368" s="27" t="s">
        <v>13</v>
      </c>
      <c r="N368" s="27" t="s">
        <v>10</v>
      </c>
      <c r="O368" s="27" t="s">
        <v>25</v>
      </c>
      <c r="P368" s="8">
        <v>0</v>
      </c>
      <c r="Q368" s="8"/>
      <c r="R368" s="8"/>
      <c r="S368" s="22" t="s">
        <v>10</v>
      </c>
      <c r="T368" s="387"/>
      <c r="U368" s="670"/>
      <c r="V368" s="387"/>
      <c r="W368" s="670"/>
      <c r="X368" s="387"/>
      <c r="Y368" s="670"/>
    </row>
    <row r="369" spans="1:25" s="9" customFormat="1" ht="32.25" hidden="1" customHeight="1" x14ac:dyDescent="0.25">
      <c r="A369" s="1092"/>
      <c r="B369" s="1095"/>
      <c r="C369" s="1006" t="s">
        <v>54</v>
      </c>
      <c r="D369" s="1007" t="s">
        <v>55</v>
      </c>
      <c r="E369" s="1007" t="s">
        <v>56</v>
      </c>
      <c r="F369" s="1007" t="s">
        <v>56</v>
      </c>
      <c r="G369" s="1007" t="s">
        <v>57</v>
      </c>
      <c r="H369" s="1007" t="s">
        <v>56</v>
      </c>
      <c r="I369" s="1007" t="s">
        <v>58</v>
      </c>
      <c r="J369" s="1008" t="s">
        <v>89</v>
      </c>
      <c r="K369" s="27" t="s">
        <v>96</v>
      </c>
      <c r="L369" s="27" t="s">
        <v>12</v>
      </c>
      <c r="M369" s="27" t="s">
        <v>13</v>
      </c>
      <c r="N369" s="27" t="s">
        <v>20</v>
      </c>
      <c r="O369" s="27" t="s">
        <v>21</v>
      </c>
      <c r="P369" s="8">
        <v>0</v>
      </c>
      <c r="Q369" s="8"/>
      <c r="R369" s="8"/>
      <c r="S369" s="22" t="s">
        <v>10</v>
      </c>
      <c r="T369" s="387"/>
      <c r="U369" s="670"/>
      <c r="V369" s="387"/>
      <c r="W369" s="670"/>
      <c r="X369" s="387"/>
      <c r="Y369" s="670"/>
    </row>
    <row r="370" spans="1:25" s="9" customFormat="1" ht="32.25" hidden="1" customHeight="1" x14ac:dyDescent="0.25">
      <c r="A370" s="1092"/>
      <c r="B370" s="1095"/>
      <c r="C370" s="1006" t="s">
        <v>54</v>
      </c>
      <c r="D370" s="1007" t="s">
        <v>55</v>
      </c>
      <c r="E370" s="1007" t="s">
        <v>56</v>
      </c>
      <c r="F370" s="1007" t="s">
        <v>56</v>
      </c>
      <c r="G370" s="1007" t="s">
        <v>57</v>
      </c>
      <c r="H370" s="1007" t="s">
        <v>56</v>
      </c>
      <c r="I370" s="1007" t="s">
        <v>58</v>
      </c>
      <c r="J370" s="1008" t="s">
        <v>89</v>
      </c>
      <c r="K370" s="27" t="s">
        <v>96</v>
      </c>
      <c r="L370" s="27" t="s">
        <v>52</v>
      </c>
      <c r="M370" s="27" t="s">
        <v>13</v>
      </c>
      <c r="N370" s="27" t="s">
        <v>10</v>
      </c>
      <c r="O370" s="27" t="s">
        <v>21</v>
      </c>
      <c r="P370" s="8">
        <v>0</v>
      </c>
      <c r="Q370" s="8"/>
      <c r="R370" s="8"/>
      <c r="S370" s="22" t="s">
        <v>10</v>
      </c>
      <c r="T370" s="387"/>
      <c r="U370" s="670"/>
      <c r="V370" s="387"/>
      <c r="W370" s="670"/>
      <c r="X370" s="387"/>
      <c r="Y370" s="670"/>
    </row>
    <row r="371" spans="1:25" s="11" customFormat="1" ht="48" customHeight="1" x14ac:dyDescent="0.25">
      <c r="A371" s="676" t="s">
        <v>99</v>
      </c>
      <c r="B371" s="677">
        <v>2600</v>
      </c>
      <c r="C371" s="1115" t="s">
        <v>10</v>
      </c>
      <c r="D371" s="1116"/>
      <c r="E371" s="1116"/>
      <c r="F371" s="1116"/>
      <c r="G371" s="1116"/>
      <c r="H371" s="1116"/>
      <c r="I371" s="1116"/>
      <c r="J371" s="1117"/>
      <c r="K371" s="1115" t="s">
        <v>10</v>
      </c>
      <c r="L371" s="1116"/>
      <c r="M371" s="1116"/>
      <c r="N371" s="1116"/>
      <c r="O371" s="1117"/>
      <c r="P371" s="678">
        <f>P372+P373+P433+P797+P805</f>
        <v>6959771.169999999</v>
      </c>
      <c r="Q371" s="678">
        <f>Q372+Q373+Q433+Q797+Q805</f>
        <v>7724842.3499999996</v>
      </c>
      <c r="R371" s="678">
        <f>R372+R373+R433+R797+R805</f>
        <v>5787599.3100000005</v>
      </c>
      <c r="S371" s="679" t="s">
        <v>10</v>
      </c>
      <c r="T371" s="973" t="s">
        <v>1163</v>
      </c>
      <c r="U371" s="670">
        <f>P371-'Раздел 2'!F6</f>
        <v>0</v>
      </c>
      <c r="V371" s="973" t="s">
        <v>1163</v>
      </c>
      <c r="W371" s="670">
        <f>Q371-'Раздел 2'!G6</f>
        <v>0</v>
      </c>
      <c r="X371" s="973" t="s">
        <v>1163</v>
      </c>
      <c r="Y371" s="670">
        <f>R371-'Раздел 2'!H6</f>
        <v>0</v>
      </c>
    </row>
    <row r="372" spans="1:25" s="11" customFormat="1" ht="48" hidden="1" customHeight="1" x14ac:dyDescent="0.25">
      <c r="A372" s="676" t="s">
        <v>169</v>
      </c>
      <c r="B372" s="677">
        <v>2620</v>
      </c>
      <c r="C372" s="1115" t="s">
        <v>10</v>
      </c>
      <c r="D372" s="1116"/>
      <c r="E372" s="1116"/>
      <c r="F372" s="1116"/>
      <c r="G372" s="1116"/>
      <c r="H372" s="1116"/>
      <c r="I372" s="1116"/>
      <c r="J372" s="1117"/>
      <c r="K372" s="1115" t="s">
        <v>10</v>
      </c>
      <c r="L372" s="1116"/>
      <c r="M372" s="1116"/>
      <c r="N372" s="1116"/>
      <c r="O372" s="1117"/>
      <c r="P372" s="678">
        <v>0</v>
      </c>
      <c r="Q372" s="678">
        <v>0</v>
      </c>
      <c r="R372" s="678">
        <v>0</v>
      </c>
      <c r="S372" s="679" t="s">
        <v>10</v>
      </c>
      <c r="T372" s="387"/>
      <c r="U372" s="670"/>
      <c r="V372" s="387"/>
      <c r="W372" s="670"/>
      <c r="X372" s="387"/>
      <c r="Y372" s="670"/>
    </row>
    <row r="373" spans="1:25" s="11" customFormat="1" ht="48" customHeight="1" x14ac:dyDescent="0.25">
      <c r="A373" s="676" t="s">
        <v>172</v>
      </c>
      <c r="B373" s="677">
        <v>2630</v>
      </c>
      <c r="C373" s="1115" t="s">
        <v>10</v>
      </c>
      <c r="D373" s="1116"/>
      <c r="E373" s="1116"/>
      <c r="F373" s="1116"/>
      <c r="G373" s="1116"/>
      <c r="H373" s="1116"/>
      <c r="I373" s="1116"/>
      <c r="J373" s="1117"/>
      <c r="K373" s="1115" t="s">
        <v>10</v>
      </c>
      <c r="L373" s="1116"/>
      <c r="M373" s="1116"/>
      <c r="N373" s="1116"/>
      <c r="O373" s="1117"/>
      <c r="P373" s="678"/>
      <c r="Q373" s="678">
        <f>SUM(Q374:Q432)</f>
        <v>1867400</v>
      </c>
      <c r="R373" s="678">
        <f>SUM(R374:R432)</f>
        <v>0</v>
      </c>
      <c r="S373" s="679" t="s">
        <v>10</v>
      </c>
      <c r="T373" s="387"/>
      <c r="U373" s="670"/>
      <c r="V373" s="387"/>
      <c r="W373" s="670"/>
      <c r="X373" s="387"/>
      <c r="Y373" s="670"/>
    </row>
    <row r="374" spans="1:25" s="9" customFormat="1" ht="30.75" hidden="1" customHeight="1" x14ac:dyDescent="0.25">
      <c r="A374" s="1097" t="s">
        <v>173</v>
      </c>
      <c r="B374" s="1094">
        <v>2631</v>
      </c>
      <c r="C374" s="1006" t="s">
        <v>54</v>
      </c>
      <c r="D374" s="1007" t="s">
        <v>55</v>
      </c>
      <c r="E374" s="1007" t="s">
        <v>56</v>
      </c>
      <c r="F374" s="1007" t="s">
        <v>56</v>
      </c>
      <c r="G374" s="1007" t="s">
        <v>57</v>
      </c>
      <c r="H374" s="1007" t="s">
        <v>56</v>
      </c>
      <c r="I374" s="1007" t="s">
        <v>64</v>
      </c>
      <c r="J374" s="1008" t="s">
        <v>117</v>
      </c>
      <c r="K374" s="27" t="s">
        <v>103</v>
      </c>
      <c r="L374" s="27" t="s">
        <v>12</v>
      </c>
      <c r="M374" s="27" t="s">
        <v>13</v>
      </c>
      <c r="N374" s="27" t="s">
        <v>10</v>
      </c>
      <c r="O374" s="27" t="s">
        <v>14</v>
      </c>
      <c r="P374" s="8">
        <f>'225  (2021)ВНЕБ, 120Д'!D77+'225  (2021)ВНЕБ, 140Д'!D77+'225  (2021)ВНЕБ, 150Д'!D77+'225  (2021)ВНЕБ, 400Д'!D77</f>
        <v>0</v>
      </c>
      <c r="Q374" s="8">
        <v>0</v>
      </c>
      <c r="R374" s="8">
        <v>0</v>
      </c>
      <c r="S374" s="22" t="s">
        <v>10</v>
      </c>
      <c r="T374" s="387"/>
      <c r="U374" s="670"/>
      <c r="V374" s="387"/>
      <c r="W374" s="670"/>
      <c r="X374" s="387"/>
      <c r="Y374" s="670"/>
    </row>
    <row r="375" spans="1:25" s="9" customFormat="1" ht="30.75" hidden="1" customHeight="1" x14ac:dyDescent="0.25">
      <c r="A375" s="1098"/>
      <c r="B375" s="1095"/>
      <c r="C375" s="1006" t="s">
        <v>54</v>
      </c>
      <c r="D375" s="1007" t="s">
        <v>55</v>
      </c>
      <c r="E375" s="1007" t="s">
        <v>56</v>
      </c>
      <c r="F375" s="1007" t="s">
        <v>56</v>
      </c>
      <c r="G375" s="1007" t="s">
        <v>57</v>
      </c>
      <c r="H375" s="1007" t="s">
        <v>56</v>
      </c>
      <c r="I375" s="1011" t="s">
        <v>64</v>
      </c>
      <c r="J375" s="1012" t="s">
        <v>117</v>
      </c>
      <c r="K375" s="1012" t="s">
        <v>103</v>
      </c>
      <c r="L375" s="28" t="s">
        <v>52</v>
      </c>
      <c r="M375" s="28" t="s">
        <v>13</v>
      </c>
      <c r="N375" s="28" t="s">
        <v>10</v>
      </c>
      <c r="O375" s="28" t="s">
        <v>14</v>
      </c>
      <c r="P375" s="8">
        <f>'225  (2021)ВНЕБ, 120Д'!D143+'225  (2021)ВНЕБ, 140Д'!D143+'225  (2021)ВНЕБ, 150Д'!D143+'225  (2021)ВНЕБ, 400Д'!D143</f>
        <v>0</v>
      </c>
      <c r="Q375" s="8"/>
      <c r="R375" s="8"/>
      <c r="S375" s="22" t="s">
        <v>10</v>
      </c>
      <c r="T375" s="387"/>
      <c r="U375" s="670"/>
      <c r="V375" s="387"/>
      <c r="W375" s="670"/>
      <c r="X375" s="387"/>
      <c r="Y375" s="670"/>
    </row>
    <row r="376" spans="1:25" s="9" customFormat="1" ht="30.75" hidden="1" customHeight="1" x14ac:dyDescent="0.25">
      <c r="A376" s="1098"/>
      <c r="B376" s="1095"/>
      <c r="C376" s="1006" t="s">
        <v>54</v>
      </c>
      <c r="D376" s="1007" t="s">
        <v>55</v>
      </c>
      <c r="E376" s="1007" t="s">
        <v>56</v>
      </c>
      <c r="F376" s="1007" t="s">
        <v>56</v>
      </c>
      <c r="G376" s="1007" t="s">
        <v>57</v>
      </c>
      <c r="H376" s="1007" t="s">
        <v>56</v>
      </c>
      <c r="I376" s="1011" t="s">
        <v>64</v>
      </c>
      <c r="J376" s="1008" t="s">
        <v>117</v>
      </c>
      <c r="K376" s="27" t="s">
        <v>103</v>
      </c>
      <c r="L376" s="27" t="s">
        <v>12</v>
      </c>
      <c r="M376" s="27" t="s">
        <v>13</v>
      </c>
      <c r="N376" s="27" t="s">
        <v>10</v>
      </c>
      <c r="O376" s="27" t="s">
        <v>744</v>
      </c>
      <c r="P376" s="8">
        <v>0</v>
      </c>
      <c r="Q376" s="8"/>
      <c r="R376" s="8"/>
      <c r="S376" s="22" t="s">
        <v>10</v>
      </c>
      <c r="T376" s="387"/>
      <c r="U376" s="670"/>
      <c r="V376" s="387"/>
      <c r="W376" s="670"/>
      <c r="X376" s="387"/>
      <c r="Y376" s="670"/>
    </row>
    <row r="377" spans="1:25" s="9" customFormat="1" ht="30.75" hidden="1" customHeight="1" x14ac:dyDescent="0.25">
      <c r="A377" s="1098"/>
      <c r="B377" s="1095"/>
      <c r="C377" s="1006" t="s">
        <v>54</v>
      </c>
      <c r="D377" s="1007" t="s">
        <v>55</v>
      </c>
      <c r="E377" s="1007" t="s">
        <v>56</v>
      </c>
      <c r="F377" s="1007" t="s">
        <v>56</v>
      </c>
      <c r="G377" s="1007" t="s">
        <v>57</v>
      </c>
      <c r="H377" s="1007" t="s">
        <v>56</v>
      </c>
      <c r="I377" s="1011" t="s">
        <v>64</v>
      </c>
      <c r="J377" s="1008" t="s">
        <v>117</v>
      </c>
      <c r="K377" s="27" t="s">
        <v>103</v>
      </c>
      <c r="L377" s="27" t="s">
        <v>12</v>
      </c>
      <c r="M377" s="27" t="s">
        <v>13</v>
      </c>
      <c r="N377" s="27" t="s">
        <v>10</v>
      </c>
      <c r="O377" s="27" t="s">
        <v>745</v>
      </c>
      <c r="P377" s="8">
        <f>'225  (2021)20.00.04'!D77</f>
        <v>0</v>
      </c>
      <c r="Q377" s="8"/>
      <c r="R377" s="8"/>
      <c r="S377" s="22" t="s">
        <v>10</v>
      </c>
      <c r="T377" s="387"/>
      <c r="U377" s="670"/>
      <c r="V377" s="387"/>
      <c r="W377" s="670"/>
      <c r="X377" s="387"/>
      <c r="Y377" s="670"/>
    </row>
    <row r="378" spans="1:25" s="9" customFormat="1" ht="30.75" hidden="1" customHeight="1" x14ac:dyDescent="0.25">
      <c r="A378" s="1098"/>
      <c r="B378" s="1095"/>
      <c r="C378" s="1006" t="s">
        <v>54</v>
      </c>
      <c r="D378" s="1007" t="s">
        <v>55</v>
      </c>
      <c r="E378" s="1007" t="s">
        <v>56</v>
      </c>
      <c r="F378" s="1007" t="s">
        <v>56</v>
      </c>
      <c r="G378" s="1007" t="s">
        <v>57</v>
      </c>
      <c r="H378" s="1007" t="s">
        <v>56</v>
      </c>
      <c r="I378" s="1011" t="s">
        <v>64</v>
      </c>
      <c r="J378" s="1008" t="s">
        <v>117</v>
      </c>
      <c r="K378" s="27" t="s">
        <v>103</v>
      </c>
      <c r="L378" s="27" t="s">
        <v>12</v>
      </c>
      <c r="M378" s="27" t="s">
        <v>13</v>
      </c>
      <c r="N378" s="27" t="s">
        <v>34</v>
      </c>
      <c r="O378" s="27" t="s">
        <v>25</v>
      </c>
      <c r="P378" s="8">
        <f>'225  (2021)Р-Н'!D73</f>
        <v>0</v>
      </c>
      <c r="Q378" s="8">
        <f>'225  (2022)Р-Н'!D72</f>
        <v>0</v>
      </c>
      <c r="R378" s="8">
        <f>'225  (2023)Р-Н'!D72</f>
        <v>0</v>
      </c>
      <c r="S378" s="22" t="s">
        <v>10</v>
      </c>
      <c r="T378" s="387"/>
      <c r="U378" s="670"/>
      <c r="V378" s="387"/>
      <c r="W378" s="670"/>
      <c r="X378" s="387"/>
      <c r="Y378" s="670"/>
    </row>
    <row r="379" spans="1:25" s="9" customFormat="1" ht="30.75" hidden="1" customHeight="1" x14ac:dyDescent="0.25">
      <c r="A379" s="1098"/>
      <c r="B379" s="1095"/>
      <c r="C379" s="1006" t="s">
        <v>54</v>
      </c>
      <c r="D379" s="1007" t="s">
        <v>55</v>
      </c>
      <c r="E379" s="1007" t="s">
        <v>56</v>
      </c>
      <c r="F379" s="1007" t="s">
        <v>56</v>
      </c>
      <c r="G379" s="1007" t="s">
        <v>57</v>
      </c>
      <c r="H379" s="1007" t="s">
        <v>56</v>
      </c>
      <c r="I379" s="1011" t="s">
        <v>64</v>
      </c>
      <c r="J379" s="1008" t="s">
        <v>117</v>
      </c>
      <c r="K379" s="27" t="s">
        <v>103</v>
      </c>
      <c r="L379" s="27" t="s">
        <v>52</v>
      </c>
      <c r="M379" s="27" t="s">
        <v>13</v>
      </c>
      <c r="N379" s="27" t="s">
        <v>10</v>
      </c>
      <c r="O379" s="27" t="s">
        <v>25</v>
      </c>
      <c r="P379" s="8">
        <f>'225  (2021)Р-Н'!D135+'225  (2021)Р-Н'!D197</f>
        <v>0</v>
      </c>
      <c r="Q379" s="8"/>
      <c r="R379" s="8"/>
      <c r="S379" s="22" t="s">
        <v>10</v>
      </c>
      <c r="T379" s="387"/>
      <c r="U379" s="670"/>
      <c r="V379" s="387"/>
      <c r="W379" s="670"/>
      <c r="X379" s="387"/>
      <c r="Y379" s="670"/>
    </row>
    <row r="380" spans="1:25" s="9" customFormat="1" ht="30.75" hidden="1" customHeight="1" x14ac:dyDescent="0.25">
      <c r="A380" s="1098"/>
      <c r="B380" s="1095"/>
      <c r="C380" s="1006" t="s">
        <v>54</v>
      </c>
      <c r="D380" s="1007" t="s">
        <v>55</v>
      </c>
      <c r="E380" s="1007" t="s">
        <v>56</v>
      </c>
      <c r="F380" s="1007" t="s">
        <v>56</v>
      </c>
      <c r="G380" s="1007" t="s">
        <v>57</v>
      </c>
      <c r="H380" s="1007" t="s">
        <v>56</v>
      </c>
      <c r="I380" s="1007" t="s">
        <v>919</v>
      </c>
      <c r="J380" s="1008" t="s">
        <v>117</v>
      </c>
      <c r="K380" s="27" t="s">
        <v>103</v>
      </c>
      <c r="L380" s="27" t="s">
        <v>12</v>
      </c>
      <c r="M380" s="27" t="s">
        <v>13</v>
      </c>
      <c r="N380" s="27" t="s">
        <v>918</v>
      </c>
      <c r="O380" s="27" t="s">
        <v>43</v>
      </c>
      <c r="P380" s="8">
        <v>0</v>
      </c>
      <c r="Q380" s="8"/>
      <c r="R380" s="8"/>
      <c r="S380" s="22" t="s">
        <v>10</v>
      </c>
      <c r="T380" s="387"/>
      <c r="U380" s="670"/>
      <c r="V380" s="387"/>
      <c r="W380" s="670"/>
      <c r="X380" s="387"/>
      <c r="Y380" s="670"/>
    </row>
    <row r="381" spans="1:25" s="9" customFormat="1" ht="30.75" hidden="1" customHeight="1" x14ac:dyDescent="0.25">
      <c r="A381" s="1098"/>
      <c r="B381" s="1095"/>
      <c r="C381" s="1006" t="s">
        <v>54</v>
      </c>
      <c r="D381" s="1007" t="s">
        <v>55</v>
      </c>
      <c r="E381" s="1007" t="s">
        <v>56</v>
      </c>
      <c r="F381" s="1007" t="s">
        <v>56</v>
      </c>
      <c r="G381" s="1007" t="s">
        <v>57</v>
      </c>
      <c r="H381" s="1007" t="s">
        <v>56</v>
      </c>
      <c r="I381" s="1007" t="s">
        <v>919</v>
      </c>
      <c r="J381" s="1008" t="s">
        <v>117</v>
      </c>
      <c r="K381" s="27" t="s">
        <v>103</v>
      </c>
      <c r="L381" s="27" t="s">
        <v>12</v>
      </c>
      <c r="M381" s="27" t="s">
        <v>13</v>
      </c>
      <c r="N381" s="27" t="s">
        <v>920</v>
      </c>
      <c r="O381" s="27" t="s">
        <v>43</v>
      </c>
      <c r="P381" s="8">
        <v>0</v>
      </c>
      <c r="Q381" s="8"/>
      <c r="R381" s="8"/>
      <c r="S381" s="22" t="s">
        <v>10</v>
      </c>
      <c r="T381" s="387"/>
      <c r="U381" s="670"/>
      <c r="V381" s="387"/>
      <c r="W381" s="670"/>
      <c r="X381" s="387"/>
      <c r="Y381" s="670"/>
    </row>
    <row r="382" spans="1:25" s="9" customFormat="1" ht="30.75" hidden="1" customHeight="1" x14ac:dyDescent="0.25">
      <c r="A382" s="1098"/>
      <c r="B382" s="1095"/>
      <c r="C382" s="1006" t="s">
        <v>54</v>
      </c>
      <c r="D382" s="1007" t="s">
        <v>55</v>
      </c>
      <c r="E382" s="1007" t="s">
        <v>56</v>
      </c>
      <c r="F382" s="1007" t="s">
        <v>56</v>
      </c>
      <c r="G382" s="1007" t="s">
        <v>57</v>
      </c>
      <c r="H382" s="1007" t="s">
        <v>56</v>
      </c>
      <c r="I382" s="1007" t="s">
        <v>919</v>
      </c>
      <c r="J382" s="1008" t="s">
        <v>117</v>
      </c>
      <c r="K382" s="27" t="s">
        <v>103</v>
      </c>
      <c r="L382" s="27" t="s">
        <v>12</v>
      </c>
      <c r="M382" s="27" t="s">
        <v>13</v>
      </c>
      <c r="N382" s="27" t="s">
        <v>922</v>
      </c>
      <c r="O382" s="27" t="s">
        <v>43</v>
      </c>
      <c r="P382" s="8">
        <v>0</v>
      </c>
      <c r="Q382" s="8"/>
      <c r="R382" s="8"/>
      <c r="S382" s="22" t="s">
        <v>10</v>
      </c>
      <c r="T382" s="387"/>
      <c r="U382" s="670"/>
      <c r="V382" s="387"/>
      <c r="W382" s="670"/>
      <c r="X382" s="387"/>
      <c r="Y382" s="670"/>
    </row>
    <row r="383" spans="1:25" s="9" customFormat="1" ht="30.75" hidden="1" customHeight="1" x14ac:dyDescent="0.25">
      <c r="A383" s="1098"/>
      <c r="B383" s="1095"/>
      <c r="C383" s="1006" t="s">
        <v>54</v>
      </c>
      <c r="D383" s="1007" t="s">
        <v>55</v>
      </c>
      <c r="E383" s="1007" t="s">
        <v>56</v>
      </c>
      <c r="F383" s="1007" t="s">
        <v>56</v>
      </c>
      <c r="G383" s="1007" t="s">
        <v>57</v>
      </c>
      <c r="H383" s="1007" t="s">
        <v>56</v>
      </c>
      <c r="I383" s="1007" t="s">
        <v>919</v>
      </c>
      <c r="J383" s="1008" t="s">
        <v>117</v>
      </c>
      <c r="K383" s="27" t="s">
        <v>103</v>
      </c>
      <c r="L383" s="27" t="s">
        <v>12</v>
      </c>
      <c r="M383" s="27" t="s">
        <v>13</v>
      </c>
      <c r="N383" s="27" t="s">
        <v>924</v>
      </c>
      <c r="O383" s="27" t="s">
        <v>43</v>
      </c>
      <c r="P383" s="8">
        <v>0</v>
      </c>
      <c r="Q383" s="8"/>
      <c r="R383" s="8"/>
      <c r="S383" s="22" t="s">
        <v>10</v>
      </c>
      <c r="T383" s="387"/>
      <c r="U383" s="670"/>
      <c r="V383" s="387"/>
      <c r="W383" s="670"/>
      <c r="X383" s="387"/>
      <c r="Y383" s="670"/>
    </row>
    <row r="384" spans="1:25" s="9" customFormat="1" ht="30.75" hidden="1" customHeight="1" x14ac:dyDescent="0.25">
      <c r="A384" s="1098"/>
      <c r="B384" s="1095"/>
      <c r="C384" s="1006" t="s">
        <v>54</v>
      </c>
      <c r="D384" s="1007" t="s">
        <v>55</v>
      </c>
      <c r="E384" s="1007" t="s">
        <v>56</v>
      </c>
      <c r="F384" s="1007" t="s">
        <v>56</v>
      </c>
      <c r="G384" s="1007" t="s">
        <v>57</v>
      </c>
      <c r="H384" s="1007" t="s">
        <v>56</v>
      </c>
      <c r="I384" s="1007" t="s">
        <v>919</v>
      </c>
      <c r="J384" s="1008" t="s">
        <v>117</v>
      </c>
      <c r="K384" s="27" t="s">
        <v>103</v>
      </c>
      <c r="L384" s="27" t="s">
        <v>12</v>
      </c>
      <c r="M384" s="27" t="s">
        <v>13</v>
      </c>
      <c r="N384" s="27" t="s">
        <v>926</v>
      </c>
      <c r="O384" s="27" t="s">
        <v>43</v>
      </c>
      <c r="P384" s="8">
        <v>0</v>
      </c>
      <c r="Q384" s="8"/>
      <c r="R384" s="8"/>
      <c r="S384" s="22" t="s">
        <v>10</v>
      </c>
      <c r="T384" s="387"/>
      <c r="U384" s="670"/>
      <c r="V384" s="387"/>
      <c r="W384" s="670"/>
      <c r="X384" s="387"/>
      <c r="Y384" s="670"/>
    </row>
    <row r="385" spans="1:25" s="9" customFormat="1" ht="30.75" hidden="1" customHeight="1" x14ac:dyDescent="0.25">
      <c r="A385" s="1098"/>
      <c r="B385" s="1095"/>
      <c r="C385" s="1006" t="s">
        <v>54</v>
      </c>
      <c r="D385" s="1007" t="s">
        <v>55</v>
      </c>
      <c r="E385" s="1007" t="s">
        <v>56</v>
      </c>
      <c r="F385" s="1007" t="s">
        <v>56</v>
      </c>
      <c r="G385" s="1007" t="s">
        <v>57</v>
      </c>
      <c r="H385" s="1007" t="s">
        <v>56</v>
      </c>
      <c r="I385" s="1007" t="s">
        <v>919</v>
      </c>
      <c r="J385" s="1008" t="s">
        <v>117</v>
      </c>
      <c r="K385" s="27" t="s">
        <v>103</v>
      </c>
      <c r="L385" s="27" t="s">
        <v>12</v>
      </c>
      <c r="M385" s="27" t="s">
        <v>13</v>
      </c>
      <c r="N385" s="27" t="s">
        <v>928</v>
      </c>
      <c r="O385" s="27" t="s">
        <v>43</v>
      </c>
      <c r="P385" s="8">
        <v>0</v>
      </c>
      <c r="Q385" s="8"/>
      <c r="R385" s="8"/>
      <c r="S385" s="22" t="s">
        <v>10</v>
      </c>
      <c r="T385" s="387"/>
      <c r="U385" s="670"/>
      <c r="V385" s="387"/>
      <c r="W385" s="670"/>
      <c r="X385" s="387"/>
      <c r="Y385" s="670"/>
    </row>
    <row r="386" spans="1:25" s="9" customFormat="1" ht="30.75" hidden="1" customHeight="1" x14ac:dyDescent="0.25">
      <c r="A386" s="1098"/>
      <c r="B386" s="1095"/>
      <c r="C386" s="1006" t="s">
        <v>54</v>
      </c>
      <c r="D386" s="1007" t="s">
        <v>55</v>
      </c>
      <c r="E386" s="1007" t="s">
        <v>56</v>
      </c>
      <c r="F386" s="1007" t="s">
        <v>56</v>
      </c>
      <c r="G386" s="1007" t="s">
        <v>57</v>
      </c>
      <c r="H386" s="1007" t="s">
        <v>56</v>
      </c>
      <c r="I386" s="1007" t="s">
        <v>919</v>
      </c>
      <c r="J386" s="1008" t="s">
        <v>117</v>
      </c>
      <c r="K386" s="27" t="s">
        <v>103</v>
      </c>
      <c r="L386" s="27" t="s">
        <v>12</v>
      </c>
      <c r="M386" s="27" t="s">
        <v>13</v>
      </c>
      <c r="N386" s="27" t="s">
        <v>929</v>
      </c>
      <c r="O386" s="27" t="s">
        <v>43</v>
      </c>
      <c r="P386" s="8">
        <v>0</v>
      </c>
      <c r="Q386" s="8"/>
      <c r="R386" s="8"/>
      <c r="S386" s="22" t="s">
        <v>10</v>
      </c>
      <c r="T386" s="387"/>
      <c r="U386" s="670"/>
      <c r="V386" s="387"/>
      <c r="W386" s="670"/>
      <c r="X386" s="387"/>
      <c r="Y386" s="670"/>
    </row>
    <row r="387" spans="1:25" s="9" customFormat="1" ht="30.75" hidden="1" customHeight="1" x14ac:dyDescent="0.3">
      <c r="A387" s="1098"/>
      <c r="B387" s="1095"/>
      <c r="C387" s="1006" t="s">
        <v>54</v>
      </c>
      <c r="D387" s="1007" t="s">
        <v>55</v>
      </c>
      <c r="E387" s="1007" t="s">
        <v>56</v>
      </c>
      <c r="F387" s="1007" t="s">
        <v>56</v>
      </c>
      <c r="G387" s="1007" t="s">
        <v>57</v>
      </c>
      <c r="H387" s="1007" t="s">
        <v>56</v>
      </c>
      <c r="I387" s="1007" t="s">
        <v>919</v>
      </c>
      <c r="J387" s="1008" t="s">
        <v>117</v>
      </c>
      <c r="K387" s="27" t="s">
        <v>103</v>
      </c>
      <c r="L387" s="27" t="s">
        <v>12</v>
      </c>
      <c r="M387" s="27" t="s">
        <v>13</v>
      </c>
      <c r="N387" s="27" t="s">
        <v>1152</v>
      </c>
      <c r="O387" s="27" t="s">
        <v>43</v>
      </c>
      <c r="P387" s="8">
        <v>0</v>
      </c>
      <c r="Q387" s="8"/>
      <c r="R387" s="8"/>
      <c r="S387" s="22" t="s">
        <v>10</v>
      </c>
      <c r="T387" s="962" t="s">
        <v>1157</v>
      </c>
      <c r="U387" s="946"/>
      <c r="V387" s="945"/>
      <c r="W387" s="670"/>
      <c r="X387" s="387"/>
      <c r="Y387" s="670"/>
    </row>
    <row r="388" spans="1:25" s="9" customFormat="1" ht="30.75" hidden="1" customHeight="1" x14ac:dyDescent="0.25">
      <c r="A388" s="1098"/>
      <c r="B388" s="1095"/>
      <c r="C388" s="1006" t="s">
        <v>54</v>
      </c>
      <c r="D388" s="1007" t="s">
        <v>55</v>
      </c>
      <c r="E388" s="1007" t="s">
        <v>56</v>
      </c>
      <c r="F388" s="1007" t="s">
        <v>56</v>
      </c>
      <c r="G388" s="1007" t="s">
        <v>57</v>
      </c>
      <c r="H388" s="1007" t="s">
        <v>56</v>
      </c>
      <c r="I388" s="1007" t="s">
        <v>919</v>
      </c>
      <c r="J388" s="1008" t="s">
        <v>117</v>
      </c>
      <c r="K388" s="27" t="s">
        <v>103</v>
      </c>
      <c r="L388" s="27" t="s">
        <v>12</v>
      </c>
      <c r="M388" s="27" t="s">
        <v>13</v>
      </c>
      <c r="N388" s="27" t="s">
        <v>1154</v>
      </c>
      <c r="O388" s="27" t="s">
        <v>43</v>
      </c>
      <c r="P388" s="8">
        <v>0</v>
      </c>
      <c r="Q388" s="8"/>
      <c r="R388" s="8"/>
      <c r="S388" s="22" t="s">
        <v>10</v>
      </c>
      <c r="T388" s="945"/>
      <c r="U388" s="946"/>
      <c r="V388" s="945"/>
      <c r="W388" s="670"/>
      <c r="X388" s="387"/>
      <c r="Y388" s="670"/>
    </row>
    <row r="389" spans="1:25" s="9" customFormat="1" ht="30.75" hidden="1" customHeight="1" x14ac:dyDescent="0.25">
      <c r="A389" s="1098"/>
      <c r="B389" s="1095"/>
      <c r="C389" s="1006" t="s">
        <v>54</v>
      </c>
      <c r="D389" s="1007" t="s">
        <v>55</v>
      </c>
      <c r="E389" s="1007" t="s">
        <v>56</v>
      </c>
      <c r="F389" s="1007" t="s">
        <v>56</v>
      </c>
      <c r="G389" s="1007" t="s">
        <v>57</v>
      </c>
      <c r="H389" s="1007" t="s">
        <v>56</v>
      </c>
      <c r="I389" s="1007" t="s">
        <v>919</v>
      </c>
      <c r="J389" s="1008" t="s">
        <v>117</v>
      </c>
      <c r="K389" s="27" t="s">
        <v>103</v>
      </c>
      <c r="L389" s="27" t="s">
        <v>12</v>
      </c>
      <c r="M389" s="27" t="s">
        <v>13</v>
      </c>
      <c r="N389" s="27" t="s">
        <v>1156</v>
      </c>
      <c r="O389" s="27" t="s">
        <v>43</v>
      </c>
      <c r="P389" s="8">
        <v>0</v>
      </c>
      <c r="Q389" s="8"/>
      <c r="R389" s="8"/>
      <c r="S389" s="22" t="s">
        <v>10</v>
      </c>
      <c r="T389" s="945"/>
      <c r="U389" s="946"/>
      <c r="V389" s="945"/>
      <c r="W389" s="670"/>
      <c r="X389" s="387"/>
      <c r="Y389" s="670"/>
    </row>
    <row r="390" spans="1:25" s="9" customFormat="1" ht="30.75" hidden="1" customHeight="1" x14ac:dyDescent="0.25">
      <c r="A390" s="1098"/>
      <c r="B390" s="1095"/>
      <c r="C390" s="1006" t="s">
        <v>54</v>
      </c>
      <c r="D390" s="1007" t="s">
        <v>55</v>
      </c>
      <c r="E390" s="1007" t="s">
        <v>56</v>
      </c>
      <c r="F390" s="1007" t="s">
        <v>56</v>
      </c>
      <c r="G390" s="1007" t="s">
        <v>57</v>
      </c>
      <c r="H390" s="1007" t="s">
        <v>56</v>
      </c>
      <c r="I390" s="1007" t="s">
        <v>1165</v>
      </c>
      <c r="J390" s="1008" t="s">
        <v>117</v>
      </c>
      <c r="K390" s="27" t="s">
        <v>103</v>
      </c>
      <c r="L390" s="27" t="s">
        <v>12</v>
      </c>
      <c r="M390" s="27" t="s">
        <v>13</v>
      </c>
      <c r="N390" s="27" t="s">
        <v>928</v>
      </c>
      <c r="O390" s="27" t="s">
        <v>43</v>
      </c>
      <c r="P390" s="8">
        <v>0</v>
      </c>
      <c r="Q390" s="8"/>
      <c r="R390" s="8"/>
      <c r="S390" s="22" t="s">
        <v>10</v>
      </c>
      <c r="T390" s="387"/>
      <c r="U390" s="670"/>
      <c r="V390" s="387"/>
      <c r="W390" s="670"/>
      <c r="X390" s="387"/>
      <c r="Y390" s="670"/>
    </row>
    <row r="391" spans="1:25" s="9" customFormat="1" ht="30.75" hidden="1" customHeight="1" x14ac:dyDescent="0.3">
      <c r="A391" s="1098"/>
      <c r="B391" s="1095"/>
      <c r="C391" s="1006" t="s">
        <v>54</v>
      </c>
      <c r="D391" s="1007" t="s">
        <v>55</v>
      </c>
      <c r="E391" s="1007" t="s">
        <v>56</v>
      </c>
      <c r="F391" s="1007" t="s">
        <v>56</v>
      </c>
      <c r="G391" s="1007" t="s">
        <v>57</v>
      </c>
      <c r="H391" s="1007" t="s">
        <v>56</v>
      </c>
      <c r="I391" s="1007" t="s">
        <v>919</v>
      </c>
      <c r="J391" s="1008" t="s">
        <v>117</v>
      </c>
      <c r="K391" s="27" t="s">
        <v>103</v>
      </c>
      <c r="L391" s="27" t="s">
        <v>12</v>
      </c>
      <c r="M391" s="27" t="s">
        <v>13</v>
      </c>
      <c r="N391" s="27" t="s">
        <v>1191</v>
      </c>
      <c r="O391" s="27" t="s">
        <v>43</v>
      </c>
      <c r="P391" s="8">
        <v>0</v>
      </c>
      <c r="Q391" s="8"/>
      <c r="R391" s="8"/>
      <c r="S391" s="22" t="s">
        <v>10</v>
      </c>
      <c r="T391" s="1005" t="s">
        <v>1157</v>
      </c>
      <c r="U391" s="670"/>
      <c r="V391" s="387"/>
      <c r="W391" s="670"/>
      <c r="X391" s="387"/>
      <c r="Y391" s="670"/>
    </row>
    <row r="392" spans="1:25" s="9" customFormat="1" ht="30.75" hidden="1" customHeight="1" x14ac:dyDescent="0.3">
      <c r="A392" s="1098"/>
      <c r="B392" s="1095"/>
      <c r="C392" s="1006" t="s">
        <v>54</v>
      </c>
      <c r="D392" s="1007" t="s">
        <v>55</v>
      </c>
      <c r="E392" s="1007" t="s">
        <v>56</v>
      </c>
      <c r="F392" s="1007" t="s">
        <v>56</v>
      </c>
      <c r="G392" s="1007" t="s">
        <v>57</v>
      </c>
      <c r="H392" s="1007" t="s">
        <v>56</v>
      </c>
      <c r="I392" s="1007" t="s">
        <v>919</v>
      </c>
      <c r="J392" s="1008" t="s">
        <v>117</v>
      </c>
      <c r="K392" s="27" t="s">
        <v>103</v>
      </c>
      <c r="L392" s="27" t="s">
        <v>12</v>
      </c>
      <c r="M392" s="27" t="s">
        <v>13</v>
      </c>
      <c r="N392" s="27" t="s">
        <v>1193</v>
      </c>
      <c r="O392" s="27" t="s">
        <v>43</v>
      </c>
      <c r="P392" s="8">
        <v>0</v>
      </c>
      <c r="Q392" s="8"/>
      <c r="R392" s="8"/>
      <c r="S392" s="22" t="s">
        <v>10</v>
      </c>
      <c r="T392" s="1005" t="s">
        <v>1157</v>
      </c>
      <c r="U392" s="670"/>
      <c r="V392" s="387"/>
      <c r="W392" s="670"/>
      <c r="X392" s="387"/>
      <c r="Y392" s="670"/>
    </row>
    <row r="393" spans="1:25" s="9" customFormat="1" ht="30.75" hidden="1" customHeight="1" x14ac:dyDescent="0.3">
      <c r="A393" s="1098"/>
      <c r="B393" s="1095"/>
      <c r="C393" s="1006" t="s">
        <v>54</v>
      </c>
      <c r="D393" s="1007" t="s">
        <v>55</v>
      </c>
      <c r="E393" s="1007" t="s">
        <v>56</v>
      </c>
      <c r="F393" s="1007" t="s">
        <v>56</v>
      </c>
      <c r="G393" s="1007" t="s">
        <v>57</v>
      </c>
      <c r="H393" s="1007" t="s">
        <v>56</v>
      </c>
      <c r="I393" s="1007" t="s">
        <v>919</v>
      </c>
      <c r="J393" s="1008" t="s">
        <v>117</v>
      </c>
      <c r="K393" s="27" t="s">
        <v>103</v>
      </c>
      <c r="L393" s="27" t="s">
        <v>12</v>
      </c>
      <c r="M393" s="27" t="s">
        <v>13</v>
      </c>
      <c r="N393" s="27" t="s">
        <v>1195</v>
      </c>
      <c r="O393" s="27" t="s">
        <v>43</v>
      </c>
      <c r="P393" s="8">
        <v>0</v>
      </c>
      <c r="Q393" s="8"/>
      <c r="R393" s="8"/>
      <c r="S393" s="22" t="s">
        <v>10</v>
      </c>
      <c r="T393" s="1005" t="s">
        <v>1157</v>
      </c>
      <c r="U393" s="670"/>
      <c r="V393" s="387"/>
      <c r="W393" s="670"/>
      <c r="X393" s="387"/>
      <c r="Y393" s="670"/>
    </row>
    <row r="394" spans="1:25" s="9" customFormat="1" ht="30.75" hidden="1" customHeight="1" x14ac:dyDescent="0.25">
      <c r="A394" s="1098"/>
      <c r="B394" s="1095"/>
      <c r="C394" s="1054" t="s">
        <v>54</v>
      </c>
      <c r="D394" s="1055" t="s">
        <v>55</v>
      </c>
      <c r="E394" s="1055" t="s">
        <v>56</v>
      </c>
      <c r="F394" s="1055" t="s">
        <v>56</v>
      </c>
      <c r="G394" s="1055" t="s">
        <v>57</v>
      </c>
      <c r="H394" s="1055" t="s">
        <v>56</v>
      </c>
      <c r="I394" s="1055" t="s">
        <v>919</v>
      </c>
      <c r="J394" s="1056" t="s">
        <v>117</v>
      </c>
      <c r="K394" s="27" t="s">
        <v>103</v>
      </c>
      <c r="L394" s="27" t="s">
        <v>12</v>
      </c>
      <c r="M394" s="27" t="s">
        <v>13</v>
      </c>
      <c r="N394" s="27" t="s">
        <v>1216</v>
      </c>
      <c r="O394" s="27" t="s">
        <v>43</v>
      </c>
      <c r="P394" s="8">
        <v>0</v>
      </c>
      <c r="Q394" s="8"/>
      <c r="R394" s="8"/>
      <c r="S394" s="22" t="s">
        <v>10</v>
      </c>
      <c r="T394" s="387"/>
      <c r="U394" s="670"/>
      <c r="V394" s="387"/>
      <c r="W394" s="670"/>
      <c r="X394" s="387"/>
      <c r="Y394" s="670"/>
    </row>
    <row r="395" spans="1:25" s="9" customFormat="1" ht="30.75" hidden="1" customHeight="1" x14ac:dyDescent="0.25">
      <c r="A395" s="1098"/>
      <c r="B395" s="1095"/>
      <c r="C395" s="1054" t="s">
        <v>54</v>
      </c>
      <c r="D395" s="1055" t="s">
        <v>55</v>
      </c>
      <c r="E395" s="1055" t="s">
        <v>56</v>
      </c>
      <c r="F395" s="1055" t="s">
        <v>56</v>
      </c>
      <c r="G395" s="1055" t="s">
        <v>57</v>
      </c>
      <c r="H395" s="1055" t="s">
        <v>56</v>
      </c>
      <c r="I395" s="1055" t="s">
        <v>919</v>
      </c>
      <c r="J395" s="1056" t="s">
        <v>117</v>
      </c>
      <c r="K395" s="27" t="s">
        <v>103</v>
      </c>
      <c r="L395" s="27" t="s">
        <v>12</v>
      </c>
      <c r="M395" s="27" t="s">
        <v>13</v>
      </c>
      <c r="N395" s="27" t="s">
        <v>1218</v>
      </c>
      <c r="O395" s="27" t="s">
        <v>43</v>
      </c>
      <c r="P395" s="8">
        <v>0</v>
      </c>
      <c r="Q395" s="8"/>
      <c r="R395" s="8"/>
      <c r="S395" s="22" t="s">
        <v>10</v>
      </c>
      <c r="T395" s="387"/>
      <c r="U395" s="670"/>
      <c r="V395" s="387"/>
      <c r="W395" s="670"/>
      <c r="X395" s="387"/>
      <c r="Y395" s="670"/>
    </row>
    <row r="396" spans="1:25" s="9" customFormat="1" ht="30.75" hidden="1" customHeight="1" x14ac:dyDescent="0.25">
      <c r="A396" s="1098"/>
      <c r="B396" s="1095"/>
      <c r="C396" s="1054" t="s">
        <v>54</v>
      </c>
      <c r="D396" s="1055" t="s">
        <v>55</v>
      </c>
      <c r="E396" s="1055" t="s">
        <v>56</v>
      </c>
      <c r="F396" s="1055" t="s">
        <v>56</v>
      </c>
      <c r="G396" s="1055" t="s">
        <v>57</v>
      </c>
      <c r="H396" s="1055" t="s">
        <v>56</v>
      </c>
      <c r="I396" s="1055" t="s">
        <v>919</v>
      </c>
      <c r="J396" s="1056" t="s">
        <v>117</v>
      </c>
      <c r="K396" s="27" t="s">
        <v>103</v>
      </c>
      <c r="L396" s="27" t="s">
        <v>12</v>
      </c>
      <c r="M396" s="27" t="s">
        <v>13</v>
      </c>
      <c r="N396" s="27" t="s">
        <v>1220</v>
      </c>
      <c r="O396" s="27" t="s">
        <v>43</v>
      </c>
      <c r="P396" s="8">
        <v>0</v>
      </c>
      <c r="Q396" s="8"/>
      <c r="R396" s="8"/>
      <c r="S396" s="22" t="s">
        <v>10</v>
      </c>
      <c r="T396" s="387"/>
      <c r="U396" s="670"/>
      <c r="V396" s="387"/>
      <c r="W396" s="670"/>
      <c r="X396" s="387"/>
      <c r="Y396" s="670"/>
    </row>
    <row r="397" spans="1:25" s="9" customFormat="1" ht="30.75" hidden="1" customHeight="1" x14ac:dyDescent="0.25">
      <c r="A397" s="1098"/>
      <c r="B397" s="1095"/>
      <c r="C397" s="1070" t="s">
        <v>54</v>
      </c>
      <c r="D397" s="1071" t="s">
        <v>55</v>
      </c>
      <c r="E397" s="1071" t="s">
        <v>56</v>
      </c>
      <c r="F397" s="1071" t="s">
        <v>56</v>
      </c>
      <c r="G397" s="1071" t="s">
        <v>57</v>
      </c>
      <c r="H397" s="1071" t="s">
        <v>56</v>
      </c>
      <c r="I397" s="1071" t="s">
        <v>919</v>
      </c>
      <c r="J397" s="1066" t="s">
        <v>117</v>
      </c>
      <c r="K397" s="1067" t="s">
        <v>103</v>
      </c>
      <c r="L397" s="1067" t="s">
        <v>12</v>
      </c>
      <c r="M397" s="1067" t="s">
        <v>13</v>
      </c>
      <c r="N397" s="1067" t="s">
        <v>1230</v>
      </c>
      <c r="O397" s="1067" t="s">
        <v>43</v>
      </c>
      <c r="P397" s="1068">
        <v>0</v>
      </c>
      <c r="Q397" s="1068"/>
      <c r="R397" s="1068"/>
      <c r="S397" s="1069" t="s">
        <v>10</v>
      </c>
      <c r="T397" s="387"/>
      <c r="U397" s="670"/>
      <c r="V397" s="387"/>
      <c r="W397" s="670"/>
      <c r="X397" s="387"/>
      <c r="Y397" s="670"/>
    </row>
    <row r="398" spans="1:25" s="9" customFormat="1" ht="30.75" hidden="1" customHeight="1" x14ac:dyDescent="0.25">
      <c r="A398" s="1098"/>
      <c r="B398" s="1095"/>
      <c r="C398" s="1070" t="s">
        <v>54</v>
      </c>
      <c r="D398" s="1071" t="s">
        <v>55</v>
      </c>
      <c r="E398" s="1071" t="s">
        <v>56</v>
      </c>
      <c r="F398" s="1071" t="s">
        <v>56</v>
      </c>
      <c r="G398" s="1071" t="s">
        <v>57</v>
      </c>
      <c r="H398" s="1071" t="s">
        <v>56</v>
      </c>
      <c r="I398" s="1071" t="s">
        <v>919</v>
      </c>
      <c r="J398" s="1066" t="s">
        <v>117</v>
      </c>
      <c r="K398" s="1067" t="s">
        <v>103</v>
      </c>
      <c r="L398" s="1067" t="s">
        <v>12</v>
      </c>
      <c r="M398" s="1067" t="s">
        <v>13</v>
      </c>
      <c r="N398" s="1067" t="s">
        <v>1232</v>
      </c>
      <c r="O398" s="1067" t="s">
        <v>43</v>
      </c>
      <c r="P398" s="1068">
        <v>0</v>
      </c>
      <c r="Q398" s="1068"/>
      <c r="R398" s="1068"/>
      <c r="S398" s="1069" t="s">
        <v>10</v>
      </c>
      <c r="T398" s="387"/>
      <c r="U398" s="670"/>
      <c r="V398" s="387"/>
      <c r="W398" s="670"/>
      <c r="X398" s="387"/>
      <c r="Y398" s="670"/>
    </row>
    <row r="399" spans="1:25" s="9" customFormat="1" ht="30.75" hidden="1" customHeight="1" x14ac:dyDescent="0.25">
      <c r="A399" s="1098"/>
      <c r="B399" s="1095"/>
      <c r="C399" s="1070" t="s">
        <v>54</v>
      </c>
      <c r="D399" s="1071" t="s">
        <v>55</v>
      </c>
      <c r="E399" s="1071" t="s">
        <v>56</v>
      </c>
      <c r="F399" s="1071" t="s">
        <v>56</v>
      </c>
      <c r="G399" s="1071" t="s">
        <v>57</v>
      </c>
      <c r="H399" s="1071" t="s">
        <v>56</v>
      </c>
      <c r="I399" s="1071" t="s">
        <v>919</v>
      </c>
      <c r="J399" s="1066" t="s">
        <v>117</v>
      </c>
      <c r="K399" s="1067" t="s">
        <v>103</v>
      </c>
      <c r="L399" s="1067" t="s">
        <v>12</v>
      </c>
      <c r="M399" s="1067" t="s">
        <v>13</v>
      </c>
      <c r="N399" s="1067" t="s">
        <v>1234</v>
      </c>
      <c r="O399" s="1067" t="s">
        <v>43</v>
      </c>
      <c r="P399" s="1068">
        <v>0</v>
      </c>
      <c r="Q399" s="1068"/>
      <c r="R399" s="1068"/>
      <c r="S399" s="1069" t="s">
        <v>10</v>
      </c>
      <c r="T399" s="387"/>
      <c r="U399" s="670"/>
      <c r="V399" s="387"/>
      <c r="W399" s="670"/>
      <c r="X399" s="387"/>
      <c r="Y399" s="670"/>
    </row>
    <row r="400" spans="1:25" s="9" customFormat="1" ht="30.75" hidden="1" customHeight="1" x14ac:dyDescent="0.25">
      <c r="A400" s="1098"/>
      <c r="B400" s="1095"/>
      <c r="C400" s="1006" t="s">
        <v>54</v>
      </c>
      <c r="D400" s="1007" t="s">
        <v>55</v>
      </c>
      <c r="E400" s="1007" t="s">
        <v>56</v>
      </c>
      <c r="F400" s="1007"/>
      <c r="G400" s="1007"/>
      <c r="H400" s="1007"/>
      <c r="I400" s="1007"/>
      <c r="J400" s="1008" t="s">
        <v>117</v>
      </c>
      <c r="K400" s="27" t="s">
        <v>103</v>
      </c>
      <c r="L400" s="27" t="s">
        <v>12</v>
      </c>
      <c r="M400" s="27" t="s">
        <v>13</v>
      </c>
      <c r="N400" s="27" t="s">
        <v>706</v>
      </c>
      <c r="O400" s="27" t="s">
        <v>43</v>
      </c>
      <c r="P400" s="8">
        <v>0</v>
      </c>
      <c r="Q400" s="8"/>
      <c r="R400" s="8"/>
      <c r="S400" s="22" t="s">
        <v>10</v>
      </c>
      <c r="T400" s="387"/>
      <c r="U400" s="670"/>
      <c r="V400" s="387"/>
      <c r="W400" s="670"/>
      <c r="X400" s="387"/>
      <c r="Y400" s="670"/>
    </row>
    <row r="401" spans="1:25" s="9" customFormat="1" ht="30.75" hidden="1" customHeight="1" x14ac:dyDescent="0.25">
      <c r="A401" s="1098"/>
      <c r="B401" s="1095"/>
      <c r="C401" s="1006" t="s">
        <v>54</v>
      </c>
      <c r="D401" s="1007" t="s">
        <v>55</v>
      </c>
      <c r="E401" s="1007" t="s">
        <v>56</v>
      </c>
      <c r="F401" s="1007"/>
      <c r="G401" s="1007"/>
      <c r="H401" s="1007"/>
      <c r="I401" s="1007"/>
      <c r="J401" s="1008" t="s">
        <v>117</v>
      </c>
      <c r="K401" s="27" t="s">
        <v>103</v>
      </c>
      <c r="L401" s="27" t="s">
        <v>12</v>
      </c>
      <c r="M401" s="27" t="s">
        <v>13</v>
      </c>
      <c r="N401" s="27" t="s">
        <v>706</v>
      </c>
      <c r="O401" s="27" t="s">
        <v>43</v>
      </c>
      <c r="P401" s="8">
        <v>0</v>
      </c>
      <c r="Q401" s="8"/>
      <c r="R401" s="8"/>
      <c r="S401" s="22" t="s">
        <v>10</v>
      </c>
      <c r="T401" s="387"/>
      <c r="U401" s="670"/>
      <c r="V401" s="387"/>
      <c r="W401" s="670"/>
      <c r="X401" s="387"/>
      <c r="Y401" s="670"/>
    </row>
    <row r="402" spans="1:25" s="9" customFormat="1" ht="30.75" hidden="1" customHeight="1" x14ac:dyDescent="0.25">
      <c r="A402" s="1098"/>
      <c r="B402" s="1095"/>
      <c r="C402" s="1006" t="s">
        <v>54</v>
      </c>
      <c r="D402" s="1007" t="s">
        <v>55</v>
      </c>
      <c r="E402" s="1007" t="s">
        <v>56</v>
      </c>
      <c r="F402" s="1007"/>
      <c r="G402" s="1007"/>
      <c r="H402" s="1007"/>
      <c r="I402" s="1007"/>
      <c r="J402" s="1008" t="s">
        <v>117</v>
      </c>
      <c r="K402" s="27" t="s">
        <v>103</v>
      </c>
      <c r="L402" s="27" t="s">
        <v>12</v>
      </c>
      <c r="M402" s="27" t="s">
        <v>13</v>
      </c>
      <c r="N402" s="27" t="s">
        <v>706</v>
      </c>
      <c r="O402" s="27" t="s">
        <v>43</v>
      </c>
      <c r="P402" s="8">
        <v>0</v>
      </c>
      <c r="Q402" s="8"/>
      <c r="R402" s="8"/>
      <c r="S402" s="22" t="s">
        <v>10</v>
      </c>
      <c r="T402" s="387"/>
      <c r="U402" s="670"/>
      <c r="V402" s="387"/>
      <c r="W402" s="670"/>
      <c r="X402" s="387"/>
      <c r="Y402" s="670"/>
    </row>
    <row r="403" spans="1:25" s="9" customFormat="1" ht="30.75" hidden="1" customHeight="1" x14ac:dyDescent="0.25">
      <c r="A403" s="1098"/>
      <c r="B403" s="1095"/>
      <c r="C403" s="1006" t="s">
        <v>54</v>
      </c>
      <c r="D403" s="1007" t="s">
        <v>55</v>
      </c>
      <c r="E403" s="1007" t="s">
        <v>56</v>
      </c>
      <c r="F403" s="1007" t="s">
        <v>56</v>
      </c>
      <c r="G403" s="1007" t="s">
        <v>57</v>
      </c>
      <c r="H403" s="1007" t="s">
        <v>56</v>
      </c>
      <c r="I403" s="1007" t="s">
        <v>1165</v>
      </c>
      <c r="J403" s="1008" t="s">
        <v>117</v>
      </c>
      <c r="K403" s="27" t="s">
        <v>103</v>
      </c>
      <c r="L403" s="27" t="s">
        <v>12</v>
      </c>
      <c r="M403" s="27" t="s">
        <v>13</v>
      </c>
      <c r="N403" s="27" t="s">
        <v>1164</v>
      </c>
      <c r="O403" s="27" t="s">
        <v>40</v>
      </c>
      <c r="P403" s="8">
        <v>0</v>
      </c>
      <c r="Q403" s="8"/>
      <c r="R403" s="8"/>
      <c r="S403" s="22" t="s">
        <v>10</v>
      </c>
      <c r="T403" s="387"/>
      <c r="U403" s="670"/>
      <c r="V403" s="387"/>
      <c r="W403" s="670"/>
      <c r="X403" s="387"/>
      <c r="Y403" s="670"/>
    </row>
    <row r="404" spans="1:25" s="9" customFormat="1" ht="30.75" hidden="1" customHeight="1" x14ac:dyDescent="0.25">
      <c r="A404" s="1098"/>
      <c r="B404" s="1095"/>
      <c r="C404" s="1006" t="s">
        <v>54</v>
      </c>
      <c r="D404" s="1007" t="s">
        <v>55</v>
      </c>
      <c r="E404" s="1007" t="s">
        <v>56</v>
      </c>
      <c r="F404" s="1007"/>
      <c r="G404" s="1007"/>
      <c r="H404" s="1007"/>
      <c r="I404" s="1007"/>
      <c r="J404" s="1008" t="s">
        <v>117</v>
      </c>
      <c r="K404" s="27" t="s">
        <v>103</v>
      </c>
      <c r="L404" s="27" t="s">
        <v>12</v>
      </c>
      <c r="M404" s="27" t="s">
        <v>13</v>
      </c>
      <c r="N404" s="27" t="s">
        <v>543</v>
      </c>
      <c r="O404" s="27" t="s">
        <v>40</v>
      </c>
      <c r="P404" s="8">
        <v>0</v>
      </c>
      <c r="Q404" s="8"/>
      <c r="R404" s="8"/>
      <c r="S404" s="22" t="s">
        <v>10</v>
      </c>
      <c r="T404" s="387"/>
      <c r="U404" s="670"/>
      <c r="V404" s="387"/>
      <c r="W404" s="670"/>
      <c r="X404" s="387"/>
      <c r="Y404" s="670"/>
    </row>
    <row r="405" spans="1:25" s="9" customFormat="1" ht="30.75" hidden="1" customHeight="1" x14ac:dyDescent="0.25">
      <c r="A405" s="1098"/>
      <c r="B405" s="1095"/>
      <c r="C405" s="1006" t="s">
        <v>54</v>
      </c>
      <c r="D405" s="1007" t="s">
        <v>55</v>
      </c>
      <c r="E405" s="1007" t="s">
        <v>56</v>
      </c>
      <c r="F405" s="1007"/>
      <c r="G405" s="1007"/>
      <c r="H405" s="1007"/>
      <c r="I405" s="1007"/>
      <c r="J405" s="1008" t="s">
        <v>117</v>
      </c>
      <c r="K405" s="27" t="s">
        <v>103</v>
      </c>
      <c r="L405" s="27" t="s">
        <v>12</v>
      </c>
      <c r="M405" s="27" t="s">
        <v>13</v>
      </c>
      <c r="N405" s="27" t="s">
        <v>543</v>
      </c>
      <c r="O405" s="27" t="s">
        <v>40</v>
      </c>
      <c r="P405" s="8">
        <v>0</v>
      </c>
      <c r="Q405" s="8"/>
      <c r="R405" s="8"/>
      <c r="S405" s="22" t="s">
        <v>10</v>
      </c>
      <c r="T405" s="387"/>
      <c r="U405" s="670"/>
      <c r="V405" s="387"/>
      <c r="W405" s="670"/>
      <c r="X405" s="387"/>
      <c r="Y405" s="670"/>
    </row>
    <row r="406" spans="1:25" s="9" customFormat="1" ht="30.75" hidden="1" customHeight="1" x14ac:dyDescent="0.25">
      <c r="A406" s="1098"/>
      <c r="B406" s="1095"/>
      <c r="C406" s="1006" t="s">
        <v>54</v>
      </c>
      <c r="D406" s="1007" t="s">
        <v>55</v>
      </c>
      <c r="E406" s="1007" t="s">
        <v>56</v>
      </c>
      <c r="F406" s="1007"/>
      <c r="G406" s="1007"/>
      <c r="H406" s="1007"/>
      <c r="I406" s="1007"/>
      <c r="J406" s="1008" t="s">
        <v>117</v>
      </c>
      <c r="K406" s="27" t="s">
        <v>103</v>
      </c>
      <c r="L406" s="27" t="s">
        <v>12</v>
      </c>
      <c r="M406" s="27" t="s">
        <v>13</v>
      </c>
      <c r="N406" s="27" t="s">
        <v>543</v>
      </c>
      <c r="O406" s="27" t="s">
        <v>40</v>
      </c>
      <c r="P406" s="8">
        <v>0</v>
      </c>
      <c r="Q406" s="8"/>
      <c r="R406" s="8"/>
      <c r="S406" s="22" t="s">
        <v>10</v>
      </c>
      <c r="T406" s="387"/>
      <c r="U406" s="670"/>
      <c r="V406" s="387"/>
      <c r="W406" s="670"/>
      <c r="X406" s="387"/>
      <c r="Y406" s="670"/>
    </row>
    <row r="407" spans="1:25" s="9" customFormat="1" ht="30.75" hidden="1" customHeight="1" x14ac:dyDescent="0.25">
      <c r="A407" s="1098"/>
      <c r="B407" s="1095"/>
      <c r="C407" s="1006" t="s">
        <v>54</v>
      </c>
      <c r="D407" s="1007" t="s">
        <v>55</v>
      </c>
      <c r="E407" s="1007" t="s">
        <v>56</v>
      </c>
      <c r="F407" s="1007" t="s">
        <v>56</v>
      </c>
      <c r="G407" s="1007" t="s">
        <v>57</v>
      </c>
      <c r="H407" s="1007" t="s">
        <v>56</v>
      </c>
      <c r="I407" s="1007" t="s">
        <v>1148</v>
      </c>
      <c r="J407" s="1008" t="s">
        <v>117</v>
      </c>
      <c r="K407" s="27" t="s">
        <v>103</v>
      </c>
      <c r="L407" s="27" t="s">
        <v>12</v>
      </c>
      <c r="M407" s="27" t="s">
        <v>13</v>
      </c>
      <c r="N407" s="27" t="s">
        <v>42</v>
      </c>
      <c r="O407" s="27" t="s">
        <v>40</v>
      </c>
      <c r="P407" s="8">
        <v>0</v>
      </c>
      <c r="Q407" s="8"/>
      <c r="R407" s="8"/>
      <c r="S407" s="22" t="s">
        <v>10</v>
      </c>
      <c r="T407" s="387"/>
      <c r="U407" s="670"/>
      <c r="V407" s="387"/>
      <c r="W407" s="670"/>
      <c r="X407" s="387"/>
      <c r="Y407" s="670"/>
    </row>
    <row r="408" spans="1:25" s="9" customFormat="1" ht="30.75" hidden="1" customHeight="1" x14ac:dyDescent="0.25">
      <c r="A408" s="1098"/>
      <c r="B408" s="1095"/>
      <c r="C408" s="1006" t="s">
        <v>54</v>
      </c>
      <c r="D408" s="1007" t="s">
        <v>55</v>
      </c>
      <c r="E408" s="1007" t="s">
        <v>56</v>
      </c>
      <c r="F408" s="1007"/>
      <c r="G408" s="1007"/>
      <c r="H408" s="1007"/>
      <c r="I408" s="1007"/>
      <c r="J408" s="1008" t="s">
        <v>117</v>
      </c>
      <c r="K408" s="27" t="s">
        <v>103</v>
      </c>
      <c r="L408" s="27" t="s">
        <v>12</v>
      </c>
      <c r="M408" s="27" t="s">
        <v>13</v>
      </c>
      <c r="N408" s="27" t="s">
        <v>748</v>
      </c>
      <c r="O408" s="27" t="s">
        <v>43</v>
      </c>
      <c r="P408" s="8">
        <v>0</v>
      </c>
      <c r="Q408" s="8"/>
      <c r="R408" s="8"/>
      <c r="S408" s="22" t="s">
        <v>10</v>
      </c>
      <c r="T408" s="387"/>
      <c r="U408" s="670"/>
      <c r="V408" s="387"/>
      <c r="W408" s="670"/>
      <c r="X408" s="387"/>
      <c r="Y408" s="670"/>
    </row>
    <row r="409" spans="1:25" s="9" customFormat="1" ht="30.75" hidden="1" customHeight="1" x14ac:dyDescent="0.25">
      <c r="A409" s="1098"/>
      <c r="B409" s="1095"/>
      <c r="C409" s="1006" t="s">
        <v>54</v>
      </c>
      <c r="D409" s="1007" t="s">
        <v>55</v>
      </c>
      <c r="E409" s="1007" t="s">
        <v>56</v>
      </c>
      <c r="F409" s="1007"/>
      <c r="G409" s="1007"/>
      <c r="H409" s="1007"/>
      <c r="I409" s="1007"/>
      <c r="J409" s="1008" t="s">
        <v>117</v>
      </c>
      <c r="K409" s="27" t="s">
        <v>103</v>
      </c>
      <c r="L409" s="27" t="s">
        <v>12</v>
      </c>
      <c r="M409" s="27" t="s">
        <v>13</v>
      </c>
      <c r="N409" s="27" t="s">
        <v>707</v>
      </c>
      <c r="O409" s="27" t="s">
        <v>43</v>
      </c>
      <c r="P409" s="8">
        <v>0</v>
      </c>
      <c r="Q409" s="8"/>
      <c r="R409" s="8"/>
      <c r="S409" s="22" t="s">
        <v>10</v>
      </c>
      <c r="T409" s="387"/>
      <c r="U409" s="670"/>
      <c r="V409" s="387"/>
      <c r="W409" s="670"/>
      <c r="X409" s="387"/>
      <c r="Y409" s="670"/>
    </row>
    <row r="410" spans="1:25" s="9" customFormat="1" ht="30.75" hidden="1" customHeight="1" x14ac:dyDescent="0.25">
      <c r="A410" s="1098"/>
      <c r="B410" s="1095"/>
      <c r="C410" s="1006" t="s">
        <v>54</v>
      </c>
      <c r="D410" s="1007" t="s">
        <v>55</v>
      </c>
      <c r="E410" s="1007" t="s">
        <v>56</v>
      </c>
      <c r="F410" s="1007"/>
      <c r="G410" s="1007"/>
      <c r="H410" s="1007"/>
      <c r="I410" s="1007"/>
      <c r="J410" s="1008" t="s">
        <v>117</v>
      </c>
      <c r="K410" s="27" t="s">
        <v>103</v>
      </c>
      <c r="L410" s="27" t="s">
        <v>12</v>
      </c>
      <c r="M410" s="27" t="s">
        <v>13</v>
      </c>
      <c r="N410" s="27" t="s">
        <v>707</v>
      </c>
      <c r="O410" s="27" t="s">
        <v>43</v>
      </c>
      <c r="P410" s="8">
        <v>0</v>
      </c>
      <c r="Q410" s="8"/>
      <c r="R410" s="8"/>
      <c r="S410" s="22" t="s">
        <v>10</v>
      </c>
      <c r="T410" s="387"/>
      <c r="U410" s="670"/>
      <c r="V410" s="387"/>
      <c r="W410" s="670"/>
      <c r="X410" s="387"/>
      <c r="Y410" s="670"/>
    </row>
    <row r="411" spans="1:25" s="9" customFormat="1" ht="30.75" hidden="1" customHeight="1" x14ac:dyDescent="0.25">
      <c r="A411" s="1098"/>
      <c r="B411" s="1095"/>
      <c r="C411" s="1006" t="s">
        <v>54</v>
      </c>
      <c r="D411" s="1007" t="s">
        <v>55</v>
      </c>
      <c r="E411" s="1007" t="s">
        <v>56</v>
      </c>
      <c r="F411" s="1007"/>
      <c r="G411" s="1007"/>
      <c r="H411" s="1007"/>
      <c r="I411" s="1007"/>
      <c r="J411" s="1008" t="s">
        <v>117</v>
      </c>
      <c r="K411" s="27" t="s">
        <v>103</v>
      </c>
      <c r="L411" s="27" t="s">
        <v>12</v>
      </c>
      <c r="M411" s="27" t="s">
        <v>13</v>
      </c>
      <c r="N411" s="27" t="s">
        <v>707</v>
      </c>
      <c r="O411" s="27" t="s">
        <v>43</v>
      </c>
      <c r="P411" s="8">
        <v>0</v>
      </c>
      <c r="Q411" s="8"/>
      <c r="R411" s="8"/>
      <c r="S411" s="22" t="s">
        <v>10</v>
      </c>
      <c r="T411" s="387"/>
      <c r="U411" s="670"/>
      <c r="V411" s="387"/>
      <c r="W411" s="670"/>
      <c r="X411" s="387"/>
      <c r="Y411" s="670"/>
    </row>
    <row r="412" spans="1:25" s="9" customFormat="1" ht="30.75" customHeight="1" x14ac:dyDescent="0.25">
      <c r="A412" s="1098"/>
      <c r="B412" s="1095"/>
      <c r="C412" s="1006" t="s">
        <v>54</v>
      </c>
      <c r="D412" s="1007" t="s">
        <v>55</v>
      </c>
      <c r="E412" s="1007" t="s">
        <v>56</v>
      </c>
      <c r="F412" s="1007" t="s">
        <v>955</v>
      </c>
      <c r="G412" s="1007" t="s">
        <v>62</v>
      </c>
      <c r="H412" s="1007" t="s">
        <v>63</v>
      </c>
      <c r="I412" s="1007" t="s">
        <v>956</v>
      </c>
      <c r="J412" s="1008" t="s">
        <v>117</v>
      </c>
      <c r="K412" s="27" t="s">
        <v>103</v>
      </c>
      <c r="L412" s="27" t="s">
        <v>12</v>
      </c>
      <c r="M412" s="27" t="s">
        <v>13</v>
      </c>
      <c r="N412" s="27" t="s">
        <v>147</v>
      </c>
      <c r="O412" s="27" t="s">
        <v>43</v>
      </c>
      <c r="P412" s="8"/>
      <c r="Q412" s="8">
        <f>'225  (2022)060.00.0004'!D82</f>
        <v>93400</v>
      </c>
      <c r="R412" s="8"/>
      <c r="S412" s="22" t="s">
        <v>10</v>
      </c>
      <c r="T412" s="387"/>
      <c r="U412" s="670"/>
      <c r="V412" s="387"/>
      <c r="W412" s="670"/>
      <c r="X412" s="387"/>
      <c r="Y412" s="670"/>
    </row>
    <row r="413" spans="1:25" s="9" customFormat="1" ht="30.75" hidden="1" customHeight="1" x14ac:dyDescent="0.25">
      <c r="A413" s="1098"/>
      <c r="B413" s="1095"/>
      <c r="C413" s="1006" t="s">
        <v>54</v>
      </c>
      <c r="D413" s="1007" t="s">
        <v>55</v>
      </c>
      <c r="E413" s="1007" t="s">
        <v>56</v>
      </c>
      <c r="F413" s="1007"/>
      <c r="G413" s="1007"/>
      <c r="H413" s="1007"/>
      <c r="I413" s="1007"/>
      <c r="J413" s="1008" t="s">
        <v>117</v>
      </c>
      <c r="K413" s="27" t="s">
        <v>103</v>
      </c>
      <c r="L413" s="27" t="s">
        <v>12</v>
      </c>
      <c r="M413" s="27" t="s">
        <v>13</v>
      </c>
      <c r="N413" s="27" t="s">
        <v>749</v>
      </c>
      <c r="O413" s="27" t="s">
        <v>43</v>
      </c>
      <c r="P413" s="8">
        <v>0</v>
      </c>
      <c r="Q413" s="8"/>
      <c r="R413" s="8"/>
      <c r="S413" s="22" t="s">
        <v>10</v>
      </c>
      <c r="T413" s="387"/>
      <c r="U413" s="670"/>
      <c r="V413" s="387"/>
      <c r="W413" s="670"/>
      <c r="X413" s="387"/>
      <c r="Y413" s="670"/>
    </row>
    <row r="414" spans="1:25" s="9" customFormat="1" ht="30.75" hidden="1" customHeight="1" x14ac:dyDescent="0.25">
      <c r="A414" s="1098"/>
      <c r="B414" s="1095"/>
      <c r="C414" s="1006" t="s">
        <v>54</v>
      </c>
      <c r="D414" s="1007" t="s">
        <v>55</v>
      </c>
      <c r="E414" s="1007" t="s">
        <v>56</v>
      </c>
      <c r="F414" s="1007"/>
      <c r="G414" s="1007"/>
      <c r="H414" s="1007"/>
      <c r="I414" s="1007"/>
      <c r="J414" s="1008" t="s">
        <v>117</v>
      </c>
      <c r="K414" s="27" t="s">
        <v>103</v>
      </c>
      <c r="L414" s="27" t="s">
        <v>12</v>
      </c>
      <c r="M414" s="27" t="s">
        <v>13</v>
      </c>
      <c r="N414" s="27" t="s">
        <v>749</v>
      </c>
      <c r="O414" s="27" t="s">
        <v>40</v>
      </c>
      <c r="P414" s="8">
        <v>0</v>
      </c>
      <c r="Q414" s="8"/>
      <c r="R414" s="8"/>
      <c r="S414" s="22" t="s">
        <v>10</v>
      </c>
      <c r="T414" s="387"/>
      <c r="U414" s="670"/>
      <c r="V414" s="387"/>
      <c r="W414" s="670"/>
      <c r="X414" s="387"/>
      <c r="Y414" s="670"/>
    </row>
    <row r="415" spans="1:25" s="9" customFormat="1" ht="30.75" hidden="1" customHeight="1" x14ac:dyDescent="0.25">
      <c r="A415" s="1098"/>
      <c r="B415" s="1095"/>
      <c r="C415" s="1006" t="s">
        <v>54</v>
      </c>
      <c r="D415" s="1007" t="s">
        <v>55</v>
      </c>
      <c r="E415" s="1007" t="s">
        <v>56</v>
      </c>
      <c r="F415" s="1007"/>
      <c r="G415" s="1007"/>
      <c r="H415" s="1007"/>
      <c r="I415" s="1007"/>
      <c r="J415" s="1008" t="s">
        <v>117</v>
      </c>
      <c r="K415" s="27" t="s">
        <v>103</v>
      </c>
      <c r="L415" s="27" t="s">
        <v>12</v>
      </c>
      <c r="M415" s="27" t="s">
        <v>13</v>
      </c>
      <c r="N415" s="27" t="s">
        <v>815</v>
      </c>
      <c r="O415" s="27" t="s">
        <v>40</v>
      </c>
      <c r="P415" s="8">
        <v>0</v>
      </c>
      <c r="Q415" s="8"/>
      <c r="R415" s="8"/>
      <c r="S415" s="22" t="s">
        <v>10</v>
      </c>
      <c r="T415" s="387"/>
      <c r="U415" s="670"/>
      <c r="V415" s="387"/>
      <c r="W415" s="670"/>
      <c r="X415" s="387"/>
      <c r="Y415" s="670"/>
    </row>
    <row r="416" spans="1:25" s="9" customFormat="1" ht="30.75" hidden="1" customHeight="1" x14ac:dyDescent="0.25">
      <c r="A416" s="1098"/>
      <c r="B416" s="1095"/>
      <c r="C416" s="1006" t="s">
        <v>54</v>
      </c>
      <c r="D416" s="1007" t="s">
        <v>55</v>
      </c>
      <c r="E416" s="1007" t="s">
        <v>56</v>
      </c>
      <c r="F416" s="1007"/>
      <c r="G416" s="1007"/>
      <c r="H416" s="1007"/>
      <c r="I416" s="1007"/>
      <c r="J416" s="1008" t="s">
        <v>117</v>
      </c>
      <c r="K416" s="27" t="s">
        <v>103</v>
      </c>
      <c r="L416" s="27" t="s">
        <v>12</v>
      </c>
      <c r="M416" s="27" t="s">
        <v>13</v>
      </c>
      <c r="N416" s="27" t="s">
        <v>815</v>
      </c>
      <c r="O416" s="27" t="s">
        <v>40</v>
      </c>
      <c r="P416" s="8">
        <v>0</v>
      </c>
      <c r="Q416" s="8"/>
      <c r="R416" s="8"/>
      <c r="S416" s="22" t="s">
        <v>10</v>
      </c>
      <c r="T416" s="387"/>
      <c r="U416" s="670"/>
      <c r="V416" s="387"/>
      <c r="W416" s="670"/>
      <c r="X416" s="387"/>
      <c r="Y416" s="670"/>
    </row>
    <row r="417" spans="1:25" s="9" customFormat="1" ht="30.75" customHeight="1" x14ac:dyDescent="0.25">
      <c r="A417" s="1098"/>
      <c r="B417" s="1095"/>
      <c r="C417" s="1006" t="s">
        <v>54</v>
      </c>
      <c r="D417" s="1007" t="s">
        <v>55</v>
      </c>
      <c r="E417" s="1007" t="s">
        <v>56</v>
      </c>
      <c r="F417" s="1007" t="s">
        <v>955</v>
      </c>
      <c r="G417" s="1007" t="s">
        <v>62</v>
      </c>
      <c r="H417" s="1007" t="s">
        <v>63</v>
      </c>
      <c r="I417" s="1007" t="s">
        <v>956</v>
      </c>
      <c r="J417" s="1008" t="s">
        <v>117</v>
      </c>
      <c r="K417" s="27" t="s">
        <v>103</v>
      </c>
      <c r="L417" s="27" t="s">
        <v>12</v>
      </c>
      <c r="M417" s="27" t="s">
        <v>13</v>
      </c>
      <c r="N417" s="27" t="s">
        <v>818</v>
      </c>
      <c r="O417" s="27" t="s">
        <v>40</v>
      </c>
      <c r="P417" s="8"/>
      <c r="Q417" s="8">
        <f>'225  (2022)500.03.0002'!D82</f>
        <v>1774000</v>
      </c>
      <c r="R417" s="8"/>
      <c r="S417" s="22" t="s">
        <v>10</v>
      </c>
      <c r="T417" s="387"/>
      <c r="U417" s="670"/>
      <c r="V417" s="387"/>
      <c r="W417" s="670"/>
      <c r="X417" s="387"/>
      <c r="Y417" s="670"/>
    </row>
    <row r="418" spans="1:25" s="9" customFormat="1" ht="30.75" hidden="1" customHeight="1" x14ac:dyDescent="0.25">
      <c r="A418" s="1098"/>
      <c r="B418" s="1095"/>
      <c r="C418" s="1006" t="s">
        <v>54</v>
      </c>
      <c r="D418" s="1007" t="s">
        <v>55</v>
      </c>
      <c r="E418" s="1007" t="s">
        <v>56</v>
      </c>
      <c r="F418" s="1007"/>
      <c r="G418" s="1007"/>
      <c r="H418" s="1007"/>
      <c r="I418" s="1007"/>
      <c r="J418" s="1008" t="s">
        <v>117</v>
      </c>
      <c r="K418" s="27" t="s">
        <v>103</v>
      </c>
      <c r="L418" s="27" t="s">
        <v>12</v>
      </c>
      <c r="M418" s="27" t="s">
        <v>13</v>
      </c>
      <c r="N418" s="27" t="s">
        <v>750</v>
      </c>
      <c r="O418" s="27" t="s">
        <v>40</v>
      </c>
      <c r="P418" s="8">
        <v>0</v>
      </c>
      <c r="Q418" s="8"/>
      <c r="R418" s="8"/>
      <c r="S418" s="22" t="s">
        <v>10</v>
      </c>
      <c r="T418" s="387"/>
      <c r="U418" s="670"/>
      <c r="V418" s="387"/>
      <c r="W418" s="670"/>
      <c r="X418" s="387"/>
      <c r="Y418" s="670"/>
    </row>
    <row r="419" spans="1:25" s="9" customFormat="1" ht="30.75" hidden="1" customHeight="1" x14ac:dyDescent="0.25">
      <c r="A419" s="1098"/>
      <c r="B419" s="1095"/>
      <c r="C419" s="1006" t="s">
        <v>54</v>
      </c>
      <c r="D419" s="1007" t="s">
        <v>55</v>
      </c>
      <c r="E419" s="1007" t="s">
        <v>56</v>
      </c>
      <c r="F419" s="1007"/>
      <c r="G419" s="1007"/>
      <c r="H419" s="1007"/>
      <c r="I419" s="1007"/>
      <c r="J419" s="1008" t="s">
        <v>117</v>
      </c>
      <c r="K419" s="27" t="s">
        <v>103</v>
      </c>
      <c r="L419" s="27" t="s">
        <v>12</v>
      </c>
      <c r="M419" s="27" t="s">
        <v>13</v>
      </c>
      <c r="N419" s="27" t="s">
        <v>750</v>
      </c>
      <c r="O419" s="27" t="s">
        <v>40</v>
      </c>
      <c r="P419" s="8">
        <v>0</v>
      </c>
      <c r="Q419" s="8"/>
      <c r="R419" s="8"/>
      <c r="S419" s="22" t="s">
        <v>10</v>
      </c>
      <c r="T419" s="387"/>
      <c r="U419" s="670"/>
      <c r="V419" s="387"/>
      <c r="W419" s="670"/>
      <c r="X419" s="387"/>
      <c r="Y419" s="670"/>
    </row>
    <row r="420" spans="1:25" s="9" customFormat="1" ht="41.25" hidden="1" customHeight="1" x14ac:dyDescent="0.25">
      <c r="A420" s="1091" t="s">
        <v>72</v>
      </c>
      <c r="B420" s="1094">
        <v>2632</v>
      </c>
      <c r="C420" s="1006" t="s">
        <v>54</v>
      </c>
      <c r="D420" s="1007" t="s">
        <v>55</v>
      </c>
      <c r="E420" s="1007" t="s">
        <v>56</v>
      </c>
      <c r="F420" s="1007" t="s">
        <v>56</v>
      </c>
      <c r="G420" s="1007" t="s">
        <v>57</v>
      </c>
      <c r="H420" s="1007" t="s">
        <v>56</v>
      </c>
      <c r="I420" s="1007" t="s">
        <v>64</v>
      </c>
      <c r="J420" s="1008" t="s">
        <v>117</v>
      </c>
      <c r="K420" s="27" t="s">
        <v>73</v>
      </c>
      <c r="L420" s="27" t="s">
        <v>12</v>
      </c>
      <c r="M420" s="27" t="s">
        <v>13</v>
      </c>
      <c r="N420" s="27" t="s">
        <v>10</v>
      </c>
      <c r="O420" s="27" t="s">
        <v>14</v>
      </c>
      <c r="P420" s="8">
        <f>'226 (2021)ВНЕБ, 120Д'!D81+'226 (2021)ВНЕБ, 140Д'!D81+'226 (2021)ВНЕБ, 150Д'!D81+'226 (2021)ВНЕБ, 400Д'!D81</f>
        <v>0</v>
      </c>
      <c r="Q420" s="8">
        <f>'226 (2022)ВНЕБ, 150Д'!D80</f>
        <v>0</v>
      </c>
      <c r="R420" s="8">
        <f>'226 (2023)ВНЕБ, 150Д'!D80</f>
        <v>0</v>
      </c>
      <c r="S420" s="22" t="s">
        <v>10</v>
      </c>
      <c r="T420" s="387"/>
      <c r="U420" s="670"/>
      <c r="V420" s="387"/>
      <c r="W420" s="670"/>
      <c r="X420" s="387"/>
      <c r="Y420" s="670"/>
    </row>
    <row r="421" spans="1:25" s="9" customFormat="1" ht="41.25" hidden="1" customHeight="1" x14ac:dyDescent="0.25">
      <c r="A421" s="1092"/>
      <c r="B421" s="1095"/>
      <c r="C421" s="1006" t="s">
        <v>54</v>
      </c>
      <c r="D421" s="1007" t="s">
        <v>55</v>
      </c>
      <c r="E421" s="1007" t="s">
        <v>56</v>
      </c>
      <c r="F421" s="1007" t="s">
        <v>56</v>
      </c>
      <c r="G421" s="1007" t="s">
        <v>57</v>
      </c>
      <c r="H421" s="1007" t="s">
        <v>56</v>
      </c>
      <c r="I421" s="1011" t="s">
        <v>64</v>
      </c>
      <c r="J421" s="1012" t="s">
        <v>117</v>
      </c>
      <c r="K421" s="27" t="s">
        <v>73</v>
      </c>
      <c r="L421" s="28" t="s">
        <v>52</v>
      </c>
      <c r="M421" s="28" t="s">
        <v>13</v>
      </c>
      <c r="N421" s="28" t="s">
        <v>10</v>
      </c>
      <c r="O421" s="28" t="s">
        <v>14</v>
      </c>
      <c r="P421" s="8">
        <f>'226 (2021)ВНЕБ, 120Д'!D151+'226 (2021)ВНЕБ, 140Д'!D151+'226 (2021)ВНЕБ, 150Д'!D151+'226 (2021)ВНЕБ, 400Д'!D151</f>
        <v>0</v>
      </c>
      <c r="Q421" s="8"/>
      <c r="R421" s="8"/>
      <c r="S421" s="22" t="s">
        <v>10</v>
      </c>
      <c r="T421" s="387"/>
      <c r="U421" s="670"/>
      <c r="V421" s="387"/>
      <c r="W421" s="670"/>
      <c r="X421" s="387"/>
      <c r="Y421" s="670"/>
    </row>
    <row r="422" spans="1:25" s="9" customFormat="1" ht="41.25" hidden="1" customHeight="1" x14ac:dyDescent="0.25">
      <c r="A422" s="1092"/>
      <c r="B422" s="1095"/>
      <c r="C422" s="1006" t="s">
        <v>54</v>
      </c>
      <c r="D422" s="1007" t="s">
        <v>55</v>
      </c>
      <c r="E422" s="1007" t="s">
        <v>56</v>
      </c>
      <c r="F422" s="1007" t="s">
        <v>56</v>
      </c>
      <c r="G422" s="1007" t="s">
        <v>57</v>
      </c>
      <c r="H422" s="1007" t="s">
        <v>56</v>
      </c>
      <c r="I422" s="1011" t="s">
        <v>64</v>
      </c>
      <c r="J422" s="1008" t="s">
        <v>117</v>
      </c>
      <c r="K422" s="27" t="s">
        <v>73</v>
      </c>
      <c r="L422" s="27" t="s">
        <v>12</v>
      </c>
      <c r="M422" s="27" t="s">
        <v>13</v>
      </c>
      <c r="N422" s="27" t="s">
        <v>10</v>
      </c>
      <c r="O422" s="27" t="s">
        <v>744</v>
      </c>
      <c r="P422" s="8">
        <v>0</v>
      </c>
      <c r="Q422" s="8"/>
      <c r="R422" s="8"/>
      <c r="S422" s="22" t="s">
        <v>10</v>
      </c>
      <c r="T422" s="387"/>
      <c r="U422" s="670"/>
      <c r="V422" s="387"/>
      <c r="W422" s="670"/>
      <c r="X422" s="387"/>
      <c r="Y422" s="670"/>
    </row>
    <row r="423" spans="1:25" s="9" customFormat="1" ht="41.25" hidden="1" customHeight="1" x14ac:dyDescent="0.25">
      <c r="A423" s="1092"/>
      <c r="B423" s="1095"/>
      <c r="C423" s="1006" t="s">
        <v>54</v>
      </c>
      <c r="D423" s="1007" t="s">
        <v>55</v>
      </c>
      <c r="E423" s="1007" t="s">
        <v>56</v>
      </c>
      <c r="F423" s="1007" t="s">
        <v>56</v>
      </c>
      <c r="G423" s="1007" t="s">
        <v>57</v>
      </c>
      <c r="H423" s="1007" t="s">
        <v>56</v>
      </c>
      <c r="I423" s="1011" t="s">
        <v>64</v>
      </c>
      <c r="J423" s="1008" t="s">
        <v>117</v>
      </c>
      <c r="K423" s="27" t="s">
        <v>73</v>
      </c>
      <c r="L423" s="27" t="s">
        <v>12</v>
      </c>
      <c r="M423" s="27" t="s">
        <v>13</v>
      </c>
      <c r="N423" s="27" t="s">
        <v>10</v>
      </c>
      <c r="O423" s="27" t="s">
        <v>745</v>
      </c>
      <c r="P423" s="8">
        <f>'226 (2021)20.00.04'!D81</f>
        <v>0</v>
      </c>
      <c r="Q423" s="8"/>
      <c r="R423" s="8"/>
      <c r="S423" s="22" t="s">
        <v>10</v>
      </c>
      <c r="T423" s="387"/>
      <c r="U423" s="670"/>
      <c r="V423" s="387"/>
      <c r="W423" s="670"/>
      <c r="X423" s="387"/>
      <c r="Y423" s="670"/>
    </row>
    <row r="424" spans="1:25" s="9" customFormat="1" ht="41.25" hidden="1" customHeight="1" x14ac:dyDescent="0.25">
      <c r="A424" s="1092"/>
      <c r="B424" s="1095"/>
      <c r="C424" s="1006" t="s">
        <v>54</v>
      </c>
      <c r="D424" s="1007" t="s">
        <v>55</v>
      </c>
      <c r="E424" s="1007" t="s">
        <v>56</v>
      </c>
      <c r="F424" s="1007" t="s">
        <v>56</v>
      </c>
      <c r="G424" s="1007" t="s">
        <v>57</v>
      </c>
      <c r="H424" s="1007" t="s">
        <v>56</v>
      </c>
      <c r="I424" s="1011" t="s">
        <v>64</v>
      </c>
      <c r="J424" s="1008" t="s">
        <v>117</v>
      </c>
      <c r="K424" s="27" t="s">
        <v>73</v>
      </c>
      <c r="L424" s="27" t="s">
        <v>12</v>
      </c>
      <c r="M424" s="27" t="s">
        <v>13</v>
      </c>
      <c r="N424" s="27" t="s">
        <v>34</v>
      </c>
      <c r="O424" s="27" t="s">
        <v>25</v>
      </c>
      <c r="P424" s="8">
        <f>'226 (2021)Р-Н'!D80</f>
        <v>0</v>
      </c>
      <c r="Q424" s="8">
        <f>'226 (2022)Р-Н'!D81</f>
        <v>0</v>
      </c>
      <c r="R424" s="8">
        <f>'226 (2023)Р-Н'!D81</f>
        <v>0</v>
      </c>
      <c r="S424" s="22" t="s">
        <v>10</v>
      </c>
      <c r="T424" s="387"/>
      <c r="U424" s="670"/>
      <c r="V424" s="387"/>
      <c r="W424" s="670"/>
      <c r="X424" s="387"/>
      <c r="Y424" s="670"/>
    </row>
    <row r="425" spans="1:25" s="9" customFormat="1" ht="41.25" hidden="1" customHeight="1" x14ac:dyDescent="0.25">
      <c r="A425" s="1092"/>
      <c r="B425" s="1095"/>
      <c r="C425" s="1006" t="s">
        <v>54</v>
      </c>
      <c r="D425" s="1007" t="s">
        <v>55</v>
      </c>
      <c r="E425" s="1007" t="s">
        <v>56</v>
      </c>
      <c r="F425" s="1007" t="s">
        <v>56</v>
      </c>
      <c r="G425" s="1007" t="s">
        <v>57</v>
      </c>
      <c r="H425" s="1007" t="s">
        <v>56</v>
      </c>
      <c r="I425" s="1011" t="s">
        <v>64</v>
      </c>
      <c r="J425" s="1008" t="s">
        <v>117</v>
      </c>
      <c r="K425" s="27" t="s">
        <v>73</v>
      </c>
      <c r="L425" s="27" t="s">
        <v>52</v>
      </c>
      <c r="M425" s="27" t="s">
        <v>13</v>
      </c>
      <c r="N425" s="27" t="s">
        <v>10</v>
      </c>
      <c r="O425" s="27" t="s">
        <v>25</v>
      </c>
      <c r="P425" s="8">
        <f>'226 (2021)Р-Н'!D149+'226 (2021)Р-Н'!D218</f>
        <v>0</v>
      </c>
      <c r="Q425" s="8"/>
      <c r="R425" s="8"/>
      <c r="S425" s="22" t="s">
        <v>10</v>
      </c>
      <c r="T425" s="387"/>
      <c r="U425" s="670"/>
      <c r="V425" s="387"/>
      <c r="W425" s="670"/>
      <c r="X425" s="387"/>
      <c r="Y425" s="670"/>
    </row>
    <row r="426" spans="1:25" s="9" customFormat="1" ht="41.25" hidden="1" customHeight="1" x14ac:dyDescent="0.25">
      <c r="A426" s="1092"/>
      <c r="B426" s="1095"/>
      <c r="C426" s="1006" t="s">
        <v>54</v>
      </c>
      <c r="D426" s="1007" t="s">
        <v>55</v>
      </c>
      <c r="E426" s="1007" t="s">
        <v>56</v>
      </c>
      <c r="F426" s="1007" t="s">
        <v>56</v>
      </c>
      <c r="G426" s="1007" t="s">
        <v>57</v>
      </c>
      <c r="H426" s="1007" t="s">
        <v>56</v>
      </c>
      <c r="I426" s="1007" t="s">
        <v>919</v>
      </c>
      <c r="J426" s="1008" t="s">
        <v>117</v>
      </c>
      <c r="K426" s="27" t="s">
        <v>73</v>
      </c>
      <c r="L426" s="27" t="s">
        <v>12</v>
      </c>
      <c r="M426" s="27" t="s">
        <v>13</v>
      </c>
      <c r="N426" s="27" t="s">
        <v>1167</v>
      </c>
      <c r="O426" s="27" t="s">
        <v>43</v>
      </c>
      <c r="P426" s="8">
        <v>0</v>
      </c>
      <c r="Q426" s="8"/>
      <c r="R426" s="8"/>
      <c r="S426" s="22" t="s">
        <v>10</v>
      </c>
      <c r="T426" s="387"/>
      <c r="U426" s="670"/>
      <c r="V426" s="387"/>
      <c r="W426" s="670"/>
      <c r="X426" s="387"/>
      <c r="Y426" s="670"/>
    </row>
    <row r="427" spans="1:25" s="9" customFormat="1" ht="41.25" hidden="1" customHeight="1" x14ac:dyDescent="0.3">
      <c r="A427" s="1092"/>
      <c r="B427" s="1095"/>
      <c r="C427" s="1006" t="s">
        <v>54</v>
      </c>
      <c r="D427" s="1007" t="s">
        <v>55</v>
      </c>
      <c r="E427" s="1007" t="s">
        <v>56</v>
      </c>
      <c r="F427" s="1007" t="s">
        <v>56</v>
      </c>
      <c r="G427" s="1007" t="s">
        <v>57</v>
      </c>
      <c r="H427" s="1007" t="s">
        <v>56</v>
      </c>
      <c r="I427" s="1007" t="s">
        <v>919</v>
      </c>
      <c r="J427" s="1008" t="s">
        <v>117</v>
      </c>
      <c r="K427" s="27" t="s">
        <v>73</v>
      </c>
      <c r="L427" s="27" t="s">
        <v>12</v>
      </c>
      <c r="M427" s="27" t="s">
        <v>13</v>
      </c>
      <c r="N427" s="27" t="s">
        <v>1197</v>
      </c>
      <c r="O427" s="27" t="s">
        <v>43</v>
      </c>
      <c r="P427" s="8">
        <v>0</v>
      </c>
      <c r="Q427" s="8"/>
      <c r="R427" s="8"/>
      <c r="S427" s="22" t="s">
        <v>10</v>
      </c>
      <c r="T427" s="1005" t="s">
        <v>1157</v>
      </c>
      <c r="U427" s="670"/>
      <c r="V427" s="387"/>
      <c r="W427" s="670"/>
      <c r="X427" s="387"/>
      <c r="Y427" s="670"/>
    </row>
    <row r="428" spans="1:25" s="9" customFormat="1" ht="41.25" hidden="1" customHeight="1" x14ac:dyDescent="0.25">
      <c r="A428" s="1092"/>
      <c r="B428" s="1095"/>
      <c r="C428" s="1006" t="s">
        <v>54</v>
      </c>
      <c r="D428" s="1007" t="s">
        <v>55</v>
      </c>
      <c r="E428" s="1007" t="s">
        <v>56</v>
      </c>
      <c r="F428" s="1007"/>
      <c r="G428" s="1007"/>
      <c r="H428" s="1007"/>
      <c r="I428" s="1007"/>
      <c r="J428" s="1008" t="s">
        <v>117</v>
      </c>
      <c r="K428" s="27" t="s">
        <v>73</v>
      </c>
      <c r="L428" s="27" t="s">
        <v>12</v>
      </c>
      <c r="M428" s="27" t="s">
        <v>13</v>
      </c>
      <c r="N428" s="27" t="s">
        <v>752</v>
      </c>
      <c r="O428" s="27" t="s">
        <v>43</v>
      </c>
      <c r="P428" s="8">
        <v>0</v>
      </c>
      <c r="Q428" s="8"/>
      <c r="R428" s="8"/>
      <c r="S428" s="22" t="s">
        <v>10</v>
      </c>
      <c r="T428" s="387"/>
      <c r="U428" s="670"/>
      <c r="V428" s="387"/>
      <c r="W428" s="670"/>
      <c r="X428" s="387"/>
      <c r="Y428" s="670"/>
    </row>
    <row r="429" spans="1:25" s="9" customFormat="1" ht="41.25" hidden="1" customHeight="1" x14ac:dyDescent="0.25">
      <c r="A429" s="1092"/>
      <c r="B429" s="1095"/>
      <c r="C429" s="1006" t="s">
        <v>54</v>
      </c>
      <c r="D429" s="1007" t="s">
        <v>55</v>
      </c>
      <c r="E429" s="1007" t="s">
        <v>56</v>
      </c>
      <c r="F429" s="1007"/>
      <c r="G429" s="1007"/>
      <c r="H429" s="1007"/>
      <c r="I429" s="1007"/>
      <c r="J429" s="1008" t="s">
        <v>117</v>
      </c>
      <c r="K429" s="27" t="s">
        <v>73</v>
      </c>
      <c r="L429" s="27" t="s">
        <v>12</v>
      </c>
      <c r="M429" s="27" t="s">
        <v>13</v>
      </c>
      <c r="N429" s="27" t="s">
        <v>752</v>
      </c>
      <c r="O429" s="27" t="s">
        <v>43</v>
      </c>
      <c r="P429" s="8">
        <v>0</v>
      </c>
      <c r="Q429" s="8"/>
      <c r="R429" s="8"/>
      <c r="S429" s="22" t="s">
        <v>10</v>
      </c>
      <c r="T429" s="387"/>
      <c r="U429" s="670"/>
      <c r="V429" s="387"/>
      <c r="W429" s="670"/>
      <c r="X429" s="387"/>
      <c r="Y429" s="670"/>
    </row>
    <row r="430" spans="1:25" s="9" customFormat="1" ht="41.25" hidden="1" customHeight="1" x14ac:dyDescent="0.25">
      <c r="A430" s="1092"/>
      <c r="B430" s="1095"/>
      <c r="C430" s="1006" t="s">
        <v>54</v>
      </c>
      <c r="D430" s="1007" t="s">
        <v>55</v>
      </c>
      <c r="E430" s="1007" t="s">
        <v>56</v>
      </c>
      <c r="F430" s="1007"/>
      <c r="G430" s="1007"/>
      <c r="H430" s="1007"/>
      <c r="I430" s="1007"/>
      <c r="J430" s="1008" t="s">
        <v>117</v>
      </c>
      <c r="K430" s="27" t="s">
        <v>73</v>
      </c>
      <c r="L430" s="27" t="s">
        <v>12</v>
      </c>
      <c r="M430" s="27" t="s">
        <v>13</v>
      </c>
      <c r="N430" s="27" t="s">
        <v>752</v>
      </c>
      <c r="O430" s="27" t="s">
        <v>43</v>
      </c>
      <c r="P430" s="8">
        <v>0</v>
      </c>
      <c r="Q430" s="8"/>
      <c r="R430" s="8"/>
      <c r="S430" s="22" t="s">
        <v>10</v>
      </c>
      <c r="T430" s="387"/>
      <c r="U430" s="670"/>
      <c r="V430" s="387"/>
      <c r="W430" s="670"/>
      <c r="X430" s="387"/>
      <c r="Y430" s="670"/>
    </row>
    <row r="431" spans="1:25" s="9" customFormat="1" ht="41.25" hidden="1" customHeight="1" x14ac:dyDescent="0.25">
      <c r="A431" s="1092"/>
      <c r="B431" s="1095"/>
      <c r="C431" s="1006" t="s">
        <v>54</v>
      </c>
      <c r="D431" s="1007" t="s">
        <v>55</v>
      </c>
      <c r="E431" s="1007" t="s">
        <v>56</v>
      </c>
      <c r="F431" s="1007"/>
      <c r="G431" s="1007"/>
      <c r="H431" s="1007"/>
      <c r="I431" s="1007"/>
      <c r="J431" s="1008" t="s">
        <v>117</v>
      </c>
      <c r="K431" s="27" t="s">
        <v>73</v>
      </c>
      <c r="L431" s="27" t="s">
        <v>12</v>
      </c>
      <c r="M431" s="27" t="s">
        <v>13</v>
      </c>
      <c r="N431" s="27" t="s">
        <v>752</v>
      </c>
      <c r="O431" s="27" t="s">
        <v>40</v>
      </c>
      <c r="P431" s="8">
        <v>0</v>
      </c>
      <c r="Q431" s="8"/>
      <c r="R431" s="8"/>
      <c r="S431" s="22" t="s">
        <v>10</v>
      </c>
      <c r="T431" s="387"/>
      <c r="U431" s="670"/>
      <c r="V431" s="387"/>
      <c r="W431" s="670"/>
      <c r="X431" s="387"/>
      <c r="Y431" s="670"/>
    </row>
    <row r="432" spans="1:25" s="9" customFormat="1" ht="41.25" hidden="1" customHeight="1" x14ac:dyDescent="0.25">
      <c r="A432" s="1092"/>
      <c r="B432" s="1095"/>
      <c r="C432" s="1006" t="s">
        <v>54</v>
      </c>
      <c r="D432" s="1007" t="s">
        <v>55</v>
      </c>
      <c r="E432" s="1007" t="s">
        <v>56</v>
      </c>
      <c r="F432" s="1007"/>
      <c r="G432" s="1007"/>
      <c r="H432" s="1007"/>
      <c r="I432" s="1007"/>
      <c r="J432" s="1008" t="s">
        <v>117</v>
      </c>
      <c r="K432" s="27" t="s">
        <v>73</v>
      </c>
      <c r="L432" s="27" t="s">
        <v>12</v>
      </c>
      <c r="M432" s="27" t="s">
        <v>13</v>
      </c>
      <c r="N432" s="27" t="s">
        <v>752</v>
      </c>
      <c r="O432" s="27" t="s">
        <v>40</v>
      </c>
      <c r="P432" s="8">
        <v>0</v>
      </c>
      <c r="Q432" s="8"/>
      <c r="R432" s="8"/>
      <c r="S432" s="22" t="s">
        <v>10</v>
      </c>
      <c r="T432" s="387"/>
      <c r="U432" s="670"/>
      <c r="V432" s="387"/>
      <c r="W432" s="670"/>
      <c r="X432" s="387"/>
      <c r="Y432" s="670"/>
    </row>
    <row r="433" spans="1:25" s="11" customFormat="1" ht="48" customHeight="1" x14ac:dyDescent="0.25">
      <c r="A433" s="676" t="s">
        <v>170</v>
      </c>
      <c r="B433" s="677">
        <v>2640</v>
      </c>
      <c r="C433" s="1115" t="s">
        <v>10</v>
      </c>
      <c r="D433" s="1116"/>
      <c r="E433" s="1116"/>
      <c r="F433" s="1116"/>
      <c r="G433" s="1116"/>
      <c r="H433" s="1116"/>
      <c r="I433" s="1116"/>
      <c r="J433" s="1117"/>
      <c r="K433" s="1115" t="s">
        <v>10</v>
      </c>
      <c r="L433" s="1116"/>
      <c r="M433" s="1116"/>
      <c r="N433" s="1116"/>
      <c r="O433" s="1117"/>
      <c r="P433" s="678">
        <f>SUM(P435:P629)+P630</f>
        <v>4605069.2199999988</v>
      </c>
      <c r="Q433" s="678">
        <f>SUM(Q435:Q600)+Q630</f>
        <v>3390142.3499999996</v>
      </c>
      <c r="R433" s="678">
        <f>SUM(R435:R600)+R630</f>
        <v>3224499.31</v>
      </c>
      <c r="S433" s="679" t="s">
        <v>10</v>
      </c>
      <c r="T433" s="374"/>
      <c r="U433" s="671"/>
      <c r="V433" s="374"/>
      <c r="W433" s="671"/>
      <c r="X433" s="374"/>
      <c r="Y433" s="671"/>
    </row>
    <row r="434" spans="1:25" s="9" customFormat="1" ht="15.75" customHeight="1" x14ac:dyDescent="0.25">
      <c r="A434" s="6" t="s">
        <v>171</v>
      </c>
      <c r="B434" s="1014"/>
      <c r="C434" s="1006"/>
      <c r="D434" s="1007"/>
      <c r="E434" s="1007"/>
      <c r="F434" s="1007"/>
      <c r="G434" s="1007"/>
      <c r="H434" s="1007"/>
      <c r="I434" s="1007"/>
      <c r="J434" s="1008"/>
      <c r="K434" s="1006"/>
      <c r="L434" s="1007"/>
      <c r="M434" s="1007"/>
      <c r="N434" s="1007"/>
      <c r="O434" s="1008"/>
      <c r="P434" s="8"/>
      <c r="Q434" s="8"/>
      <c r="R434" s="8"/>
      <c r="S434" s="22" t="s">
        <v>10</v>
      </c>
      <c r="T434" s="387"/>
      <c r="U434" s="670"/>
      <c r="V434" s="387"/>
      <c r="W434" s="670"/>
      <c r="X434" s="387"/>
      <c r="Y434" s="670"/>
    </row>
    <row r="435" spans="1:25" s="9" customFormat="1" ht="42" hidden="1" customHeight="1" x14ac:dyDescent="0.25">
      <c r="A435" s="1091" t="s">
        <v>100</v>
      </c>
      <c r="B435" s="1094">
        <v>2641</v>
      </c>
      <c r="C435" s="1006" t="s">
        <v>54</v>
      </c>
      <c r="D435" s="1007" t="s">
        <v>55</v>
      </c>
      <c r="E435" s="1007" t="s">
        <v>56</v>
      </c>
      <c r="F435" s="1007" t="s">
        <v>56</v>
      </c>
      <c r="G435" s="1007" t="s">
        <v>57</v>
      </c>
      <c r="H435" s="1007" t="s">
        <v>56</v>
      </c>
      <c r="I435" s="1007" t="s">
        <v>64</v>
      </c>
      <c r="J435" s="1008" t="s">
        <v>98</v>
      </c>
      <c r="K435" s="27" t="s">
        <v>101</v>
      </c>
      <c r="L435" s="27" t="s">
        <v>12</v>
      </c>
      <c r="M435" s="27" t="s">
        <v>13</v>
      </c>
      <c r="N435" s="27" t="s">
        <v>10</v>
      </c>
      <c r="O435" s="27" t="s">
        <v>14</v>
      </c>
      <c r="P435" s="8">
        <f>'221 (2021)ВНЕБ, 120Д'!F16+'221 (2021)ВНЕБ, 400Д'!F16</f>
        <v>0</v>
      </c>
      <c r="Q435" s="8">
        <v>0</v>
      </c>
      <c r="R435" s="8">
        <v>0</v>
      </c>
      <c r="S435" s="22" t="s">
        <v>10</v>
      </c>
      <c r="T435" s="387"/>
      <c r="U435" s="670"/>
      <c r="V435" s="387"/>
      <c r="W435" s="670"/>
      <c r="X435" s="387"/>
      <c r="Y435" s="670"/>
    </row>
    <row r="436" spans="1:25" s="9" customFormat="1" ht="42" hidden="1" customHeight="1" x14ac:dyDescent="0.25">
      <c r="A436" s="1092"/>
      <c r="B436" s="1095"/>
      <c r="C436" s="1006" t="s">
        <v>54</v>
      </c>
      <c r="D436" s="1007" t="s">
        <v>55</v>
      </c>
      <c r="E436" s="1007" t="s">
        <v>56</v>
      </c>
      <c r="F436" s="1007" t="s">
        <v>56</v>
      </c>
      <c r="G436" s="1007" t="s">
        <v>57</v>
      </c>
      <c r="H436" s="1007" t="s">
        <v>56</v>
      </c>
      <c r="I436" s="1007" t="s">
        <v>64</v>
      </c>
      <c r="J436" s="1008" t="s">
        <v>98</v>
      </c>
      <c r="K436" s="27" t="s">
        <v>101</v>
      </c>
      <c r="L436" s="27" t="s">
        <v>52</v>
      </c>
      <c r="M436" s="27" t="s">
        <v>13</v>
      </c>
      <c r="N436" s="27" t="s">
        <v>10</v>
      </c>
      <c r="O436" s="27" t="s">
        <v>14</v>
      </c>
      <c r="P436" s="8">
        <f>'221 (2021)ВНЕБ, 120Д'!F22+'221 (2021)ВНЕБ, 400Д'!F22</f>
        <v>0</v>
      </c>
      <c r="Q436" s="8"/>
      <c r="R436" s="8"/>
      <c r="S436" s="22" t="s">
        <v>10</v>
      </c>
      <c r="T436" s="387"/>
      <c r="U436" s="670"/>
      <c r="V436" s="387"/>
      <c r="W436" s="670"/>
      <c r="X436" s="387"/>
      <c r="Y436" s="670"/>
    </row>
    <row r="437" spans="1:25" s="9" customFormat="1" ht="42" hidden="1" customHeight="1" x14ac:dyDescent="0.25">
      <c r="A437" s="1092"/>
      <c r="B437" s="1095"/>
      <c r="C437" s="1006" t="s">
        <v>54</v>
      </c>
      <c r="D437" s="1007" t="s">
        <v>55</v>
      </c>
      <c r="E437" s="1007" t="s">
        <v>56</v>
      </c>
      <c r="F437" s="1007" t="s">
        <v>56</v>
      </c>
      <c r="G437" s="1007" t="s">
        <v>57</v>
      </c>
      <c r="H437" s="1007" t="s">
        <v>56</v>
      </c>
      <c r="I437" s="1007" t="s">
        <v>64</v>
      </c>
      <c r="J437" s="1008" t="s">
        <v>98</v>
      </c>
      <c r="K437" s="27" t="s">
        <v>101</v>
      </c>
      <c r="L437" s="27" t="s">
        <v>12</v>
      </c>
      <c r="M437" s="27" t="s">
        <v>13</v>
      </c>
      <c r="N437" s="27" t="s">
        <v>10</v>
      </c>
      <c r="O437" s="27" t="s">
        <v>744</v>
      </c>
      <c r="P437" s="8">
        <v>0</v>
      </c>
      <c r="Q437" s="8"/>
      <c r="R437" s="8"/>
      <c r="S437" s="22" t="s">
        <v>10</v>
      </c>
      <c r="T437" s="387"/>
      <c r="U437" s="670"/>
      <c r="V437" s="387"/>
      <c r="W437" s="670"/>
      <c r="X437" s="387"/>
      <c r="Y437" s="670"/>
    </row>
    <row r="438" spans="1:25" s="9" customFormat="1" ht="42" hidden="1" customHeight="1" x14ac:dyDescent="0.25">
      <c r="A438" s="1092"/>
      <c r="B438" s="1095"/>
      <c r="C438" s="1006" t="s">
        <v>54</v>
      </c>
      <c r="D438" s="1007" t="s">
        <v>55</v>
      </c>
      <c r="E438" s="1007" t="s">
        <v>56</v>
      </c>
      <c r="F438" s="1007" t="s">
        <v>56</v>
      </c>
      <c r="G438" s="1007" t="s">
        <v>57</v>
      </c>
      <c r="H438" s="1007" t="s">
        <v>56</v>
      </c>
      <c r="I438" s="1007" t="s">
        <v>64</v>
      </c>
      <c r="J438" s="1008" t="s">
        <v>98</v>
      </c>
      <c r="K438" s="27" t="s">
        <v>101</v>
      </c>
      <c r="L438" s="27" t="s">
        <v>12</v>
      </c>
      <c r="M438" s="27" t="s">
        <v>13</v>
      </c>
      <c r="N438" s="27" t="s">
        <v>10</v>
      </c>
      <c r="O438" s="27" t="s">
        <v>745</v>
      </c>
      <c r="P438" s="8">
        <v>0</v>
      </c>
      <c r="Q438" s="8"/>
      <c r="R438" s="8"/>
      <c r="S438" s="22" t="s">
        <v>10</v>
      </c>
      <c r="T438" s="387"/>
      <c r="U438" s="670"/>
      <c r="V438" s="387"/>
      <c r="W438" s="670"/>
      <c r="X438" s="387"/>
      <c r="Y438" s="670"/>
    </row>
    <row r="439" spans="1:25" s="9" customFormat="1" ht="42" hidden="1" customHeight="1" x14ac:dyDescent="0.25">
      <c r="A439" s="1092"/>
      <c r="B439" s="1095"/>
      <c r="C439" s="1006" t="s">
        <v>54</v>
      </c>
      <c r="D439" s="1007" t="s">
        <v>55</v>
      </c>
      <c r="E439" s="1007" t="s">
        <v>56</v>
      </c>
      <c r="F439" s="1007" t="s">
        <v>56</v>
      </c>
      <c r="G439" s="1007" t="s">
        <v>57</v>
      </c>
      <c r="H439" s="1007" t="s">
        <v>56</v>
      </c>
      <c r="I439" s="1007" t="s">
        <v>64</v>
      </c>
      <c r="J439" s="1008" t="s">
        <v>98</v>
      </c>
      <c r="K439" s="27" t="s">
        <v>101</v>
      </c>
      <c r="L439" s="27" t="s">
        <v>12</v>
      </c>
      <c r="M439" s="27" t="s">
        <v>13</v>
      </c>
      <c r="N439" s="27" t="s">
        <v>34</v>
      </c>
      <c r="O439" s="27" t="s">
        <v>25</v>
      </c>
      <c r="P439" s="8">
        <f>'221 (2021)Р-Н'!F16</f>
        <v>0</v>
      </c>
      <c r="Q439" s="8">
        <f>'221 (2022)Р-Н'!F15</f>
        <v>0</v>
      </c>
      <c r="R439" s="8">
        <f>'221 (2023)Р-Н'!F15</f>
        <v>0</v>
      </c>
      <c r="S439" s="22" t="s">
        <v>10</v>
      </c>
      <c r="T439" s="387"/>
      <c r="U439" s="670"/>
      <c r="V439" s="387"/>
      <c r="W439" s="670"/>
      <c r="X439" s="387"/>
      <c r="Y439" s="670"/>
    </row>
    <row r="440" spans="1:25" s="9" customFormat="1" ht="42" hidden="1" customHeight="1" x14ac:dyDescent="0.25">
      <c r="A440" s="1092"/>
      <c r="B440" s="1095"/>
      <c r="C440" s="1006" t="s">
        <v>54</v>
      </c>
      <c r="D440" s="1007" t="s">
        <v>55</v>
      </c>
      <c r="E440" s="1007" t="s">
        <v>56</v>
      </c>
      <c r="F440" s="1007" t="s">
        <v>56</v>
      </c>
      <c r="G440" s="1007" t="s">
        <v>57</v>
      </c>
      <c r="H440" s="1007" t="s">
        <v>56</v>
      </c>
      <c r="I440" s="1007" t="s">
        <v>64</v>
      </c>
      <c r="J440" s="1008" t="s">
        <v>98</v>
      </c>
      <c r="K440" s="27" t="s">
        <v>101</v>
      </c>
      <c r="L440" s="27" t="s">
        <v>52</v>
      </c>
      <c r="M440" s="27" t="s">
        <v>13</v>
      </c>
      <c r="N440" s="27" t="s">
        <v>10</v>
      </c>
      <c r="O440" s="27" t="s">
        <v>25</v>
      </c>
      <c r="P440" s="8">
        <f>'221 (2021)Р-Н'!F22</f>
        <v>0</v>
      </c>
      <c r="Q440" s="8"/>
      <c r="R440" s="8"/>
      <c r="S440" s="22" t="s">
        <v>10</v>
      </c>
      <c r="T440" s="387"/>
      <c r="U440" s="670"/>
      <c r="V440" s="387"/>
      <c r="W440" s="670"/>
      <c r="X440" s="387"/>
      <c r="Y440" s="670"/>
    </row>
    <row r="441" spans="1:25" s="9" customFormat="1" ht="42" customHeight="1" x14ac:dyDescent="0.25">
      <c r="A441" s="1092"/>
      <c r="B441" s="1095"/>
      <c r="C441" s="1006" t="s">
        <v>54</v>
      </c>
      <c r="D441" s="1007" t="s">
        <v>55</v>
      </c>
      <c r="E441" s="1007" t="s">
        <v>56</v>
      </c>
      <c r="F441" s="1007" t="s">
        <v>56</v>
      </c>
      <c r="G441" s="1007" t="s">
        <v>57</v>
      </c>
      <c r="H441" s="1007" t="s">
        <v>56</v>
      </c>
      <c r="I441" s="1007" t="s">
        <v>58</v>
      </c>
      <c r="J441" s="1008" t="s">
        <v>98</v>
      </c>
      <c r="K441" s="27" t="s">
        <v>101</v>
      </c>
      <c r="L441" s="27" t="s">
        <v>12</v>
      </c>
      <c r="M441" s="27" t="s">
        <v>13</v>
      </c>
      <c r="N441" s="27" t="s">
        <v>20</v>
      </c>
      <c r="O441" s="27" t="s">
        <v>21</v>
      </c>
      <c r="P441" s="8">
        <f>'221 (2021)КРАЙ'!F16</f>
        <v>42500</v>
      </c>
      <c r="Q441" s="8">
        <f>'221 (2022)КРАЙ'!F15</f>
        <v>42500</v>
      </c>
      <c r="R441" s="8">
        <f>'221 (2023)КРАЙ'!F15</f>
        <v>42500</v>
      </c>
      <c r="S441" s="22" t="s">
        <v>10</v>
      </c>
      <c r="T441" s="387"/>
      <c r="U441" s="670"/>
      <c r="V441" s="387"/>
      <c r="W441" s="670"/>
      <c r="X441" s="387"/>
      <c r="Y441" s="670"/>
    </row>
    <row r="442" spans="1:25" s="9" customFormat="1" ht="42" hidden="1" customHeight="1" x14ac:dyDescent="0.25">
      <c r="A442" s="1092"/>
      <c r="B442" s="1095"/>
      <c r="C442" s="1006" t="s">
        <v>54</v>
      </c>
      <c r="D442" s="1007" t="s">
        <v>55</v>
      </c>
      <c r="E442" s="1007" t="s">
        <v>56</v>
      </c>
      <c r="F442" s="1007" t="s">
        <v>56</v>
      </c>
      <c r="G442" s="1007" t="s">
        <v>57</v>
      </c>
      <c r="H442" s="1007" t="s">
        <v>56</v>
      </c>
      <c r="I442" s="1007" t="s">
        <v>58</v>
      </c>
      <c r="J442" s="1008" t="s">
        <v>98</v>
      </c>
      <c r="K442" s="27" t="s">
        <v>101</v>
      </c>
      <c r="L442" s="27" t="s">
        <v>52</v>
      </c>
      <c r="M442" s="27" t="s">
        <v>13</v>
      </c>
      <c r="N442" s="27" t="s">
        <v>10</v>
      </c>
      <c r="O442" s="27" t="s">
        <v>21</v>
      </c>
      <c r="P442" s="8">
        <f>'221 (2021)КРАЙ'!F22</f>
        <v>0</v>
      </c>
      <c r="Q442" s="8"/>
      <c r="R442" s="8"/>
      <c r="S442" s="22" t="s">
        <v>10</v>
      </c>
      <c r="T442" s="387"/>
      <c r="U442" s="670"/>
      <c r="V442" s="387"/>
      <c r="W442" s="670"/>
      <c r="X442" s="387"/>
      <c r="Y442" s="670"/>
    </row>
    <row r="443" spans="1:25" s="9" customFormat="1" ht="42" hidden="1" customHeight="1" x14ac:dyDescent="0.25">
      <c r="A443" s="1093"/>
      <c r="B443" s="1095"/>
      <c r="C443" s="1006" t="s">
        <v>54</v>
      </c>
      <c r="D443" s="1007" t="s">
        <v>55</v>
      </c>
      <c r="E443" s="1007" t="s">
        <v>56</v>
      </c>
      <c r="F443" s="1007" t="s">
        <v>56</v>
      </c>
      <c r="G443" s="1007" t="s">
        <v>9</v>
      </c>
      <c r="H443" s="1007" t="s">
        <v>63</v>
      </c>
      <c r="I443" s="1007" t="s">
        <v>823</v>
      </c>
      <c r="J443" s="1008" t="s">
        <v>98</v>
      </c>
      <c r="K443" s="27" t="s">
        <v>101</v>
      </c>
      <c r="L443" s="27" t="s">
        <v>12</v>
      </c>
      <c r="M443" s="27" t="s">
        <v>13</v>
      </c>
      <c r="N443" s="27" t="s">
        <v>808</v>
      </c>
      <c r="O443" s="27" t="s">
        <v>40</v>
      </c>
      <c r="P443" s="8">
        <f>'221 (2021)500.02.0003 ЕГЭ'!F14</f>
        <v>0</v>
      </c>
      <c r="Q443" s="8">
        <f>'221 (2022)500.02.0003 ЕГЭ'!F14</f>
        <v>0</v>
      </c>
      <c r="R443" s="8">
        <f>'221 (2023)500.02.0003 ЕГЭ'!F14</f>
        <v>0</v>
      </c>
      <c r="S443" s="22" t="s">
        <v>10</v>
      </c>
      <c r="T443" s="387"/>
      <c r="U443" s="670"/>
      <c r="V443" s="387"/>
      <c r="W443" s="670"/>
      <c r="X443" s="387"/>
      <c r="Y443" s="670"/>
    </row>
    <row r="444" spans="1:25" s="9" customFormat="1" ht="42" hidden="1" customHeight="1" x14ac:dyDescent="0.25">
      <c r="A444" s="1118" t="s">
        <v>756</v>
      </c>
      <c r="B444" s="1095">
        <v>2642</v>
      </c>
      <c r="C444" s="1006" t="s">
        <v>54</v>
      </c>
      <c r="D444" s="1007" t="s">
        <v>55</v>
      </c>
      <c r="E444" s="1007" t="s">
        <v>56</v>
      </c>
      <c r="F444" s="1007" t="s">
        <v>56</v>
      </c>
      <c r="G444" s="1007" t="s">
        <v>57</v>
      </c>
      <c r="H444" s="1007" t="s">
        <v>56</v>
      </c>
      <c r="I444" s="1007" t="s">
        <v>64</v>
      </c>
      <c r="J444" s="1008" t="s">
        <v>98</v>
      </c>
      <c r="K444" s="27" t="s">
        <v>757</v>
      </c>
      <c r="L444" s="27" t="s">
        <v>12</v>
      </c>
      <c r="M444" s="27" t="s">
        <v>13</v>
      </c>
      <c r="N444" s="27" t="s">
        <v>10</v>
      </c>
      <c r="O444" s="27" t="s">
        <v>14</v>
      </c>
      <c r="P444" s="8">
        <f>'222 (2021)ВНЕБ, 120Д'!D14+'222 (2021)ВНЕБ, 400Д'!D14</f>
        <v>0</v>
      </c>
      <c r="Q444" s="8"/>
      <c r="R444" s="8"/>
      <c r="S444" s="22" t="s">
        <v>10</v>
      </c>
      <c r="T444" s="387"/>
      <c r="U444" s="670"/>
      <c r="V444" s="387"/>
      <c r="W444" s="670"/>
      <c r="X444" s="387"/>
      <c r="Y444" s="670"/>
    </row>
    <row r="445" spans="1:25" s="9" customFormat="1" ht="42" hidden="1" customHeight="1" x14ac:dyDescent="0.25">
      <c r="A445" s="1118"/>
      <c r="B445" s="1095"/>
      <c r="C445" s="1006" t="s">
        <v>54</v>
      </c>
      <c r="D445" s="1007" t="s">
        <v>55</v>
      </c>
      <c r="E445" s="1007" t="s">
        <v>56</v>
      </c>
      <c r="F445" s="1007" t="s">
        <v>56</v>
      </c>
      <c r="G445" s="1007" t="s">
        <v>57</v>
      </c>
      <c r="H445" s="1007" t="s">
        <v>56</v>
      </c>
      <c r="I445" s="1007" t="s">
        <v>64</v>
      </c>
      <c r="J445" s="1008" t="s">
        <v>98</v>
      </c>
      <c r="K445" s="27" t="s">
        <v>757</v>
      </c>
      <c r="L445" s="27" t="s">
        <v>52</v>
      </c>
      <c r="M445" s="27" t="s">
        <v>13</v>
      </c>
      <c r="N445" s="27" t="s">
        <v>10</v>
      </c>
      <c r="O445" s="27" t="s">
        <v>14</v>
      </c>
      <c r="P445" s="8">
        <f>'222 (2021)ВНЕБ, 120Д'!D18+'222 (2021)ВНЕБ, 400Д'!D18</f>
        <v>0</v>
      </c>
      <c r="Q445" s="8"/>
      <c r="R445" s="8"/>
      <c r="S445" s="22" t="s">
        <v>10</v>
      </c>
      <c r="T445" s="387"/>
      <c r="U445" s="670"/>
      <c r="V445" s="387"/>
      <c r="W445" s="670"/>
      <c r="X445" s="387"/>
      <c r="Y445" s="670"/>
    </row>
    <row r="446" spans="1:25" s="9" customFormat="1" ht="42" hidden="1" customHeight="1" x14ac:dyDescent="0.25">
      <c r="A446" s="1118"/>
      <c r="B446" s="1095"/>
      <c r="C446" s="1006" t="s">
        <v>54</v>
      </c>
      <c r="D446" s="1007" t="s">
        <v>55</v>
      </c>
      <c r="E446" s="1007" t="s">
        <v>56</v>
      </c>
      <c r="F446" s="1007" t="s">
        <v>56</v>
      </c>
      <c r="G446" s="1007" t="s">
        <v>57</v>
      </c>
      <c r="H446" s="1007" t="s">
        <v>56</v>
      </c>
      <c r="I446" s="1007" t="s">
        <v>64</v>
      </c>
      <c r="J446" s="1008" t="s">
        <v>98</v>
      </c>
      <c r="K446" s="27" t="s">
        <v>757</v>
      </c>
      <c r="L446" s="27" t="s">
        <v>12</v>
      </c>
      <c r="M446" s="27" t="s">
        <v>13</v>
      </c>
      <c r="N446" s="27" t="s">
        <v>10</v>
      </c>
      <c r="O446" s="27" t="s">
        <v>744</v>
      </c>
      <c r="P446" s="8">
        <v>0</v>
      </c>
      <c r="Q446" s="8"/>
      <c r="R446" s="8"/>
      <c r="S446" s="22" t="s">
        <v>10</v>
      </c>
      <c r="T446" s="387"/>
      <c r="U446" s="670"/>
      <c r="V446" s="387"/>
      <c r="W446" s="670"/>
      <c r="X446" s="387"/>
      <c r="Y446" s="670"/>
    </row>
    <row r="447" spans="1:25" s="9" customFormat="1" ht="42" hidden="1" customHeight="1" x14ac:dyDescent="0.25">
      <c r="A447" s="1118"/>
      <c r="B447" s="1095"/>
      <c r="C447" s="1006" t="s">
        <v>54</v>
      </c>
      <c r="D447" s="1007" t="s">
        <v>55</v>
      </c>
      <c r="E447" s="1007" t="s">
        <v>56</v>
      </c>
      <c r="F447" s="1007" t="s">
        <v>56</v>
      </c>
      <c r="G447" s="1007" t="s">
        <v>57</v>
      </c>
      <c r="H447" s="1007" t="s">
        <v>56</v>
      </c>
      <c r="I447" s="1007" t="s">
        <v>64</v>
      </c>
      <c r="J447" s="1008" t="s">
        <v>98</v>
      </c>
      <c r="K447" s="27" t="s">
        <v>757</v>
      </c>
      <c r="L447" s="27" t="s">
        <v>12</v>
      </c>
      <c r="M447" s="27" t="s">
        <v>13</v>
      </c>
      <c r="N447" s="27" t="s">
        <v>10</v>
      </c>
      <c r="O447" s="27" t="s">
        <v>745</v>
      </c>
      <c r="P447" s="8">
        <v>0</v>
      </c>
      <c r="Q447" s="8"/>
      <c r="R447" s="8"/>
      <c r="S447" s="22" t="s">
        <v>10</v>
      </c>
      <c r="T447" s="387"/>
      <c r="U447" s="670"/>
      <c r="V447" s="387"/>
      <c r="W447" s="670"/>
      <c r="X447" s="387"/>
      <c r="Y447" s="670"/>
    </row>
    <row r="448" spans="1:25" s="9" customFormat="1" ht="42" hidden="1" customHeight="1" x14ac:dyDescent="0.25">
      <c r="A448" s="1118"/>
      <c r="B448" s="1095"/>
      <c r="C448" s="1006" t="s">
        <v>54</v>
      </c>
      <c r="D448" s="1007" t="s">
        <v>55</v>
      </c>
      <c r="E448" s="1007" t="s">
        <v>56</v>
      </c>
      <c r="F448" s="1007" t="s">
        <v>56</v>
      </c>
      <c r="G448" s="1007" t="s">
        <v>57</v>
      </c>
      <c r="H448" s="1007" t="s">
        <v>56</v>
      </c>
      <c r="I448" s="1007" t="s">
        <v>64</v>
      </c>
      <c r="J448" s="1008" t="s">
        <v>98</v>
      </c>
      <c r="K448" s="27" t="s">
        <v>757</v>
      </c>
      <c r="L448" s="27" t="s">
        <v>12</v>
      </c>
      <c r="M448" s="27" t="s">
        <v>13</v>
      </c>
      <c r="N448" s="27" t="s">
        <v>770</v>
      </c>
      <c r="O448" s="27" t="s">
        <v>25</v>
      </c>
      <c r="P448" s="8">
        <v>0</v>
      </c>
      <c r="Q448" s="8">
        <v>0</v>
      </c>
      <c r="R448" s="8">
        <v>0</v>
      </c>
      <c r="S448" s="22" t="s">
        <v>10</v>
      </c>
      <c r="T448" s="387"/>
      <c r="U448" s="670"/>
      <c r="V448" s="387"/>
      <c r="W448" s="670"/>
      <c r="X448" s="387"/>
      <c r="Y448" s="670"/>
    </row>
    <row r="449" spans="1:25" s="9" customFormat="1" ht="42" hidden="1" customHeight="1" x14ac:dyDescent="0.25">
      <c r="A449" s="1118"/>
      <c r="B449" s="1095"/>
      <c r="C449" s="1006" t="s">
        <v>54</v>
      </c>
      <c r="D449" s="1007" t="s">
        <v>55</v>
      </c>
      <c r="E449" s="1007" t="s">
        <v>56</v>
      </c>
      <c r="F449" s="1007" t="s">
        <v>56</v>
      </c>
      <c r="G449" s="1007" t="s">
        <v>57</v>
      </c>
      <c r="H449" s="1007" t="s">
        <v>56</v>
      </c>
      <c r="I449" s="1007" t="s">
        <v>64</v>
      </c>
      <c r="J449" s="1008" t="s">
        <v>98</v>
      </c>
      <c r="K449" s="27" t="s">
        <v>757</v>
      </c>
      <c r="L449" s="27" t="s">
        <v>52</v>
      </c>
      <c r="M449" s="27" t="s">
        <v>13</v>
      </c>
      <c r="N449" s="27" t="s">
        <v>10</v>
      </c>
      <c r="O449" s="27" t="s">
        <v>25</v>
      </c>
      <c r="P449" s="8">
        <v>0</v>
      </c>
      <c r="Q449" s="8"/>
      <c r="R449" s="8"/>
      <c r="S449" s="22" t="s">
        <v>10</v>
      </c>
      <c r="T449" s="387"/>
      <c r="U449" s="670"/>
      <c r="V449" s="387"/>
      <c r="W449" s="670"/>
      <c r="X449" s="387"/>
      <c r="Y449" s="670"/>
    </row>
    <row r="450" spans="1:25" s="9" customFormat="1" ht="42" hidden="1" customHeight="1" x14ac:dyDescent="0.25">
      <c r="A450" s="1118"/>
      <c r="B450" s="1095"/>
      <c r="C450" s="1006" t="s">
        <v>54</v>
      </c>
      <c r="D450" s="1007" t="s">
        <v>55</v>
      </c>
      <c r="E450" s="1007" t="s">
        <v>56</v>
      </c>
      <c r="F450" s="1007" t="s">
        <v>56</v>
      </c>
      <c r="G450" s="1007" t="s">
        <v>57</v>
      </c>
      <c r="H450" s="1007" t="s">
        <v>56</v>
      </c>
      <c r="I450" s="1007" t="s">
        <v>58</v>
      </c>
      <c r="J450" s="1008" t="s">
        <v>98</v>
      </c>
      <c r="K450" s="27" t="s">
        <v>757</v>
      </c>
      <c r="L450" s="27" t="s">
        <v>12</v>
      </c>
      <c r="M450" s="27" t="s">
        <v>13</v>
      </c>
      <c r="N450" s="27" t="s">
        <v>20</v>
      </c>
      <c r="O450" s="27" t="s">
        <v>21</v>
      </c>
      <c r="P450" s="8">
        <f>'222 (2021)КРАЙ'!D14</f>
        <v>0</v>
      </c>
      <c r="Q450" s="8"/>
      <c r="R450" s="8"/>
      <c r="S450" s="22" t="s">
        <v>10</v>
      </c>
      <c r="T450" s="387"/>
      <c r="U450" s="670"/>
      <c r="V450" s="387"/>
      <c r="W450" s="670"/>
      <c r="X450" s="387"/>
      <c r="Y450" s="670"/>
    </row>
    <row r="451" spans="1:25" s="9" customFormat="1" ht="42" hidden="1" customHeight="1" x14ac:dyDescent="0.25">
      <c r="A451" s="1118"/>
      <c r="B451" s="1095"/>
      <c r="C451" s="1006" t="s">
        <v>54</v>
      </c>
      <c r="D451" s="1007" t="s">
        <v>55</v>
      </c>
      <c r="E451" s="1007" t="s">
        <v>56</v>
      </c>
      <c r="F451" s="1007" t="s">
        <v>56</v>
      </c>
      <c r="G451" s="1007" t="s">
        <v>57</v>
      </c>
      <c r="H451" s="1007" t="s">
        <v>56</v>
      </c>
      <c r="I451" s="1007" t="s">
        <v>58</v>
      </c>
      <c r="J451" s="1008" t="s">
        <v>98</v>
      </c>
      <c r="K451" s="27" t="s">
        <v>757</v>
      </c>
      <c r="L451" s="27" t="s">
        <v>52</v>
      </c>
      <c r="M451" s="27" t="s">
        <v>13</v>
      </c>
      <c r="N451" s="27" t="s">
        <v>10</v>
      </c>
      <c r="O451" s="27" t="s">
        <v>21</v>
      </c>
      <c r="P451" s="8">
        <f>'222 (2021)КРАЙ'!D18</f>
        <v>0</v>
      </c>
      <c r="Q451" s="8"/>
      <c r="R451" s="8"/>
      <c r="S451" s="22" t="s">
        <v>10</v>
      </c>
      <c r="T451" s="387"/>
      <c r="U451" s="670"/>
      <c r="V451" s="387"/>
      <c r="W451" s="670"/>
      <c r="X451" s="387"/>
      <c r="Y451" s="670"/>
    </row>
    <row r="452" spans="1:25" s="9" customFormat="1" ht="42" hidden="1" customHeight="1" x14ac:dyDescent="0.25">
      <c r="A452" s="1118"/>
      <c r="B452" s="1095"/>
      <c r="C452" s="1006" t="s">
        <v>54</v>
      </c>
      <c r="D452" s="1007" t="s">
        <v>55</v>
      </c>
      <c r="E452" s="1007" t="s">
        <v>56</v>
      </c>
      <c r="F452" s="1007"/>
      <c r="G452" s="1007"/>
      <c r="H452" s="1007"/>
      <c r="I452" s="1007"/>
      <c r="J452" s="1008" t="s">
        <v>98</v>
      </c>
      <c r="K452" s="27" t="s">
        <v>757</v>
      </c>
      <c r="L452" s="27" t="s">
        <v>12</v>
      </c>
      <c r="M452" s="27" t="s">
        <v>13</v>
      </c>
      <c r="N452" s="27" t="s">
        <v>752</v>
      </c>
      <c r="O452" s="27" t="s">
        <v>43</v>
      </c>
      <c r="P452" s="8">
        <v>0</v>
      </c>
      <c r="Q452" s="8"/>
      <c r="R452" s="8"/>
      <c r="S452" s="22" t="s">
        <v>10</v>
      </c>
      <c r="T452" s="387"/>
      <c r="U452" s="670"/>
      <c r="V452" s="387"/>
      <c r="W452" s="670"/>
      <c r="X452" s="387"/>
      <c r="Y452" s="670"/>
    </row>
    <row r="453" spans="1:25" s="9" customFormat="1" ht="42" hidden="1" customHeight="1" x14ac:dyDescent="0.25">
      <c r="A453" s="1118"/>
      <c r="B453" s="1095"/>
      <c r="C453" s="1006" t="s">
        <v>54</v>
      </c>
      <c r="D453" s="1007" t="s">
        <v>55</v>
      </c>
      <c r="E453" s="1007" t="s">
        <v>56</v>
      </c>
      <c r="F453" s="1007"/>
      <c r="G453" s="1007"/>
      <c r="H453" s="1007"/>
      <c r="I453" s="1007"/>
      <c r="J453" s="1008" t="s">
        <v>98</v>
      </c>
      <c r="K453" s="27" t="s">
        <v>757</v>
      </c>
      <c r="L453" s="27" t="s">
        <v>12</v>
      </c>
      <c r="M453" s="27" t="s">
        <v>13</v>
      </c>
      <c r="N453" s="27" t="s">
        <v>752</v>
      </c>
      <c r="O453" s="27" t="s">
        <v>43</v>
      </c>
      <c r="P453" s="8">
        <v>0</v>
      </c>
      <c r="Q453" s="8"/>
      <c r="R453" s="8"/>
      <c r="S453" s="22" t="s">
        <v>10</v>
      </c>
      <c r="T453" s="387"/>
      <c r="U453" s="670"/>
      <c r="V453" s="387"/>
      <c r="W453" s="670"/>
      <c r="X453" s="387"/>
      <c r="Y453" s="670"/>
    </row>
    <row r="454" spans="1:25" s="9" customFormat="1" ht="42" hidden="1" customHeight="1" x14ac:dyDescent="0.25">
      <c r="A454" s="1118"/>
      <c r="B454" s="1095"/>
      <c r="C454" s="1006" t="s">
        <v>54</v>
      </c>
      <c r="D454" s="1007" t="s">
        <v>55</v>
      </c>
      <c r="E454" s="1007" t="s">
        <v>56</v>
      </c>
      <c r="F454" s="1007"/>
      <c r="G454" s="1007"/>
      <c r="H454" s="1007"/>
      <c r="I454" s="1007"/>
      <c r="J454" s="1008" t="s">
        <v>98</v>
      </c>
      <c r="K454" s="27" t="s">
        <v>757</v>
      </c>
      <c r="L454" s="27" t="s">
        <v>12</v>
      </c>
      <c r="M454" s="27" t="s">
        <v>13</v>
      </c>
      <c r="N454" s="27" t="s">
        <v>752</v>
      </c>
      <c r="O454" s="27" t="s">
        <v>40</v>
      </c>
      <c r="P454" s="8">
        <v>0</v>
      </c>
      <c r="Q454" s="8"/>
      <c r="R454" s="8"/>
      <c r="S454" s="22" t="s">
        <v>10</v>
      </c>
      <c r="T454" s="387"/>
      <c r="U454" s="670"/>
      <c r="V454" s="387"/>
      <c r="W454" s="670"/>
      <c r="X454" s="387"/>
      <c r="Y454" s="670"/>
    </row>
    <row r="455" spans="1:25" s="9" customFormat="1" ht="42" hidden="1" customHeight="1" x14ac:dyDescent="0.25">
      <c r="A455" s="1118"/>
      <c r="B455" s="1095"/>
      <c r="C455" s="1006" t="s">
        <v>54</v>
      </c>
      <c r="D455" s="1007" t="s">
        <v>55</v>
      </c>
      <c r="E455" s="1007" t="s">
        <v>56</v>
      </c>
      <c r="F455" s="1007"/>
      <c r="G455" s="1007"/>
      <c r="H455" s="1007"/>
      <c r="I455" s="1007"/>
      <c r="J455" s="1008" t="s">
        <v>98</v>
      </c>
      <c r="K455" s="27" t="s">
        <v>757</v>
      </c>
      <c r="L455" s="27" t="s">
        <v>12</v>
      </c>
      <c r="M455" s="27" t="s">
        <v>13</v>
      </c>
      <c r="N455" s="27" t="s">
        <v>752</v>
      </c>
      <c r="O455" s="27" t="s">
        <v>40</v>
      </c>
      <c r="P455" s="8">
        <v>0</v>
      </c>
      <c r="Q455" s="8"/>
      <c r="R455" s="8"/>
      <c r="S455" s="22" t="s">
        <v>10</v>
      </c>
      <c r="T455" s="387"/>
      <c r="U455" s="670"/>
      <c r="V455" s="387"/>
      <c r="W455" s="670"/>
      <c r="X455" s="387"/>
      <c r="Y455" s="670"/>
    </row>
    <row r="456" spans="1:25" s="9" customFormat="1" ht="42" customHeight="1" x14ac:dyDescent="0.25">
      <c r="A456" s="1091" t="s">
        <v>113</v>
      </c>
      <c r="B456" s="1095">
        <v>2643</v>
      </c>
      <c r="C456" s="1006" t="s">
        <v>54</v>
      </c>
      <c r="D456" s="1007" t="s">
        <v>55</v>
      </c>
      <c r="E456" s="1007" t="s">
        <v>56</v>
      </c>
      <c r="F456" s="1007" t="s">
        <v>56</v>
      </c>
      <c r="G456" s="1007" t="s">
        <v>57</v>
      </c>
      <c r="H456" s="1007" t="s">
        <v>56</v>
      </c>
      <c r="I456" s="1007" t="s">
        <v>64</v>
      </c>
      <c r="J456" s="1008" t="s">
        <v>98</v>
      </c>
      <c r="K456" s="27" t="s">
        <v>114</v>
      </c>
      <c r="L456" s="27" t="s">
        <v>12</v>
      </c>
      <c r="M456" s="27" t="s">
        <v>13</v>
      </c>
      <c r="N456" s="27" t="s">
        <v>10</v>
      </c>
      <c r="O456" s="27" t="s">
        <v>14</v>
      </c>
      <c r="P456" s="8">
        <f>'223 (2021)ВНЕБ, 120Д'!E22+'223 КВР 244 (2021)ВНЕБ, 130Д'!E22+'223 (2021)ВНЕБ, 400Д'!E22</f>
        <v>19000</v>
      </c>
      <c r="Q456" s="8">
        <f>'223 КВР 244 (2022)ВНЕБ, 130Д'!E21</f>
        <v>19000</v>
      </c>
      <c r="R456" s="8">
        <f>'223 КВР 244 (2023)ВНЕБ, 130Д'!E21</f>
        <v>19000</v>
      </c>
      <c r="S456" s="22" t="s">
        <v>10</v>
      </c>
      <c r="T456" s="387"/>
      <c r="U456" s="670"/>
      <c r="V456" s="387"/>
      <c r="W456" s="670"/>
      <c r="X456" s="387"/>
      <c r="Y456" s="670"/>
    </row>
    <row r="457" spans="1:25" s="9" customFormat="1" ht="42" hidden="1" customHeight="1" x14ac:dyDescent="0.25">
      <c r="A457" s="1092"/>
      <c r="B457" s="1095"/>
      <c r="C457" s="1006" t="s">
        <v>54</v>
      </c>
      <c r="D457" s="1007" t="s">
        <v>55</v>
      </c>
      <c r="E457" s="1007" t="s">
        <v>56</v>
      </c>
      <c r="F457" s="1007" t="s">
        <v>56</v>
      </c>
      <c r="G457" s="1007" t="s">
        <v>57</v>
      </c>
      <c r="H457" s="1007" t="s">
        <v>56</v>
      </c>
      <c r="I457" s="1007" t="s">
        <v>64</v>
      </c>
      <c r="J457" s="1008" t="s">
        <v>98</v>
      </c>
      <c r="K457" s="27" t="s">
        <v>114</v>
      </c>
      <c r="L457" s="27" t="s">
        <v>52</v>
      </c>
      <c r="M457" s="27" t="s">
        <v>13</v>
      </c>
      <c r="N457" s="27" t="s">
        <v>10</v>
      </c>
      <c r="O457" s="27" t="s">
        <v>14</v>
      </c>
      <c r="P457" s="8">
        <f>'223 (2021)ВНЕБ, 120Д'!E34+'223 КВР 244 (2021)ВНЕБ, 130Д'!E34+'223 (2021)ВНЕБ, 400Д'!E34</f>
        <v>0</v>
      </c>
      <c r="Q457" s="8"/>
      <c r="R457" s="8"/>
      <c r="S457" s="22" t="s">
        <v>10</v>
      </c>
      <c r="T457" s="387"/>
      <c r="U457" s="670"/>
      <c r="V457" s="387"/>
      <c r="W457" s="670"/>
      <c r="X457" s="387"/>
      <c r="Y457" s="670"/>
    </row>
    <row r="458" spans="1:25" s="9" customFormat="1" ht="42" hidden="1" customHeight="1" x14ac:dyDescent="0.25">
      <c r="A458" s="1092"/>
      <c r="B458" s="1095"/>
      <c r="C458" s="1006" t="s">
        <v>54</v>
      </c>
      <c r="D458" s="1007" t="s">
        <v>55</v>
      </c>
      <c r="E458" s="1007" t="s">
        <v>56</v>
      </c>
      <c r="F458" s="1007" t="s">
        <v>56</v>
      </c>
      <c r="G458" s="1007" t="s">
        <v>57</v>
      </c>
      <c r="H458" s="1007" t="s">
        <v>56</v>
      </c>
      <c r="I458" s="1007" t="s">
        <v>64</v>
      </c>
      <c r="J458" s="1008" t="s">
        <v>98</v>
      </c>
      <c r="K458" s="27" t="s">
        <v>114</v>
      </c>
      <c r="L458" s="27" t="s">
        <v>12</v>
      </c>
      <c r="M458" s="27" t="s">
        <v>13</v>
      </c>
      <c r="N458" s="27" t="s">
        <v>10</v>
      </c>
      <c r="O458" s="27" t="s">
        <v>744</v>
      </c>
      <c r="P458" s="8">
        <v>0</v>
      </c>
      <c r="Q458" s="8"/>
      <c r="R458" s="8"/>
      <c r="S458" s="22" t="s">
        <v>10</v>
      </c>
      <c r="T458" s="387"/>
      <c r="U458" s="670"/>
      <c r="V458" s="387"/>
      <c r="W458" s="670"/>
      <c r="X458" s="387"/>
      <c r="Y458" s="670"/>
    </row>
    <row r="459" spans="1:25" s="9" customFormat="1" ht="42" hidden="1" customHeight="1" x14ac:dyDescent="0.25">
      <c r="A459" s="1092"/>
      <c r="B459" s="1095"/>
      <c r="C459" s="1006" t="s">
        <v>54</v>
      </c>
      <c r="D459" s="1007" t="s">
        <v>55</v>
      </c>
      <c r="E459" s="1007" t="s">
        <v>56</v>
      </c>
      <c r="F459" s="1007" t="s">
        <v>56</v>
      </c>
      <c r="G459" s="1007" t="s">
        <v>57</v>
      </c>
      <c r="H459" s="1007" t="s">
        <v>56</v>
      </c>
      <c r="I459" s="1007" t="s">
        <v>64</v>
      </c>
      <c r="J459" s="1008" t="s">
        <v>98</v>
      </c>
      <c r="K459" s="27" t="s">
        <v>114</v>
      </c>
      <c r="L459" s="27" t="s">
        <v>12</v>
      </c>
      <c r="M459" s="27" t="s">
        <v>13</v>
      </c>
      <c r="N459" s="27" t="s">
        <v>10</v>
      </c>
      <c r="O459" s="27" t="s">
        <v>745</v>
      </c>
      <c r="P459" s="8">
        <v>0</v>
      </c>
      <c r="Q459" s="8"/>
      <c r="R459" s="8"/>
      <c r="S459" s="22" t="s">
        <v>10</v>
      </c>
      <c r="T459" s="387"/>
      <c r="U459" s="670"/>
      <c r="V459" s="387"/>
      <c r="W459" s="670"/>
      <c r="X459" s="387"/>
      <c r="Y459" s="670"/>
    </row>
    <row r="460" spans="1:25" s="9" customFormat="1" ht="42" customHeight="1" x14ac:dyDescent="0.25">
      <c r="A460" s="1092"/>
      <c r="B460" s="1095"/>
      <c r="C460" s="1006" t="s">
        <v>54</v>
      </c>
      <c r="D460" s="1007" t="s">
        <v>55</v>
      </c>
      <c r="E460" s="1007" t="s">
        <v>56</v>
      </c>
      <c r="F460" s="1007" t="s">
        <v>56</v>
      </c>
      <c r="G460" s="1007" t="s">
        <v>57</v>
      </c>
      <c r="H460" s="1007" t="s">
        <v>56</v>
      </c>
      <c r="I460" s="1007" t="s">
        <v>64</v>
      </c>
      <c r="J460" s="1008" t="s">
        <v>98</v>
      </c>
      <c r="K460" s="27" t="s">
        <v>114</v>
      </c>
      <c r="L460" s="27" t="s">
        <v>12</v>
      </c>
      <c r="M460" s="27" t="s">
        <v>13</v>
      </c>
      <c r="N460" s="27" t="s">
        <v>27</v>
      </c>
      <c r="O460" s="27" t="s">
        <v>25</v>
      </c>
      <c r="P460" s="8">
        <f>'223 КВР 244 (2021)Р-Н'!E19</f>
        <v>63698.05</v>
      </c>
      <c r="Q460" s="8">
        <f>'223 КВР 244 (2022)Р-Н'!E18</f>
        <v>77900</v>
      </c>
      <c r="R460" s="8">
        <f>'223 КВР 244 (2023)Р-Н'!E18</f>
        <v>81000</v>
      </c>
      <c r="S460" s="22" t="s">
        <v>10</v>
      </c>
      <c r="T460" s="387"/>
      <c r="U460" s="670"/>
      <c r="V460" s="387"/>
      <c r="W460" s="670"/>
      <c r="X460" s="387"/>
      <c r="Y460" s="670"/>
    </row>
    <row r="461" spans="1:25" s="9" customFormat="1" ht="42" hidden="1" customHeight="1" x14ac:dyDescent="0.25">
      <c r="A461" s="1093"/>
      <c r="B461" s="1095"/>
      <c r="C461" s="1006" t="s">
        <v>54</v>
      </c>
      <c r="D461" s="1007" t="s">
        <v>55</v>
      </c>
      <c r="E461" s="1007" t="s">
        <v>56</v>
      </c>
      <c r="F461" s="1007" t="s">
        <v>56</v>
      </c>
      <c r="G461" s="1007" t="s">
        <v>57</v>
      </c>
      <c r="H461" s="1007" t="s">
        <v>56</v>
      </c>
      <c r="I461" s="1007" t="s">
        <v>64</v>
      </c>
      <c r="J461" s="1008" t="s">
        <v>98</v>
      </c>
      <c r="K461" s="27" t="s">
        <v>114</v>
      </c>
      <c r="L461" s="27" t="s">
        <v>52</v>
      </c>
      <c r="M461" s="27" t="s">
        <v>13</v>
      </c>
      <c r="N461" s="27" t="s">
        <v>10</v>
      </c>
      <c r="O461" s="27" t="s">
        <v>25</v>
      </c>
      <c r="P461" s="8">
        <f>'223 КВР 244 (2021)Р-Н'!E28</f>
        <v>0</v>
      </c>
      <c r="Q461" s="8"/>
      <c r="R461" s="8"/>
      <c r="S461" s="22" t="s">
        <v>10</v>
      </c>
      <c r="T461" s="387"/>
      <c r="U461" s="670"/>
      <c r="V461" s="387"/>
      <c r="W461" s="670"/>
      <c r="X461" s="387"/>
      <c r="Y461" s="670"/>
    </row>
    <row r="462" spans="1:25" s="9" customFormat="1" ht="42" hidden="1" customHeight="1" x14ac:dyDescent="0.25">
      <c r="A462" s="1091" t="s">
        <v>102</v>
      </c>
      <c r="B462" s="1095">
        <v>2644</v>
      </c>
      <c r="C462" s="1006" t="s">
        <v>54</v>
      </c>
      <c r="D462" s="1007" t="s">
        <v>55</v>
      </c>
      <c r="E462" s="1007" t="s">
        <v>56</v>
      </c>
      <c r="F462" s="1007" t="s">
        <v>56</v>
      </c>
      <c r="G462" s="1007" t="s">
        <v>57</v>
      </c>
      <c r="H462" s="1007" t="s">
        <v>56</v>
      </c>
      <c r="I462" s="1007" t="s">
        <v>64</v>
      </c>
      <c r="J462" s="1008" t="s">
        <v>98</v>
      </c>
      <c r="K462" s="27" t="s">
        <v>103</v>
      </c>
      <c r="L462" s="27" t="s">
        <v>12</v>
      </c>
      <c r="M462" s="27" t="s">
        <v>13</v>
      </c>
      <c r="N462" s="27" t="s">
        <v>10</v>
      </c>
      <c r="O462" s="27" t="s">
        <v>14</v>
      </c>
      <c r="P462" s="8">
        <f>'225  (2021)ВНЕБ, 120Д'!F77+'225  (2021)ВНЕБ, 140Д'!F77+'225  (2021)ВНЕБ, 150Д'!F77+'225  (2021)ВНЕБ, 400Д'!F77</f>
        <v>0</v>
      </c>
      <c r="Q462" s="8">
        <v>0</v>
      </c>
      <c r="R462" s="8">
        <v>0</v>
      </c>
      <c r="S462" s="22" t="s">
        <v>10</v>
      </c>
      <c r="T462" s="387"/>
      <c r="U462" s="670"/>
      <c r="V462" s="387"/>
      <c r="W462" s="670"/>
      <c r="X462" s="387"/>
      <c r="Y462" s="670"/>
    </row>
    <row r="463" spans="1:25" s="9" customFormat="1" ht="42" hidden="1" customHeight="1" x14ac:dyDescent="0.25">
      <c r="A463" s="1092"/>
      <c r="B463" s="1095"/>
      <c r="C463" s="1006" t="s">
        <v>54</v>
      </c>
      <c r="D463" s="1007" t="s">
        <v>55</v>
      </c>
      <c r="E463" s="1007" t="s">
        <v>56</v>
      </c>
      <c r="F463" s="1007" t="s">
        <v>56</v>
      </c>
      <c r="G463" s="1007" t="s">
        <v>57</v>
      </c>
      <c r="H463" s="1007" t="s">
        <v>56</v>
      </c>
      <c r="I463" s="1007" t="s">
        <v>64</v>
      </c>
      <c r="J463" s="1008" t="s">
        <v>98</v>
      </c>
      <c r="K463" s="27" t="s">
        <v>103</v>
      </c>
      <c r="L463" s="27" t="s">
        <v>52</v>
      </c>
      <c r="M463" s="27" t="s">
        <v>13</v>
      </c>
      <c r="N463" s="27" t="s">
        <v>10</v>
      </c>
      <c r="O463" s="27" t="s">
        <v>14</v>
      </c>
      <c r="P463" s="8">
        <f>'225  (2021)ВНЕБ, 120Д'!F143+'225  (2021)ВНЕБ, 140Д'!F143+'225  (2021)ВНЕБ, 150Д'!F143+'225  (2021)ВНЕБ, 400Д'!F143</f>
        <v>0</v>
      </c>
      <c r="Q463" s="8"/>
      <c r="R463" s="8"/>
      <c r="S463" s="22" t="s">
        <v>10</v>
      </c>
      <c r="T463" s="387"/>
      <c r="U463" s="670"/>
      <c r="V463" s="387"/>
      <c r="W463" s="670"/>
      <c r="X463" s="387"/>
      <c r="Y463" s="670"/>
    </row>
    <row r="464" spans="1:25" s="9" customFormat="1" ht="42" hidden="1" customHeight="1" x14ac:dyDescent="0.25">
      <c r="A464" s="1092"/>
      <c r="B464" s="1095"/>
      <c r="C464" s="1006" t="s">
        <v>54</v>
      </c>
      <c r="D464" s="1007" t="s">
        <v>55</v>
      </c>
      <c r="E464" s="1007" t="s">
        <v>56</v>
      </c>
      <c r="F464" s="1007" t="s">
        <v>56</v>
      </c>
      <c r="G464" s="1007" t="s">
        <v>57</v>
      </c>
      <c r="H464" s="1007" t="s">
        <v>56</v>
      </c>
      <c r="I464" s="1007" t="s">
        <v>64</v>
      </c>
      <c r="J464" s="1008" t="s">
        <v>98</v>
      </c>
      <c r="K464" s="27" t="s">
        <v>103</v>
      </c>
      <c r="L464" s="27" t="s">
        <v>12</v>
      </c>
      <c r="M464" s="27" t="s">
        <v>13</v>
      </c>
      <c r="N464" s="27" t="s">
        <v>10</v>
      </c>
      <c r="O464" s="27" t="s">
        <v>744</v>
      </c>
      <c r="P464" s="8">
        <v>0</v>
      </c>
      <c r="Q464" s="8"/>
      <c r="R464" s="8"/>
      <c r="S464" s="22" t="s">
        <v>10</v>
      </c>
      <c r="T464" s="387"/>
      <c r="U464" s="670"/>
      <c r="V464" s="387"/>
      <c r="W464" s="670"/>
      <c r="X464" s="387"/>
      <c r="Y464" s="670"/>
    </row>
    <row r="465" spans="1:25" s="9" customFormat="1" ht="42" hidden="1" customHeight="1" x14ac:dyDescent="0.25">
      <c r="A465" s="1092"/>
      <c r="B465" s="1095"/>
      <c r="C465" s="1006" t="s">
        <v>54</v>
      </c>
      <c r="D465" s="1007" t="s">
        <v>55</v>
      </c>
      <c r="E465" s="1007" t="s">
        <v>56</v>
      </c>
      <c r="F465" s="1007" t="s">
        <v>56</v>
      </c>
      <c r="G465" s="1007" t="s">
        <v>57</v>
      </c>
      <c r="H465" s="1007" t="s">
        <v>56</v>
      </c>
      <c r="I465" s="1007" t="s">
        <v>64</v>
      </c>
      <c r="J465" s="1008" t="s">
        <v>98</v>
      </c>
      <c r="K465" s="27" t="s">
        <v>103</v>
      </c>
      <c r="L465" s="27" t="s">
        <v>12</v>
      </c>
      <c r="M465" s="27" t="s">
        <v>13</v>
      </c>
      <c r="N465" s="27" t="s">
        <v>10</v>
      </c>
      <c r="O465" s="27" t="s">
        <v>745</v>
      </c>
      <c r="P465" s="8">
        <f>'225  (2021)20.00.04'!D77</f>
        <v>0</v>
      </c>
      <c r="Q465" s="8"/>
      <c r="R465" s="8"/>
      <c r="S465" s="22" t="s">
        <v>10</v>
      </c>
      <c r="T465" s="387"/>
      <c r="U465" s="670"/>
      <c r="V465" s="387"/>
      <c r="W465" s="670"/>
      <c r="X465" s="387"/>
      <c r="Y465" s="670"/>
    </row>
    <row r="466" spans="1:25" s="9" customFormat="1" ht="42" customHeight="1" x14ac:dyDescent="0.25">
      <c r="A466" s="1092"/>
      <c r="B466" s="1095"/>
      <c r="C466" s="1006" t="s">
        <v>54</v>
      </c>
      <c r="D466" s="1007" t="s">
        <v>55</v>
      </c>
      <c r="E466" s="1007" t="s">
        <v>56</v>
      </c>
      <c r="F466" s="1007" t="s">
        <v>56</v>
      </c>
      <c r="G466" s="1007" t="s">
        <v>57</v>
      </c>
      <c r="H466" s="1007" t="s">
        <v>56</v>
      </c>
      <c r="I466" s="1007" t="s">
        <v>64</v>
      </c>
      <c r="J466" s="1008" t="s">
        <v>98</v>
      </c>
      <c r="K466" s="27" t="s">
        <v>103</v>
      </c>
      <c r="L466" s="27" t="s">
        <v>12</v>
      </c>
      <c r="M466" s="27" t="s">
        <v>13</v>
      </c>
      <c r="N466" s="27" t="s">
        <v>909</v>
      </c>
      <c r="O466" s="27" t="s">
        <v>25</v>
      </c>
      <c r="P466" s="8">
        <f>'225 (2021)Р-Н (001.10.0000)'!F37</f>
        <v>72000</v>
      </c>
      <c r="Q466" s="8">
        <f>'225 (2022)Р-Н (001.10.0000)'!F35</f>
        <v>24000</v>
      </c>
      <c r="R466" s="8">
        <f>'225 (2023)Р-Н (001.10.0000)'!F35</f>
        <v>24000</v>
      </c>
      <c r="S466" s="22" t="s">
        <v>10</v>
      </c>
      <c r="T466" s="387"/>
      <c r="U466" s="670"/>
      <c r="V466" s="387"/>
      <c r="W466" s="670"/>
      <c r="X466" s="387"/>
      <c r="Y466" s="670"/>
    </row>
    <row r="467" spans="1:25" s="9" customFormat="1" ht="42" customHeight="1" x14ac:dyDescent="0.25">
      <c r="A467" s="1092"/>
      <c r="B467" s="1095"/>
      <c r="C467" s="1006" t="s">
        <v>54</v>
      </c>
      <c r="D467" s="1007" t="s">
        <v>55</v>
      </c>
      <c r="E467" s="1007" t="s">
        <v>56</v>
      </c>
      <c r="F467" s="1007" t="s">
        <v>56</v>
      </c>
      <c r="G467" s="1007" t="s">
        <v>57</v>
      </c>
      <c r="H467" s="1007" t="s">
        <v>56</v>
      </c>
      <c r="I467" s="1007" t="s">
        <v>64</v>
      </c>
      <c r="J467" s="1008" t="s">
        <v>98</v>
      </c>
      <c r="K467" s="27" t="s">
        <v>103</v>
      </c>
      <c r="L467" s="27" t="s">
        <v>12</v>
      </c>
      <c r="M467" s="27" t="s">
        <v>13</v>
      </c>
      <c r="N467" s="27" t="s">
        <v>911</v>
      </c>
      <c r="O467" s="27" t="s">
        <v>25</v>
      </c>
      <c r="P467" s="8">
        <f>'225 (2021)Р-Н (001.11.0000)'!F34</f>
        <v>12000</v>
      </c>
      <c r="Q467" s="8">
        <f>'225 (2022)Р-Н (001.11.0000)'!F33</f>
        <v>24000</v>
      </c>
      <c r="R467" s="8">
        <f>'225 (2023)Р-Н (001.11.0000)'!F33</f>
        <v>24000</v>
      </c>
      <c r="S467" s="22" t="s">
        <v>10</v>
      </c>
      <c r="T467" s="387"/>
      <c r="U467" s="670"/>
      <c r="V467" s="387"/>
      <c r="W467" s="670"/>
      <c r="X467" s="387"/>
      <c r="Y467" s="670"/>
    </row>
    <row r="468" spans="1:25" s="9" customFormat="1" ht="42" hidden="1" customHeight="1" x14ac:dyDescent="0.25">
      <c r="A468" s="1092"/>
      <c r="B468" s="1095"/>
      <c r="C468" s="1006" t="s">
        <v>54</v>
      </c>
      <c r="D468" s="1007" t="s">
        <v>55</v>
      </c>
      <c r="E468" s="1007" t="s">
        <v>56</v>
      </c>
      <c r="F468" s="1007" t="s">
        <v>56</v>
      </c>
      <c r="G468" s="1007" t="s">
        <v>57</v>
      </c>
      <c r="H468" s="1007" t="s">
        <v>56</v>
      </c>
      <c r="I468" s="1007" t="s">
        <v>64</v>
      </c>
      <c r="J468" s="1008" t="s">
        <v>98</v>
      </c>
      <c r="K468" s="27" t="s">
        <v>103</v>
      </c>
      <c r="L468" s="27" t="s">
        <v>12</v>
      </c>
      <c r="M468" s="27" t="s">
        <v>13</v>
      </c>
      <c r="N468" s="27" t="s">
        <v>913</v>
      </c>
      <c r="O468" s="27" t="s">
        <v>25</v>
      </c>
      <c r="P468" s="8">
        <v>0</v>
      </c>
      <c r="Q468" s="8">
        <v>0</v>
      </c>
      <c r="R468" s="8">
        <v>0</v>
      </c>
      <c r="S468" s="22" t="s">
        <v>10</v>
      </c>
      <c r="T468" s="387"/>
      <c r="U468" s="670"/>
      <c r="V468" s="387"/>
      <c r="W468" s="670"/>
      <c r="X468" s="387"/>
      <c r="Y468" s="670"/>
    </row>
    <row r="469" spans="1:25" s="9" customFormat="1" ht="42" customHeight="1" x14ac:dyDescent="0.25">
      <c r="A469" s="1092"/>
      <c r="B469" s="1095"/>
      <c r="C469" s="1006" t="s">
        <v>54</v>
      </c>
      <c r="D469" s="1007" t="s">
        <v>55</v>
      </c>
      <c r="E469" s="1007" t="s">
        <v>56</v>
      </c>
      <c r="F469" s="1007" t="s">
        <v>56</v>
      </c>
      <c r="G469" s="1007" t="s">
        <v>57</v>
      </c>
      <c r="H469" s="1007" t="s">
        <v>56</v>
      </c>
      <c r="I469" s="1007" t="s">
        <v>64</v>
      </c>
      <c r="J469" s="1008" t="s">
        <v>98</v>
      </c>
      <c r="K469" s="27" t="s">
        <v>103</v>
      </c>
      <c r="L469" s="27" t="s">
        <v>12</v>
      </c>
      <c r="M469" s="27" t="s">
        <v>13</v>
      </c>
      <c r="N469" s="27" t="s">
        <v>34</v>
      </c>
      <c r="O469" s="27" t="s">
        <v>25</v>
      </c>
      <c r="P469" s="8">
        <f>'225  (2021)Р-Н'!F73</f>
        <v>97017.19</v>
      </c>
      <c r="Q469" s="8">
        <f>'225  (2022)Р-Н'!F72</f>
        <v>174100.93</v>
      </c>
      <c r="R469" s="8">
        <f>'225  (2023)Р-Н'!F72</f>
        <v>108477.93</v>
      </c>
      <c r="S469" s="22" t="s">
        <v>10</v>
      </c>
      <c r="T469" s="387"/>
      <c r="U469" s="670"/>
      <c r="V469" s="387"/>
      <c r="W469" s="670"/>
      <c r="X469" s="387"/>
      <c r="Y469" s="670"/>
    </row>
    <row r="470" spans="1:25" s="9" customFormat="1" ht="42" customHeight="1" x14ac:dyDescent="0.25">
      <c r="A470" s="1092"/>
      <c r="B470" s="1095"/>
      <c r="C470" s="1006" t="s">
        <v>54</v>
      </c>
      <c r="D470" s="1007" t="s">
        <v>55</v>
      </c>
      <c r="E470" s="1007" t="s">
        <v>56</v>
      </c>
      <c r="F470" s="1007" t="s">
        <v>56</v>
      </c>
      <c r="G470" s="1007" t="s">
        <v>57</v>
      </c>
      <c r="H470" s="1007" t="s">
        <v>56</v>
      </c>
      <c r="I470" s="1007" t="s">
        <v>64</v>
      </c>
      <c r="J470" s="1008" t="s">
        <v>98</v>
      </c>
      <c r="K470" s="27" t="s">
        <v>103</v>
      </c>
      <c r="L470" s="27" t="s">
        <v>52</v>
      </c>
      <c r="M470" s="27" t="s">
        <v>13</v>
      </c>
      <c r="N470" s="27" t="s">
        <v>10</v>
      </c>
      <c r="O470" s="27" t="s">
        <v>25</v>
      </c>
      <c r="P470" s="8">
        <f>'225  (2021)Р-Н'!F135+'225  (2021)Р-Н'!F197+'225 (2021)Р-Н (001.10.0000)'!F59+'225 (2021)Р-Н (001.11.0000)'!F57+'225 (2021)Р-Н (001.11.0000)'!F81</f>
        <v>28693.59</v>
      </c>
      <c r="Q470" s="8"/>
      <c r="R470" s="8"/>
      <c r="S470" s="22" t="s">
        <v>10</v>
      </c>
      <c r="T470" s="387"/>
      <c r="U470" s="670"/>
      <c r="V470" s="387"/>
      <c r="W470" s="670"/>
      <c r="X470" s="387"/>
      <c r="Y470" s="670"/>
    </row>
    <row r="471" spans="1:25" s="9" customFormat="1" ht="42" customHeight="1" x14ac:dyDescent="0.25">
      <c r="A471" s="1092"/>
      <c r="B471" s="1095"/>
      <c r="C471" s="1006" t="s">
        <v>54</v>
      </c>
      <c r="D471" s="1007" t="s">
        <v>55</v>
      </c>
      <c r="E471" s="1007" t="s">
        <v>56</v>
      </c>
      <c r="F471" s="1007" t="s">
        <v>56</v>
      </c>
      <c r="G471" s="1007" t="s">
        <v>57</v>
      </c>
      <c r="H471" s="1007" t="s">
        <v>56</v>
      </c>
      <c r="I471" s="1007" t="s">
        <v>58</v>
      </c>
      <c r="J471" s="1008" t="s">
        <v>98</v>
      </c>
      <c r="K471" s="27" t="s">
        <v>103</v>
      </c>
      <c r="L471" s="27" t="s">
        <v>12</v>
      </c>
      <c r="M471" s="27" t="s">
        <v>13</v>
      </c>
      <c r="N471" s="27" t="s">
        <v>20</v>
      </c>
      <c r="O471" s="27" t="s">
        <v>21</v>
      </c>
      <c r="P471" s="8">
        <f>'225  (2021)КРАЙ'!F39</f>
        <v>15000</v>
      </c>
      <c r="Q471" s="8">
        <f>'225  (2022)КРАЙ'!F38</f>
        <v>15000</v>
      </c>
      <c r="R471" s="8">
        <f>'225  (2023)КРАЙ'!F38</f>
        <v>15000</v>
      </c>
      <c r="S471" s="22" t="s">
        <v>10</v>
      </c>
      <c r="T471" s="387"/>
      <c r="U471" s="670"/>
      <c r="V471" s="387"/>
      <c r="W471" s="670"/>
      <c r="X471" s="387"/>
      <c r="Y471" s="670"/>
    </row>
    <row r="472" spans="1:25" s="9" customFormat="1" ht="42" hidden="1" customHeight="1" x14ac:dyDescent="0.25">
      <c r="A472" s="1092"/>
      <c r="B472" s="1095"/>
      <c r="C472" s="1006" t="s">
        <v>54</v>
      </c>
      <c r="D472" s="1007" t="s">
        <v>55</v>
      </c>
      <c r="E472" s="1007" t="s">
        <v>56</v>
      </c>
      <c r="F472" s="1007" t="s">
        <v>56</v>
      </c>
      <c r="G472" s="1007" t="s">
        <v>57</v>
      </c>
      <c r="H472" s="1007" t="s">
        <v>56</v>
      </c>
      <c r="I472" s="1007" t="s">
        <v>58</v>
      </c>
      <c r="J472" s="1008" t="s">
        <v>98</v>
      </c>
      <c r="K472" s="27" t="s">
        <v>103</v>
      </c>
      <c r="L472" s="27" t="s">
        <v>52</v>
      </c>
      <c r="M472" s="27" t="s">
        <v>13</v>
      </c>
      <c r="N472" s="27" t="s">
        <v>10</v>
      </c>
      <c r="O472" s="27" t="s">
        <v>21</v>
      </c>
      <c r="P472" s="8">
        <f>'225  (2021)КРАЙ'!F67</f>
        <v>0</v>
      </c>
      <c r="Q472" s="8"/>
      <c r="R472" s="8"/>
      <c r="S472" s="22" t="s">
        <v>10</v>
      </c>
      <c r="T472" s="387"/>
      <c r="U472" s="670"/>
      <c r="V472" s="387"/>
      <c r="W472" s="670"/>
      <c r="X472" s="387"/>
      <c r="Y472" s="670"/>
    </row>
    <row r="473" spans="1:25" s="9" customFormat="1" ht="42" hidden="1" customHeight="1" x14ac:dyDescent="0.25">
      <c r="A473" s="1092"/>
      <c r="B473" s="1095"/>
      <c r="C473" s="1006" t="s">
        <v>54</v>
      </c>
      <c r="D473" s="1007" t="s">
        <v>55</v>
      </c>
      <c r="E473" s="1007" t="s">
        <v>56</v>
      </c>
      <c r="F473" s="1007" t="s">
        <v>56</v>
      </c>
      <c r="G473" s="1007" t="s">
        <v>57</v>
      </c>
      <c r="H473" s="1007" t="s">
        <v>56</v>
      </c>
      <c r="I473" s="1007" t="s">
        <v>1148</v>
      </c>
      <c r="J473" s="1008" t="s">
        <v>98</v>
      </c>
      <c r="K473" s="27" t="s">
        <v>103</v>
      </c>
      <c r="L473" s="27" t="s">
        <v>12</v>
      </c>
      <c r="M473" s="27" t="s">
        <v>13</v>
      </c>
      <c r="N473" s="27" t="s">
        <v>42</v>
      </c>
      <c r="O473" s="27" t="s">
        <v>40</v>
      </c>
      <c r="P473" s="8">
        <v>0</v>
      </c>
      <c r="Q473" s="8"/>
      <c r="R473" s="8"/>
      <c r="S473" s="22" t="s">
        <v>10</v>
      </c>
      <c r="T473" s="387"/>
      <c r="U473" s="670"/>
      <c r="V473" s="387"/>
      <c r="W473" s="670"/>
      <c r="X473" s="387"/>
      <c r="Y473" s="670"/>
    </row>
    <row r="474" spans="1:25" s="9" customFormat="1" ht="42" hidden="1" customHeight="1" x14ac:dyDescent="0.25">
      <c r="A474" s="1092"/>
      <c r="B474" s="1095"/>
      <c r="C474" s="1006" t="s">
        <v>54</v>
      </c>
      <c r="D474" s="1007" t="s">
        <v>55</v>
      </c>
      <c r="E474" s="1007" t="s">
        <v>56</v>
      </c>
      <c r="F474" s="1007"/>
      <c r="G474" s="1007"/>
      <c r="H474" s="1007"/>
      <c r="I474" s="1007"/>
      <c r="J474" s="1008" t="s">
        <v>98</v>
      </c>
      <c r="K474" s="27" t="s">
        <v>103</v>
      </c>
      <c r="L474" s="27" t="s">
        <v>12</v>
      </c>
      <c r="M474" s="27" t="s">
        <v>13</v>
      </c>
      <c r="N474" s="27" t="s">
        <v>748</v>
      </c>
      <c r="O474" s="27" t="s">
        <v>43</v>
      </c>
      <c r="P474" s="8">
        <v>0</v>
      </c>
      <c r="Q474" s="8"/>
      <c r="R474" s="8"/>
      <c r="S474" s="22" t="s">
        <v>10</v>
      </c>
      <c r="T474" s="387"/>
      <c r="U474" s="670"/>
      <c r="V474" s="387"/>
      <c r="W474" s="670"/>
      <c r="X474" s="387"/>
      <c r="Y474" s="670"/>
    </row>
    <row r="475" spans="1:25" s="9" customFormat="1" ht="42" hidden="1" customHeight="1" x14ac:dyDescent="0.25">
      <c r="A475" s="1092"/>
      <c r="B475" s="1095"/>
      <c r="C475" s="1006" t="s">
        <v>54</v>
      </c>
      <c r="D475" s="1007" t="s">
        <v>55</v>
      </c>
      <c r="E475" s="1007" t="s">
        <v>56</v>
      </c>
      <c r="F475" s="1007" t="s">
        <v>56</v>
      </c>
      <c r="G475" s="1007" t="s">
        <v>57</v>
      </c>
      <c r="H475" s="1007" t="s">
        <v>951</v>
      </c>
      <c r="I475" s="1007" t="s">
        <v>952</v>
      </c>
      <c r="J475" s="1008" t="s">
        <v>98</v>
      </c>
      <c r="K475" s="27" t="s">
        <v>103</v>
      </c>
      <c r="L475" s="27" t="s">
        <v>12</v>
      </c>
      <c r="M475" s="27" t="s">
        <v>13</v>
      </c>
      <c r="N475" s="27" t="s">
        <v>798</v>
      </c>
      <c r="O475" s="27" t="s">
        <v>43</v>
      </c>
      <c r="P475" s="8">
        <v>0</v>
      </c>
      <c r="Q475" s="8"/>
      <c r="R475" s="8"/>
      <c r="S475" s="22" t="s">
        <v>10</v>
      </c>
      <c r="T475" s="387"/>
      <c r="U475" s="670"/>
      <c r="V475" s="387"/>
      <c r="W475" s="670"/>
      <c r="X475" s="387"/>
      <c r="Y475" s="670"/>
    </row>
    <row r="476" spans="1:25" s="9" customFormat="1" ht="42" hidden="1" customHeight="1" x14ac:dyDescent="0.25">
      <c r="A476" s="1092"/>
      <c r="B476" s="1095"/>
      <c r="C476" s="1054" t="s">
        <v>54</v>
      </c>
      <c r="D476" s="1055" t="s">
        <v>55</v>
      </c>
      <c r="E476" s="1055" t="s">
        <v>56</v>
      </c>
      <c r="F476" s="1055" t="s">
        <v>56</v>
      </c>
      <c r="G476" s="1055" t="s">
        <v>57</v>
      </c>
      <c r="H476" s="1055" t="s">
        <v>56</v>
      </c>
      <c r="I476" s="1055" t="s">
        <v>827</v>
      </c>
      <c r="J476" s="1056" t="s">
        <v>98</v>
      </c>
      <c r="K476" s="27" t="s">
        <v>103</v>
      </c>
      <c r="L476" s="27" t="s">
        <v>12</v>
      </c>
      <c r="M476" s="27" t="s">
        <v>13</v>
      </c>
      <c r="N476" s="27" t="s">
        <v>1222</v>
      </c>
      <c r="O476" s="27" t="s">
        <v>43</v>
      </c>
      <c r="P476" s="8">
        <v>0</v>
      </c>
      <c r="Q476" s="8"/>
      <c r="R476" s="8"/>
      <c r="S476" s="22" t="s">
        <v>10</v>
      </c>
      <c r="T476" s="387"/>
      <c r="U476" s="670"/>
      <c r="V476" s="387"/>
      <c r="W476" s="670"/>
      <c r="X476" s="387"/>
      <c r="Y476" s="670"/>
    </row>
    <row r="477" spans="1:25" s="9" customFormat="1" ht="42" hidden="1" customHeight="1" x14ac:dyDescent="0.25">
      <c r="A477" s="1092"/>
      <c r="B477" s="1095"/>
      <c r="C477" s="1006" t="s">
        <v>54</v>
      </c>
      <c r="D477" s="1007" t="s">
        <v>55</v>
      </c>
      <c r="E477" s="1007" t="s">
        <v>56</v>
      </c>
      <c r="F477" s="1007"/>
      <c r="G477" s="1007"/>
      <c r="H477" s="1007"/>
      <c r="I477" s="1007"/>
      <c r="J477" s="1008" t="s">
        <v>98</v>
      </c>
      <c r="K477" s="27" t="s">
        <v>103</v>
      </c>
      <c r="L477" s="27" t="s">
        <v>12</v>
      </c>
      <c r="M477" s="27" t="s">
        <v>13</v>
      </c>
      <c r="N477" s="27" t="s">
        <v>707</v>
      </c>
      <c r="O477" s="27" t="s">
        <v>43</v>
      </c>
      <c r="P477" s="8">
        <v>0</v>
      </c>
      <c r="Q477" s="8"/>
      <c r="R477" s="8"/>
      <c r="S477" s="22" t="s">
        <v>10</v>
      </c>
      <c r="T477" s="387"/>
      <c r="U477" s="670"/>
      <c r="V477" s="387"/>
      <c r="W477" s="670"/>
      <c r="X477" s="387"/>
      <c r="Y477" s="670"/>
    </row>
    <row r="478" spans="1:25" s="9" customFormat="1" ht="42" hidden="1" customHeight="1" x14ac:dyDescent="0.25">
      <c r="A478" s="1092"/>
      <c r="B478" s="1095"/>
      <c r="C478" s="1006" t="s">
        <v>54</v>
      </c>
      <c r="D478" s="1007" t="s">
        <v>55</v>
      </c>
      <c r="E478" s="1007" t="s">
        <v>56</v>
      </c>
      <c r="F478" s="1007"/>
      <c r="G478" s="1007"/>
      <c r="H478" s="1007"/>
      <c r="I478" s="1007"/>
      <c r="J478" s="1008" t="s">
        <v>98</v>
      </c>
      <c r="K478" s="27" t="s">
        <v>103</v>
      </c>
      <c r="L478" s="27" t="s">
        <v>12</v>
      </c>
      <c r="M478" s="27" t="s">
        <v>13</v>
      </c>
      <c r="N478" s="27" t="s">
        <v>707</v>
      </c>
      <c r="O478" s="27" t="s">
        <v>43</v>
      </c>
      <c r="P478" s="8">
        <v>0</v>
      </c>
      <c r="Q478" s="8"/>
      <c r="R478" s="8"/>
      <c r="S478" s="22" t="s">
        <v>10</v>
      </c>
      <c r="T478" s="387"/>
      <c r="U478" s="670"/>
      <c r="V478" s="387"/>
      <c r="W478" s="670"/>
      <c r="X478" s="387"/>
      <c r="Y478" s="670"/>
    </row>
    <row r="479" spans="1:25" s="9" customFormat="1" ht="42" hidden="1" customHeight="1" x14ac:dyDescent="0.25">
      <c r="A479" s="1092"/>
      <c r="B479" s="1095"/>
      <c r="C479" s="1006" t="s">
        <v>54</v>
      </c>
      <c r="D479" s="1007" t="s">
        <v>55</v>
      </c>
      <c r="E479" s="1007" t="s">
        <v>56</v>
      </c>
      <c r="F479" s="1007"/>
      <c r="G479" s="1007"/>
      <c r="H479" s="1007"/>
      <c r="I479" s="1007"/>
      <c r="J479" s="1008" t="s">
        <v>98</v>
      </c>
      <c r="K479" s="27" t="s">
        <v>103</v>
      </c>
      <c r="L479" s="27" t="s">
        <v>12</v>
      </c>
      <c r="M479" s="27" t="s">
        <v>13</v>
      </c>
      <c r="N479" s="27" t="s">
        <v>707</v>
      </c>
      <c r="O479" s="27" t="s">
        <v>43</v>
      </c>
      <c r="P479" s="8">
        <v>0</v>
      </c>
      <c r="Q479" s="8"/>
      <c r="R479" s="8"/>
      <c r="S479" s="22" t="s">
        <v>10</v>
      </c>
      <c r="T479" s="387"/>
      <c r="U479" s="670"/>
      <c r="V479" s="387"/>
      <c r="W479" s="670"/>
      <c r="X479" s="387"/>
      <c r="Y479" s="670"/>
    </row>
    <row r="480" spans="1:25" s="9" customFormat="1" ht="42" hidden="1" customHeight="1" x14ac:dyDescent="0.25">
      <c r="A480" s="1092"/>
      <c r="B480" s="1095"/>
      <c r="C480" s="1006" t="s">
        <v>54</v>
      </c>
      <c r="D480" s="1007" t="s">
        <v>55</v>
      </c>
      <c r="E480" s="1007" t="s">
        <v>56</v>
      </c>
      <c r="F480" s="1007" t="s">
        <v>56</v>
      </c>
      <c r="G480" s="1007" t="s">
        <v>57</v>
      </c>
      <c r="H480" s="1007" t="s">
        <v>951</v>
      </c>
      <c r="I480" s="1007" t="s">
        <v>952</v>
      </c>
      <c r="J480" s="1008" t="s">
        <v>98</v>
      </c>
      <c r="K480" s="27" t="s">
        <v>103</v>
      </c>
      <c r="L480" s="27" t="s">
        <v>12</v>
      </c>
      <c r="M480" s="27" t="s">
        <v>13</v>
      </c>
      <c r="N480" s="27" t="s">
        <v>807</v>
      </c>
      <c r="O480" s="27" t="s">
        <v>806</v>
      </c>
      <c r="P480" s="8">
        <v>0</v>
      </c>
      <c r="Q480" s="8"/>
      <c r="R480" s="8"/>
      <c r="S480" s="22" t="s">
        <v>10</v>
      </c>
      <c r="T480" s="387"/>
      <c r="U480" s="670"/>
      <c r="V480" s="387"/>
      <c r="W480" s="670"/>
      <c r="X480" s="387"/>
      <c r="Y480" s="670"/>
    </row>
    <row r="481" spans="1:25" s="9" customFormat="1" ht="42" hidden="1" customHeight="1" x14ac:dyDescent="0.25">
      <c r="A481" s="1092"/>
      <c r="B481" s="1095"/>
      <c r="C481" s="1006" t="s">
        <v>54</v>
      </c>
      <c r="D481" s="1007" t="s">
        <v>55</v>
      </c>
      <c r="E481" s="1007" t="s">
        <v>56</v>
      </c>
      <c r="F481" s="1007" t="s">
        <v>56</v>
      </c>
      <c r="G481" s="1007" t="s">
        <v>57</v>
      </c>
      <c r="H481" s="1007" t="s">
        <v>951</v>
      </c>
      <c r="I481" s="1007" t="s">
        <v>952</v>
      </c>
      <c r="J481" s="1008" t="s">
        <v>98</v>
      </c>
      <c r="K481" s="27" t="s">
        <v>103</v>
      </c>
      <c r="L481" s="27" t="s">
        <v>12</v>
      </c>
      <c r="M481" s="27" t="s">
        <v>13</v>
      </c>
      <c r="N481" s="27" t="s">
        <v>807</v>
      </c>
      <c r="O481" s="27" t="s">
        <v>40</v>
      </c>
      <c r="P481" s="8">
        <v>0</v>
      </c>
      <c r="Q481" s="8"/>
      <c r="R481" s="8"/>
      <c r="S481" s="22" t="s">
        <v>10</v>
      </c>
      <c r="T481" s="387"/>
      <c r="U481" s="670"/>
      <c r="V481" s="387"/>
      <c r="W481" s="670"/>
      <c r="X481" s="387"/>
      <c r="Y481" s="670"/>
    </row>
    <row r="482" spans="1:25" s="9" customFormat="1" ht="42" hidden="1" customHeight="1" x14ac:dyDescent="0.25">
      <c r="A482" s="1092"/>
      <c r="B482" s="1095"/>
      <c r="C482" s="1006" t="s">
        <v>54</v>
      </c>
      <c r="D482" s="1007" t="s">
        <v>55</v>
      </c>
      <c r="E482" s="1007" t="s">
        <v>56</v>
      </c>
      <c r="F482" s="1007" t="s">
        <v>56</v>
      </c>
      <c r="G482" s="1007" t="s">
        <v>9</v>
      </c>
      <c r="H482" s="1007" t="s">
        <v>63</v>
      </c>
      <c r="I482" s="1007" t="s">
        <v>823</v>
      </c>
      <c r="J482" s="1008" t="s">
        <v>98</v>
      </c>
      <c r="K482" s="27" t="s">
        <v>103</v>
      </c>
      <c r="L482" s="27" t="s">
        <v>12</v>
      </c>
      <c r="M482" s="27" t="s">
        <v>13</v>
      </c>
      <c r="N482" s="27" t="s">
        <v>808</v>
      </c>
      <c r="O482" s="27" t="s">
        <v>40</v>
      </c>
      <c r="P482" s="8">
        <f>'225 (2021)500.02.0003 ЕГЭ'!F70</f>
        <v>0</v>
      </c>
      <c r="Q482" s="8">
        <f>'225 (2022)500.02.0003 ЕГЭ'!F70</f>
        <v>0</v>
      </c>
      <c r="R482" s="8">
        <f>'225 (2023)500.02.0003 ЕГЭ'!F70</f>
        <v>0</v>
      </c>
      <c r="S482" s="22" t="s">
        <v>10</v>
      </c>
      <c r="T482" s="387"/>
      <c r="U482" s="670"/>
      <c r="V482" s="387"/>
      <c r="W482" s="670"/>
      <c r="X482" s="387"/>
      <c r="Y482" s="670"/>
    </row>
    <row r="483" spans="1:25" s="9" customFormat="1" ht="42" hidden="1" customHeight="1" x14ac:dyDescent="0.25">
      <c r="A483" s="1092"/>
      <c r="B483" s="1095"/>
      <c r="C483" s="1006" t="s">
        <v>54</v>
      </c>
      <c r="D483" s="1007" t="s">
        <v>55</v>
      </c>
      <c r="E483" s="1007" t="s">
        <v>56</v>
      </c>
      <c r="F483" s="1007"/>
      <c r="G483" s="1007"/>
      <c r="H483" s="1007"/>
      <c r="I483" s="1007"/>
      <c r="J483" s="1008" t="s">
        <v>98</v>
      </c>
      <c r="K483" s="27" t="s">
        <v>103</v>
      </c>
      <c r="L483" s="27" t="s">
        <v>12</v>
      </c>
      <c r="M483" s="27" t="s">
        <v>13</v>
      </c>
      <c r="N483" s="27" t="s">
        <v>815</v>
      </c>
      <c r="O483" s="27" t="s">
        <v>40</v>
      </c>
      <c r="P483" s="8">
        <v>0</v>
      </c>
      <c r="Q483" s="8"/>
      <c r="R483" s="8"/>
      <c r="S483" s="22" t="s">
        <v>10</v>
      </c>
      <c r="T483" s="387"/>
      <c r="U483" s="670"/>
      <c r="V483" s="387"/>
      <c r="W483" s="670"/>
      <c r="X483" s="387"/>
      <c r="Y483" s="670"/>
    </row>
    <row r="484" spans="1:25" s="9" customFormat="1" ht="42" hidden="1" customHeight="1" x14ac:dyDescent="0.25">
      <c r="A484" s="1092"/>
      <c r="B484" s="1095"/>
      <c r="C484" s="1006" t="s">
        <v>54</v>
      </c>
      <c r="D484" s="1007" t="s">
        <v>55</v>
      </c>
      <c r="E484" s="1007" t="s">
        <v>56</v>
      </c>
      <c r="F484" s="1007"/>
      <c r="G484" s="1007"/>
      <c r="H484" s="1007"/>
      <c r="I484" s="1007"/>
      <c r="J484" s="1008" t="s">
        <v>98</v>
      </c>
      <c r="K484" s="27" t="s">
        <v>103</v>
      </c>
      <c r="L484" s="27" t="s">
        <v>12</v>
      </c>
      <c r="M484" s="27" t="s">
        <v>13</v>
      </c>
      <c r="N484" s="27" t="s">
        <v>815</v>
      </c>
      <c r="O484" s="27" t="s">
        <v>40</v>
      </c>
      <c r="P484" s="8">
        <v>0</v>
      </c>
      <c r="Q484" s="8"/>
      <c r="R484" s="8"/>
      <c r="S484" s="22" t="s">
        <v>10</v>
      </c>
      <c r="T484" s="387"/>
      <c r="U484" s="670"/>
      <c r="V484" s="387"/>
      <c r="W484" s="670"/>
      <c r="X484" s="387"/>
      <c r="Y484" s="670"/>
    </row>
    <row r="485" spans="1:25" s="9" customFormat="1" ht="42" hidden="1" customHeight="1" x14ac:dyDescent="0.25">
      <c r="A485" s="1092"/>
      <c r="B485" s="1095"/>
      <c r="C485" s="1006" t="s">
        <v>54</v>
      </c>
      <c r="D485" s="1007" t="s">
        <v>55</v>
      </c>
      <c r="E485" s="1007" t="s">
        <v>56</v>
      </c>
      <c r="F485" s="1007"/>
      <c r="G485" s="1007"/>
      <c r="H485" s="1007"/>
      <c r="I485" s="1007"/>
      <c r="J485" s="1008" t="s">
        <v>98</v>
      </c>
      <c r="K485" s="27" t="s">
        <v>103</v>
      </c>
      <c r="L485" s="27" t="s">
        <v>12</v>
      </c>
      <c r="M485" s="27" t="s">
        <v>13</v>
      </c>
      <c r="N485" s="27" t="s">
        <v>815</v>
      </c>
      <c r="O485" s="27" t="s">
        <v>40</v>
      </c>
      <c r="P485" s="8">
        <v>0</v>
      </c>
      <c r="Q485" s="8"/>
      <c r="R485" s="8"/>
      <c r="S485" s="22" t="s">
        <v>10</v>
      </c>
      <c r="T485" s="387"/>
      <c r="U485" s="670"/>
      <c r="V485" s="387"/>
      <c r="W485" s="670"/>
      <c r="X485" s="387"/>
      <c r="Y485" s="670"/>
    </row>
    <row r="486" spans="1:25" s="9" customFormat="1" ht="42" hidden="1" customHeight="1" x14ac:dyDescent="0.25">
      <c r="A486" s="1092"/>
      <c r="B486" s="1095"/>
      <c r="C486" s="1006" t="s">
        <v>54</v>
      </c>
      <c r="D486" s="1007" t="s">
        <v>55</v>
      </c>
      <c r="E486" s="1007" t="s">
        <v>56</v>
      </c>
      <c r="F486" s="1007"/>
      <c r="G486" s="1007"/>
      <c r="H486" s="1007"/>
      <c r="I486" s="1007"/>
      <c r="J486" s="1008" t="s">
        <v>98</v>
      </c>
      <c r="K486" s="27" t="s">
        <v>103</v>
      </c>
      <c r="L486" s="27" t="s">
        <v>12</v>
      </c>
      <c r="M486" s="27" t="s">
        <v>13</v>
      </c>
      <c r="N486" s="27" t="s">
        <v>820</v>
      </c>
      <c r="O486" s="27" t="s">
        <v>40</v>
      </c>
      <c r="P486" s="8">
        <v>0</v>
      </c>
      <c r="Q486" s="8"/>
      <c r="R486" s="8"/>
      <c r="S486" s="22" t="s">
        <v>10</v>
      </c>
      <c r="T486" s="387"/>
      <c r="U486" s="670"/>
      <c r="V486" s="387"/>
      <c r="W486" s="670"/>
      <c r="X486" s="387"/>
      <c r="Y486" s="670"/>
    </row>
    <row r="487" spans="1:25" s="9" customFormat="1" ht="42" hidden="1" customHeight="1" x14ac:dyDescent="0.25">
      <c r="A487" s="1092"/>
      <c r="B487" s="1095"/>
      <c r="C487" s="1006" t="s">
        <v>54</v>
      </c>
      <c r="D487" s="1007" t="s">
        <v>55</v>
      </c>
      <c r="E487" s="1007" t="s">
        <v>56</v>
      </c>
      <c r="F487" s="1007"/>
      <c r="G487" s="1007"/>
      <c r="H487" s="1007"/>
      <c r="I487" s="1007"/>
      <c r="J487" s="1008" t="s">
        <v>98</v>
      </c>
      <c r="K487" s="27" t="s">
        <v>103</v>
      </c>
      <c r="L487" s="27" t="s">
        <v>12</v>
      </c>
      <c r="M487" s="27" t="s">
        <v>13</v>
      </c>
      <c r="N487" s="27" t="s">
        <v>820</v>
      </c>
      <c r="O487" s="27" t="s">
        <v>40</v>
      </c>
      <c r="P487" s="8">
        <v>0</v>
      </c>
      <c r="Q487" s="8"/>
      <c r="R487" s="8"/>
      <c r="S487" s="22" t="s">
        <v>10</v>
      </c>
      <c r="T487" s="387"/>
      <c r="U487" s="670"/>
      <c r="V487" s="387"/>
      <c r="W487" s="670"/>
      <c r="X487" s="387"/>
      <c r="Y487" s="670"/>
    </row>
    <row r="488" spans="1:25" s="9" customFormat="1" ht="42" hidden="1" customHeight="1" x14ac:dyDescent="0.25">
      <c r="A488" s="1092"/>
      <c r="B488" s="1095"/>
      <c r="C488" s="1006" t="s">
        <v>54</v>
      </c>
      <c r="D488" s="1007" t="s">
        <v>55</v>
      </c>
      <c r="E488" s="1007" t="s">
        <v>56</v>
      </c>
      <c r="F488" s="1007"/>
      <c r="G488" s="1007"/>
      <c r="H488" s="1007"/>
      <c r="I488" s="1007"/>
      <c r="J488" s="1008" t="s">
        <v>98</v>
      </c>
      <c r="K488" s="27" t="s">
        <v>103</v>
      </c>
      <c r="L488" s="27" t="s">
        <v>12</v>
      </c>
      <c r="M488" s="27" t="s">
        <v>13</v>
      </c>
      <c r="N488" s="27" t="s">
        <v>820</v>
      </c>
      <c r="O488" s="27" t="s">
        <v>40</v>
      </c>
      <c r="P488" s="8">
        <v>0</v>
      </c>
      <c r="Q488" s="8"/>
      <c r="R488" s="8"/>
      <c r="S488" s="22" t="s">
        <v>10</v>
      </c>
      <c r="T488" s="387"/>
      <c r="U488" s="670"/>
      <c r="V488" s="387"/>
      <c r="W488" s="670"/>
      <c r="X488" s="387"/>
      <c r="Y488" s="670"/>
    </row>
    <row r="489" spans="1:25" s="9" customFormat="1" ht="42" customHeight="1" x14ac:dyDescent="0.25">
      <c r="A489" s="1091" t="s">
        <v>72</v>
      </c>
      <c r="B489" s="1095">
        <v>2645</v>
      </c>
      <c r="C489" s="1006" t="s">
        <v>54</v>
      </c>
      <c r="D489" s="1007" t="s">
        <v>55</v>
      </c>
      <c r="E489" s="1007" t="s">
        <v>56</v>
      </c>
      <c r="F489" s="1007" t="s">
        <v>56</v>
      </c>
      <c r="G489" s="1007" t="s">
        <v>57</v>
      </c>
      <c r="H489" s="1007" t="s">
        <v>56</v>
      </c>
      <c r="I489" s="1007" t="s">
        <v>64</v>
      </c>
      <c r="J489" s="1008" t="s">
        <v>98</v>
      </c>
      <c r="K489" s="27" t="s">
        <v>73</v>
      </c>
      <c r="L489" s="27" t="s">
        <v>12</v>
      </c>
      <c r="M489" s="27" t="s">
        <v>13</v>
      </c>
      <c r="N489" s="27" t="s">
        <v>10</v>
      </c>
      <c r="O489" s="27" t="s">
        <v>14</v>
      </c>
      <c r="P489" s="8">
        <f>'226 (2021)ВНЕБ, 120Д'!F81+'226 (2021)ВНЕБ, 140Д'!F81+'226 (2021)ВНЕБ, 150Д'!F81+'226 (2021)ВНЕБ, 400Д'!F81</f>
        <v>800000</v>
      </c>
      <c r="Q489" s="8">
        <f>'226 (2022)ВНЕБ, 150Д'!F80</f>
        <v>800000</v>
      </c>
      <c r="R489" s="8">
        <f>'226 (2023)ВНЕБ, 150Д'!F80</f>
        <v>800000</v>
      </c>
      <c r="S489" s="22" t="s">
        <v>10</v>
      </c>
      <c r="T489" s="387"/>
      <c r="U489" s="670"/>
      <c r="V489" s="387"/>
      <c r="W489" s="670"/>
      <c r="X489" s="387"/>
      <c r="Y489" s="670"/>
    </row>
    <row r="490" spans="1:25" s="9" customFormat="1" ht="42" customHeight="1" x14ac:dyDescent="0.25">
      <c r="A490" s="1092"/>
      <c r="B490" s="1095"/>
      <c r="C490" s="1006" t="s">
        <v>54</v>
      </c>
      <c r="D490" s="1007" t="s">
        <v>55</v>
      </c>
      <c r="E490" s="1007" t="s">
        <v>56</v>
      </c>
      <c r="F490" s="1007" t="s">
        <v>56</v>
      </c>
      <c r="G490" s="1007" t="s">
        <v>57</v>
      </c>
      <c r="H490" s="1007" t="s">
        <v>56</v>
      </c>
      <c r="I490" s="1007" t="s">
        <v>64</v>
      </c>
      <c r="J490" s="1008" t="s">
        <v>98</v>
      </c>
      <c r="K490" s="27" t="s">
        <v>73</v>
      </c>
      <c r="L490" s="27" t="s">
        <v>52</v>
      </c>
      <c r="M490" s="27" t="s">
        <v>13</v>
      </c>
      <c r="N490" s="27" t="s">
        <v>10</v>
      </c>
      <c r="O490" s="27" t="s">
        <v>14</v>
      </c>
      <c r="P490" s="8">
        <f>'226 (2021)ВНЕБ, 120Д'!F151+'226 (2021)ВНЕБ, 140Д'!F151+'226 (2021)ВНЕБ, 150Д'!F151+'226 (2021)ВНЕБ, 400Д'!F151</f>
        <v>5402.46</v>
      </c>
      <c r="Q490" s="8"/>
      <c r="R490" s="8"/>
      <c r="S490" s="22" t="s">
        <v>10</v>
      </c>
      <c r="T490" s="387"/>
      <c r="U490" s="670"/>
      <c r="V490" s="387"/>
      <c r="W490" s="670"/>
      <c r="X490" s="387"/>
      <c r="Y490" s="670"/>
    </row>
    <row r="491" spans="1:25" s="9" customFormat="1" ht="42" hidden="1" customHeight="1" x14ac:dyDescent="0.25">
      <c r="A491" s="1092"/>
      <c r="B491" s="1095"/>
      <c r="C491" s="1006" t="s">
        <v>54</v>
      </c>
      <c r="D491" s="1007" t="s">
        <v>55</v>
      </c>
      <c r="E491" s="1007" t="s">
        <v>56</v>
      </c>
      <c r="F491" s="1007" t="s">
        <v>56</v>
      </c>
      <c r="G491" s="1007" t="s">
        <v>57</v>
      </c>
      <c r="H491" s="1007" t="s">
        <v>56</v>
      </c>
      <c r="I491" s="1007" t="s">
        <v>64</v>
      </c>
      <c r="J491" s="1008" t="s">
        <v>98</v>
      </c>
      <c r="K491" s="27" t="s">
        <v>73</v>
      </c>
      <c r="L491" s="27" t="s">
        <v>12</v>
      </c>
      <c r="M491" s="27" t="s">
        <v>13</v>
      </c>
      <c r="N491" s="27" t="s">
        <v>10</v>
      </c>
      <c r="O491" s="27" t="s">
        <v>744</v>
      </c>
      <c r="P491" s="8">
        <v>0</v>
      </c>
      <c r="Q491" s="8"/>
      <c r="R491" s="8"/>
      <c r="S491" s="22" t="s">
        <v>10</v>
      </c>
      <c r="T491" s="387"/>
      <c r="U491" s="670"/>
      <c r="V491" s="387"/>
      <c r="W491" s="670"/>
      <c r="X491" s="387"/>
      <c r="Y491" s="670"/>
    </row>
    <row r="492" spans="1:25" s="9" customFormat="1" ht="42" hidden="1" customHeight="1" x14ac:dyDescent="0.25">
      <c r="A492" s="1092"/>
      <c r="B492" s="1095"/>
      <c r="C492" s="1006" t="s">
        <v>54</v>
      </c>
      <c r="D492" s="1007" t="s">
        <v>55</v>
      </c>
      <c r="E492" s="1007" t="s">
        <v>56</v>
      </c>
      <c r="F492" s="1007" t="s">
        <v>56</v>
      </c>
      <c r="G492" s="1007" t="s">
        <v>57</v>
      </c>
      <c r="H492" s="1007" t="s">
        <v>56</v>
      </c>
      <c r="I492" s="1007" t="s">
        <v>64</v>
      </c>
      <c r="J492" s="1008" t="s">
        <v>98</v>
      </c>
      <c r="K492" s="27" t="s">
        <v>73</v>
      </c>
      <c r="L492" s="27" t="s">
        <v>12</v>
      </c>
      <c r="M492" s="27" t="s">
        <v>13</v>
      </c>
      <c r="N492" s="27" t="s">
        <v>10</v>
      </c>
      <c r="O492" s="27" t="s">
        <v>745</v>
      </c>
      <c r="P492" s="8">
        <f>'226 (2021)20.00.04'!F81</f>
        <v>0</v>
      </c>
      <c r="Q492" s="8"/>
      <c r="R492" s="8"/>
      <c r="S492" s="22" t="s">
        <v>10</v>
      </c>
      <c r="T492" s="387"/>
      <c r="U492" s="670"/>
      <c r="V492" s="387"/>
      <c r="W492" s="670"/>
      <c r="X492" s="387"/>
      <c r="Y492" s="670"/>
    </row>
    <row r="493" spans="1:25" s="9" customFormat="1" ht="42" customHeight="1" x14ac:dyDescent="0.25">
      <c r="A493" s="1092"/>
      <c r="B493" s="1095"/>
      <c r="C493" s="1006" t="s">
        <v>54</v>
      </c>
      <c r="D493" s="1007" t="s">
        <v>55</v>
      </c>
      <c r="E493" s="1007" t="s">
        <v>56</v>
      </c>
      <c r="F493" s="1007" t="s">
        <v>56</v>
      </c>
      <c r="G493" s="1007" t="s">
        <v>57</v>
      </c>
      <c r="H493" s="1007" t="s">
        <v>56</v>
      </c>
      <c r="I493" s="1007" t="s">
        <v>64</v>
      </c>
      <c r="J493" s="1008" t="s">
        <v>98</v>
      </c>
      <c r="K493" s="27" t="s">
        <v>73</v>
      </c>
      <c r="L493" s="27" t="s">
        <v>12</v>
      </c>
      <c r="M493" s="27" t="s">
        <v>13</v>
      </c>
      <c r="N493" s="27" t="s">
        <v>34</v>
      </c>
      <c r="O493" s="27" t="s">
        <v>25</v>
      </c>
      <c r="P493" s="8">
        <f>'226 (2021)Р-Н'!F80</f>
        <v>75821.279999999999</v>
      </c>
      <c r="Q493" s="8">
        <f>'226 (2022)Р-Н'!F81</f>
        <v>70479.070000000007</v>
      </c>
      <c r="R493" s="8">
        <f>'226 (2023)Р-Н'!F81</f>
        <v>70479.070000000007</v>
      </c>
      <c r="S493" s="22" t="s">
        <v>10</v>
      </c>
      <c r="T493" s="387"/>
      <c r="U493" s="670"/>
      <c r="V493" s="387"/>
      <c r="W493" s="670"/>
      <c r="X493" s="387"/>
      <c r="Y493" s="670"/>
    </row>
    <row r="494" spans="1:25" s="9" customFormat="1" ht="42" hidden="1" customHeight="1" x14ac:dyDescent="0.25">
      <c r="A494" s="1092"/>
      <c r="B494" s="1095"/>
      <c r="C494" s="1006" t="s">
        <v>54</v>
      </c>
      <c r="D494" s="1007" t="s">
        <v>55</v>
      </c>
      <c r="E494" s="1007" t="s">
        <v>56</v>
      </c>
      <c r="F494" s="1007" t="s">
        <v>56</v>
      </c>
      <c r="G494" s="1007" t="s">
        <v>57</v>
      </c>
      <c r="H494" s="1007" t="s">
        <v>56</v>
      </c>
      <c r="I494" s="1007" t="s">
        <v>64</v>
      </c>
      <c r="J494" s="1008" t="s">
        <v>98</v>
      </c>
      <c r="K494" s="27" t="s">
        <v>73</v>
      </c>
      <c r="L494" s="27" t="s">
        <v>52</v>
      </c>
      <c r="M494" s="27" t="s">
        <v>13</v>
      </c>
      <c r="N494" s="27" t="s">
        <v>10</v>
      </c>
      <c r="O494" s="27" t="s">
        <v>25</v>
      </c>
      <c r="P494" s="8">
        <f>'226 (2021)Р-Н'!F149+'226 (2021)Р-Н'!F218</f>
        <v>0</v>
      </c>
      <c r="Q494" s="8"/>
      <c r="R494" s="8"/>
      <c r="S494" s="22" t="s">
        <v>10</v>
      </c>
      <c r="T494" s="387"/>
      <c r="U494" s="670"/>
      <c r="V494" s="387"/>
      <c r="W494" s="670"/>
      <c r="X494" s="387"/>
      <c r="Y494" s="670"/>
    </row>
    <row r="495" spans="1:25" s="9" customFormat="1" ht="42" customHeight="1" x14ac:dyDescent="0.25">
      <c r="A495" s="1092"/>
      <c r="B495" s="1095"/>
      <c r="C495" s="1006" t="s">
        <v>54</v>
      </c>
      <c r="D495" s="1007" t="s">
        <v>55</v>
      </c>
      <c r="E495" s="1007" t="s">
        <v>56</v>
      </c>
      <c r="F495" s="1007" t="s">
        <v>56</v>
      </c>
      <c r="G495" s="1007" t="s">
        <v>57</v>
      </c>
      <c r="H495" s="1007" t="s">
        <v>56</v>
      </c>
      <c r="I495" s="1007" t="s">
        <v>58</v>
      </c>
      <c r="J495" s="1008" t="s">
        <v>98</v>
      </c>
      <c r="K495" s="27" t="s">
        <v>73</v>
      </c>
      <c r="L495" s="27" t="s">
        <v>12</v>
      </c>
      <c r="M495" s="27" t="s">
        <v>13</v>
      </c>
      <c r="N495" s="27" t="s">
        <v>20</v>
      </c>
      <c r="O495" s="27" t="s">
        <v>21</v>
      </c>
      <c r="P495" s="8">
        <f>'226 (2021)КРАЙ'!F41</f>
        <v>158500</v>
      </c>
      <c r="Q495" s="8">
        <f>'226 (2022)КРАЙ'!F39</f>
        <v>158500</v>
      </c>
      <c r="R495" s="8">
        <f>'226 (2023)КРАЙ'!F39</f>
        <v>158500</v>
      </c>
      <c r="S495" s="22" t="s">
        <v>10</v>
      </c>
      <c r="T495" s="387"/>
      <c r="U495" s="670"/>
      <c r="V495" s="387"/>
      <c r="W495" s="670"/>
      <c r="X495" s="387"/>
      <c r="Y495" s="670"/>
    </row>
    <row r="496" spans="1:25" s="9" customFormat="1" ht="42" hidden="1" customHeight="1" x14ac:dyDescent="0.25">
      <c r="A496" s="1092"/>
      <c r="B496" s="1095"/>
      <c r="C496" s="1006" t="s">
        <v>54</v>
      </c>
      <c r="D496" s="1007" t="s">
        <v>55</v>
      </c>
      <c r="E496" s="1007" t="s">
        <v>56</v>
      </c>
      <c r="F496" s="1007" t="s">
        <v>56</v>
      </c>
      <c r="G496" s="1007" t="s">
        <v>57</v>
      </c>
      <c r="H496" s="1007" t="s">
        <v>56</v>
      </c>
      <c r="I496" s="1007" t="s">
        <v>58</v>
      </c>
      <c r="J496" s="1012" t="s">
        <v>98</v>
      </c>
      <c r="K496" s="1012" t="s">
        <v>73</v>
      </c>
      <c r="L496" s="27" t="s">
        <v>52</v>
      </c>
      <c r="M496" s="27" t="s">
        <v>13</v>
      </c>
      <c r="N496" s="27" t="s">
        <v>10</v>
      </c>
      <c r="O496" s="27" t="s">
        <v>21</v>
      </c>
      <c r="P496" s="793">
        <f>'226 (2021)КРАЙ'!F70</f>
        <v>0</v>
      </c>
      <c r="Q496" s="8"/>
      <c r="R496" s="8"/>
      <c r="S496" s="22" t="s">
        <v>10</v>
      </c>
      <c r="T496" s="387"/>
      <c r="U496" s="670"/>
      <c r="V496" s="387"/>
      <c r="W496" s="670"/>
      <c r="X496" s="387"/>
      <c r="Y496" s="670"/>
    </row>
    <row r="497" spans="1:31" s="9" customFormat="1" ht="42" hidden="1" customHeight="1" x14ac:dyDescent="0.25">
      <c r="A497" s="1092"/>
      <c r="B497" s="1095"/>
      <c r="C497" s="1006" t="s">
        <v>54</v>
      </c>
      <c r="D497" s="1007" t="s">
        <v>55</v>
      </c>
      <c r="E497" s="1007" t="s">
        <v>56</v>
      </c>
      <c r="F497" s="1007" t="s">
        <v>56</v>
      </c>
      <c r="G497" s="1007" t="s">
        <v>57</v>
      </c>
      <c r="H497" s="1007" t="s">
        <v>56</v>
      </c>
      <c r="I497" s="1007" t="s">
        <v>1148</v>
      </c>
      <c r="J497" s="1008" t="s">
        <v>98</v>
      </c>
      <c r="K497" s="27" t="s">
        <v>73</v>
      </c>
      <c r="L497" s="27" t="s">
        <v>12</v>
      </c>
      <c r="M497" s="27" t="s">
        <v>13</v>
      </c>
      <c r="N497" s="27" t="s">
        <v>42</v>
      </c>
      <c r="O497" s="27" t="s">
        <v>40</v>
      </c>
      <c r="P497" s="8">
        <v>0</v>
      </c>
      <c r="Q497" s="8"/>
      <c r="R497" s="8"/>
      <c r="S497" s="22" t="s">
        <v>10</v>
      </c>
      <c r="T497" s="387"/>
      <c r="U497" s="670"/>
      <c r="V497" s="387"/>
      <c r="W497" s="670"/>
      <c r="X497" s="387"/>
      <c r="Y497" s="670"/>
    </row>
    <row r="498" spans="1:31" s="9" customFormat="1" ht="42" hidden="1" customHeight="1" x14ac:dyDescent="0.25">
      <c r="A498" s="1092"/>
      <c r="B498" s="1095"/>
      <c r="C498" s="1054" t="s">
        <v>54</v>
      </c>
      <c r="D498" s="1055" t="s">
        <v>55</v>
      </c>
      <c r="E498" s="1055" t="s">
        <v>55</v>
      </c>
      <c r="F498" s="1055" t="s">
        <v>56</v>
      </c>
      <c r="G498" s="1055" t="s">
        <v>9</v>
      </c>
      <c r="H498" s="1055" t="s">
        <v>56</v>
      </c>
      <c r="I498" s="1055" t="s">
        <v>828</v>
      </c>
      <c r="J498" s="1056" t="s">
        <v>98</v>
      </c>
      <c r="K498" s="27" t="s">
        <v>73</v>
      </c>
      <c r="L498" s="27" t="s">
        <v>12</v>
      </c>
      <c r="M498" s="27" t="s">
        <v>13</v>
      </c>
      <c r="N498" s="27" t="s">
        <v>10</v>
      </c>
      <c r="O498" s="27" t="s">
        <v>14</v>
      </c>
      <c r="P498" s="8">
        <v>0</v>
      </c>
      <c r="Q498" s="8">
        <v>0</v>
      </c>
      <c r="R498" s="8">
        <v>0</v>
      </c>
      <c r="S498" s="22" t="s">
        <v>10</v>
      </c>
      <c r="T498" s="387"/>
      <c r="U498" s="670"/>
      <c r="V498" s="387"/>
      <c r="W498" s="670"/>
      <c r="X498" s="387"/>
      <c r="Y498" s="670"/>
      <c r="Z498" s="405"/>
      <c r="AA498" s="405"/>
      <c r="AB498" s="405"/>
      <c r="AC498" s="405"/>
      <c r="AD498" s="405"/>
      <c r="AE498" s="405"/>
    </row>
    <row r="499" spans="1:31" s="9" customFormat="1" ht="42" customHeight="1" x14ac:dyDescent="0.25">
      <c r="A499" s="1092"/>
      <c r="B499" s="1095"/>
      <c r="C499" s="1006" t="s">
        <v>54</v>
      </c>
      <c r="D499" s="1007" t="s">
        <v>55</v>
      </c>
      <c r="E499" s="1007" t="s">
        <v>56</v>
      </c>
      <c r="F499" s="1007" t="s">
        <v>56</v>
      </c>
      <c r="G499" s="1007" t="s">
        <v>57</v>
      </c>
      <c r="H499" s="1007" t="s">
        <v>56</v>
      </c>
      <c r="I499" s="1007" t="s">
        <v>827</v>
      </c>
      <c r="J499" s="1008" t="s">
        <v>98</v>
      </c>
      <c r="K499" s="27" t="s">
        <v>73</v>
      </c>
      <c r="L499" s="27" t="s">
        <v>12</v>
      </c>
      <c r="M499" s="27" t="s">
        <v>13</v>
      </c>
      <c r="N499" s="27" t="s">
        <v>793</v>
      </c>
      <c r="O499" s="27" t="s">
        <v>43</v>
      </c>
      <c r="P499" s="8">
        <f>'226 (2021)020.00.0001 5руб'!F44</f>
        <v>74700</v>
      </c>
      <c r="Q499" s="8">
        <f>'226 (2022)020.00.0001 5руб '!F44</f>
        <v>74700</v>
      </c>
      <c r="R499" s="8"/>
      <c r="S499" s="22" t="s">
        <v>10</v>
      </c>
      <c r="T499" s="387"/>
      <c r="U499" s="670"/>
      <c r="V499" s="387"/>
      <c r="W499" s="670"/>
      <c r="X499" s="387"/>
      <c r="Y499" s="670"/>
      <c r="Z499" s="405"/>
      <c r="AA499" s="405"/>
      <c r="AB499" s="405"/>
      <c r="AC499" s="405"/>
      <c r="AD499" s="405"/>
      <c r="AE499" s="405"/>
    </row>
    <row r="500" spans="1:31" s="9" customFormat="1" ht="42" customHeight="1" x14ac:dyDescent="0.25">
      <c r="A500" s="1092"/>
      <c r="B500" s="1095"/>
      <c r="C500" s="1006" t="s">
        <v>54</v>
      </c>
      <c r="D500" s="1007" t="s">
        <v>55</v>
      </c>
      <c r="E500" s="1007" t="s">
        <v>55</v>
      </c>
      <c r="F500" s="1007" t="s">
        <v>56</v>
      </c>
      <c r="G500" s="1007" t="s">
        <v>9</v>
      </c>
      <c r="H500" s="1007" t="s">
        <v>56</v>
      </c>
      <c r="I500" s="1007" t="s">
        <v>828</v>
      </c>
      <c r="J500" s="1008" t="s">
        <v>98</v>
      </c>
      <c r="K500" s="27" t="s">
        <v>73</v>
      </c>
      <c r="L500" s="27" t="s">
        <v>12</v>
      </c>
      <c r="M500" s="27" t="s">
        <v>13</v>
      </c>
      <c r="N500" s="27" t="s">
        <v>795</v>
      </c>
      <c r="O500" s="27" t="s">
        <v>43</v>
      </c>
      <c r="P500" s="8">
        <f>'226 (2021)020.00.0003 Лагерь'!F44</f>
        <v>18279.8</v>
      </c>
      <c r="Q500" s="8"/>
      <c r="R500" s="8"/>
      <c r="S500" s="22" t="s">
        <v>10</v>
      </c>
      <c r="T500" s="387"/>
      <c r="U500" s="670"/>
      <c r="V500" s="387"/>
      <c r="W500" s="670"/>
      <c r="X500" s="387"/>
      <c r="Y500" s="670"/>
      <c r="Z500" s="405"/>
      <c r="AA500" s="405"/>
      <c r="AB500" s="405"/>
      <c r="AC500" s="405"/>
      <c r="AD500" s="405"/>
      <c r="AE500" s="405"/>
    </row>
    <row r="501" spans="1:31" s="9" customFormat="1" ht="42" hidden="1" customHeight="1" x14ac:dyDescent="0.25">
      <c r="A501" s="1092"/>
      <c r="B501" s="1095"/>
      <c r="C501" s="1006" t="s">
        <v>54</v>
      </c>
      <c r="D501" s="1007" t="s">
        <v>55</v>
      </c>
      <c r="E501" s="1007" t="s">
        <v>56</v>
      </c>
      <c r="F501" s="1007" t="s">
        <v>56</v>
      </c>
      <c r="G501" s="1007" t="s">
        <v>57</v>
      </c>
      <c r="H501" s="1007" t="s">
        <v>56</v>
      </c>
      <c r="I501" s="1007" t="s">
        <v>128</v>
      </c>
      <c r="J501" s="1008" t="s">
        <v>98</v>
      </c>
      <c r="K501" s="27" t="s">
        <v>73</v>
      </c>
      <c r="L501" s="27" t="s">
        <v>12</v>
      </c>
      <c r="M501" s="27" t="s">
        <v>13</v>
      </c>
      <c r="N501" s="27" t="s">
        <v>44</v>
      </c>
      <c r="O501" s="27" t="s">
        <v>43</v>
      </c>
      <c r="P501" s="8">
        <v>0</v>
      </c>
      <c r="Q501" s="8"/>
      <c r="R501" s="8"/>
      <c r="S501" s="22" t="s">
        <v>10</v>
      </c>
      <c r="T501" s="387"/>
      <c r="U501" s="670"/>
      <c r="V501" s="387"/>
      <c r="W501" s="670"/>
      <c r="X501" s="387"/>
      <c r="Y501" s="670"/>
      <c r="Z501" s="405"/>
      <c r="AA501" s="405"/>
      <c r="AB501" s="405"/>
      <c r="AC501" s="405"/>
      <c r="AD501" s="405"/>
      <c r="AE501" s="405"/>
    </row>
    <row r="502" spans="1:31" s="9" customFormat="1" ht="42" hidden="1" customHeight="1" x14ac:dyDescent="0.25">
      <c r="A502" s="1092"/>
      <c r="B502" s="1095"/>
      <c r="C502" s="1006" t="s">
        <v>54</v>
      </c>
      <c r="D502" s="1007" t="s">
        <v>55</v>
      </c>
      <c r="E502" s="1007" t="s">
        <v>56</v>
      </c>
      <c r="F502" s="1007" t="s">
        <v>56</v>
      </c>
      <c r="G502" s="1007" t="s">
        <v>57</v>
      </c>
      <c r="H502" s="1007" t="s">
        <v>951</v>
      </c>
      <c r="I502" s="1007" t="s">
        <v>952</v>
      </c>
      <c r="J502" s="1008" t="s">
        <v>98</v>
      </c>
      <c r="K502" s="27" t="s">
        <v>73</v>
      </c>
      <c r="L502" s="27" t="s">
        <v>12</v>
      </c>
      <c r="M502" s="27" t="s">
        <v>13</v>
      </c>
      <c r="N502" s="27" t="s">
        <v>798</v>
      </c>
      <c r="O502" s="27" t="s">
        <v>43</v>
      </c>
      <c r="P502" s="8">
        <v>0</v>
      </c>
      <c r="Q502" s="8"/>
      <c r="R502" s="8"/>
      <c r="S502" s="22" t="s">
        <v>10</v>
      </c>
      <c r="T502" s="387"/>
      <c r="U502" s="670"/>
      <c r="V502" s="387"/>
      <c r="W502" s="670"/>
      <c r="X502" s="387"/>
      <c r="Y502" s="670"/>
      <c r="Z502" s="405"/>
      <c r="AA502" s="405"/>
      <c r="AB502" s="405"/>
      <c r="AC502" s="405"/>
      <c r="AD502" s="405"/>
      <c r="AE502" s="405"/>
    </row>
    <row r="503" spans="1:31" s="9" customFormat="1" ht="42" customHeight="1" x14ac:dyDescent="0.25">
      <c r="A503" s="1092"/>
      <c r="B503" s="1095"/>
      <c r="C503" s="1006" t="s">
        <v>54</v>
      </c>
      <c r="D503" s="1007" t="s">
        <v>55</v>
      </c>
      <c r="E503" s="1007" t="s">
        <v>56</v>
      </c>
      <c r="F503" s="1007" t="s">
        <v>56</v>
      </c>
      <c r="G503" s="1007" t="s">
        <v>57</v>
      </c>
      <c r="H503" s="1007" t="s">
        <v>56</v>
      </c>
      <c r="I503" s="1007" t="s">
        <v>128</v>
      </c>
      <c r="J503" s="1008" t="s">
        <v>98</v>
      </c>
      <c r="K503" s="27" t="s">
        <v>73</v>
      </c>
      <c r="L503" s="27" t="s">
        <v>12</v>
      </c>
      <c r="M503" s="27" t="s">
        <v>13</v>
      </c>
      <c r="N503" s="27" t="s">
        <v>932</v>
      </c>
      <c r="O503" s="27" t="s">
        <v>43</v>
      </c>
      <c r="P503" s="8">
        <f>'226 (2021)020.00.0007 КПР'!F44</f>
        <v>876000</v>
      </c>
      <c r="Q503" s="8">
        <v>0</v>
      </c>
      <c r="R503" s="8">
        <v>0</v>
      </c>
      <c r="S503" s="22" t="s">
        <v>10</v>
      </c>
      <c r="T503" s="387"/>
      <c r="U503" s="670"/>
      <c r="V503" s="387"/>
      <c r="W503" s="670"/>
      <c r="X503" s="387"/>
      <c r="Y503" s="670"/>
      <c r="Z503" s="405"/>
      <c r="AA503" s="405"/>
      <c r="AB503" s="405"/>
      <c r="AC503" s="405"/>
      <c r="AD503" s="405"/>
      <c r="AE503" s="405"/>
    </row>
    <row r="504" spans="1:31" s="9" customFormat="1" ht="42" hidden="1" customHeight="1" x14ac:dyDescent="0.25">
      <c r="A504" s="1092"/>
      <c r="B504" s="1095"/>
      <c r="C504" s="1006" t="s">
        <v>54</v>
      </c>
      <c r="D504" s="1007" t="s">
        <v>55</v>
      </c>
      <c r="E504" s="1007" t="s">
        <v>56</v>
      </c>
      <c r="F504" s="1007" t="s">
        <v>56</v>
      </c>
      <c r="G504" s="1007" t="s">
        <v>57</v>
      </c>
      <c r="H504" s="1007" t="s">
        <v>56</v>
      </c>
      <c r="I504" s="1007" t="s">
        <v>827</v>
      </c>
      <c r="J504" s="1008" t="s">
        <v>98</v>
      </c>
      <c r="K504" s="27" t="s">
        <v>73</v>
      </c>
      <c r="L504" s="27" t="s">
        <v>12</v>
      </c>
      <c r="M504" s="27" t="s">
        <v>13</v>
      </c>
      <c r="N504" s="27" t="s">
        <v>941</v>
      </c>
      <c r="O504" s="27" t="s">
        <v>43</v>
      </c>
      <c r="P504" s="8">
        <v>0</v>
      </c>
      <c r="Q504" s="8"/>
      <c r="R504" s="8"/>
      <c r="S504" s="22" t="s">
        <v>10</v>
      </c>
      <c r="T504" s="387"/>
      <c r="U504" s="670"/>
      <c r="V504" s="387"/>
      <c r="W504" s="670"/>
      <c r="X504" s="387"/>
      <c r="Y504" s="670"/>
      <c r="Z504" s="405"/>
      <c r="AA504" s="405"/>
      <c r="AB504" s="405"/>
      <c r="AC504" s="405"/>
      <c r="AD504" s="405"/>
      <c r="AE504" s="405"/>
    </row>
    <row r="505" spans="1:31" s="9" customFormat="1" ht="42" hidden="1" customHeight="1" x14ac:dyDescent="0.25">
      <c r="A505" s="1092"/>
      <c r="B505" s="1095"/>
      <c r="C505" s="1006" t="s">
        <v>54</v>
      </c>
      <c r="D505" s="1007" t="s">
        <v>55</v>
      </c>
      <c r="E505" s="1007" t="s">
        <v>56</v>
      </c>
      <c r="F505" s="1007" t="s">
        <v>56</v>
      </c>
      <c r="G505" s="1007" t="s">
        <v>57</v>
      </c>
      <c r="H505" s="1007" t="s">
        <v>56</v>
      </c>
      <c r="I505" s="1007" t="s">
        <v>827</v>
      </c>
      <c r="J505" s="1008" t="s">
        <v>98</v>
      </c>
      <c r="K505" s="27" t="s">
        <v>73</v>
      </c>
      <c r="L505" s="27" t="s">
        <v>12</v>
      </c>
      <c r="M505" s="27" t="s">
        <v>13</v>
      </c>
      <c r="N505" s="27" t="s">
        <v>943</v>
      </c>
      <c r="O505" s="27" t="s">
        <v>43</v>
      </c>
      <c r="P505" s="8">
        <v>0</v>
      </c>
      <c r="Q505" s="8"/>
      <c r="R505" s="8"/>
      <c r="S505" s="22" t="s">
        <v>10</v>
      </c>
      <c r="T505" s="387"/>
      <c r="U505" s="670"/>
      <c r="V505" s="387"/>
      <c r="W505" s="670"/>
      <c r="X505" s="387"/>
      <c r="Y505" s="670"/>
      <c r="Z505" s="405"/>
      <c r="AA505" s="405"/>
      <c r="AB505" s="405"/>
      <c r="AC505" s="405"/>
      <c r="AD505" s="405"/>
      <c r="AE505" s="405"/>
    </row>
    <row r="506" spans="1:31" s="9" customFormat="1" ht="42" hidden="1" customHeight="1" x14ac:dyDescent="0.25">
      <c r="A506" s="1092"/>
      <c r="B506" s="1095"/>
      <c r="C506" s="1006" t="s">
        <v>54</v>
      </c>
      <c r="D506" s="1007" t="s">
        <v>55</v>
      </c>
      <c r="E506" s="1007" t="s">
        <v>55</v>
      </c>
      <c r="F506" s="1007" t="s">
        <v>56</v>
      </c>
      <c r="G506" s="1007" t="s">
        <v>9</v>
      </c>
      <c r="H506" s="1007" t="s">
        <v>56</v>
      </c>
      <c r="I506" s="1007" t="s">
        <v>828</v>
      </c>
      <c r="J506" s="1008" t="s">
        <v>98</v>
      </c>
      <c r="K506" s="27" t="s">
        <v>73</v>
      </c>
      <c r="L506" s="27" t="s">
        <v>12</v>
      </c>
      <c r="M506" s="27" t="s">
        <v>13</v>
      </c>
      <c r="N506" s="27" t="s">
        <v>802</v>
      </c>
      <c r="O506" s="27" t="s">
        <v>43</v>
      </c>
      <c r="P506" s="8">
        <v>0</v>
      </c>
      <c r="Q506" s="8"/>
      <c r="R506" s="8"/>
      <c r="S506" s="22" t="s">
        <v>10</v>
      </c>
      <c r="T506" s="387"/>
      <c r="U506" s="670"/>
      <c r="V506" s="387"/>
      <c r="W506" s="670"/>
      <c r="X506" s="387"/>
      <c r="Y506" s="670"/>
      <c r="Z506" s="405"/>
      <c r="AA506" s="405"/>
      <c r="AB506" s="405"/>
      <c r="AC506" s="405"/>
      <c r="AD506" s="405"/>
      <c r="AE506" s="405"/>
    </row>
    <row r="507" spans="1:31" s="9" customFormat="1" ht="42" customHeight="1" x14ac:dyDescent="0.25">
      <c r="A507" s="1092"/>
      <c r="B507" s="1095"/>
      <c r="C507" s="1006" t="s">
        <v>54</v>
      </c>
      <c r="D507" s="1007" t="s">
        <v>55</v>
      </c>
      <c r="E507" s="1007" t="s">
        <v>56</v>
      </c>
      <c r="F507" s="1007" t="s">
        <v>56</v>
      </c>
      <c r="G507" s="1007" t="s">
        <v>57</v>
      </c>
      <c r="H507" s="1007" t="s">
        <v>56</v>
      </c>
      <c r="I507" s="1007" t="s">
        <v>827</v>
      </c>
      <c r="J507" s="1008" t="s">
        <v>98</v>
      </c>
      <c r="K507" s="27" t="s">
        <v>73</v>
      </c>
      <c r="L507" s="27" t="s">
        <v>12</v>
      </c>
      <c r="M507" s="27" t="s">
        <v>13</v>
      </c>
      <c r="N507" s="27" t="s">
        <v>942</v>
      </c>
      <c r="O507" s="27" t="s">
        <v>43</v>
      </c>
      <c r="P507" s="8">
        <f>'226 (2021)020.00.0015 Гор.пит'!F44</f>
        <v>119313</v>
      </c>
      <c r="Q507" s="8"/>
      <c r="R507" s="8"/>
      <c r="S507" s="22" t="s">
        <v>10</v>
      </c>
      <c r="T507" s="387"/>
      <c r="U507" s="670"/>
      <c r="V507" s="387"/>
      <c r="W507" s="670"/>
      <c r="X507" s="387"/>
      <c r="Y507" s="670"/>
      <c r="Z507" s="405"/>
      <c r="AA507" s="405"/>
      <c r="AB507" s="405"/>
      <c r="AC507" s="405"/>
      <c r="AD507" s="405"/>
      <c r="AE507" s="405"/>
    </row>
    <row r="508" spans="1:31" s="9" customFormat="1" ht="42" customHeight="1" x14ac:dyDescent="0.25">
      <c r="A508" s="1092"/>
      <c r="B508" s="1095"/>
      <c r="C508" s="1006" t="s">
        <v>54</v>
      </c>
      <c r="D508" s="1007" t="s">
        <v>55</v>
      </c>
      <c r="E508" s="1007" t="s">
        <v>56</v>
      </c>
      <c r="F508" s="1007" t="s">
        <v>56</v>
      </c>
      <c r="G508" s="1007" t="s">
        <v>57</v>
      </c>
      <c r="H508" s="1007" t="s">
        <v>56</v>
      </c>
      <c r="I508" s="1007" t="s">
        <v>950</v>
      </c>
      <c r="J508" s="1008" t="s">
        <v>98</v>
      </c>
      <c r="K508" s="27" t="s">
        <v>73</v>
      </c>
      <c r="L508" s="27" t="s">
        <v>12</v>
      </c>
      <c r="M508" s="27" t="s">
        <v>13</v>
      </c>
      <c r="N508" s="27" t="s">
        <v>803</v>
      </c>
      <c r="O508" s="27" t="s">
        <v>43</v>
      </c>
      <c r="P508" s="8">
        <f>'226(2021)020.00.0028Гор.пит(РБ)'!F44</f>
        <v>32202.19</v>
      </c>
      <c r="Q508" s="8">
        <f>'226(2022)020.00.0028Гор.пит(РБ)'!F44</f>
        <v>35164.74</v>
      </c>
      <c r="R508" s="8">
        <f>'226(2023)020.00.0028Гор.пит(РБ)'!F44</f>
        <v>34312.550000000003</v>
      </c>
      <c r="S508" s="22" t="s">
        <v>10</v>
      </c>
      <c r="T508" s="387"/>
      <c r="U508" s="670"/>
      <c r="V508" s="387"/>
      <c r="W508" s="670"/>
      <c r="X508" s="387"/>
      <c r="Y508" s="670"/>
      <c r="Z508" s="405"/>
      <c r="AA508" s="405"/>
      <c r="AB508" s="405"/>
      <c r="AC508" s="405"/>
      <c r="AD508" s="405"/>
      <c r="AE508" s="405"/>
    </row>
    <row r="509" spans="1:31" s="9" customFormat="1" ht="42" customHeight="1" x14ac:dyDescent="0.25">
      <c r="A509" s="1092"/>
      <c r="B509" s="1095"/>
      <c r="C509" s="1006" t="s">
        <v>54</v>
      </c>
      <c r="D509" s="1007" t="s">
        <v>55</v>
      </c>
      <c r="E509" s="1007" t="s">
        <v>56</v>
      </c>
      <c r="F509" s="1007" t="s">
        <v>56</v>
      </c>
      <c r="G509" s="1007" t="s">
        <v>57</v>
      </c>
      <c r="H509" s="1007" t="s">
        <v>56</v>
      </c>
      <c r="I509" s="1007" t="s">
        <v>827</v>
      </c>
      <c r="J509" s="1008" t="s">
        <v>98</v>
      </c>
      <c r="K509" s="27" t="s">
        <v>73</v>
      </c>
      <c r="L509" s="27" t="s">
        <v>12</v>
      </c>
      <c r="M509" s="27" t="s">
        <v>13</v>
      </c>
      <c r="N509" s="27" t="s">
        <v>1134</v>
      </c>
      <c r="O509" s="27" t="s">
        <v>43</v>
      </c>
      <c r="P509" s="8">
        <f>'226 (2021)020.00.0031'!F44</f>
        <v>230251.24</v>
      </c>
      <c r="Q509" s="8">
        <v>0</v>
      </c>
      <c r="R509" s="8">
        <v>0</v>
      </c>
      <c r="S509" s="22" t="s">
        <v>10</v>
      </c>
      <c r="T509" s="387"/>
      <c r="U509" s="670"/>
      <c r="V509" s="387"/>
      <c r="W509" s="670"/>
      <c r="X509" s="387"/>
      <c r="Y509" s="670"/>
      <c r="Z509" s="405"/>
      <c r="AA509" s="405"/>
      <c r="AB509" s="405"/>
      <c r="AC509" s="405"/>
      <c r="AD509" s="405"/>
      <c r="AE509" s="405"/>
    </row>
    <row r="510" spans="1:31" s="9" customFormat="1" ht="42" hidden="1" customHeight="1" x14ac:dyDescent="0.25">
      <c r="A510" s="1092"/>
      <c r="B510" s="1095"/>
      <c r="C510" s="1006" t="s">
        <v>54</v>
      </c>
      <c r="D510" s="1007" t="s">
        <v>55</v>
      </c>
      <c r="E510" s="1007" t="s">
        <v>56</v>
      </c>
      <c r="F510" s="1007" t="s">
        <v>56</v>
      </c>
      <c r="G510" s="1007" t="s">
        <v>57</v>
      </c>
      <c r="H510" s="1007" t="s">
        <v>56</v>
      </c>
      <c r="I510" s="1007" t="s">
        <v>128</v>
      </c>
      <c r="J510" s="1008" t="s">
        <v>98</v>
      </c>
      <c r="K510" s="27" t="s">
        <v>73</v>
      </c>
      <c r="L510" s="27" t="s">
        <v>12</v>
      </c>
      <c r="M510" s="27" t="s">
        <v>13</v>
      </c>
      <c r="N510" s="27" t="s">
        <v>1183</v>
      </c>
      <c r="O510" s="27" t="s">
        <v>43</v>
      </c>
      <c r="P510" s="8">
        <v>0</v>
      </c>
      <c r="Q510" s="8"/>
      <c r="R510" s="8"/>
      <c r="S510" s="22" t="s">
        <v>10</v>
      </c>
      <c r="T510" s="387"/>
      <c r="U510" s="670"/>
      <c r="V510" s="387"/>
      <c r="W510" s="670"/>
      <c r="X510" s="387"/>
      <c r="Y510" s="670"/>
      <c r="Z510" s="405"/>
      <c r="AA510" s="405"/>
      <c r="AB510" s="405"/>
      <c r="AC510" s="405"/>
      <c r="AD510" s="405"/>
      <c r="AE510" s="405"/>
    </row>
    <row r="511" spans="1:31" s="9" customFormat="1" ht="42" customHeight="1" x14ac:dyDescent="0.25">
      <c r="A511" s="1092"/>
      <c r="B511" s="1095"/>
      <c r="C511" s="1006" t="s">
        <v>54</v>
      </c>
      <c r="D511" s="1007" t="s">
        <v>55</v>
      </c>
      <c r="E511" s="1007" t="s">
        <v>55</v>
      </c>
      <c r="F511" s="1007" t="s">
        <v>56</v>
      </c>
      <c r="G511" s="1007" t="s">
        <v>9</v>
      </c>
      <c r="H511" s="1007" t="s">
        <v>56</v>
      </c>
      <c r="I511" s="1007" t="s">
        <v>828</v>
      </c>
      <c r="J511" s="1008" t="s">
        <v>98</v>
      </c>
      <c r="K511" s="27" t="s">
        <v>73</v>
      </c>
      <c r="L511" s="27" t="s">
        <v>12</v>
      </c>
      <c r="M511" s="27" t="s">
        <v>13</v>
      </c>
      <c r="N511" s="27" t="s">
        <v>1184</v>
      </c>
      <c r="O511" s="27" t="s">
        <v>43</v>
      </c>
      <c r="P511" s="8">
        <f>'226(2021)020.00.0034Лагерь(мед)'!F44</f>
        <v>15837.32</v>
      </c>
      <c r="Q511" s="8"/>
      <c r="R511" s="8"/>
      <c r="S511" s="22" t="s">
        <v>10</v>
      </c>
      <c r="T511" s="387"/>
      <c r="U511" s="670"/>
      <c r="V511" s="387"/>
      <c r="W511" s="670"/>
      <c r="X511" s="387"/>
      <c r="Y511" s="670"/>
      <c r="Z511" s="405"/>
      <c r="AA511" s="405"/>
      <c r="AB511" s="405"/>
      <c r="AC511" s="405"/>
      <c r="AD511" s="405"/>
      <c r="AE511" s="405"/>
    </row>
    <row r="512" spans="1:31" s="9" customFormat="1" ht="42" hidden="1" customHeight="1" x14ac:dyDescent="0.25">
      <c r="A512" s="1092"/>
      <c r="B512" s="1095"/>
      <c r="C512" s="1006" t="s">
        <v>54</v>
      </c>
      <c r="D512" s="1007" t="s">
        <v>55</v>
      </c>
      <c r="E512" s="1007" t="s">
        <v>56</v>
      </c>
      <c r="F512" s="1007"/>
      <c r="G512" s="1007"/>
      <c r="H512" s="1007"/>
      <c r="I512" s="1007"/>
      <c r="J512" s="1008" t="s">
        <v>98</v>
      </c>
      <c r="K512" s="27" t="s">
        <v>73</v>
      </c>
      <c r="L512" s="27" t="s">
        <v>12</v>
      </c>
      <c r="M512" s="27" t="s">
        <v>13</v>
      </c>
      <c r="N512" s="27" t="s">
        <v>707</v>
      </c>
      <c r="O512" s="27" t="s">
        <v>43</v>
      </c>
      <c r="P512" s="8">
        <v>0</v>
      </c>
      <c r="Q512" s="8"/>
      <c r="R512" s="8"/>
      <c r="S512" s="22" t="s">
        <v>10</v>
      </c>
      <c r="T512" s="387"/>
      <c r="U512" s="670"/>
      <c r="V512" s="387"/>
      <c r="W512" s="670"/>
      <c r="X512" s="387"/>
      <c r="Y512" s="670"/>
      <c r="Z512" s="405"/>
      <c r="AA512" s="405"/>
      <c r="AB512" s="405"/>
      <c r="AC512" s="405"/>
      <c r="AD512" s="405"/>
      <c r="AE512" s="405"/>
    </row>
    <row r="513" spans="1:31" s="9" customFormat="1" ht="42" hidden="1" customHeight="1" x14ac:dyDescent="0.25">
      <c r="A513" s="1092"/>
      <c r="B513" s="1095"/>
      <c r="C513" s="1006" t="s">
        <v>54</v>
      </c>
      <c r="D513" s="1007" t="s">
        <v>55</v>
      </c>
      <c r="E513" s="1007" t="s">
        <v>56</v>
      </c>
      <c r="F513" s="1007"/>
      <c r="G513" s="1007"/>
      <c r="H513" s="1007"/>
      <c r="I513" s="1007"/>
      <c r="J513" s="1008" t="s">
        <v>98</v>
      </c>
      <c r="K513" s="27" t="s">
        <v>73</v>
      </c>
      <c r="L513" s="27" t="s">
        <v>12</v>
      </c>
      <c r="M513" s="27" t="s">
        <v>13</v>
      </c>
      <c r="N513" s="27" t="s">
        <v>707</v>
      </c>
      <c r="O513" s="27" t="s">
        <v>43</v>
      </c>
      <c r="P513" s="8">
        <v>0</v>
      </c>
      <c r="Q513" s="8"/>
      <c r="R513" s="8"/>
      <c r="S513" s="22" t="s">
        <v>10</v>
      </c>
      <c r="T513" s="387"/>
      <c r="U513" s="670"/>
      <c r="V513" s="387"/>
      <c r="W513" s="670"/>
      <c r="X513" s="387"/>
      <c r="Y513" s="670"/>
      <c r="Z513" s="405"/>
      <c r="AA513" s="405"/>
      <c r="AB513" s="405"/>
      <c r="AC513" s="405"/>
      <c r="AD513" s="405"/>
      <c r="AE513" s="405"/>
    </row>
    <row r="514" spans="1:31" s="9" customFormat="1" ht="42" hidden="1" customHeight="1" x14ac:dyDescent="0.25">
      <c r="A514" s="1092"/>
      <c r="B514" s="1095"/>
      <c r="C514" s="1006" t="s">
        <v>54</v>
      </c>
      <c r="D514" s="1007" t="s">
        <v>55</v>
      </c>
      <c r="E514" s="1007" t="s">
        <v>56</v>
      </c>
      <c r="F514" s="1007"/>
      <c r="G514" s="1007"/>
      <c r="H514" s="1007"/>
      <c r="I514" s="1007"/>
      <c r="J514" s="1008" t="s">
        <v>98</v>
      </c>
      <c r="K514" s="27" t="s">
        <v>73</v>
      </c>
      <c r="L514" s="27" t="s">
        <v>12</v>
      </c>
      <c r="M514" s="27" t="s">
        <v>13</v>
      </c>
      <c r="N514" s="27" t="s">
        <v>707</v>
      </c>
      <c r="O514" s="27" t="s">
        <v>43</v>
      </c>
      <c r="P514" s="8">
        <v>0</v>
      </c>
      <c r="Q514" s="8"/>
      <c r="R514" s="8"/>
      <c r="S514" s="22" t="s">
        <v>10</v>
      </c>
      <c r="T514" s="387"/>
      <c r="U514" s="670"/>
      <c r="V514" s="387"/>
      <c r="W514" s="670"/>
      <c r="X514" s="387"/>
      <c r="Y514" s="670"/>
      <c r="Z514" s="405"/>
      <c r="AA514" s="405"/>
      <c r="AB514" s="405"/>
      <c r="AC514" s="405"/>
      <c r="AD514" s="405"/>
      <c r="AE514" s="405"/>
    </row>
    <row r="515" spans="1:31" s="9" customFormat="1" ht="42" hidden="1" customHeight="1" x14ac:dyDescent="0.25">
      <c r="A515" s="1092"/>
      <c r="B515" s="1095"/>
      <c r="C515" s="1006" t="s">
        <v>54</v>
      </c>
      <c r="D515" s="1007" t="s">
        <v>55</v>
      </c>
      <c r="E515" s="1007" t="s">
        <v>56</v>
      </c>
      <c r="F515" s="1007"/>
      <c r="G515" s="1007"/>
      <c r="H515" s="1007"/>
      <c r="I515" s="1007"/>
      <c r="J515" s="1008" t="s">
        <v>98</v>
      </c>
      <c r="K515" s="27" t="s">
        <v>73</v>
      </c>
      <c r="L515" s="27" t="s">
        <v>12</v>
      </c>
      <c r="M515" s="27" t="s">
        <v>13</v>
      </c>
      <c r="N515" s="27" t="s">
        <v>707</v>
      </c>
      <c r="O515" s="27" t="s">
        <v>43</v>
      </c>
      <c r="P515" s="8">
        <v>0</v>
      </c>
      <c r="Q515" s="8"/>
      <c r="R515" s="8"/>
      <c r="S515" s="22" t="s">
        <v>10</v>
      </c>
      <c r="T515" s="387"/>
      <c r="U515" s="670"/>
      <c r="V515" s="387"/>
      <c r="W515" s="670"/>
      <c r="X515" s="387"/>
      <c r="Y515" s="670"/>
      <c r="Z515" s="405"/>
      <c r="AA515" s="405"/>
      <c r="AB515" s="405"/>
      <c r="AC515" s="405"/>
      <c r="AD515" s="405"/>
      <c r="AE515" s="405"/>
    </row>
    <row r="516" spans="1:31" s="9" customFormat="1" ht="42" hidden="1" customHeight="1" x14ac:dyDescent="0.25">
      <c r="A516" s="1092"/>
      <c r="B516" s="1095"/>
      <c r="C516" s="1006" t="s">
        <v>54</v>
      </c>
      <c r="D516" s="1007" t="s">
        <v>55</v>
      </c>
      <c r="E516" s="1007" t="s">
        <v>56</v>
      </c>
      <c r="F516" s="1007"/>
      <c r="G516" s="1007"/>
      <c r="H516" s="1007"/>
      <c r="I516" s="1007"/>
      <c r="J516" s="1008" t="s">
        <v>98</v>
      </c>
      <c r="K516" s="27" t="s">
        <v>73</v>
      </c>
      <c r="L516" s="27" t="s">
        <v>12</v>
      </c>
      <c r="M516" s="27" t="s">
        <v>13</v>
      </c>
      <c r="N516" s="27" t="s">
        <v>707</v>
      </c>
      <c r="O516" s="27" t="s">
        <v>43</v>
      </c>
      <c r="P516" s="8">
        <v>0</v>
      </c>
      <c r="Q516" s="8"/>
      <c r="R516" s="8"/>
      <c r="S516" s="22" t="s">
        <v>10</v>
      </c>
      <c r="T516" s="387"/>
      <c r="U516" s="670"/>
      <c r="V516" s="387"/>
      <c r="W516" s="670"/>
      <c r="X516" s="387"/>
      <c r="Y516" s="670"/>
      <c r="Z516" s="405"/>
      <c r="AA516" s="405"/>
      <c r="AB516" s="405"/>
      <c r="AC516" s="405"/>
      <c r="AD516" s="405"/>
      <c r="AE516" s="405"/>
    </row>
    <row r="517" spans="1:31" s="9" customFormat="1" ht="42" hidden="1" customHeight="1" x14ac:dyDescent="0.25">
      <c r="A517" s="1092"/>
      <c r="B517" s="1095"/>
      <c r="C517" s="1006" t="s">
        <v>54</v>
      </c>
      <c r="D517" s="1007" t="s">
        <v>55</v>
      </c>
      <c r="E517" s="1007" t="s">
        <v>56</v>
      </c>
      <c r="F517" s="1007"/>
      <c r="G517" s="1007"/>
      <c r="H517" s="1007"/>
      <c r="I517" s="1007"/>
      <c r="J517" s="1008" t="s">
        <v>98</v>
      </c>
      <c r="K517" s="27" t="s">
        <v>73</v>
      </c>
      <c r="L517" s="27" t="s">
        <v>12</v>
      </c>
      <c r="M517" s="27" t="s">
        <v>13</v>
      </c>
      <c r="N517" s="27" t="s">
        <v>707</v>
      </c>
      <c r="O517" s="27" t="s">
        <v>43</v>
      </c>
      <c r="P517" s="8">
        <v>0</v>
      </c>
      <c r="Q517" s="8"/>
      <c r="R517" s="8"/>
      <c r="S517" s="22" t="s">
        <v>10</v>
      </c>
      <c r="T517" s="387"/>
      <c r="U517" s="670"/>
      <c r="V517" s="387"/>
      <c r="W517" s="670"/>
      <c r="X517" s="387"/>
      <c r="Y517" s="670"/>
      <c r="Z517" s="405"/>
      <c r="AA517" s="405"/>
      <c r="AB517" s="405"/>
      <c r="AC517" s="405"/>
      <c r="AD517" s="405"/>
      <c r="AE517" s="405"/>
    </row>
    <row r="518" spans="1:31" s="9" customFormat="1" ht="42" hidden="1" customHeight="1" x14ac:dyDescent="0.25">
      <c r="A518" s="1092"/>
      <c r="B518" s="1095"/>
      <c r="C518" s="1006" t="s">
        <v>54</v>
      </c>
      <c r="D518" s="1007" t="s">
        <v>55</v>
      </c>
      <c r="E518" s="1007" t="s">
        <v>56</v>
      </c>
      <c r="F518" s="1007"/>
      <c r="G518" s="1007"/>
      <c r="H518" s="1007"/>
      <c r="I518" s="1007"/>
      <c r="J518" s="1008" t="s">
        <v>98</v>
      </c>
      <c r="K518" s="27" t="s">
        <v>73</v>
      </c>
      <c r="L518" s="27" t="s">
        <v>12</v>
      </c>
      <c r="M518" s="27" t="s">
        <v>13</v>
      </c>
      <c r="N518" s="27" t="s">
        <v>707</v>
      </c>
      <c r="O518" s="27" t="s">
        <v>43</v>
      </c>
      <c r="P518" s="8">
        <v>0</v>
      </c>
      <c r="Q518" s="8"/>
      <c r="R518" s="8"/>
      <c r="S518" s="22" t="s">
        <v>10</v>
      </c>
      <c r="T518" s="387"/>
      <c r="U518" s="670"/>
      <c r="V518" s="387"/>
      <c r="W518" s="670"/>
      <c r="X518" s="387"/>
      <c r="Y518" s="670"/>
      <c r="Z518" s="405"/>
      <c r="AA518" s="405"/>
      <c r="AB518" s="405"/>
      <c r="AC518" s="405"/>
      <c r="AD518" s="405"/>
      <c r="AE518" s="405"/>
    </row>
    <row r="519" spans="1:31" s="9" customFormat="1" ht="42" hidden="1" customHeight="1" x14ac:dyDescent="0.25">
      <c r="A519" s="1092"/>
      <c r="B519" s="1095"/>
      <c r="C519" s="1006" t="s">
        <v>54</v>
      </c>
      <c r="D519" s="1007" t="s">
        <v>55</v>
      </c>
      <c r="E519" s="1007" t="s">
        <v>56</v>
      </c>
      <c r="F519" s="1007" t="s">
        <v>955</v>
      </c>
      <c r="G519" s="1007" t="s">
        <v>62</v>
      </c>
      <c r="H519" s="1007" t="s">
        <v>63</v>
      </c>
      <c r="I519" s="1007" t="s">
        <v>956</v>
      </c>
      <c r="J519" s="1008" t="s">
        <v>117</v>
      </c>
      <c r="K519" s="27" t="s">
        <v>73</v>
      </c>
      <c r="L519" s="27" t="s">
        <v>12</v>
      </c>
      <c r="M519" s="27" t="s">
        <v>13</v>
      </c>
      <c r="N519" s="27" t="s">
        <v>149</v>
      </c>
      <c r="O519" s="27" t="s">
        <v>43</v>
      </c>
      <c r="P519" s="8">
        <v>0</v>
      </c>
      <c r="Q519" s="8"/>
      <c r="R519" s="8"/>
      <c r="S519" s="22" t="s">
        <v>10</v>
      </c>
      <c r="T519" s="387"/>
      <c r="U519" s="670"/>
      <c r="V519" s="387"/>
      <c r="W519" s="670"/>
      <c r="X519" s="387"/>
      <c r="Y519" s="670"/>
      <c r="Z519" s="405"/>
      <c r="AA519" s="405"/>
      <c r="AB519" s="405"/>
      <c r="AC519" s="405"/>
      <c r="AD519" s="405"/>
      <c r="AE519" s="405"/>
    </row>
    <row r="520" spans="1:31" s="9" customFormat="1" ht="42" customHeight="1" x14ac:dyDescent="0.25">
      <c r="A520" s="1092"/>
      <c r="B520" s="1095"/>
      <c r="C520" s="1006" t="s">
        <v>54</v>
      </c>
      <c r="D520" s="1007" t="s">
        <v>55</v>
      </c>
      <c r="E520" s="1007" t="s">
        <v>56</v>
      </c>
      <c r="F520" s="1007" t="s">
        <v>56</v>
      </c>
      <c r="G520" s="1007" t="s">
        <v>57</v>
      </c>
      <c r="H520" s="1007" t="s">
        <v>56</v>
      </c>
      <c r="I520" s="1007" t="s">
        <v>829</v>
      </c>
      <c r="J520" s="1008" t="s">
        <v>98</v>
      </c>
      <c r="K520" s="27" t="s">
        <v>73</v>
      </c>
      <c r="L520" s="27" t="s">
        <v>12</v>
      </c>
      <c r="M520" s="27" t="s">
        <v>13</v>
      </c>
      <c r="N520" s="27" t="s">
        <v>804</v>
      </c>
      <c r="O520" s="27" t="s">
        <v>40</v>
      </c>
      <c r="P520" s="8">
        <f>'226 (2021)500.02.0001 10 руб.'!F44</f>
        <v>50000</v>
      </c>
      <c r="Q520" s="8">
        <f>'226 (2022)500.02.0001 10 руб.'!F44</f>
        <v>67140</v>
      </c>
      <c r="R520" s="8">
        <f>'226 (2023)500.02.0001 10 руб.'!F44</f>
        <v>67140</v>
      </c>
      <c r="S520" s="22" t="s">
        <v>10</v>
      </c>
      <c r="T520" s="387"/>
      <c r="U520" s="670"/>
      <c r="V520" s="387"/>
      <c r="W520" s="670"/>
      <c r="X520" s="387"/>
      <c r="Y520" s="670"/>
      <c r="Z520" s="405"/>
      <c r="AA520" s="405"/>
      <c r="AB520" s="405"/>
      <c r="AC520" s="405"/>
      <c r="AD520" s="405"/>
      <c r="AE520" s="405"/>
    </row>
    <row r="521" spans="1:31" s="9" customFormat="1" ht="42" hidden="1" customHeight="1" x14ac:dyDescent="0.25">
      <c r="A521" s="1092"/>
      <c r="B521" s="1095"/>
      <c r="C521" s="1006" t="s">
        <v>54</v>
      </c>
      <c r="D521" s="1007" t="s">
        <v>55</v>
      </c>
      <c r="E521" s="1007" t="s">
        <v>56</v>
      </c>
      <c r="F521" s="1007" t="s">
        <v>56</v>
      </c>
      <c r="G521" s="1007" t="s">
        <v>57</v>
      </c>
      <c r="H521" s="1007" t="s">
        <v>951</v>
      </c>
      <c r="I521" s="1007" t="s">
        <v>952</v>
      </c>
      <c r="J521" s="1008" t="s">
        <v>98</v>
      </c>
      <c r="K521" s="27" t="s">
        <v>73</v>
      </c>
      <c r="L521" s="27" t="s">
        <v>12</v>
      </c>
      <c r="M521" s="27" t="s">
        <v>13</v>
      </c>
      <c r="N521" s="27" t="s">
        <v>807</v>
      </c>
      <c r="O521" s="27" t="s">
        <v>806</v>
      </c>
      <c r="P521" s="8">
        <v>0</v>
      </c>
      <c r="Q521" s="8"/>
      <c r="R521" s="8"/>
      <c r="S521" s="22" t="s">
        <v>10</v>
      </c>
      <c r="T521" s="387"/>
      <c r="U521" s="670"/>
      <c r="V521" s="387"/>
      <c r="W521" s="670"/>
      <c r="X521" s="387"/>
      <c r="Y521" s="670"/>
    </row>
    <row r="522" spans="1:31" s="9" customFormat="1" ht="42" hidden="1" customHeight="1" x14ac:dyDescent="0.25">
      <c r="A522" s="1092"/>
      <c r="B522" s="1095"/>
      <c r="C522" s="1006" t="s">
        <v>54</v>
      </c>
      <c r="D522" s="1007" t="s">
        <v>55</v>
      </c>
      <c r="E522" s="1007" t="s">
        <v>56</v>
      </c>
      <c r="F522" s="1007" t="s">
        <v>56</v>
      </c>
      <c r="G522" s="1007" t="s">
        <v>57</v>
      </c>
      <c r="H522" s="1007" t="s">
        <v>951</v>
      </c>
      <c r="I522" s="1007" t="s">
        <v>952</v>
      </c>
      <c r="J522" s="1008" t="s">
        <v>98</v>
      </c>
      <c r="K522" s="27" t="s">
        <v>73</v>
      </c>
      <c r="L522" s="27" t="s">
        <v>12</v>
      </c>
      <c r="M522" s="27" t="s">
        <v>13</v>
      </c>
      <c r="N522" s="27" t="s">
        <v>807</v>
      </c>
      <c r="O522" s="27" t="s">
        <v>40</v>
      </c>
      <c r="P522" s="8">
        <v>0</v>
      </c>
      <c r="Q522" s="8"/>
      <c r="R522" s="8"/>
      <c r="S522" s="22" t="s">
        <v>10</v>
      </c>
      <c r="T522" s="387"/>
      <c r="U522" s="670"/>
      <c r="V522" s="387"/>
      <c r="W522" s="670"/>
      <c r="X522" s="387"/>
      <c r="Y522" s="670"/>
    </row>
    <row r="523" spans="1:31" s="9" customFormat="1" ht="42" hidden="1" customHeight="1" x14ac:dyDescent="0.25">
      <c r="A523" s="1092"/>
      <c r="B523" s="1095"/>
      <c r="C523" s="1006" t="s">
        <v>54</v>
      </c>
      <c r="D523" s="1007" t="s">
        <v>55</v>
      </c>
      <c r="E523" s="1007" t="s">
        <v>56</v>
      </c>
      <c r="F523" s="1007" t="s">
        <v>56</v>
      </c>
      <c r="G523" s="1007" t="s">
        <v>9</v>
      </c>
      <c r="H523" s="1007" t="s">
        <v>63</v>
      </c>
      <c r="I523" s="1007" t="s">
        <v>823</v>
      </c>
      <c r="J523" s="1008" t="s">
        <v>98</v>
      </c>
      <c r="K523" s="27" t="s">
        <v>73</v>
      </c>
      <c r="L523" s="27" t="s">
        <v>12</v>
      </c>
      <c r="M523" s="27" t="s">
        <v>13</v>
      </c>
      <c r="N523" s="27" t="s">
        <v>808</v>
      </c>
      <c r="O523" s="27" t="s">
        <v>40</v>
      </c>
      <c r="P523" s="8">
        <f>'226 (2021)500.02.0003 ЕГЭ'!F44</f>
        <v>0</v>
      </c>
      <c r="Q523" s="8">
        <f>'226 (2022)500.02.0003 ЕГЭ'!F44</f>
        <v>0</v>
      </c>
      <c r="R523" s="8">
        <f>'226 (2023)500.02.0003 ЕГЭ'!F44</f>
        <v>0</v>
      </c>
      <c r="S523" s="22" t="s">
        <v>10</v>
      </c>
      <c r="T523" s="387"/>
      <c r="U523" s="670"/>
      <c r="V523" s="387"/>
      <c r="W523" s="670"/>
      <c r="X523" s="387"/>
      <c r="Y523" s="670"/>
    </row>
    <row r="524" spans="1:31" s="9" customFormat="1" ht="42" customHeight="1" x14ac:dyDescent="0.25">
      <c r="A524" s="1092"/>
      <c r="B524" s="1095"/>
      <c r="C524" s="1006" t="s">
        <v>54</v>
      </c>
      <c r="D524" s="1007" t="s">
        <v>55</v>
      </c>
      <c r="E524" s="1007" t="s">
        <v>56</v>
      </c>
      <c r="F524" s="1007" t="s">
        <v>56</v>
      </c>
      <c r="G524" s="1007" t="s">
        <v>57</v>
      </c>
      <c r="H524" s="1007" t="s">
        <v>56</v>
      </c>
      <c r="I524" s="1007" t="s">
        <v>950</v>
      </c>
      <c r="J524" s="1008" t="s">
        <v>98</v>
      </c>
      <c r="K524" s="27" t="s">
        <v>73</v>
      </c>
      <c r="L524" s="27" t="s">
        <v>12</v>
      </c>
      <c r="M524" s="27" t="s">
        <v>13</v>
      </c>
      <c r="N524" s="27" t="s">
        <v>812</v>
      </c>
      <c r="O524" s="27" t="s">
        <v>806</v>
      </c>
      <c r="P524" s="8">
        <f>'226(2021)500.02.0005Гор.пит(ФБ)'!F44</f>
        <v>791299.23</v>
      </c>
      <c r="Q524" s="8">
        <f>'226(2022)500.02.0005Гор.пит(ФБ)'!F44</f>
        <v>886824.83</v>
      </c>
      <c r="R524" s="8">
        <f>'226(2023)500.02.0005Гор.пит(ФБ)'!F44</f>
        <v>865321.54</v>
      </c>
      <c r="S524" s="22" t="s">
        <v>10</v>
      </c>
      <c r="T524" s="387"/>
      <c r="U524" s="670"/>
      <c r="V524" s="387"/>
      <c r="W524" s="670"/>
      <c r="X524" s="387"/>
      <c r="Y524" s="670"/>
    </row>
    <row r="525" spans="1:31" s="9" customFormat="1" ht="42" customHeight="1" x14ac:dyDescent="0.25">
      <c r="A525" s="1092"/>
      <c r="B525" s="1095"/>
      <c r="C525" s="1006" t="s">
        <v>54</v>
      </c>
      <c r="D525" s="1007" t="s">
        <v>55</v>
      </c>
      <c r="E525" s="1007" t="s">
        <v>56</v>
      </c>
      <c r="F525" s="1007" t="s">
        <v>56</v>
      </c>
      <c r="G525" s="1007" t="s">
        <v>57</v>
      </c>
      <c r="H525" s="1007" t="s">
        <v>56</v>
      </c>
      <c r="I525" s="1007" t="s">
        <v>950</v>
      </c>
      <c r="J525" s="1008" t="s">
        <v>98</v>
      </c>
      <c r="K525" s="27" t="s">
        <v>73</v>
      </c>
      <c r="L525" s="27" t="s">
        <v>12</v>
      </c>
      <c r="M525" s="27" t="s">
        <v>13</v>
      </c>
      <c r="N525" s="27" t="s">
        <v>812</v>
      </c>
      <c r="O525" s="27" t="s">
        <v>40</v>
      </c>
      <c r="P525" s="8">
        <f>'226(2021)500.02.0005Гор.пит(КБ)'!F44</f>
        <v>249883.65</v>
      </c>
      <c r="Q525" s="8">
        <f>'226(2022)500.02.0005Гор.пит(КБ)'!F44</f>
        <v>250128.78</v>
      </c>
      <c r="R525" s="8">
        <f>'226(2023)500.02.0005Гор.пит(КБ)'!F44</f>
        <v>244064.22</v>
      </c>
      <c r="S525" s="22" t="s">
        <v>10</v>
      </c>
      <c r="T525" s="387"/>
      <c r="U525" s="670"/>
      <c r="V525" s="387"/>
      <c r="W525" s="670"/>
      <c r="X525" s="387"/>
      <c r="Y525" s="670"/>
    </row>
    <row r="526" spans="1:31" s="9" customFormat="1" ht="42" hidden="1" customHeight="1" x14ac:dyDescent="0.25">
      <c r="A526" s="1092"/>
      <c r="B526" s="1095"/>
      <c r="C526" s="1006" t="s">
        <v>54</v>
      </c>
      <c r="D526" s="1007" t="s">
        <v>55</v>
      </c>
      <c r="E526" s="1007" t="s">
        <v>56</v>
      </c>
      <c r="F526" s="1007"/>
      <c r="G526" s="1007"/>
      <c r="H526" s="1007"/>
      <c r="I526" s="1007"/>
      <c r="J526" s="1008" t="s">
        <v>98</v>
      </c>
      <c r="K526" s="27" t="s">
        <v>73</v>
      </c>
      <c r="L526" s="27" t="s">
        <v>12</v>
      </c>
      <c r="M526" s="27" t="s">
        <v>13</v>
      </c>
      <c r="N526" s="27" t="s">
        <v>815</v>
      </c>
      <c r="O526" s="27" t="s">
        <v>40</v>
      </c>
      <c r="P526" s="8">
        <v>0</v>
      </c>
      <c r="Q526" s="8"/>
      <c r="R526" s="8"/>
      <c r="S526" s="22" t="s">
        <v>10</v>
      </c>
      <c r="T526" s="387"/>
      <c r="U526" s="670"/>
      <c r="V526" s="387"/>
      <c r="W526" s="670"/>
      <c r="X526" s="387"/>
      <c r="Y526" s="670"/>
    </row>
    <row r="527" spans="1:31" s="9" customFormat="1" ht="42" hidden="1" customHeight="1" x14ac:dyDescent="0.25">
      <c r="A527" s="1092"/>
      <c r="B527" s="1095"/>
      <c r="C527" s="1006" t="s">
        <v>54</v>
      </c>
      <c r="D527" s="1007" t="s">
        <v>55</v>
      </c>
      <c r="E527" s="1007" t="s">
        <v>56</v>
      </c>
      <c r="F527" s="1007"/>
      <c r="G527" s="1007"/>
      <c r="H527" s="1007"/>
      <c r="I527" s="1007"/>
      <c r="J527" s="1008" t="s">
        <v>98</v>
      </c>
      <c r="K527" s="27" t="s">
        <v>73</v>
      </c>
      <c r="L527" s="27" t="s">
        <v>12</v>
      </c>
      <c r="M527" s="27" t="s">
        <v>13</v>
      </c>
      <c r="N527" s="27" t="s">
        <v>815</v>
      </c>
      <c r="O527" s="27" t="s">
        <v>40</v>
      </c>
      <c r="P527" s="8">
        <v>0</v>
      </c>
      <c r="Q527" s="8"/>
      <c r="R527" s="8"/>
      <c r="S527" s="22" t="s">
        <v>10</v>
      </c>
      <c r="T527" s="387"/>
      <c r="U527" s="670"/>
      <c r="V527" s="387"/>
      <c r="W527" s="670"/>
      <c r="X527" s="387"/>
      <c r="Y527" s="670"/>
    </row>
    <row r="528" spans="1:31" s="9" customFormat="1" ht="42" hidden="1" customHeight="1" x14ac:dyDescent="0.25">
      <c r="A528" s="1092"/>
      <c r="B528" s="1095"/>
      <c r="C528" s="1006" t="s">
        <v>54</v>
      </c>
      <c r="D528" s="1007" t="s">
        <v>55</v>
      </c>
      <c r="E528" s="1007" t="s">
        <v>56</v>
      </c>
      <c r="F528" s="1007"/>
      <c r="G528" s="1007"/>
      <c r="H528" s="1007"/>
      <c r="I528" s="1007"/>
      <c r="J528" s="1008" t="s">
        <v>98</v>
      </c>
      <c r="K528" s="27" t="s">
        <v>73</v>
      </c>
      <c r="L528" s="27" t="s">
        <v>12</v>
      </c>
      <c r="M528" s="27" t="s">
        <v>13</v>
      </c>
      <c r="N528" s="27" t="s">
        <v>815</v>
      </c>
      <c r="O528" s="27" t="s">
        <v>40</v>
      </c>
      <c r="P528" s="8">
        <v>0</v>
      </c>
      <c r="Q528" s="8"/>
      <c r="R528" s="8"/>
      <c r="S528" s="22" t="s">
        <v>10</v>
      </c>
      <c r="T528" s="387"/>
      <c r="U528" s="670"/>
      <c r="V528" s="387"/>
      <c r="W528" s="670"/>
      <c r="X528" s="387"/>
      <c r="Y528" s="670"/>
    </row>
    <row r="529" spans="1:25" s="9" customFormat="1" ht="42" hidden="1" customHeight="1" x14ac:dyDescent="0.25">
      <c r="A529" s="1092"/>
      <c r="B529" s="1095"/>
      <c r="C529" s="1006" t="s">
        <v>54</v>
      </c>
      <c r="D529" s="1007" t="s">
        <v>55</v>
      </c>
      <c r="E529" s="1007" t="s">
        <v>56</v>
      </c>
      <c r="F529" s="1007" t="s">
        <v>955</v>
      </c>
      <c r="G529" s="1007" t="s">
        <v>62</v>
      </c>
      <c r="H529" s="1007" t="s">
        <v>63</v>
      </c>
      <c r="I529" s="1007" t="s">
        <v>956</v>
      </c>
      <c r="J529" s="1008" t="s">
        <v>117</v>
      </c>
      <c r="K529" s="27" t="s">
        <v>73</v>
      </c>
      <c r="L529" s="27" t="s">
        <v>12</v>
      </c>
      <c r="M529" s="27" t="s">
        <v>13</v>
      </c>
      <c r="N529" s="27" t="s">
        <v>818</v>
      </c>
      <c r="O529" s="27" t="s">
        <v>40</v>
      </c>
      <c r="P529" s="8">
        <v>0</v>
      </c>
      <c r="Q529" s="8"/>
      <c r="R529" s="8"/>
      <c r="S529" s="22" t="s">
        <v>10</v>
      </c>
      <c r="T529" s="387"/>
      <c r="U529" s="670"/>
      <c r="V529" s="387"/>
      <c r="W529" s="670"/>
      <c r="X529" s="387"/>
      <c r="Y529" s="670"/>
    </row>
    <row r="530" spans="1:25" s="9" customFormat="1" ht="42" hidden="1" customHeight="1" x14ac:dyDescent="0.25">
      <c r="A530" s="1092"/>
      <c r="B530" s="1095"/>
      <c r="C530" s="1006" t="s">
        <v>54</v>
      </c>
      <c r="D530" s="1007" t="s">
        <v>55</v>
      </c>
      <c r="E530" s="1007" t="s">
        <v>56</v>
      </c>
      <c r="F530" s="1007"/>
      <c r="G530" s="1007"/>
      <c r="H530" s="1007"/>
      <c r="I530" s="1007"/>
      <c r="J530" s="1008" t="s">
        <v>98</v>
      </c>
      <c r="K530" s="27" t="s">
        <v>73</v>
      </c>
      <c r="L530" s="27" t="s">
        <v>12</v>
      </c>
      <c r="M530" s="27" t="s">
        <v>13</v>
      </c>
      <c r="N530" s="27" t="s">
        <v>820</v>
      </c>
      <c r="O530" s="27" t="s">
        <v>40</v>
      </c>
      <c r="P530" s="8">
        <v>0</v>
      </c>
      <c r="Q530" s="8"/>
      <c r="R530" s="8"/>
      <c r="S530" s="22" t="s">
        <v>10</v>
      </c>
      <c r="T530" s="387"/>
      <c r="U530" s="670"/>
      <c r="V530" s="387"/>
      <c r="W530" s="670"/>
      <c r="X530" s="387"/>
      <c r="Y530" s="670"/>
    </row>
    <row r="531" spans="1:25" s="9" customFormat="1" ht="42" hidden="1" customHeight="1" x14ac:dyDescent="0.25">
      <c r="A531" s="1092"/>
      <c r="B531" s="1095"/>
      <c r="C531" s="1006" t="s">
        <v>54</v>
      </c>
      <c r="D531" s="1007" t="s">
        <v>55</v>
      </c>
      <c r="E531" s="1007" t="s">
        <v>56</v>
      </c>
      <c r="F531" s="1007"/>
      <c r="G531" s="1007"/>
      <c r="H531" s="1007"/>
      <c r="I531" s="1007"/>
      <c r="J531" s="1008" t="s">
        <v>98</v>
      </c>
      <c r="K531" s="27" t="s">
        <v>73</v>
      </c>
      <c r="L531" s="27" t="s">
        <v>12</v>
      </c>
      <c r="M531" s="27" t="s">
        <v>13</v>
      </c>
      <c r="N531" s="27" t="s">
        <v>820</v>
      </c>
      <c r="O531" s="27" t="s">
        <v>40</v>
      </c>
      <c r="P531" s="8">
        <v>0</v>
      </c>
      <c r="Q531" s="8"/>
      <c r="R531" s="8"/>
      <c r="S531" s="22" t="s">
        <v>10</v>
      </c>
      <c r="T531" s="387"/>
      <c r="U531" s="670"/>
      <c r="V531" s="387"/>
      <c r="W531" s="670"/>
      <c r="X531" s="387"/>
      <c r="Y531" s="670"/>
    </row>
    <row r="532" spans="1:25" s="9" customFormat="1" ht="42" hidden="1" customHeight="1" x14ac:dyDescent="0.25">
      <c r="A532" s="1092"/>
      <c r="B532" s="1095"/>
      <c r="C532" s="1006" t="s">
        <v>54</v>
      </c>
      <c r="D532" s="1007" t="s">
        <v>55</v>
      </c>
      <c r="E532" s="1007" t="s">
        <v>56</v>
      </c>
      <c r="F532" s="1007"/>
      <c r="G532" s="1007"/>
      <c r="H532" s="1007"/>
      <c r="I532" s="1007"/>
      <c r="J532" s="1008" t="s">
        <v>98</v>
      </c>
      <c r="K532" s="27" t="s">
        <v>73</v>
      </c>
      <c r="L532" s="27" t="s">
        <v>12</v>
      </c>
      <c r="M532" s="27" t="s">
        <v>13</v>
      </c>
      <c r="N532" s="27" t="s">
        <v>820</v>
      </c>
      <c r="O532" s="27" t="s">
        <v>40</v>
      </c>
      <c r="P532" s="8">
        <v>0</v>
      </c>
      <c r="Q532" s="8"/>
      <c r="R532" s="8"/>
      <c r="S532" s="22" t="s">
        <v>10</v>
      </c>
      <c r="T532" s="387"/>
      <c r="U532" s="670"/>
      <c r="V532" s="387"/>
      <c r="W532" s="670"/>
      <c r="X532" s="387"/>
      <c r="Y532" s="670"/>
    </row>
    <row r="533" spans="1:25" s="9" customFormat="1" ht="42" customHeight="1" x14ac:dyDescent="0.25">
      <c r="A533" s="1092"/>
      <c r="B533" s="1095"/>
      <c r="C533" s="1006" t="s">
        <v>54</v>
      </c>
      <c r="D533" s="1007" t="s">
        <v>55</v>
      </c>
      <c r="E533" s="1007" t="s">
        <v>55</v>
      </c>
      <c r="F533" s="1007" t="s">
        <v>56</v>
      </c>
      <c r="G533" s="1007" t="s">
        <v>9</v>
      </c>
      <c r="H533" s="1007" t="s">
        <v>56</v>
      </c>
      <c r="I533" s="1007" t="s">
        <v>1100</v>
      </c>
      <c r="J533" s="1008" t="s">
        <v>98</v>
      </c>
      <c r="K533" s="27" t="s">
        <v>73</v>
      </c>
      <c r="L533" s="27" t="s">
        <v>12</v>
      </c>
      <c r="M533" s="27" t="s">
        <v>13</v>
      </c>
      <c r="N533" s="27" t="s">
        <v>821</v>
      </c>
      <c r="O533" s="27" t="s">
        <v>40</v>
      </c>
      <c r="P533" s="8">
        <f>'226 (2021)500.05.0002 Лагерь'!F44</f>
        <v>253024.8</v>
      </c>
      <c r="Q533" s="8">
        <f>'226 (2022)500.05.0002 Лагерь'!F44</f>
        <v>236362</v>
      </c>
      <c r="R533" s="8">
        <f>'226 (2023)500.05.0002 Лагерь'!F44</f>
        <v>236362</v>
      </c>
      <c r="S533" s="22" t="s">
        <v>10</v>
      </c>
      <c r="T533" s="387"/>
      <c r="U533" s="670"/>
      <c r="V533" s="387"/>
      <c r="W533" s="670"/>
      <c r="X533" s="387"/>
      <c r="Y533" s="670"/>
    </row>
    <row r="534" spans="1:25" s="9" customFormat="1" ht="42" hidden="1" customHeight="1" x14ac:dyDescent="0.25">
      <c r="A534" s="1092"/>
      <c r="B534" s="1095"/>
      <c r="C534" s="1006" t="s">
        <v>54</v>
      </c>
      <c r="D534" s="1007" t="s">
        <v>55</v>
      </c>
      <c r="E534" s="1007" t="s">
        <v>56</v>
      </c>
      <c r="F534" s="1007"/>
      <c r="G534" s="1007"/>
      <c r="H534" s="1007"/>
      <c r="I534" s="1007"/>
      <c r="J534" s="1008" t="s">
        <v>98</v>
      </c>
      <c r="K534" s="27" t="s">
        <v>73</v>
      </c>
      <c r="L534" s="27" t="s">
        <v>12</v>
      </c>
      <c r="M534" s="27" t="s">
        <v>13</v>
      </c>
      <c r="N534" s="27" t="s">
        <v>822</v>
      </c>
      <c r="O534" s="27" t="s">
        <v>40</v>
      </c>
      <c r="P534" s="8">
        <v>0</v>
      </c>
      <c r="Q534" s="8"/>
      <c r="R534" s="8"/>
      <c r="S534" s="22" t="s">
        <v>10</v>
      </c>
      <c r="T534" s="387"/>
      <c r="U534" s="670"/>
      <c r="V534" s="387"/>
      <c r="W534" s="670"/>
      <c r="X534" s="387"/>
      <c r="Y534" s="670"/>
    </row>
    <row r="535" spans="1:25" s="9" customFormat="1" ht="42" hidden="1" customHeight="1" x14ac:dyDescent="0.25">
      <c r="A535" s="1092"/>
      <c r="B535" s="1095"/>
      <c r="C535" s="1006" t="s">
        <v>54</v>
      </c>
      <c r="D535" s="1007" t="s">
        <v>55</v>
      </c>
      <c r="E535" s="1007" t="s">
        <v>56</v>
      </c>
      <c r="F535" s="1007"/>
      <c r="G535" s="1007"/>
      <c r="H535" s="1007"/>
      <c r="I535" s="1007"/>
      <c r="J535" s="1008" t="s">
        <v>98</v>
      </c>
      <c r="K535" s="27" t="s">
        <v>73</v>
      </c>
      <c r="L535" s="27" t="s">
        <v>12</v>
      </c>
      <c r="M535" s="27" t="s">
        <v>13</v>
      </c>
      <c r="N535" s="27" t="s">
        <v>822</v>
      </c>
      <c r="O535" s="27" t="s">
        <v>40</v>
      </c>
      <c r="P535" s="8">
        <v>0</v>
      </c>
      <c r="Q535" s="8"/>
      <c r="R535" s="8"/>
      <c r="S535" s="22" t="s">
        <v>10</v>
      </c>
      <c r="T535" s="387"/>
      <c r="U535" s="670"/>
      <c r="V535" s="387"/>
      <c r="W535" s="670"/>
      <c r="X535" s="387"/>
      <c r="Y535" s="670"/>
    </row>
    <row r="536" spans="1:25" s="9" customFormat="1" ht="42" hidden="1" customHeight="1" x14ac:dyDescent="0.25">
      <c r="A536" s="1093"/>
      <c r="B536" s="1095"/>
      <c r="C536" s="1006" t="s">
        <v>54</v>
      </c>
      <c r="D536" s="1007" t="s">
        <v>55</v>
      </c>
      <c r="E536" s="1007" t="s">
        <v>56</v>
      </c>
      <c r="F536" s="1007"/>
      <c r="G536" s="1007"/>
      <c r="H536" s="1007"/>
      <c r="I536" s="1007"/>
      <c r="J536" s="1008" t="s">
        <v>98</v>
      </c>
      <c r="K536" s="27" t="s">
        <v>73</v>
      </c>
      <c r="L536" s="27" t="s">
        <v>12</v>
      </c>
      <c r="M536" s="27" t="s">
        <v>13</v>
      </c>
      <c r="N536" s="27" t="s">
        <v>822</v>
      </c>
      <c r="O536" s="27" t="s">
        <v>40</v>
      </c>
      <c r="P536" s="8">
        <v>0</v>
      </c>
      <c r="Q536" s="8"/>
      <c r="R536" s="8"/>
      <c r="S536" s="22" t="s">
        <v>10</v>
      </c>
      <c r="T536" s="387"/>
      <c r="U536" s="670"/>
      <c r="V536" s="387"/>
      <c r="W536" s="670"/>
      <c r="X536" s="387"/>
      <c r="Y536" s="670"/>
    </row>
    <row r="537" spans="1:25" s="9" customFormat="1" ht="42" hidden="1" customHeight="1" x14ac:dyDescent="0.25">
      <c r="A537" s="1091" t="s">
        <v>118</v>
      </c>
      <c r="B537" s="1095">
        <v>2646</v>
      </c>
      <c r="C537" s="1006" t="s">
        <v>54</v>
      </c>
      <c r="D537" s="1007" t="s">
        <v>55</v>
      </c>
      <c r="E537" s="1007" t="s">
        <v>56</v>
      </c>
      <c r="F537" s="1007" t="s">
        <v>56</v>
      </c>
      <c r="G537" s="1007" t="s">
        <v>57</v>
      </c>
      <c r="H537" s="1007" t="s">
        <v>56</v>
      </c>
      <c r="I537" s="1007" t="s">
        <v>64</v>
      </c>
      <c r="J537" s="1008" t="s">
        <v>98</v>
      </c>
      <c r="K537" s="27" t="s">
        <v>119</v>
      </c>
      <c r="L537" s="27" t="s">
        <v>12</v>
      </c>
      <c r="M537" s="27" t="s">
        <v>13</v>
      </c>
      <c r="N537" s="27" t="s">
        <v>10</v>
      </c>
      <c r="O537" s="27" t="s">
        <v>14</v>
      </c>
      <c r="P537" s="8">
        <f>'227 (2021)ВНЕБ, 120Д'!D14+'227 (2021)ВНЕБ, 400Д'!D14</f>
        <v>0</v>
      </c>
      <c r="Q537" s="8"/>
      <c r="R537" s="8"/>
      <c r="S537" s="22" t="s">
        <v>10</v>
      </c>
      <c r="T537" s="387"/>
      <c r="U537" s="670"/>
      <c r="V537" s="387"/>
      <c r="W537" s="670"/>
      <c r="X537" s="387"/>
      <c r="Y537" s="670"/>
    </row>
    <row r="538" spans="1:25" s="9" customFormat="1" ht="42" hidden="1" customHeight="1" x14ac:dyDescent="0.25">
      <c r="A538" s="1092"/>
      <c r="B538" s="1095"/>
      <c r="C538" s="1006" t="s">
        <v>54</v>
      </c>
      <c r="D538" s="1007" t="s">
        <v>55</v>
      </c>
      <c r="E538" s="1007" t="s">
        <v>56</v>
      </c>
      <c r="F538" s="1007" t="s">
        <v>56</v>
      </c>
      <c r="G538" s="1007" t="s">
        <v>57</v>
      </c>
      <c r="H538" s="1007" t="s">
        <v>56</v>
      </c>
      <c r="I538" s="1007" t="s">
        <v>64</v>
      </c>
      <c r="J538" s="1008" t="s">
        <v>98</v>
      </c>
      <c r="K538" s="27" t="s">
        <v>119</v>
      </c>
      <c r="L538" s="27" t="s">
        <v>52</v>
      </c>
      <c r="M538" s="27" t="s">
        <v>13</v>
      </c>
      <c r="N538" s="27" t="s">
        <v>10</v>
      </c>
      <c r="O538" s="27" t="s">
        <v>14</v>
      </c>
      <c r="P538" s="8">
        <f>'227 (2021)ВНЕБ, 120Д'!D18+'227 (2021)ВНЕБ, 400Д'!D18</f>
        <v>0</v>
      </c>
      <c r="Q538" s="8"/>
      <c r="R538" s="8"/>
      <c r="S538" s="22" t="s">
        <v>10</v>
      </c>
      <c r="T538" s="387"/>
      <c r="U538" s="670"/>
      <c r="V538" s="387"/>
      <c r="W538" s="670"/>
      <c r="X538" s="387"/>
      <c r="Y538" s="670"/>
    </row>
    <row r="539" spans="1:25" s="9" customFormat="1" ht="42" hidden="1" customHeight="1" x14ac:dyDescent="0.25">
      <c r="A539" s="1092"/>
      <c r="B539" s="1095"/>
      <c r="C539" s="1006" t="s">
        <v>54</v>
      </c>
      <c r="D539" s="1007" t="s">
        <v>55</v>
      </c>
      <c r="E539" s="1007" t="s">
        <v>56</v>
      </c>
      <c r="F539" s="1007" t="s">
        <v>56</v>
      </c>
      <c r="G539" s="1007" t="s">
        <v>57</v>
      </c>
      <c r="H539" s="1007" t="s">
        <v>56</v>
      </c>
      <c r="I539" s="1007" t="s">
        <v>64</v>
      </c>
      <c r="J539" s="1008" t="s">
        <v>98</v>
      </c>
      <c r="K539" s="27" t="s">
        <v>119</v>
      </c>
      <c r="L539" s="27" t="s">
        <v>12</v>
      </c>
      <c r="M539" s="27" t="s">
        <v>13</v>
      </c>
      <c r="N539" s="27" t="s">
        <v>10</v>
      </c>
      <c r="O539" s="27" t="s">
        <v>744</v>
      </c>
      <c r="P539" s="8">
        <v>0</v>
      </c>
      <c r="Q539" s="8"/>
      <c r="R539" s="8"/>
      <c r="S539" s="22" t="s">
        <v>10</v>
      </c>
      <c r="T539" s="387"/>
      <c r="U539" s="670"/>
      <c r="V539" s="387"/>
      <c r="W539" s="670"/>
      <c r="X539" s="387"/>
      <c r="Y539" s="670"/>
    </row>
    <row r="540" spans="1:25" s="9" customFormat="1" ht="42" hidden="1" customHeight="1" x14ac:dyDescent="0.25">
      <c r="A540" s="1092"/>
      <c r="B540" s="1095"/>
      <c r="C540" s="1006" t="s">
        <v>54</v>
      </c>
      <c r="D540" s="1007" t="s">
        <v>55</v>
      </c>
      <c r="E540" s="1007" t="s">
        <v>56</v>
      </c>
      <c r="F540" s="1007" t="s">
        <v>56</v>
      </c>
      <c r="G540" s="1007" t="s">
        <v>57</v>
      </c>
      <c r="H540" s="1007" t="s">
        <v>56</v>
      </c>
      <c r="I540" s="1007" t="s">
        <v>64</v>
      </c>
      <c r="J540" s="1008" t="s">
        <v>98</v>
      </c>
      <c r="K540" s="27" t="s">
        <v>119</v>
      </c>
      <c r="L540" s="27" t="s">
        <v>12</v>
      </c>
      <c r="M540" s="27" t="s">
        <v>13</v>
      </c>
      <c r="N540" s="27" t="s">
        <v>10</v>
      </c>
      <c r="O540" s="27" t="s">
        <v>745</v>
      </c>
      <c r="P540" s="8">
        <v>0</v>
      </c>
      <c r="Q540" s="8"/>
      <c r="R540" s="8"/>
      <c r="S540" s="22" t="s">
        <v>10</v>
      </c>
      <c r="T540" s="387"/>
      <c r="U540" s="670"/>
      <c r="V540" s="387"/>
      <c r="W540" s="670"/>
      <c r="X540" s="387"/>
      <c r="Y540" s="670"/>
    </row>
    <row r="541" spans="1:25" s="9" customFormat="1" ht="42" hidden="1" customHeight="1" x14ac:dyDescent="0.25">
      <c r="A541" s="1092"/>
      <c r="B541" s="1095"/>
      <c r="C541" s="1006" t="s">
        <v>54</v>
      </c>
      <c r="D541" s="1007" t="s">
        <v>55</v>
      </c>
      <c r="E541" s="1007" t="s">
        <v>56</v>
      </c>
      <c r="F541" s="1007" t="s">
        <v>56</v>
      </c>
      <c r="G541" s="1007" t="s">
        <v>57</v>
      </c>
      <c r="H541" s="1007" t="s">
        <v>56</v>
      </c>
      <c r="I541" s="1007" t="s">
        <v>64</v>
      </c>
      <c r="J541" s="1008" t="s">
        <v>98</v>
      </c>
      <c r="K541" s="27" t="s">
        <v>119</v>
      </c>
      <c r="L541" s="27" t="s">
        <v>12</v>
      </c>
      <c r="M541" s="27" t="s">
        <v>13</v>
      </c>
      <c r="N541" s="27" t="s">
        <v>34</v>
      </c>
      <c r="O541" s="27" t="s">
        <v>25</v>
      </c>
      <c r="P541" s="8">
        <f>'227 (2021)Р-Н'!D14</f>
        <v>0</v>
      </c>
      <c r="Q541" s="8">
        <f>'227 (2022)Р-Н'!D13</f>
        <v>0</v>
      </c>
      <c r="R541" s="8">
        <f>'227 (2023)Р-Н'!D13</f>
        <v>0</v>
      </c>
      <c r="S541" s="22" t="s">
        <v>10</v>
      </c>
      <c r="T541" s="387"/>
      <c r="U541" s="670"/>
      <c r="V541" s="387"/>
      <c r="W541" s="670"/>
      <c r="X541" s="387"/>
      <c r="Y541" s="670"/>
    </row>
    <row r="542" spans="1:25" s="9" customFormat="1" ht="42" hidden="1" customHeight="1" x14ac:dyDescent="0.25">
      <c r="A542" s="1093"/>
      <c r="B542" s="1095"/>
      <c r="C542" s="1006" t="s">
        <v>54</v>
      </c>
      <c r="D542" s="1007" t="s">
        <v>55</v>
      </c>
      <c r="E542" s="1007" t="s">
        <v>56</v>
      </c>
      <c r="F542" s="1007" t="s">
        <v>56</v>
      </c>
      <c r="G542" s="1007" t="s">
        <v>57</v>
      </c>
      <c r="H542" s="1007" t="s">
        <v>56</v>
      </c>
      <c r="I542" s="1007" t="s">
        <v>64</v>
      </c>
      <c r="J542" s="1008" t="s">
        <v>98</v>
      </c>
      <c r="K542" s="27" t="s">
        <v>119</v>
      </c>
      <c r="L542" s="27" t="s">
        <v>52</v>
      </c>
      <c r="M542" s="27" t="s">
        <v>13</v>
      </c>
      <c r="N542" s="27" t="s">
        <v>10</v>
      </c>
      <c r="O542" s="27" t="s">
        <v>25</v>
      </c>
      <c r="P542" s="8">
        <f>'227 (2021)Р-Н'!D18+'227 (2021)Р-Н'!D22</f>
        <v>0</v>
      </c>
      <c r="Q542" s="8"/>
      <c r="R542" s="8"/>
      <c r="S542" s="22" t="s">
        <v>10</v>
      </c>
      <c r="T542" s="387"/>
      <c r="U542" s="670"/>
      <c r="V542" s="387"/>
      <c r="W542" s="670"/>
      <c r="X542" s="387"/>
      <c r="Y542" s="670"/>
    </row>
    <row r="543" spans="1:25" s="9" customFormat="1" ht="42" hidden="1" customHeight="1" x14ac:dyDescent="0.25">
      <c r="A543" s="1091" t="s">
        <v>120</v>
      </c>
      <c r="B543" s="1095">
        <v>2647</v>
      </c>
      <c r="C543" s="1006" t="s">
        <v>54</v>
      </c>
      <c r="D543" s="1007" t="s">
        <v>55</v>
      </c>
      <c r="E543" s="1007" t="s">
        <v>56</v>
      </c>
      <c r="F543" s="1007" t="s">
        <v>56</v>
      </c>
      <c r="G543" s="1007" t="s">
        <v>57</v>
      </c>
      <c r="H543" s="1007" t="s">
        <v>56</v>
      </c>
      <c r="I543" s="1007" t="s">
        <v>64</v>
      </c>
      <c r="J543" s="1008" t="s">
        <v>98</v>
      </c>
      <c r="K543" s="27" t="s">
        <v>121</v>
      </c>
      <c r="L543" s="27" t="s">
        <v>12</v>
      </c>
      <c r="M543" s="27" t="s">
        <v>13</v>
      </c>
      <c r="N543" s="27" t="s">
        <v>10</v>
      </c>
      <c r="O543" s="27" t="s">
        <v>14</v>
      </c>
      <c r="P543" s="8">
        <f>'228 (2021)ВНЕБ, 120Д'!D18+'228 (2021)ВНЕБ, 140Д'!D18+'228 (2021)ВНЕБ, 150Д'!D18+'228 (2021)ВНЕБ, 400Д'!D18</f>
        <v>0</v>
      </c>
      <c r="Q543" s="8"/>
      <c r="R543" s="8"/>
      <c r="S543" s="22" t="s">
        <v>10</v>
      </c>
      <c r="T543" s="387"/>
      <c r="U543" s="670"/>
      <c r="V543" s="387"/>
      <c r="W543" s="670"/>
      <c r="X543" s="387"/>
      <c r="Y543" s="670"/>
    </row>
    <row r="544" spans="1:25" s="9" customFormat="1" ht="42" hidden="1" customHeight="1" x14ac:dyDescent="0.25">
      <c r="A544" s="1092"/>
      <c r="B544" s="1095"/>
      <c r="C544" s="1006" t="s">
        <v>54</v>
      </c>
      <c r="D544" s="1007" t="s">
        <v>55</v>
      </c>
      <c r="E544" s="1007" t="s">
        <v>56</v>
      </c>
      <c r="F544" s="1007" t="s">
        <v>56</v>
      </c>
      <c r="G544" s="1007" t="s">
        <v>57</v>
      </c>
      <c r="H544" s="1007" t="s">
        <v>56</v>
      </c>
      <c r="I544" s="1007" t="s">
        <v>64</v>
      </c>
      <c r="J544" s="1008" t="s">
        <v>98</v>
      </c>
      <c r="K544" s="27" t="s">
        <v>121</v>
      </c>
      <c r="L544" s="27" t="s">
        <v>52</v>
      </c>
      <c r="M544" s="27" t="s">
        <v>13</v>
      </c>
      <c r="N544" s="27" t="s">
        <v>10</v>
      </c>
      <c r="O544" s="27" t="s">
        <v>14</v>
      </c>
      <c r="P544" s="8">
        <f>'228 (2021)ВНЕБ, 120Д'!D25+'228 (2021)ВНЕБ, 140Д'!D25+'228 (2021)ВНЕБ, 150Д'!D25+'228 (2021)ВНЕБ, 400Д'!D25</f>
        <v>0</v>
      </c>
      <c r="Q544" s="8"/>
      <c r="R544" s="8"/>
      <c r="S544" s="22" t="s">
        <v>10</v>
      </c>
      <c r="T544" s="387"/>
      <c r="U544" s="670"/>
      <c r="V544" s="387"/>
      <c r="W544" s="670"/>
      <c r="X544" s="387"/>
      <c r="Y544" s="670"/>
    </row>
    <row r="545" spans="1:31" s="9" customFormat="1" ht="42" hidden="1" customHeight="1" x14ac:dyDescent="0.25">
      <c r="A545" s="1092"/>
      <c r="B545" s="1095"/>
      <c r="C545" s="1006" t="s">
        <v>54</v>
      </c>
      <c r="D545" s="1007" t="s">
        <v>55</v>
      </c>
      <c r="E545" s="1007" t="s">
        <v>56</v>
      </c>
      <c r="F545" s="1007" t="s">
        <v>56</v>
      </c>
      <c r="G545" s="1007" t="s">
        <v>57</v>
      </c>
      <c r="H545" s="1007" t="s">
        <v>56</v>
      </c>
      <c r="I545" s="1007" t="s">
        <v>64</v>
      </c>
      <c r="J545" s="1008" t="s">
        <v>98</v>
      </c>
      <c r="K545" s="27" t="s">
        <v>121</v>
      </c>
      <c r="L545" s="27" t="s">
        <v>12</v>
      </c>
      <c r="M545" s="27" t="s">
        <v>13</v>
      </c>
      <c r="N545" s="27" t="s">
        <v>10</v>
      </c>
      <c r="O545" s="27" t="s">
        <v>744</v>
      </c>
      <c r="P545" s="8">
        <v>0</v>
      </c>
      <c r="Q545" s="8"/>
      <c r="R545" s="8"/>
      <c r="S545" s="22" t="s">
        <v>10</v>
      </c>
      <c r="T545" s="387"/>
      <c r="U545" s="670"/>
      <c r="V545" s="387"/>
      <c r="W545" s="670"/>
      <c r="X545" s="387"/>
      <c r="Y545" s="670"/>
    </row>
    <row r="546" spans="1:31" s="9" customFormat="1" ht="42" hidden="1" customHeight="1" x14ac:dyDescent="0.25">
      <c r="A546" s="1092"/>
      <c r="B546" s="1095"/>
      <c r="C546" s="1006" t="s">
        <v>54</v>
      </c>
      <c r="D546" s="1007" t="s">
        <v>55</v>
      </c>
      <c r="E546" s="1007" t="s">
        <v>56</v>
      </c>
      <c r="F546" s="1007" t="s">
        <v>56</v>
      </c>
      <c r="G546" s="1007" t="s">
        <v>57</v>
      </c>
      <c r="H546" s="1007" t="s">
        <v>56</v>
      </c>
      <c r="I546" s="1007" t="s">
        <v>64</v>
      </c>
      <c r="J546" s="1008" t="s">
        <v>98</v>
      </c>
      <c r="K546" s="27" t="s">
        <v>121</v>
      </c>
      <c r="L546" s="27" t="s">
        <v>12</v>
      </c>
      <c r="M546" s="27" t="s">
        <v>13</v>
      </c>
      <c r="N546" s="27" t="s">
        <v>10</v>
      </c>
      <c r="O546" s="27" t="s">
        <v>745</v>
      </c>
      <c r="P546" s="8">
        <v>0</v>
      </c>
      <c r="Q546" s="8"/>
      <c r="R546" s="8"/>
      <c r="S546" s="22" t="s">
        <v>10</v>
      </c>
      <c r="T546" s="387"/>
      <c r="U546" s="670"/>
      <c r="V546" s="387"/>
      <c r="W546" s="670"/>
      <c r="X546" s="387"/>
      <c r="Y546" s="670"/>
    </row>
    <row r="547" spans="1:31" s="9" customFormat="1" ht="42" hidden="1" customHeight="1" x14ac:dyDescent="0.25">
      <c r="A547" s="1092"/>
      <c r="B547" s="1095"/>
      <c r="C547" s="1006" t="s">
        <v>54</v>
      </c>
      <c r="D547" s="1007" t="s">
        <v>55</v>
      </c>
      <c r="E547" s="1007" t="s">
        <v>56</v>
      </c>
      <c r="F547" s="1007" t="s">
        <v>56</v>
      </c>
      <c r="G547" s="1007" t="s">
        <v>57</v>
      </c>
      <c r="H547" s="1007" t="s">
        <v>56</v>
      </c>
      <c r="I547" s="1007" t="s">
        <v>64</v>
      </c>
      <c r="J547" s="1008" t="s">
        <v>98</v>
      </c>
      <c r="K547" s="27" t="s">
        <v>121</v>
      </c>
      <c r="L547" s="27" t="s">
        <v>12</v>
      </c>
      <c r="M547" s="27" t="s">
        <v>13</v>
      </c>
      <c r="N547" s="27" t="s">
        <v>34</v>
      </c>
      <c r="O547" s="27" t="s">
        <v>25</v>
      </c>
      <c r="P547" s="8">
        <f>'228 (2021)Р-Н'!D18</f>
        <v>0</v>
      </c>
      <c r="Q547" s="8"/>
      <c r="R547" s="8"/>
      <c r="S547" s="22" t="s">
        <v>10</v>
      </c>
      <c r="T547" s="387"/>
      <c r="U547" s="670"/>
      <c r="V547" s="387"/>
      <c r="W547" s="670"/>
      <c r="X547" s="387"/>
      <c r="Y547" s="670"/>
      <c r="Z547" s="405"/>
      <c r="AA547" s="405"/>
      <c r="AB547" s="405"/>
      <c r="AC547" s="405"/>
      <c r="AD547" s="405"/>
      <c r="AE547" s="405"/>
    </row>
    <row r="548" spans="1:31" s="9" customFormat="1" ht="42" hidden="1" customHeight="1" x14ac:dyDescent="0.25">
      <c r="A548" s="1092"/>
      <c r="B548" s="1095"/>
      <c r="C548" s="1006" t="s">
        <v>54</v>
      </c>
      <c r="D548" s="1007" t="s">
        <v>55</v>
      </c>
      <c r="E548" s="1007" t="s">
        <v>56</v>
      </c>
      <c r="F548" s="1007" t="s">
        <v>56</v>
      </c>
      <c r="G548" s="1007" t="s">
        <v>57</v>
      </c>
      <c r="H548" s="1007" t="s">
        <v>56</v>
      </c>
      <c r="I548" s="1007" t="s">
        <v>64</v>
      </c>
      <c r="J548" s="1008" t="s">
        <v>98</v>
      </c>
      <c r="K548" s="27" t="s">
        <v>121</v>
      </c>
      <c r="L548" s="27" t="s">
        <v>52</v>
      </c>
      <c r="M548" s="27" t="s">
        <v>13</v>
      </c>
      <c r="N548" s="27" t="s">
        <v>10</v>
      </c>
      <c r="O548" s="27" t="s">
        <v>25</v>
      </c>
      <c r="P548" s="8">
        <f>'228 (2021)Р-Н'!D25+'228 (2021)Р-Н'!D32</f>
        <v>0</v>
      </c>
      <c r="Q548" s="8"/>
      <c r="R548" s="8"/>
      <c r="S548" s="22" t="s">
        <v>10</v>
      </c>
      <c r="T548" s="387"/>
      <c r="U548" s="670"/>
      <c r="V548" s="387"/>
      <c r="W548" s="670"/>
      <c r="X548" s="387"/>
      <c r="Y548" s="670"/>
      <c r="Z548" s="405"/>
      <c r="AA548" s="405"/>
      <c r="AB548" s="405"/>
      <c r="AC548" s="405"/>
      <c r="AD548" s="405"/>
      <c r="AE548" s="405"/>
    </row>
    <row r="549" spans="1:31" s="9" customFormat="1" ht="42" hidden="1" customHeight="1" x14ac:dyDescent="0.25">
      <c r="A549" s="1092"/>
      <c r="B549" s="1095"/>
      <c r="C549" s="1006" t="s">
        <v>54</v>
      </c>
      <c r="D549" s="1007" t="s">
        <v>55</v>
      </c>
      <c r="E549" s="1007" t="s">
        <v>56</v>
      </c>
      <c r="F549" s="1007" t="s">
        <v>56</v>
      </c>
      <c r="G549" s="1007" t="s">
        <v>57</v>
      </c>
      <c r="H549" s="1007" t="s">
        <v>56</v>
      </c>
      <c r="I549" s="1007" t="s">
        <v>128</v>
      </c>
      <c r="J549" s="1008" t="s">
        <v>98</v>
      </c>
      <c r="K549" s="27" t="s">
        <v>121</v>
      </c>
      <c r="L549" s="27" t="s">
        <v>12</v>
      </c>
      <c r="M549" s="27" t="s">
        <v>13</v>
      </c>
      <c r="N549" s="27" t="s">
        <v>936</v>
      </c>
      <c r="O549" s="27" t="s">
        <v>43</v>
      </c>
      <c r="P549" s="8">
        <v>0</v>
      </c>
      <c r="Q549" s="8"/>
      <c r="R549" s="8"/>
      <c r="S549" s="22" t="s">
        <v>10</v>
      </c>
      <c r="T549" s="387"/>
      <c r="U549" s="670"/>
      <c r="V549" s="387"/>
      <c r="W549" s="670"/>
      <c r="X549" s="387"/>
      <c r="Y549" s="670"/>
      <c r="Z549" s="405"/>
      <c r="AA549" s="405"/>
      <c r="AB549" s="405"/>
      <c r="AC549" s="405"/>
      <c r="AD549" s="405"/>
      <c r="AE549" s="405"/>
    </row>
    <row r="550" spans="1:31" s="9" customFormat="1" ht="42" hidden="1" customHeight="1" x14ac:dyDescent="0.25">
      <c r="A550" s="1092"/>
      <c r="B550" s="1095"/>
      <c r="C550" s="1006" t="s">
        <v>54</v>
      </c>
      <c r="D550" s="1007" t="s">
        <v>55</v>
      </c>
      <c r="E550" s="1007" t="s">
        <v>56</v>
      </c>
      <c r="F550" s="1007" t="s">
        <v>56</v>
      </c>
      <c r="G550" s="1007" t="s">
        <v>57</v>
      </c>
      <c r="H550" s="1007" t="s">
        <v>56</v>
      </c>
      <c r="I550" s="1007" t="s">
        <v>128</v>
      </c>
      <c r="J550" s="1008" t="s">
        <v>98</v>
      </c>
      <c r="K550" s="27" t="s">
        <v>121</v>
      </c>
      <c r="L550" s="27" t="s">
        <v>12</v>
      </c>
      <c r="M550" s="27" t="s">
        <v>13</v>
      </c>
      <c r="N550" s="27" t="s">
        <v>937</v>
      </c>
      <c r="O550" s="27" t="s">
        <v>43</v>
      </c>
      <c r="P550" s="8">
        <v>0</v>
      </c>
      <c r="Q550" s="8"/>
      <c r="R550" s="8"/>
      <c r="S550" s="22" t="s">
        <v>10</v>
      </c>
      <c r="T550" s="387"/>
      <c r="U550" s="670"/>
      <c r="V550" s="387"/>
      <c r="W550" s="670"/>
      <c r="X550" s="387"/>
      <c r="Y550" s="670"/>
    </row>
    <row r="551" spans="1:31" s="9" customFormat="1" ht="42" hidden="1" customHeight="1" x14ac:dyDescent="0.3">
      <c r="A551" s="1092"/>
      <c r="B551" s="1095"/>
      <c r="C551" s="1006" t="s">
        <v>54</v>
      </c>
      <c r="D551" s="1007" t="s">
        <v>55</v>
      </c>
      <c r="E551" s="1007" t="s">
        <v>56</v>
      </c>
      <c r="F551" s="1007" t="s">
        <v>56</v>
      </c>
      <c r="G551" s="1007" t="s">
        <v>57</v>
      </c>
      <c r="H551" s="1007" t="s">
        <v>56</v>
      </c>
      <c r="I551" s="1007" t="s">
        <v>128</v>
      </c>
      <c r="J551" s="1008" t="s">
        <v>98</v>
      </c>
      <c r="K551" s="27" t="s">
        <v>121</v>
      </c>
      <c r="L551" s="27" t="s">
        <v>12</v>
      </c>
      <c r="M551" s="27" t="s">
        <v>13</v>
      </c>
      <c r="N551" s="27" t="s">
        <v>1201</v>
      </c>
      <c r="O551" s="27" t="s">
        <v>43</v>
      </c>
      <c r="P551" s="8">
        <v>0</v>
      </c>
      <c r="Q551" s="8"/>
      <c r="R551" s="8"/>
      <c r="S551" s="22" t="s">
        <v>10</v>
      </c>
      <c r="T551" s="1005" t="s">
        <v>1157</v>
      </c>
      <c r="U551" s="670"/>
      <c r="V551" s="387"/>
      <c r="W551" s="670"/>
      <c r="X551" s="387"/>
      <c r="Y551" s="670"/>
    </row>
    <row r="552" spans="1:31" s="9" customFormat="1" ht="42" hidden="1" customHeight="1" x14ac:dyDescent="0.25">
      <c r="A552" s="1092"/>
      <c r="B552" s="1095"/>
      <c r="C552" s="1006" t="s">
        <v>54</v>
      </c>
      <c r="D552" s="1007" t="s">
        <v>55</v>
      </c>
      <c r="E552" s="1007" t="s">
        <v>56</v>
      </c>
      <c r="F552" s="1007"/>
      <c r="G552" s="1007"/>
      <c r="H552" s="1007"/>
      <c r="I552" s="1007"/>
      <c r="J552" s="1008" t="s">
        <v>98</v>
      </c>
      <c r="K552" s="27" t="s">
        <v>121</v>
      </c>
      <c r="L552" s="27" t="s">
        <v>12</v>
      </c>
      <c r="M552" s="27" t="s">
        <v>13</v>
      </c>
      <c r="N552" s="27" t="s">
        <v>707</v>
      </c>
      <c r="O552" s="27" t="s">
        <v>43</v>
      </c>
      <c r="P552" s="8">
        <v>0</v>
      </c>
      <c r="Q552" s="8"/>
      <c r="R552" s="8"/>
      <c r="S552" s="22" t="s">
        <v>10</v>
      </c>
      <c r="T552" s="387"/>
      <c r="U552" s="670"/>
      <c r="V552" s="387"/>
      <c r="W552" s="670"/>
      <c r="X552" s="387"/>
      <c r="Y552" s="670"/>
    </row>
    <row r="553" spans="1:31" s="9" customFormat="1" ht="42" hidden="1" customHeight="1" x14ac:dyDescent="0.25">
      <c r="A553" s="1092"/>
      <c r="B553" s="1095"/>
      <c r="C553" s="1054" t="s">
        <v>54</v>
      </c>
      <c r="D553" s="1055" t="s">
        <v>55</v>
      </c>
      <c r="E553" s="1055" t="s">
        <v>56</v>
      </c>
      <c r="F553" s="1055" t="s">
        <v>56</v>
      </c>
      <c r="G553" s="1055" t="s">
        <v>57</v>
      </c>
      <c r="H553" s="1055" t="s">
        <v>56</v>
      </c>
      <c r="I553" s="1055" t="s">
        <v>128</v>
      </c>
      <c r="J553" s="1056" t="s">
        <v>98</v>
      </c>
      <c r="K553" s="27" t="s">
        <v>121</v>
      </c>
      <c r="L553" s="27" t="s">
        <v>12</v>
      </c>
      <c r="M553" s="27" t="s">
        <v>13</v>
      </c>
      <c r="N553" s="27" t="s">
        <v>1224</v>
      </c>
      <c r="O553" s="27" t="s">
        <v>43</v>
      </c>
      <c r="P553" s="8">
        <v>0</v>
      </c>
      <c r="Q553" s="8"/>
      <c r="R553" s="8"/>
      <c r="S553" s="22" t="s">
        <v>10</v>
      </c>
      <c r="T553" s="387"/>
      <c r="U553" s="670"/>
      <c r="V553" s="387"/>
      <c r="W553" s="670"/>
      <c r="X553" s="387"/>
      <c r="Y553" s="670"/>
    </row>
    <row r="554" spans="1:31" s="9" customFormat="1" ht="42" hidden="1" customHeight="1" x14ac:dyDescent="0.25">
      <c r="A554" s="1092"/>
      <c r="B554" s="1095"/>
      <c r="C554" s="1006" t="s">
        <v>54</v>
      </c>
      <c r="D554" s="1007" t="s">
        <v>55</v>
      </c>
      <c r="E554" s="1007" t="s">
        <v>56</v>
      </c>
      <c r="F554" s="1007" t="s">
        <v>955</v>
      </c>
      <c r="G554" s="1007" t="s">
        <v>62</v>
      </c>
      <c r="H554" s="1007" t="s">
        <v>63</v>
      </c>
      <c r="I554" s="1007" t="s">
        <v>956</v>
      </c>
      <c r="J554" s="1008" t="s">
        <v>117</v>
      </c>
      <c r="K554" s="27" t="s">
        <v>121</v>
      </c>
      <c r="L554" s="27" t="s">
        <v>12</v>
      </c>
      <c r="M554" s="27" t="s">
        <v>13</v>
      </c>
      <c r="N554" s="27" t="s">
        <v>151</v>
      </c>
      <c r="O554" s="27" t="s">
        <v>43</v>
      </c>
      <c r="P554" s="8">
        <v>0</v>
      </c>
      <c r="Q554" s="8"/>
      <c r="R554" s="8"/>
      <c r="S554" s="22" t="s">
        <v>10</v>
      </c>
      <c r="T554" s="387"/>
      <c r="U554" s="670"/>
      <c r="V554" s="387"/>
      <c r="W554" s="670"/>
      <c r="X554" s="387"/>
      <c r="Y554" s="670"/>
    </row>
    <row r="555" spans="1:31" s="9" customFormat="1" ht="42" hidden="1" customHeight="1" x14ac:dyDescent="0.25">
      <c r="A555" s="1092"/>
      <c r="B555" s="1095"/>
      <c r="C555" s="1006" t="s">
        <v>54</v>
      </c>
      <c r="D555" s="1007" t="s">
        <v>55</v>
      </c>
      <c r="E555" s="1007" t="s">
        <v>56</v>
      </c>
      <c r="F555" s="1007" t="s">
        <v>56</v>
      </c>
      <c r="G555" s="1007" t="s">
        <v>9</v>
      </c>
      <c r="H555" s="1007" t="s">
        <v>63</v>
      </c>
      <c r="I555" s="1007" t="s">
        <v>823</v>
      </c>
      <c r="J555" s="1008" t="s">
        <v>98</v>
      </c>
      <c r="K555" s="27" t="s">
        <v>121</v>
      </c>
      <c r="L555" s="27" t="s">
        <v>12</v>
      </c>
      <c r="M555" s="27" t="s">
        <v>13</v>
      </c>
      <c r="N555" s="27" t="s">
        <v>808</v>
      </c>
      <c r="O555" s="27" t="s">
        <v>40</v>
      </c>
      <c r="P555" s="8">
        <f>'228 (2021)500.02.0003 ЕГЭ'!D29</f>
        <v>0</v>
      </c>
      <c r="Q555" s="8">
        <f>'228 (2022)500.02.0003 ЕГЭ'!D29</f>
        <v>0</v>
      </c>
      <c r="R555" s="8">
        <f>'228 (2023)500.02.0003 ЕГЭ'!D29</f>
        <v>0</v>
      </c>
      <c r="S555" s="22" t="s">
        <v>10</v>
      </c>
      <c r="T555" s="387"/>
      <c r="U555" s="670"/>
      <c r="V555" s="387"/>
      <c r="W555" s="670"/>
      <c r="X555" s="387"/>
      <c r="Y555" s="670"/>
    </row>
    <row r="556" spans="1:31" s="9" customFormat="1" ht="42" hidden="1" customHeight="1" x14ac:dyDescent="0.25">
      <c r="A556" s="1092"/>
      <c r="B556" s="1095"/>
      <c r="C556" s="1006" t="s">
        <v>54</v>
      </c>
      <c r="D556" s="1007" t="s">
        <v>55</v>
      </c>
      <c r="E556" s="1007" t="s">
        <v>56</v>
      </c>
      <c r="F556" s="1007"/>
      <c r="G556" s="1007"/>
      <c r="H556" s="1007"/>
      <c r="I556" s="1007"/>
      <c r="J556" s="1008" t="s">
        <v>98</v>
      </c>
      <c r="K556" s="27" t="s">
        <v>121</v>
      </c>
      <c r="L556" s="27" t="s">
        <v>12</v>
      </c>
      <c r="M556" s="27" t="s">
        <v>13</v>
      </c>
      <c r="N556" s="27" t="s">
        <v>815</v>
      </c>
      <c r="O556" s="27" t="s">
        <v>40</v>
      </c>
      <c r="P556" s="8">
        <v>0</v>
      </c>
      <c r="Q556" s="8"/>
      <c r="R556" s="8"/>
      <c r="S556" s="22" t="s">
        <v>10</v>
      </c>
      <c r="T556" s="387"/>
      <c r="U556" s="670"/>
      <c r="V556" s="387"/>
      <c r="W556" s="670"/>
      <c r="X556" s="387"/>
      <c r="Y556" s="670"/>
    </row>
    <row r="557" spans="1:31" s="9" customFormat="1" ht="42" hidden="1" customHeight="1" x14ac:dyDescent="0.25">
      <c r="A557" s="1092"/>
      <c r="B557" s="1095"/>
      <c r="C557" s="1006" t="s">
        <v>54</v>
      </c>
      <c r="D557" s="1007" t="s">
        <v>55</v>
      </c>
      <c r="E557" s="1007" t="s">
        <v>56</v>
      </c>
      <c r="F557" s="1007"/>
      <c r="G557" s="1007"/>
      <c r="H557" s="1007"/>
      <c r="I557" s="1007"/>
      <c r="J557" s="1008" t="s">
        <v>98</v>
      </c>
      <c r="K557" s="27" t="s">
        <v>121</v>
      </c>
      <c r="L557" s="27" t="s">
        <v>12</v>
      </c>
      <c r="M557" s="27" t="s">
        <v>13</v>
      </c>
      <c r="N557" s="27" t="s">
        <v>815</v>
      </c>
      <c r="O557" s="27" t="s">
        <v>40</v>
      </c>
      <c r="P557" s="8">
        <v>0</v>
      </c>
      <c r="Q557" s="8"/>
      <c r="R557" s="8"/>
      <c r="S557" s="22" t="s">
        <v>10</v>
      </c>
      <c r="T557" s="387"/>
      <c r="U557" s="670"/>
      <c r="V557" s="387"/>
      <c r="W557" s="670"/>
      <c r="X557" s="387"/>
      <c r="Y557" s="670"/>
    </row>
    <row r="558" spans="1:31" s="9" customFormat="1" ht="42" hidden="1" customHeight="1" x14ac:dyDescent="0.25">
      <c r="A558" s="1092"/>
      <c r="B558" s="1095"/>
      <c r="C558" s="1006" t="s">
        <v>54</v>
      </c>
      <c r="D558" s="1007" t="s">
        <v>55</v>
      </c>
      <c r="E558" s="1007" t="s">
        <v>56</v>
      </c>
      <c r="F558" s="1007"/>
      <c r="G558" s="1007"/>
      <c r="H558" s="1007"/>
      <c r="I558" s="1007"/>
      <c r="J558" s="1008" t="s">
        <v>98</v>
      </c>
      <c r="K558" s="27" t="s">
        <v>121</v>
      </c>
      <c r="L558" s="27" t="s">
        <v>12</v>
      </c>
      <c r="M558" s="27" t="s">
        <v>13</v>
      </c>
      <c r="N558" s="27" t="s">
        <v>815</v>
      </c>
      <c r="O558" s="27" t="s">
        <v>40</v>
      </c>
      <c r="P558" s="8">
        <v>0</v>
      </c>
      <c r="Q558" s="8"/>
      <c r="R558" s="8"/>
      <c r="S558" s="22" t="s">
        <v>10</v>
      </c>
      <c r="T558" s="387"/>
      <c r="U558" s="670"/>
      <c r="V558" s="387"/>
      <c r="W558" s="670"/>
      <c r="X558" s="387"/>
      <c r="Y558" s="670"/>
    </row>
    <row r="559" spans="1:31" s="9" customFormat="1" ht="42" hidden="1" customHeight="1" x14ac:dyDescent="0.25">
      <c r="A559" s="1092"/>
      <c r="B559" s="1095"/>
      <c r="C559" s="1006" t="s">
        <v>54</v>
      </c>
      <c r="D559" s="1007" t="s">
        <v>55</v>
      </c>
      <c r="E559" s="1007" t="s">
        <v>56</v>
      </c>
      <c r="F559" s="1007" t="s">
        <v>955</v>
      </c>
      <c r="G559" s="1007" t="s">
        <v>62</v>
      </c>
      <c r="H559" s="1007" t="s">
        <v>63</v>
      </c>
      <c r="I559" s="1007" t="s">
        <v>956</v>
      </c>
      <c r="J559" s="1008" t="s">
        <v>117</v>
      </c>
      <c r="K559" s="27" t="s">
        <v>121</v>
      </c>
      <c r="L559" s="27" t="s">
        <v>12</v>
      </c>
      <c r="M559" s="27" t="s">
        <v>13</v>
      </c>
      <c r="N559" s="27" t="s">
        <v>818</v>
      </c>
      <c r="O559" s="27" t="s">
        <v>40</v>
      </c>
      <c r="P559" s="8">
        <v>0</v>
      </c>
      <c r="Q559" s="8"/>
      <c r="R559" s="8"/>
      <c r="S559" s="22" t="s">
        <v>10</v>
      </c>
      <c r="T559" s="387"/>
      <c r="U559" s="670"/>
      <c r="V559" s="387"/>
      <c r="W559" s="670"/>
      <c r="X559" s="387"/>
      <c r="Y559" s="670"/>
    </row>
    <row r="560" spans="1:31" s="9" customFormat="1" ht="42" hidden="1" customHeight="1" x14ac:dyDescent="0.25">
      <c r="A560" s="1092"/>
      <c r="B560" s="1095"/>
      <c r="C560" s="1006" t="s">
        <v>54</v>
      </c>
      <c r="D560" s="1007" t="s">
        <v>55</v>
      </c>
      <c r="E560" s="1007" t="s">
        <v>56</v>
      </c>
      <c r="F560" s="1007"/>
      <c r="G560" s="1007"/>
      <c r="H560" s="1007"/>
      <c r="I560" s="1007"/>
      <c r="J560" s="1008" t="s">
        <v>98</v>
      </c>
      <c r="K560" s="27" t="s">
        <v>121</v>
      </c>
      <c r="L560" s="27" t="s">
        <v>12</v>
      </c>
      <c r="M560" s="27" t="s">
        <v>13</v>
      </c>
      <c r="N560" s="27" t="s">
        <v>820</v>
      </c>
      <c r="O560" s="27" t="s">
        <v>40</v>
      </c>
      <c r="P560" s="8">
        <v>0</v>
      </c>
      <c r="Q560" s="8"/>
      <c r="R560" s="8"/>
      <c r="S560" s="22" t="s">
        <v>10</v>
      </c>
      <c r="T560" s="387"/>
      <c r="U560" s="670"/>
      <c r="V560" s="387"/>
      <c r="W560" s="670"/>
      <c r="X560" s="387"/>
      <c r="Y560" s="670"/>
    </row>
    <row r="561" spans="1:25" s="9" customFormat="1" ht="42" hidden="1" customHeight="1" x14ac:dyDescent="0.25">
      <c r="A561" s="1092"/>
      <c r="B561" s="1095"/>
      <c r="C561" s="1006" t="s">
        <v>54</v>
      </c>
      <c r="D561" s="1007" t="s">
        <v>55</v>
      </c>
      <c r="E561" s="1007" t="s">
        <v>56</v>
      </c>
      <c r="F561" s="1007"/>
      <c r="G561" s="1007"/>
      <c r="H561" s="1007"/>
      <c r="I561" s="1007"/>
      <c r="J561" s="1008" t="s">
        <v>98</v>
      </c>
      <c r="K561" s="27" t="s">
        <v>121</v>
      </c>
      <c r="L561" s="27" t="s">
        <v>12</v>
      </c>
      <c r="M561" s="27" t="s">
        <v>13</v>
      </c>
      <c r="N561" s="27" t="s">
        <v>820</v>
      </c>
      <c r="O561" s="27" t="s">
        <v>40</v>
      </c>
      <c r="P561" s="8">
        <v>0</v>
      </c>
      <c r="Q561" s="8"/>
      <c r="R561" s="8"/>
      <c r="S561" s="22" t="s">
        <v>10</v>
      </c>
      <c r="T561" s="387"/>
      <c r="U561" s="670"/>
      <c r="V561" s="387"/>
      <c r="W561" s="670"/>
      <c r="X561" s="387"/>
      <c r="Y561" s="670"/>
    </row>
    <row r="562" spans="1:25" s="9" customFormat="1" ht="42" hidden="1" customHeight="1" x14ac:dyDescent="0.25">
      <c r="A562" s="1092"/>
      <c r="B562" s="1095"/>
      <c r="C562" s="1006" t="s">
        <v>54</v>
      </c>
      <c r="D562" s="1007" t="s">
        <v>55</v>
      </c>
      <c r="E562" s="1007" t="s">
        <v>56</v>
      </c>
      <c r="F562" s="1007"/>
      <c r="G562" s="1007"/>
      <c r="H562" s="1007"/>
      <c r="I562" s="1007"/>
      <c r="J562" s="1008" t="s">
        <v>98</v>
      </c>
      <c r="K562" s="27" t="s">
        <v>121</v>
      </c>
      <c r="L562" s="27" t="s">
        <v>12</v>
      </c>
      <c r="M562" s="27" t="s">
        <v>13</v>
      </c>
      <c r="N562" s="27" t="s">
        <v>820</v>
      </c>
      <c r="O562" s="27" t="s">
        <v>40</v>
      </c>
      <c r="P562" s="8">
        <v>0</v>
      </c>
      <c r="Q562" s="8"/>
      <c r="R562" s="8"/>
      <c r="S562" s="22" t="s">
        <v>10</v>
      </c>
      <c r="T562" s="387"/>
      <c r="U562" s="670"/>
      <c r="V562" s="387"/>
      <c r="W562" s="670"/>
      <c r="X562" s="387"/>
      <c r="Y562" s="670"/>
    </row>
    <row r="563" spans="1:25" s="9" customFormat="1" ht="42" hidden="1" customHeight="1" x14ac:dyDescent="0.25">
      <c r="A563" s="1092"/>
      <c r="B563" s="1096"/>
      <c r="C563" s="1006" t="s">
        <v>54</v>
      </c>
      <c r="D563" s="1007" t="s">
        <v>55</v>
      </c>
      <c r="E563" s="1007" t="s">
        <v>56</v>
      </c>
      <c r="F563" s="1007"/>
      <c r="G563" s="1007"/>
      <c r="H563" s="1007"/>
      <c r="I563" s="1007"/>
      <c r="J563" s="1008" t="s">
        <v>98</v>
      </c>
      <c r="K563" s="27" t="s">
        <v>121</v>
      </c>
      <c r="L563" s="27" t="s">
        <v>12</v>
      </c>
      <c r="M563" s="27" t="s">
        <v>13</v>
      </c>
      <c r="N563" s="27" t="s">
        <v>820</v>
      </c>
      <c r="O563" s="27" t="s">
        <v>40</v>
      </c>
      <c r="P563" s="8">
        <v>0</v>
      </c>
      <c r="Q563" s="8"/>
      <c r="R563" s="8"/>
      <c r="S563" s="22" t="s">
        <v>10</v>
      </c>
      <c r="T563" s="387"/>
      <c r="U563" s="670"/>
      <c r="V563" s="387"/>
      <c r="W563" s="670"/>
      <c r="X563" s="387"/>
      <c r="Y563" s="670"/>
    </row>
    <row r="564" spans="1:25" s="9" customFormat="1" ht="42" customHeight="1" x14ac:dyDescent="0.25">
      <c r="A564" s="1091" t="s">
        <v>104</v>
      </c>
      <c r="B564" s="1094">
        <v>2648</v>
      </c>
      <c r="C564" s="1006" t="s">
        <v>54</v>
      </c>
      <c r="D564" s="1007" t="s">
        <v>55</v>
      </c>
      <c r="E564" s="1007" t="s">
        <v>56</v>
      </c>
      <c r="F564" s="1007" t="s">
        <v>56</v>
      </c>
      <c r="G564" s="1007" t="s">
        <v>57</v>
      </c>
      <c r="H564" s="1007" t="s">
        <v>56</v>
      </c>
      <c r="I564" s="1007" t="s">
        <v>64</v>
      </c>
      <c r="J564" s="1008" t="s">
        <v>98</v>
      </c>
      <c r="K564" s="27" t="s">
        <v>105</v>
      </c>
      <c r="L564" s="27" t="s">
        <v>12</v>
      </c>
      <c r="M564" s="27" t="s">
        <v>13</v>
      </c>
      <c r="N564" s="27" t="s">
        <v>10</v>
      </c>
      <c r="O564" s="27" t="s">
        <v>14</v>
      </c>
      <c r="P564" s="8">
        <f>'310 (2021)ВНЕБ, 120Д'!E21+'310 (2021)ВНЕБ, 140Д'!E21+'310 (2021)ВНЕБ, 150Д'!E23+'310 (2021)ВНЕБ, 400Д'!E21</f>
        <v>23466</v>
      </c>
      <c r="Q564" s="8">
        <v>0</v>
      </c>
      <c r="R564" s="8">
        <v>0</v>
      </c>
      <c r="S564" s="22" t="s">
        <v>10</v>
      </c>
      <c r="T564" s="387"/>
      <c r="U564" s="670"/>
      <c r="V564" s="387"/>
      <c r="W564" s="670"/>
      <c r="X564" s="387"/>
      <c r="Y564" s="670"/>
    </row>
    <row r="565" spans="1:25" s="9" customFormat="1" ht="42" hidden="1" customHeight="1" x14ac:dyDescent="0.25">
      <c r="A565" s="1092"/>
      <c r="B565" s="1095"/>
      <c r="C565" s="1006" t="s">
        <v>54</v>
      </c>
      <c r="D565" s="1007" t="s">
        <v>55</v>
      </c>
      <c r="E565" s="1007" t="s">
        <v>56</v>
      </c>
      <c r="F565" s="1007" t="s">
        <v>56</v>
      </c>
      <c r="G565" s="1007" t="s">
        <v>57</v>
      </c>
      <c r="H565" s="1007" t="s">
        <v>56</v>
      </c>
      <c r="I565" s="1007" t="s">
        <v>64</v>
      </c>
      <c r="J565" s="1008" t="s">
        <v>98</v>
      </c>
      <c r="K565" s="27" t="s">
        <v>105</v>
      </c>
      <c r="L565" s="27" t="s">
        <v>52</v>
      </c>
      <c r="M565" s="27" t="s">
        <v>13</v>
      </c>
      <c r="N565" s="27" t="s">
        <v>10</v>
      </c>
      <c r="O565" s="27" t="s">
        <v>14</v>
      </c>
      <c r="P565" s="8">
        <f>'310 (2021)ВНЕБ, 120Д'!E32+'310 (2021)ВНЕБ, 140Д'!E32+'310 (2021)ВНЕБ, 150Д'!E34+'310 (2021)ВНЕБ, 400Д'!E32</f>
        <v>0</v>
      </c>
      <c r="Q565" s="8"/>
      <c r="R565" s="8"/>
      <c r="S565" s="22" t="s">
        <v>10</v>
      </c>
      <c r="T565" s="387"/>
      <c r="U565" s="670"/>
      <c r="V565" s="387"/>
      <c r="W565" s="670"/>
      <c r="X565" s="387"/>
      <c r="Y565" s="670"/>
    </row>
    <row r="566" spans="1:25" s="9" customFormat="1" ht="42" hidden="1" customHeight="1" x14ac:dyDescent="0.25">
      <c r="A566" s="1092"/>
      <c r="B566" s="1095"/>
      <c r="C566" s="1006" t="s">
        <v>54</v>
      </c>
      <c r="D566" s="1007" t="s">
        <v>55</v>
      </c>
      <c r="E566" s="1007" t="s">
        <v>56</v>
      </c>
      <c r="F566" s="1007" t="s">
        <v>56</v>
      </c>
      <c r="G566" s="1007" t="s">
        <v>57</v>
      </c>
      <c r="H566" s="1007" t="s">
        <v>56</v>
      </c>
      <c r="I566" s="1007" t="s">
        <v>64</v>
      </c>
      <c r="J566" s="1008" t="s">
        <v>98</v>
      </c>
      <c r="K566" s="27" t="s">
        <v>105</v>
      </c>
      <c r="L566" s="27" t="s">
        <v>52</v>
      </c>
      <c r="M566" s="27" t="s">
        <v>13</v>
      </c>
      <c r="N566" s="27" t="s">
        <v>10</v>
      </c>
      <c r="O566" s="27" t="s">
        <v>745</v>
      </c>
      <c r="P566" s="8">
        <v>0</v>
      </c>
      <c r="Q566" s="8"/>
      <c r="R566" s="8"/>
      <c r="S566" s="22" t="s">
        <v>10</v>
      </c>
      <c r="T566" s="387"/>
      <c r="U566" s="670"/>
      <c r="V566" s="387"/>
      <c r="W566" s="670"/>
      <c r="X566" s="387"/>
      <c r="Y566" s="670"/>
    </row>
    <row r="567" spans="1:25" s="9" customFormat="1" ht="42" hidden="1" customHeight="1" x14ac:dyDescent="0.25">
      <c r="A567" s="1092"/>
      <c r="B567" s="1095"/>
      <c r="C567" s="1006" t="s">
        <v>54</v>
      </c>
      <c r="D567" s="1007" t="s">
        <v>55</v>
      </c>
      <c r="E567" s="1007" t="s">
        <v>56</v>
      </c>
      <c r="F567" s="1007" t="s">
        <v>56</v>
      </c>
      <c r="G567" s="1007" t="s">
        <v>57</v>
      </c>
      <c r="H567" s="1007" t="s">
        <v>56</v>
      </c>
      <c r="I567" s="1007" t="s">
        <v>64</v>
      </c>
      <c r="J567" s="1008" t="s">
        <v>98</v>
      </c>
      <c r="K567" s="27" t="s">
        <v>105</v>
      </c>
      <c r="L567" s="27" t="s">
        <v>12</v>
      </c>
      <c r="M567" s="27" t="s">
        <v>13</v>
      </c>
      <c r="N567" s="27" t="s">
        <v>10</v>
      </c>
      <c r="O567" s="27" t="s">
        <v>745</v>
      </c>
      <c r="P567" s="8">
        <f>'310 (2021)20.00.04'!E21</f>
        <v>0</v>
      </c>
      <c r="Q567" s="8"/>
      <c r="R567" s="8"/>
      <c r="S567" s="22" t="s">
        <v>10</v>
      </c>
      <c r="T567" s="387"/>
      <c r="U567" s="670"/>
      <c r="V567" s="387"/>
      <c r="W567" s="670"/>
      <c r="X567" s="387"/>
      <c r="Y567" s="670"/>
    </row>
    <row r="568" spans="1:25" s="9" customFormat="1" ht="42" customHeight="1" x14ac:dyDescent="0.25">
      <c r="A568" s="1092"/>
      <c r="B568" s="1095"/>
      <c r="C568" s="1006" t="s">
        <v>54</v>
      </c>
      <c r="D568" s="1007" t="s">
        <v>55</v>
      </c>
      <c r="E568" s="1007" t="s">
        <v>56</v>
      </c>
      <c r="F568" s="1007" t="s">
        <v>56</v>
      </c>
      <c r="G568" s="1007" t="s">
        <v>57</v>
      </c>
      <c r="H568" s="1007" t="s">
        <v>56</v>
      </c>
      <c r="I568" s="1007" t="s">
        <v>64</v>
      </c>
      <c r="J568" s="1008" t="s">
        <v>98</v>
      </c>
      <c r="K568" s="27" t="s">
        <v>105</v>
      </c>
      <c r="L568" s="27" t="s">
        <v>12</v>
      </c>
      <c r="M568" s="27" t="s">
        <v>13</v>
      </c>
      <c r="N568" s="27" t="s">
        <v>32</v>
      </c>
      <c r="O568" s="27" t="s">
        <v>25</v>
      </c>
      <c r="P568" s="8">
        <f>'310 (2021)Р-Н'!E17</f>
        <v>36256</v>
      </c>
      <c r="Q568" s="8"/>
      <c r="R568" s="8"/>
      <c r="S568" s="22" t="s">
        <v>10</v>
      </c>
      <c r="T568" s="387"/>
      <c r="U568" s="670"/>
      <c r="V568" s="387"/>
      <c r="W568" s="670"/>
      <c r="X568" s="387"/>
      <c r="Y568" s="670"/>
    </row>
    <row r="569" spans="1:25" s="9" customFormat="1" ht="42" hidden="1" customHeight="1" x14ac:dyDescent="0.25">
      <c r="A569" s="1092"/>
      <c r="B569" s="1095"/>
      <c r="C569" s="1006" t="s">
        <v>54</v>
      </c>
      <c r="D569" s="1007" t="s">
        <v>55</v>
      </c>
      <c r="E569" s="1007" t="s">
        <v>56</v>
      </c>
      <c r="F569" s="1007" t="s">
        <v>56</v>
      </c>
      <c r="G569" s="1007" t="s">
        <v>57</v>
      </c>
      <c r="H569" s="1007" t="s">
        <v>56</v>
      </c>
      <c r="I569" s="1007" t="s">
        <v>64</v>
      </c>
      <c r="J569" s="1008" t="s">
        <v>98</v>
      </c>
      <c r="K569" s="27" t="s">
        <v>105</v>
      </c>
      <c r="L569" s="27" t="s">
        <v>52</v>
      </c>
      <c r="M569" s="27" t="s">
        <v>13</v>
      </c>
      <c r="N569" s="27" t="s">
        <v>10</v>
      </c>
      <c r="O569" s="27" t="s">
        <v>25</v>
      </c>
      <c r="P569" s="8">
        <f>'310 (2021)Р-Н'!E24+'310 (2021)Р-Н'!E31</f>
        <v>0</v>
      </c>
      <c r="Q569" s="8"/>
      <c r="R569" s="8"/>
      <c r="S569" s="22" t="s">
        <v>10</v>
      </c>
      <c r="T569" s="387"/>
      <c r="U569" s="670"/>
      <c r="V569" s="387"/>
      <c r="W569" s="670"/>
      <c r="X569" s="387"/>
      <c r="Y569" s="670"/>
    </row>
    <row r="570" spans="1:25" s="9" customFormat="1" ht="42" customHeight="1" x14ac:dyDescent="0.25">
      <c r="A570" s="1092"/>
      <c r="B570" s="1095"/>
      <c r="C570" s="1006" t="s">
        <v>54</v>
      </c>
      <c r="D570" s="1007" t="s">
        <v>55</v>
      </c>
      <c r="E570" s="1007" t="s">
        <v>56</v>
      </c>
      <c r="F570" s="1007" t="s">
        <v>56</v>
      </c>
      <c r="G570" s="1007" t="s">
        <v>57</v>
      </c>
      <c r="H570" s="1007" t="s">
        <v>56</v>
      </c>
      <c r="I570" s="1007" t="s">
        <v>58</v>
      </c>
      <c r="J570" s="1008" t="s">
        <v>98</v>
      </c>
      <c r="K570" s="27" t="s">
        <v>105</v>
      </c>
      <c r="L570" s="27" t="s">
        <v>12</v>
      </c>
      <c r="M570" s="27" t="s">
        <v>13</v>
      </c>
      <c r="N570" s="27" t="s">
        <v>20</v>
      </c>
      <c r="O570" s="27" t="s">
        <v>21</v>
      </c>
      <c r="P570" s="8">
        <f>'310 (2021)КРАЙ'!E26</f>
        <v>384142</v>
      </c>
      <c r="Q570" s="8">
        <f>'310 (2022)КРАЙ'!E26</f>
        <v>398842</v>
      </c>
      <c r="R570" s="8">
        <f>'310 (2023)КРАЙ'!E26</f>
        <v>398842</v>
      </c>
      <c r="S570" s="22" t="s">
        <v>10</v>
      </c>
      <c r="T570" s="387"/>
      <c r="U570" s="670"/>
      <c r="V570" s="387"/>
      <c r="W570" s="670"/>
      <c r="X570" s="387"/>
      <c r="Y570" s="670"/>
    </row>
    <row r="571" spans="1:25" s="9" customFormat="1" ht="42" hidden="1" customHeight="1" x14ac:dyDescent="0.25">
      <c r="A571" s="1092"/>
      <c r="B571" s="1095"/>
      <c r="C571" s="1006" t="s">
        <v>54</v>
      </c>
      <c r="D571" s="1007" t="s">
        <v>55</v>
      </c>
      <c r="E571" s="1007" t="s">
        <v>56</v>
      </c>
      <c r="F571" s="1007" t="s">
        <v>56</v>
      </c>
      <c r="G571" s="1007" t="s">
        <v>57</v>
      </c>
      <c r="H571" s="1007" t="s">
        <v>56</v>
      </c>
      <c r="I571" s="1007" t="s">
        <v>58</v>
      </c>
      <c r="J571" s="1008" t="s">
        <v>98</v>
      </c>
      <c r="K571" s="27" t="s">
        <v>105</v>
      </c>
      <c r="L571" s="27" t="s">
        <v>52</v>
      </c>
      <c r="M571" s="27" t="s">
        <v>13</v>
      </c>
      <c r="N571" s="27" t="s">
        <v>10</v>
      </c>
      <c r="O571" s="27" t="s">
        <v>21</v>
      </c>
      <c r="P571" s="8">
        <f>'310 (2021)КРАЙ'!E42</f>
        <v>0</v>
      </c>
      <c r="Q571" s="8"/>
      <c r="R571" s="8"/>
      <c r="S571" s="22" t="s">
        <v>10</v>
      </c>
      <c r="T571" s="387"/>
      <c r="U571" s="670"/>
      <c r="V571" s="387"/>
      <c r="W571" s="670"/>
      <c r="X571" s="387"/>
      <c r="Y571" s="670"/>
    </row>
    <row r="572" spans="1:25" s="9" customFormat="1" ht="42" hidden="1" customHeight="1" x14ac:dyDescent="0.25">
      <c r="A572" s="1092"/>
      <c r="B572" s="1095"/>
      <c r="C572" s="1006" t="s">
        <v>54</v>
      </c>
      <c r="D572" s="1007" t="s">
        <v>55</v>
      </c>
      <c r="E572" s="1007" t="s">
        <v>56</v>
      </c>
      <c r="F572" s="1007"/>
      <c r="G572" s="1007"/>
      <c r="H572" s="1007"/>
      <c r="I572" s="1007"/>
      <c r="J572" s="1008" t="s">
        <v>98</v>
      </c>
      <c r="K572" s="27" t="s">
        <v>105</v>
      </c>
      <c r="L572" s="27" t="s">
        <v>12</v>
      </c>
      <c r="M572" s="27" t="s">
        <v>13</v>
      </c>
      <c r="N572" s="27" t="s">
        <v>746</v>
      </c>
      <c r="O572" s="27" t="s">
        <v>43</v>
      </c>
      <c r="P572" s="8">
        <v>0</v>
      </c>
      <c r="Q572" s="8"/>
      <c r="R572" s="8"/>
      <c r="S572" s="22" t="s">
        <v>10</v>
      </c>
      <c r="T572" s="387"/>
      <c r="U572" s="670"/>
      <c r="V572" s="387"/>
      <c r="W572" s="670"/>
      <c r="X572" s="387"/>
      <c r="Y572" s="670"/>
    </row>
    <row r="573" spans="1:25" s="9" customFormat="1" ht="42" hidden="1" customHeight="1" x14ac:dyDescent="0.25">
      <c r="A573" s="1092"/>
      <c r="B573" s="1095"/>
      <c r="C573" s="1006" t="s">
        <v>54</v>
      </c>
      <c r="D573" s="1007" t="s">
        <v>55</v>
      </c>
      <c r="E573" s="1007" t="s">
        <v>56</v>
      </c>
      <c r="F573" s="1007"/>
      <c r="G573" s="1007"/>
      <c r="H573" s="1007"/>
      <c r="I573" s="1007"/>
      <c r="J573" s="1008" t="s">
        <v>98</v>
      </c>
      <c r="K573" s="27" t="s">
        <v>105</v>
      </c>
      <c r="L573" s="27" t="s">
        <v>12</v>
      </c>
      <c r="M573" s="27" t="s">
        <v>13</v>
      </c>
      <c r="N573" s="27" t="s">
        <v>746</v>
      </c>
      <c r="O573" s="27" t="s">
        <v>43</v>
      </c>
      <c r="P573" s="8">
        <v>0</v>
      </c>
      <c r="Q573" s="8"/>
      <c r="R573" s="8"/>
      <c r="S573" s="22" t="s">
        <v>10</v>
      </c>
      <c r="T573" s="387"/>
      <c r="U573" s="670"/>
      <c r="V573" s="387"/>
      <c r="W573" s="670"/>
      <c r="X573" s="387"/>
      <c r="Y573" s="670"/>
    </row>
    <row r="574" spans="1:25" s="9" customFormat="1" ht="42" hidden="1" customHeight="1" x14ac:dyDescent="0.25">
      <c r="A574" s="1092"/>
      <c r="B574" s="1095"/>
      <c r="C574" s="1006" t="s">
        <v>54</v>
      </c>
      <c r="D574" s="1007" t="s">
        <v>55</v>
      </c>
      <c r="E574" s="1007" t="s">
        <v>56</v>
      </c>
      <c r="F574" s="1007"/>
      <c r="G574" s="1007"/>
      <c r="H574" s="1007"/>
      <c r="I574" s="1007"/>
      <c r="J574" s="1008" t="s">
        <v>98</v>
      </c>
      <c r="K574" s="27" t="s">
        <v>105</v>
      </c>
      <c r="L574" s="27" t="s">
        <v>12</v>
      </c>
      <c r="M574" s="27" t="s">
        <v>13</v>
      </c>
      <c r="N574" s="27" t="s">
        <v>747</v>
      </c>
      <c r="O574" s="27" t="s">
        <v>40</v>
      </c>
      <c r="P574" s="8">
        <v>0</v>
      </c>
      <c r="Q574" s="8"/>
      <c r="R574" s="8"/>
      <c r="S574" s="22" t="s">
        <v>10</v>
      </c>
      <c r="T574" s="387"/>
      <c r="U574" s="670"/>
      <c r="V574" s="387"/>
      <c r="W574" s="670"/>
      <c r="X574" s="387"/>
      <c r="Y574" s="670"/>
    </row>
    <row r="575" spans="1:25" s="9" customFormat="1" ht="42" hidden="1" customHeight="1" x14ac:dyDescent="0.25">
      <c r="A575" s="1092"/>
      <c r="B575" s="1095"/>
      <c r="C575" s="1006" t="s">
        <v>54</v>
      </c>
      <c r="D575" s="1007" t="s">
        <v>55</v>
      </c>
      <c r="E575" s="1007" t="s">
        <v>56</v>
      </c>
      <c r="F575" s="1007"/>
      <c r="G575" s="1007"/>
      <c r="H575" s="1007"/>
      <c r="I575" s="1007"/>
      <c r="J575" s="1008" t="s">
        <v>98</v>
      </c>
      <c r="K575" s="27" t="s">
        <v>105</v>
      </c>
      <c r="L575" s="27" t="s">
        <v>12</v>
      </c>
      <c r="M575" s="27" t="s">
        <v>13</v>
      </c>
      <c r="N575" s="27" t="s">
        <v>747</v>
      </c>
      <c r="O575" s="27" t="s">
        <v>40</v>
      </c>
      <c r="P575" s="8">
        <v>0</v>
      </c>
      <c r="Q575" s="8"/>
      <c r="R575" s="8"/>
      <c r="S575" s="22" t="s">
        <v>10</v>
      </c>
      <c r="T575" s="387"/>
      <c r="U575" s="670"/>
      <c r="V575" s="387"/>
      <c r="W575" s="670"/>
      <c r="X575" s="387"/>
      <c r="Y575" s="670"/>
    </row>
    <row r="576" spans="1:25" s="9" customFormat="1" ht="42" hidden="1" customHeight="1" x14ac:dyDescent="0.25">
      <c r="A576" s="1092"/>
      <c r="B576" s="1095"/>
      <c r="C576" s="1006" t="s">
        <v>54</v>
      </c>
      <c r="D576" s="1007" t="s">
        <v>55</v>
      </c>
      <c r="E576" s="1007" t="s">
        <v>56</v>
      </c>
      <c r="F576" s="1007" t="s">
        <v>56</v>
      </c>
      <c r="G576" s="1007" t="s">
        <v>57</v>
      </c>
      <c r="H576" s="1007" t="s">
        <v>56</v>
      </c>
      <c r="I576" s="1007" t="s">
        <v>1148</v>
      </c>
      <c r="J576" s="1008" t="s">
        <v>98</v>
      </c>
      <c r="K576" s="27" t="s">
        <v>105</v>
      </c>
      <c r="L576" s="27" t="s">
        <v>12</v>
      </c>
      <c r="M576" s="27" t="s">
        <v>13</v>
      </c>
      <c r="N576" s="27" t="s">
        <v>42</v>
      </c>
      <c r="O576" s="27" t="s">
        <v>40</v>
      </c>
      <c r="P576" s="8">
        <v>0</v>
      </c>
      <c r="Q576" s="8"/>
      <c r="R576" s="8"/>
      <c r="S576" s="22" t="s">
        <v>10</v>
      </c>
      <c r="T576" s="387"/>
      <c r="U576" s="670"/>
      <c r="V576" s="387"/>
      <c r="W576" s="670"/>
      <c r="X576" s="387"/>
      <c r="Y576" s="670"/>
    </row>
    <row r="577" spans="1:25" s="9" customFormat="1" ht="42" hidden="1" customHeight="1" x14ac:dyDescent="0.25">
      <c r="A577" s="1092"/>
      <c r="B577" s="1095"/>
      <c r="C577" s="1006" t="s">
        <v>54</v>
      </c>
      <c r="D577" s="1007" t="s">
        <v>55</v>
      </c>
      <c r="E577" s="1007" t="s">
        <v>56</v>
      </c>
      <c r="F577" s="1007"/>
      <c r="G577" s="1007"/>
      <c r="H577" s="1007"/>
      <c r="I577" s="1007"/>
      <c r="J577" s="1008" t="s">
        <v>98</v>
      </c>
      <c r="K577" s="27" t="s">
        <v>105</v>
      </c>
      <c r="L577" s="27" t="s">
        <v>12</v>
      </c>
      <c r="M577" s="27" t="s">
        <v>13</v>
      </c>
      <c r="N577" s="27" t="s">
        <v>748</v>
      </c>
      <c r="O577" s="27" t="s">
        <v>43</v>
      </c>
      <c r="P577" s="8">
        <v>0</v>
      </c>
      <c r="Q577" s="8"/>
      <c r="R577" s="8"/>
      <c r="S577" s="22" t="s">
        <v>10</v>
      </c>
      <c r="T577" s="387"/>
      <c r="U577" s="670"/>
      <c r="V577" s="387"/>
      <c r="W577" s="670"/>
      <c r="X577" s="387"/>
      <c r="Y577" s="670"/>
    </row>
    <row r="578" spans="1:25" s="9" customFormat="1" ht="42" hidden="1" customHeight="1" x14ac:dyDescent="0.25">
      <c r="A578" s="1092"/>
      <c r="B578" s="1095"/>
      <c r="C578" s="1006" t="s">
        <v>54</v>
      </c>
      <c r="D578" s="1007" t="s">
        <v>55</v>
      </c>
      <c r="E578" s="1007" t="s">
        <v>56</v>
      </c>
      <c r="F578" s="1007" t="s">
        <v>56</v>
      </c>
      <c r="G578" s="1007" t="s">
        <v>57</v>
      </c>
      <c r="H578" s="1007" t="s">
        <v>56</v>
      </c>
      <c r="I578" s="1007" t="s">
        <v>128</v>
      </c>
      <c r="J578" s="1008" t="s">
        <v>98</v>
      </c>
      <c r="K578" s="27" t="s">
        <v>105</v>
      </c>
      <c r="L578" s="27" t="s">
        <v>12</v>
      </c>
      <c r="M578" s="27" t="s">
        <v>13</v>
      </c>
      <c r="N578" s="27" t="s">
        <v>933</v>
      </c>
      <c r="O578" s="27" t="s">
        <v>43</v>
      </c>
      <c r="P578" s="8">
        <v>0</v>
      </c>
      <c r="Q578" s="8"/>
      <c r="R578" s="8"/>
      <c r="S578" s="22" t="s">
        <v>10</v>
      </c>
      <c r="T578" s="387"/>
      <c r="U578" s="670"/>
      <c r="V578" s="387"/>
      <c r="W578" s="670"/>
      <c r="X578" s="387"/>
      <c r="Y578" s="670"/>
    </row>
    <row r="579" spans="1:25" s="9" customFormat="1" ht="42" hidden="1" customHeight="1" x14ac:dyDescent="0.25">
      <c r="A579" s="1092"/>
      <c r="B579" s="1095"/>
      <c r="C579" s="1006" t="s">
        <v>54</v>
      </c>
      <c r="D579" s="1007" t="s">
        <v>55</v>
      </c>
      <c r="E579" s="1007" t="s">
        <v>56</v>
      </c>
      <c r="F579" s="1007" t="s">
        <v>56</v>
      </c>
      <c r="G579" s="1007" t="s">
        <v>57</v>
      </c>
      <c r="H579" s="1007" t="s">
        <v>951</v>
      </c>
      <c r="I579" s="1007" t="s">
        <v>952</v>
      </c>
      <c r="J579" s="1008" t="s">
        <v>98</v>
      </c>
      <c r="K579" s="27" t="s">
        <v>105</v>
      </c>
      <c r="L579" s="27" t="s">
        <v>12</v>
      </c>
      <c r="M579" s="27" t="s">
        <v>13</v>
      </c>
      <c r="N579" s="27" t="s">
        <v>798</v>
      </c>
      <c r="O579" s="27" t="s">
        <v>43</v>
      </c>
      <c r="P579" s="8">
        <v>0</v>
      </c>
      <c r="Q579" s="8"/>
      <c r="R579" s="8"/>
      <c r="S579" s="22" t="s">
        <v>10</v>
      </c>
      <c r="T579" s="387"/>
      <c r="U579" s="670"/>
      <c r="V579" s="387"/>
      <c r="W579" s="670"/>
      <c r="X579" s="387"/>
      <c r="Y579" s="670"/>
    </row>
    <row r="580" spans="1:25" s="9" customFormat="1" ht="42" hidden="1" customHeight="1" x14ac:dyDescent="0.25">
      <c r="A580" s="1092"/>
      <c r="B580" s="1095"/>
      <c r="C580" s="1006" t="s">
        <v>54</v>
      </c>
      <c r="D580" s="1007" t="s">
        <v>55</v>
      </c>
      <c r="E580" s="1007" t="s">
        <v>56</v>
      </c>
      <c r="F580" s="1007" t="s">
        <v>56</v>
      </c>
      <c r="G580" s="1007" t="s">
        <v>57</v>
      </c>
      <c r="H580" s="1007" t="s">
        <v>56</v>
      </c>
      <c r="I580" s="1007" t="s">
        <v>827</v>
      </c>
      <c r="J580" s="1008" t="s">
        <v>98</v>
      </c>
      <c r="K580" s="27" t="s">
        <v>105</v>
      </c>
      <c r="L580" s="27" t="s">
        <v>12</v>
      </c>
      <c r="M580" s="27" t="s">
        <v>13</v>
      </c>
      <c r="N580" s="27" t="s">
        <v>938</v>
      </c>
      <c r="O580" s="27" t="s">
        <v>43</v>
      </c>
      <c r="P580" s="8">
        <v>0</v>
      </c>
      <c r="Q580" s="8"/>
      <c r="R580" s="8"/>
      <c r="S580" s="22" t="s">
        <v>10</v>
      </c>
      <c r="T580" s="387"/>
      <c r="U580" s="670"/>
      <c r="V580" s="387"/>
      <c r="W580" s="670"/>
      <c r="X580" s="387"/>
      <c r="Y580" s="670"/>
    </row>
    <row r="581" spans="1:25" s="9" customFormat="1" ht="42" hidden="1" customHeight="1" x14ac:dyDescent="0.25">
      <c r="A581" s="1092"/>
      <c r="B581" s="1095"/>
      <c r="C581" s="1006" t="s">
        <v>54</v>
      </c>
      <c r="D581" s="1007" t="s">
        <v>55</v>
      </c>
      <c r="E581" s="1007" t="s">
        <v>56</v>
      </c>
      <c r="F581" s="1007" t="s">
        <v>56</v>
      </c>
      <c r="G581" s="1007" t="s">
        <v>57</v>
      </c>
      <c r="H581" s="1007" t="s">
        <v>56</v>
      </c>
      <c r="I581" s="1007" t="s">
        <v>827</v>
      </c>
      <c r="J581" s="1008" t="s">
        <v>98</v>
      </c>
      <c r="K581" s="27" t="s">
        <v>105</v>
      </c>
      <c r="L581" s="27" t="s">
        <v>12</v>
      </c>
      <c r="M581" s="27" t="s">
        <v>13</v>
      </c>
      <c r="N581" s="27" t="s">
        <v>939</v>
      </c>
      <c r="O581" s="27" t="s">
        <v>43</v>
      </c>
      <c r="P581" s="8">
        <v>0</v>
      </c>
      <c r="Q581" s="8"/>
      <c r="R581" s="8"/>
      <c r="S581" s="22" t="s">
        <v>10</v>
      </c>
      <c r="T581" s="387"/>
      <c r="U581" s="670"/>
      <c r="V581" s="387"/>
      <c r="W581" s="670"/>
      <c r="X581" s="387"/>
      <c r="Y581" s="670"/>
    </row>
    <row r="582" spans="1:25" s="9" customFormat="1" ht="42" hidden="1" customHeight="1" x14ac:dyDescent="0.25">
      <c r="A582" s="1092"/>
      <c r="B582" s="1095"/>
      <c r="C582" s="1006" t="s">
        <v>54</v>
      </c>
      <c r="D582" s="1007" t="s">
        <v>55</v>
      </c>
      <c r="E582" s="1007" t="s">
        <v>56</v>
      </c>
      <c r="F582" s="1007" t="s">
        <v>56</v>
      </c>
      <c r="G582" s="1007" t="s">
        <v>57</v>
      </c>
      <c r="H582" s="1007" t="s">
        <v>953</v>
      </c>
      <c r="I582" s="1007" t="s">
        <v>954</v>
      </c>
      <c r="J582" s="1008" t="s">
        <v>98</v>
      </c>
      <c r="K582" s="27" t="s">
        <v>105</v>
      </c>
      <c r="L582" s="27" t="s">
        <v>12</v>
      </c>
      <c r="M582" s="27" t="s">
        <v>13</v>
      </c>
      <c r="N582" s="27" t="s">
        <v>45</v>
      </c>
      <c r="O582" s="27" t="s">
        <v>43</v>
      </c>
      <c r="P582" s="8">
        <v>0</v>
      </c>
      <c r="Q582" s="8"/>
      <c r="R582" s="8"/>
      <c r="S582" s="22" t="s">
        <v>10</v>
      </c>
      <c r="T582" s="387"/>
      <c r="U582" s="670"/>
      <c r="V582" s="387"/>
      <c r="W582" s="670"/>
      <c r="X582" s="387"/>
      <c r="Y582" s="670"/>
    </row>
    <row r="583" spans="1:25" s="9" customFormat="1" ht="42" hidden="1" customHeight="1" x14ac:dyDescent="0.25">
      <c r="A583" s="1092"/>
      <c r="B583" s="1095"/>
      <c r="C583" s="1006" t="s">
        <v>54</v>
      </c>
      <c r="D583" s="1007" t="s">
        <v>55</v>
      </c>
      <c r="E583" s="1007" t="s">
        <v>56</v>
      </c>
      <c r="F583" s="1007"/>
      <c r="G583" s="1007"/>
      <c r="H583" s="1007"/>
      <c r="I583" s="1007"/>
      <c r="J583" s="1008" t="s">
        <v>98</v>
      </c>
      <c r="K583" s="27" t="s">
        <v>105</v>
      </c>
      <c r="L583" s="27" t="s">
        <v>12</v>
      </c>
      <c r="M583" s="27" t="s">
        <v>13</v>
      </c>
      <c r="N583" s="27" t="s">
        <v>800</v>
      </c>
      <c r="O583" s="27" t="s">
        <v>43</v>
      </c>
      <c r="P583" s="8">
        <v>0</v>
      </c>
      <c r="Q583" s="8"/>
      <c r="R583" s="8"/>
      <c r="S583" s="22" t="s">
        <v>10</v>
      </c>
      <c r="T583" s="387"/>
      <c r="U583" s="670"/>
      <c r="V583" s="387"/>
      <c r="W583" s="670"/>
      <c r="X583" s="387"/>
      <c r="Y583" s="670"/>
    </row>
    <row r="584" spans="1:25" s="9" customFormat="1" ht="42" hidden="1" customHeight="1" x14ac:dyDescent="0.25">
      <c r="A584" s="1092"/>
      <c r="B584" s="1095"/>
      <c r="C584" s="1006" t="s">
        <v>54</v>
      </c>
      <c r="D584" s="1007" t="s">
        <v>55</v>
      </c>
      <c r="E584" s="1007" t="s">
        <v>56</v>
      </c>
      <c r="F584" s="1007" t="s">
        <v>56</v>
      </c>
      <c r="G584" s="1007" t="s">
        <v>57</v>
      </c>
      <c r="H584" s="1007" t="s">
        <v>56</v>
      </c>
      <c r="I584" s="1007" t="s">
        <v>827</v>
      </c>
      <c r="J584" s="1008" t="s">
        <v>98</v>
      </c>
      <c r="K584" s="27" t="s">
        <v>105</v>
      </c>
      <c r="L584" s="27" t="s">
        <v>12</v>
      </c>
      <c r="M584" s="27" t="s">
        <v>13</v>
      </c>
      <c r="N584" s="27" t="s">
        <v>1181</v>
      </c>
      <c r="O584" s="27" t="s">
        <v>43</v>
      </c>
      <c r="P584" s="8">
        <v>0</v>
      </c>
      <c r="Q584" s="8"/>
      <c r="R584" s="8"/>
      <c r="S584" s="22" t="s">
        <v>10</v>
      </c>
      <c r="T584" s="387"/>
      <c r="U584" s="670"/>
      <c r="V584" s="387"/>
      <c r="W584" s="670"/>
      <c r="X584" s="387"/>
      <c r="Y584" s="670"/>
    </row>
    <row r="585" spans="1:25" s="9" customFormat="1" ht="42" hidden="1" customHeight="1" x14ac:dyDescent="0.25">
      <c r="A585" s="1092"/>
      <c r="B585" s="1095"/>
      <c r="C585" s="1006" t="s">
        <v>54</v>
      </c>
      <c r="D585" s="1007" t="s">
        <v>55</v>
      </c>
      <c r="E585" s="1007" t="s">
        <v>56</v>
      </c>
      <c r="F585" s="1007" t="s">
        <v>56</v>
      </c>
      <c r="G585" s="1007" t="s">
        <v>57</v>
      </c>
      <c r="H585" s="1007" t="s">
        <v>56</v>
      </c>
      <c r="I585" s="1007" t="s">
        <v>827</v>
      </c>
      <c r="J585" s="1008" t="s">
        <v>98</v>
      </c>
      <c r="K585" s="27" t="s">
        <v>105</v>
      </c>
      <c r="L585" s="27" t="s">
        <v>12</v>
      </c>
      <c r="M585" s="27" t="s">
        <v>13</v>
      </c>
      <c r="N585" s="27" t="s">
        <v>1186</v>
      </c>
      <c r="O585" s="27" t="s">
        <v>43</v>
      </c>
      <c r="P585" s="8">
        <v>0</v>
      </c>
      <c r="Q585" s="8"/>
      <c r="R585" s="8"/>
      <c r="S585" s="22" t="s">
        <v>10</v>
      </c>
      <c r="T585" s="387"/>
      <c r="U585" s="670"/>
      <c r="V585" s="387"/>
      <c r="W585" s="670"/>
      <c r="X585" s="387"/>
      <c r="Y585" s="670"/>
    </row>
    <row r="586" spans="1:25" s="9" customFormat="1" ht="42" hidden="1" customHeight="1" x14ac:dyDescent="0.3">
      <c r="A586" s="1092"/>
      <c r="B586" s="1095"/>
      <c r="C586" s="1006" t="s">
        <v>54</v>
      </c>
      <c r="D586" s="1007" t="s">
        <v>55</v>
      </c>
      <c r="E586" s="1007" t="s">
        <v>56</v>
      </c>
      <c r="F586" s="1007" t="s">
        <v>56</v>
      </c>
      <c r="G586" s="1007" t="s">
        <v>57</v>
      </c>
      <c r="H586" s="1007" t="s">
        <v>56</v>
      </c>
      <c r="I586" s="1007" t="s">
        <v>128</v>
      </c>
      <c r="J586" s="1008" t="s">
        <v>98</v>
      </c>
      <c r="K586" s="27" t="s">
        <v>105</v>
      </c>
      <c r="L586" s="27" t="s">
        <v>12</v>
      </c>
      <c r="M586" s="27" t="s">
        <v>13</v>
      </c>
      <c r="N586" s="27" t="s">
        <v>1199</v>
      </c>
      <c r="O586" s="27" t="s">
        <v>43</v>
      </c>
      <c r="P586" s="8">
        <v>0</v>
      </c>
      <c r="Q586" s="8"/>
      <c r="R586" s="8"/>
      <c r="S586" s="22" t="s">
        <v>10</v>
      </c>
      <c r="T586" s="1005" t="s">
        <v>1157</v>
      </c>
      <c r="U586" s="670"/>
      <c r="V586" s="387"/>
      <c r="W586" s="670"/>
      <c r="X586" s="387"/>
      <c r="Y586" s="670"/>
    </row>
    <row r="587" spans="1:25" s="9" customFormat="1" ht="42" hidden="1" customHeight="1" x14ac:dyDescent="0.3">
      <c r="A587" s="1092"/>
      <c r="B587" s="1095"/>
      <c r="C587" s="1006" t="s">
        <v>54</v>
      </c>
      <c r="D587" s="1007" t="s">
        <v>55</v>
      </c>
      <c r="E587" s="1007" t="s">
        <v>56</v>
      </c>
      <c r="F587" s="1007" t="s">
        <v>56</v>
      </c>
      <c r="G587" s="1007" t="s">
        <v>57</v>
      </c>
      <c r="H587" s="1007" t="s">
        <v>56</v>
      </c>
      <c r="I587" s="1007" t="s">
        <v>128</v>
      </c>
      <c r="J587" s="1008" t="s">
        <v>98</v>
      </c>
      <c r="K587" s="27" t="s">
        <v>105</v>
      </c>
      <c r="L587" s="27" t="s">
        <v>12</v>
      </c>
      <c r="M587" s="27" t="s">
        <v>13</v>
      </c>
      <c r="N587" s="27" t="s">
        <v>1203</v>
      </c>
      <c r="O587" s="27" t="s">
        <v>43</v>
      </c>
      <c r="P587" s="8">
        <v>0</v>
      </c>
      <c r="Q587" s="8"/>
      <c r="R587" s="8"/>
      <c r="S587" s="22" t="s">
        <v>10</v>
      </c>
      <c r="T587" s="1005" t="s">
        <v>1157</v>
      </c>
      <c r="U587" s="670"/>
      <c r="V587" s="387"/>
      <c r="W587" s="670"/>
      <c r="X587" s="387"/>
      <c r="Y587" s="670"/>
    </row>
    <row r="588" spans="1:25" s="9" customFormat="1" ht="42" hidden="1" customHeight="1" x14ac:dyDescent="0.25">
      <c r="A588" s="1092"/>
      <c r="B588" s="1095"/>
      <c r="C588" s="1079" t="s">
        <v>54</v>
      </c>
      <c r="D588" s="1080" t="s">
        <v>55</v>
      </c>
      <c r="E588" s="1080" t="s">
        <v>56</v>
      </c>
      <c r="F588" s="1080" t="s">
        <v>56</v>
      </c>
      <c r="G588" s="1080" t="s">
        <v>57</v>
      </c>
      <c r="H588" s="1080" t="s">
        <v>56</v>
      </c>
      <c r="I588" s="1080" t="s">
        <v>827</v>
      </c>
      <c r="J588" s="1074" t="s">
        <v>98</v>
      </c>
      <c r="K588" s="1075" t="s">
        <v>105</v>
      </c>
      <c r="L588" s="1075" t="s">
        <v>12</v>
      </c>
      <c r="M588" s="1075" t="s">
        <v>13</v>
      </c>
      <c r="N588" s="1075" t="s">
        <v>1236</v>
      </c>
      <c r="O588" s="1075" t="s">
        <v>43</v>
      </c>
      <c r="P588" s="1076">
        <v>0</v>
      </c>
      <c r="Q588" s="1076"/>
      <c r="R588" s="1076"/>
      <c r="S588" s="1077" t="s">
        <v>10</v>
      </c>
      <c r="T588" s="387"/>
      <c r="U588" s="670"/>
      <c r="V588" s="387"/>
      <c r="W588" s="670"/>
      <c r="X588" s="387"/>
      <c r="Y588" s="670"/>
    </row>
    <row r="589" spans="1:25" s="9" customFormat="1" ht="42" hidden="1" customHeight="1" x14ac:dyDescent="0.25">
      <c r="A589" s="1092"/>
      <c r="B589" s="1095"/>
      <c r="C589" s="1006" t="s">
        <v>54</v>
      </c>
      <c r="D589" s="1007" t="s">
        <v>55</v>
      </c>
      <c r="E589" s="1007" t="s">
        <v>56</v>
      </c>
      <c r="F589" s="1007"/>
      <c r="G589" s="1007"/>
      <c r="H589" s="1007"/>
      <c r="I589" s="1007"/>
      <c r="J589" s="1008" t="s">
        <v>98</v>
      </c>
      <c r="K589" s="27" t="s">
        <v>105</v>
      </c>
      <c r="L589" s="27" t="s">
        <v>12</v>
      </c>
      <c r="M589" s="27" t="s">
        <v>13</v>
      </c>
      <c r="N589" s="27" t="s">
        <v>749</v>
      </c>
      <c r="O589" s="27" t="s">
        <v>40</v>
      </c>
      <c r="P589" s="8">
        <v>0</v>
      </c>
      <c r="Q589" s="8"/>
      <c r="R589" s="8"/>
      <c r="S589" s="22" t="s">
        <v>10</v>
      </c>
      <c r="T589" s="387"/>
      <c r="U589" s="670"/>
      <c r="V589" s="387"/>
      <c r="W589" s="670"/>
      <c r="X589" s="387"/>
      <c r="Y589" s="670"/>
    </row>
    <row r="590" spans="1:25" s="9" customFormat="1" ht="42" hidden="1" customHeight="1" x14ac:dyDescent="0.25">
      <c r="A590" s="1092"/>
      <c r="B590" s="1095"/>
      <c r="C590" s="1006" t="s">
        <v>54</v>
      </c>
      <c r="D590" s="1007" t="s">
        <v>55</v>
      </c>
      <c r="E590" s="1007" t="s">
        <v>56</v>
      </c>
      <c r="F590" s="1007" t="s">
        <v>56</v>
      </c>
      <c r="G590" s="1007" t="s">
        <v>57</v>
      </c>
      <c r="H590" s="1007" t="s">
        <v>951</v>
      </c>
      <c r="I590" s="1007" t="s">
        <v>952</v>
      </c>
      <c r="J590" s="1008" t="s">
        <v>98</v>
      </c>
      <c r="K590" s="27" t="s">
        <v>105</v>
      </c>
      <c r="L590" s="27" t="s">
        <v>12</v>
      </c>
      <c r="M590" s="27" t="s">
        <v>13</v>
      </c>
      <c r="N590" s="27" t="s">
        <v>807</v>
      </c>
      <c r="O590" s="27" t="s">
        <v>806</v>
      </c>
      <c r="P590" s="8">
        <v>0</v>
      </c>
      <c r="Q590" s="8"/>
      <c r="R590" s="8"/>
      <c r="S590" s="22" t="s">
        <v>10</v>
      </c>
      <c r="T590" s="387"/>
      <c r="U590" s="670"/>
      <c r="V590" s="387"/>
      <c r="W590" s="670"/>
      <c r="X590" s="387"/>
      <c r="Y590" s="670"/>
    </row>
    <row r="591" spans="1:25" s="9" customFormat="1" ht="42" hidden="1" customHeight="1" x14ac:dyDescent="0.25">
      <c r="A591" s="1092"/>
      <c r="B591" s="1095"/>
      <c r="C591" s="1006" t="s">
        <v>54</v>
      </c>
      <c r="D591" s="1007" t="s">
        <v>55</v>
      </c>
      <c r="E591" s="1007" t="s">
        <v>56</v>
      </c>
      <c r="F591" s="1007" t="s">
        <v>56</v>
      </c>
      <c r="G591" s="1007" t="s">
        <v>57</v>
      </c>
      <c r="H591" s="1007" t="s">
        <v>951</v>
      </c>
      <c r="I591" s="1007" t="s">
        <v>952</v>
      </c>
      <c r="J591" s="1008" t="s">
        <v>98</v>
      </c>
      <c r="K591" s="27" t="s">
        <v>105</v>
      </c>
      <c r="L591" s="27" t="s">
        <v>12</v>
      </c>
      <c r="M591" s="27" t="s">
        <v>13</v>
      </c>
      <c r="N591" s="27" t="s">
        <v>807</v>
      </c>
      <c r="O591" s="27" t="s">
        <v>40</v>
      </c>
      <c r="P591" s="8">
        <v>0</v>
      </c>
      <c r="Q591" s="8"/>
      <c r="R591" s="8"/>
      <c r="S591" s="22" t="s">
        <v>10</v>
      </c>
      <c r="T591" s="387"/>
      <c r="U591" s="670"/>
      <c r="V591" s="387"/>
      <c r="W591" s="670"/>
      <c r="X591" s="387"/>
      <c r="Y591" s="670"/>
    </row>
    <row r="592" spans="1:25" s="9" customFormat="1" ht="42" hidden="1" customHeight="1" x14ac:dyDescent="0.25">
      <c r="A592" s="1092"/>
      <c r="B592" s="1095"/>
      <c r="C592" s="1006" t="s">
        <v>54</v>
      </c>
      <c r="D592" s="1007" t="s">
        <v>55</v>
      </c>
      <c r="E592" s="1007" t="s">
        <v>56</v>
      </c>
      <c r="F592" s="1007" t="s">
        <v>56</v>
      </c>
      <c r="G592" s="1007" t="s">
        <v>9</v>
      </c>
      <c r="H592" s="1007" t="s">
        <v>63</v>
      </c>
      <c r="I592" s="1007" t="s">
        <v>823</v>
      </c>
      <c r="J592" s="1008" t="s">
        <v>98</v>
      </c>
      <c r="K592" s="27" t="s">
        <v>105</v>
      </c>
      <c r="L592" s="27" t="s">
        <v>12</v>
      </c>
      <c r="M592" s="27" t="s">
        <v>13</v>
      </c>
      <c r="N592" s="27" t="s">
        <v>808</v>
      </c>
      <c r="O592" s="27" t="s">
        <v>40</v>
      </c>
      <c r="P592" s="8">
        <v>0</v>
      </c>
      <c r="Q592" s="8">
        <f>'310 (2022)500.02.0003 ЕГЭ'!E20</f>
        <v>0</v>
      </c>
      <c r="R592" s="8">
        <f>'310 (2023)500.02.0003 ЕГЭ'!E20</f>
        <v>0</v>
      </c>
      <c r="S592" s="22" t="s">
        <v>10</v>
      </c>
      <c r="T592" s="387"/>
      <c r="U592" s="670"/>
      <c r="V592" s="387"/>
      <c r="W592" s="670"/>
      <c r="X592" s="387"/>
      <c r="Y592" s="670"/>
    </row>
    <row r="593" spans="1:25" s="9" customFormat="1" ht="42" hidden="1" customHeight="1" x14ac:dyDescent="0.25">
      <c r="A593" s="1092"/>
      <c r="B593" s="1095"/>
      <c r="C593" s="1006" t="s">
        <v>54</v>
      </c>
      <c r="D593" s="1007" t="s">
        <v>55</v>
      </c>
      <c r="E593" s="1007" t="s">
        <v>56</v>
      </c>
      <c r="F593" s="1007"/>
      <c r="G593" s="1007"/>
      <c r="H593" s="1007"/>
      <c r="I593" s="1007"/>
      <c r="J593" s="1008" t="s">
        <v>98</v>
      </c>
      <c r="K593" s="27" t="s">
        <v>105</v>
      </c>
      <c r="L593" s="27" t="s">
        <v>12</v>
      </c>
      <c r="M593" s="27" t="s">
        <v>13</v>
      </c>
      <c r="N593" s="27" t="s">
        <v>810</v>
      </c>
      <c r="O593" s="27" t="s">
        <v>40</v>
      </c>
      <c r="P593" s="8">
        <v>0</v>
      </c>
      <c r="Q593" s="8"/>
      <c r="R593" s="8"/>
      <c r="S593" s="22" t="s">
        <v>10</v>
      </c>
      <c r="T593" s="387"/>
      <c r="U593" s="670"/>
      <c r="V593" s="387"/>
      <c r="W593" s="670"/>
      <c r="X593" s="387"/>
      <c r="Y593" s="670"/>
    </row>
    <row r="594" spans="1:25" s="9" customFormat="1" ht="42" hidden="1" customHeight="1" x14ac:dyDescent="0.25">
      <c r="A594" s="1092"/>
      <c r="B594" s="1095"/>
      <c r="C594" s="1006" t="s">
        <v>54</v>
      </c>
      <c r="D594" s="1007" t="s">
        <v>55</v>
      </c>
      <c r="E594" s="1007" t="s">
        <v>56</v>
      </c>
      <c r="F594" s="1007"/>
      <c r="G594" s="1007"/>
      <c r="H594" s="1007"/>
      <c r="I594" s="1007"/>
      <c r="J594" s="1008" t="s">
        <v>98</v>
      </c>
      <c r="K594" s="27" t="s">
        <v>105</v>
      </c>
      <c r="L594" s="27" t="s">
        <v>12</v>
      </c>
      <c r="M594" s="27" t="s">
        <v>13</v>
      </c>
      <c r="N594" s="27" t="s">
        <v>815</v>
      </c>
      <c r="O594" s="27" t="s">
        <v>40</v>
      </c>
      <c r="P594" s="8">
        <v>0</v>
      </c>
      <c r="Q594" s="8"/>
      <c r="R594" s="8"/>
      <c r="S594" s="22" t="s">
        <v>10</v>
      </c>
      <c r="T594" s="387"/>
      <c r="U594" s="670"/>
      <c r="V594" s="387"/>
      <c r="W594" s="670"/>
      <c r="X594" s="387"/>
      <c r="Y594" s="670"/>
    </row>
    <row r="595" spans="1:25" s="9" customFormat="1" ht="42" hidden="1" customHeight="1" x14ac:dyDescent="0.25">
      <c r="A595" s="1092"/>
      <c r="B595" s="1095"/>
      <c r="C595" s="1006" t="s">
        <v>54</v>
      </c>
      <c r="D595" s="1007" t="s">
        <v>55</v>
      </c>
      <c r="E595" s="1007" t="s">
        <v>56</v>
      </c>
      <c r="F595" s="1007"/>
      <c r="G595" s="1007"/>
      <c r="H595" s="1007"/>
      <c r="I595" s="1007"/>
      <c r="J595" s="1008" t="s">
        <v>98</v>
      </c>
      <c r="K595" s="27" t="s">
        <v>105</v>
      </c>
      <c r="L595" s="27" t="s">
        <v>12</v>
      </c>
      <c r="M595" s="27" t="s">
        <v>13</v>
      </c>
      <c r="N595" s="27" t="s">
        <v>815</v>
      </c>
      <c r="O595" s="27" t="s">
        <v>40</v>
      </c>
      <c r="P595" s="8">
        <v>0</v>
      </c>
      <c r="Q595" s="8"/>
      <c r="R595" s="8"/>
      <c r="S595" s="22" t="s">
        <v>10</v>
      </c>
      <c r="T595" s="387"/>
      <c r="U595" s="670"/>
      <c r="V595" s="387"/>
      <c r="W595" s="670"/>
      <c r="X595" s="387"/>
      <c r="Y595" s="670"/>
    </row>
    <row r="596" spans="1:25" s="9" customFormat="1" ht="42" hidden="1" customHeight="1" x14ac:dyDescent="0.25">
      <c r="A596" s="1092"/>
      <c r="B596" s="1095"/>
      <c r="C596" s="1006" t="s">
        <v>54</v>
      </c>
      <c r="D596" s="1007" t="s">
        <v>55</v>
      </c>
      <c r="E596" s="1007" t="s">
        <v>56</v>
      </c>
      <c r="F596" s="1007"/>
      <c r="G596" s="1007"/>
      <c r="H596" s="1007"/>
      <c r="I596" s="1007"/>
      <c r="J596" s="1008" t="s">
        <v>98</v>
      </c>
      <c r="K596" s="27" t="s">
        <v>105</v>
      </c>
      <c r="L596" s="27" t="s">
        <v>12</v>
      </c>
      <c r="M596" s="27" t="s">
        <v>13</v>
      </c>
      <c r="N596" s="27" t="s">
        <v>815</v>
      </c>
      <c r="O596" s="27" t="s">
        <v>40</v>
      </c>
      <c r="P596" s="8">
        <v>0</v>
      </c>
      <c r="Q596" s="8"/>
      <c r="R596" s="8"/>
      <c r="S596" s="22" t="s">
        <v>10</v>
      </c>
      <c r="T596" s="387"/>
      <c r="U596" s="670"/>
      <c r="V596" s="387"/>
      <c r="W596" s="670"/>
      <c r="X596" s="387"/>
      <c r="Y596" s="670"/>
    </row>
    <row r="597" spans="1:25" s="9" customFormat="1" ht="42" hidden="1" customHeight="1" x14ac:dyDescent="0.25">
      <c r="A597" s="1092"/>
      <c r="B597" s="1095"/>
      <c r="C597" s="1006" t="s">
        <v>54</v>
      </c>
      <c r="D597" s="1007" t="s">
        <v>55</v>
      </c>
      <c r="E597" s="1007" t="s">
        <v>56</v>
      </c>
      <c r="F597" s="1007" t="s">
        <v>56</v>
      </c>
      <c r="G597" s="1007" t="s">
        <v>57</v>
      </c>
      <c r="H597" s="1007" t="s">
        <v>953</v>
      </c>
      <c r="I597" s="1007" t="s">
        <v>954</v>
      </c>
      <c r="J597" s="1008" t="s">
        <v>98</v>
      </c>
      <c r="K597" s="27" t="s">
        <v>105</v>
      </c>
      <c r="L597" s="27" t="s">
        <v>12</v>
      </c>
      <c r="M597" s="27" t="s">
        <v>13</v>
      </c>
      <c r="N597" s="27" t="s">
        <v>816</v>
      </c>
      <c r="O597" s="27" t="s">
        <v>40</v>
      </c>
      <c r="P597" s="8">
        <v>0</v>
      </c>
      <c r="Q597" s="8"/>
      <c r="R597" s="8"/>
      <c r="S597" s="22" t="s">
        <v>10</v>
      </c>
      <c r="T597" s="387"/>
      <c r="U597" s="670"/>
      <c r="V597" s="387"/>
      <c r="W597" s="670"/>
      <c r="X597" s="387"/>
      <c r="Y597" s="670"/>
    </row>
    <row r="598" spans="1:25" s="9" customFormat="1" ht="42" hidden="1" customHeight="1" x14ac:dyDescent="0.25">
      <c r="A598" s="1092"/>
      <c r="B598" s="1095"/>
      <c r="C598" s="1006" t="s">
        <v>54</v>
      </c>
      <c r="D598" s="1007" t="s">
        <v>55</v>
      </c>
      <c r="E598" s="1007" t="s">
        <v>56</v>
      </c>
      <c r="F598" s="1007"/>
      <c r="G598" s="1007"/>
      <c r="H598" s="1007"/>
      <c r="I598" s="1007"/>
      <c r="J598" s="1008" t="s">
        <v>98</v>
      </c>
      <c r="K598" s="27" t="s">
        <v>105</v>
      </c>
      <c r="L598" s="27" t="s">
        <v>12</v>
      </c>
      <c r="M598" s="27" t="s">
        <v>13</v>
      </c>
      <c r="N598" s="27" t="s">
        <v>820</v>
      </c>
      <c r="O598" s="27" t="s">
        <v>40</v>
      </c>
      <c r="P598" s="8">
        <v>0</v>
      </c>
      <c r="Q598" s="8"/>
      <c r="R598" s="8"/>
      <c r="S598" s="22" t="s">
        <v>10</v>
      </c>
      <c r="T598" s="387"/>
      <c r="U598" s="670"/>
      <c r="V598" s="387"/>
      <c r="W598" s="670"/>
      <c r="X598" s="387"/>
      <c r="Y598" s="670"/>
    </row>
    <row r="599" spans="1:25" s="9" customFormat="1" ht="42" hidden="1" customHeight="1" x14ac:dyDescent="0.25">
      <c r="A599" s="1092"/>
      <c r="B599" s="1095"/>
      <c r="C599" s="1006" t="s">
        <v>54</v>
      </c>
      <c r="D599" s="1007" t="s">
        <v>55</v>
      </c>
      <c r="E599" s="1007" t="s">
        <v>56</v>
      </c>
      <c r="F599" s="1007"/>
      <c r="G599" s="1007"/>
      <c r="H599" s="1007"/>
      <c r="I599" s="1007"/>
      <c r="J599" s="1008" t="s">
        <v>98</v>
      </c>
      <c r="K599" s="27" t="s">
        <v>105</v>
      </c>
      <c r="L599" s="27" t="s">
        <v>12</v>
      </c>
      <c r="M599" s="27" t="s">
        <v>13</v>
      </c>
      <c r="N599" s="27" t="s">
        <v>820</v>
      </c>
      <c r="O599" s="27" t="s">
        <v>40</v>
      </c>
      <c r="P599" s="8">
        <v>0</v>
      </c>
      <c r="Q599" s="8"/>
      <c r="R599" s="8"/>
      <c r="S599" s="22" t="s">
        <v>10</v>
      </c>
      <c r="T599" s="387"/>
      <c r="U599" s="670"/>
      <c r="V599" s="387"/>
      <c r="W599" s="670"/>
      <c r="X599" s="387"/>
      <c r="Y599" s="670"/>
    </row>
    <row r="600" spans="1:25" s="9" customFormat="1" ht="42" hidden="1" customHeight="1" x14ac:dyDescent="0.25">
      <c r="A600" s="1092"/>
      <c r="B600" s="1095"/>
      <c r="C600" s="1054" t="s">
        <v>54</v>
      </c>
      <c r="D600" s="1055" t="s">
        <v>55</v>
      </c>
      <c r="E600" s="1055" t="s">
        <v>56</v>
      </c>
      <c r="F600" s="1055" t="s">
        <v>56</v>
      </c>
      <c r="G600" s="1055" t="s">
        <v>57</v>
      </c>
      <c r="H600" s="1055" t="s">
        <v>56</v>
      </c>
      <c r="I600" s="1055" t="s">
        <v>128</v>
      </c>
      <c r="J600" s="1056" t="s">
        <v>98</v>
      </c>
      <c r="K600" s="27" t="s">
        <v>105</v>
      </c>
      <c r="L600" s="27" t="s">
        <v>12</v>
      </c>
      <c r="M600" s="27" t="s">
        <v>13</v>
      </c>
      <c r="N600" s="27" t="s">
        <v>1226</v>
      </c>
      <c r="O600" s="27" t="s">
        <v>43</v>
      </c>
      <c r="P600" s="8">
        <v>0</v>
      </c>
      <c r="Q600" s="8"/>
      <c r="R600" s="8"/>
      <c r="S600" s="22" t="s">
        <v>10</v>
      </c>
      <c r="T600" s="387"/>
      <c r="U600" s="670"/>
      <c r="V600" s="387"/>
      <c r="W600" s="670"/>
      <c r="X600" s="387"/>
      <c r="Y600" s="670"/>
    </row>
    <row r="601" spans="1:25" s="9" customFormat="1" ht="42" hidden="1" customHeight="1" x14ac:dyDescent="0.25">
      <c r="A601" s="1091" t="s">
        <v>1158</v>
      </c>
      <c r="B601" s="1094">
        <v>2649</v>
      </c>
      <c r="C601" s="1006" t="s">
        <v>54</v>
      </c>
      <c r="D601" s="1007" t="s">
        <v>55</v>
      </c>
      <c r="E601" s="1007" t="s">
        <v>56</v>
      </c>
      <c r="F601" s="1007" t="s">
        <v>56</v>
      </c>
      <c r="G601" s="1007" t="s">
        <v>57</v>
      </c>
      <c r="H601" s="1007" t="s">
        <v>56</v>
      </c>
      <c r="I601" s="1007" t="s">
        <v>64</v>
      </c>
      <c r="J601" s="1008" t="s">
        <v>98</v>
      </c>
      <c r="K601" s="27" t="s">
        <v>1159</v>
      </c>
      <c r="L601" s="27" t="s">
        <v>12</v>
      </c>
      <c r="M601" s="27" t="s">
        <v>13</v>
      </c>
      <c r="N601" s="27" t="s">
        <v>10</v>
      </c>
      <c r="O601" s="27" t="s">
        <v>14</v>
      </c>
      <c r="P601" s="8">
        <v>0</v>
      </c>
      <c r="Q601" s="8"/>
      <c r="R601" s="8"/>
      <c r="S601" s="22" t="s">
        <v>10</v>
      </c>
      <c r="T601" s="387"/>
      <c r="U601" s="670"/>
      <c r="V601" s="387"/>
      <c r="W601" s="670"/>
      <c r="X601" s="387"/>
      <c r="Y601" s="670"/>
    </row>
    <row r="602" spans="1:25" s="9" customFormat="1" ht="42" hidden="1" customHeight="1" x14ac:dyDescent="0.25">
      <c r="A602" s="1092"/>
      <c r="B602" s="1095"/>
      <c r="C602" s="1006" t="s">
        <v>54</v>
      </c>
      <c r="D602" s="1007" t="s">
        <v>55</v>
      </c>
      <c r="E602" s="1007" t="s">
        <v>56</v>
      </c>
      <c r="F602" s="1007" t="s">
        <v>56</v>
      </c>
      <c r="G602" s="1007" t="s">
        <v>57</v>
      </c>
      <c r="H602" s="1007" t="s">
        <v>56</v>
      </c>
      <c r="I602" s="1007" t="s">
        <v>64</v>
      </c>
      <c r="J602" s="1008" t="s">
        <v>98</v>
      </c>
      <c r="K602" s="27" t="s">
        <v>1159</v>
      </c>
      <c r="L602" s="27" t="s">
        <v>52</v>
      </c>
      <c r="M602" s="27" t="s">
        <v>13</v>
      </c>
      <c r="N602" s="27" t="s">
        <v>10</v>
      </c>
      <c r="O602" s="27" t="s">
        <v>14</v>
      </c>
      <c r="P602" s="8">
        <v>0</v>
      </c>
      <c r="Q602" s="8"/>
      <c r="R602" s="8"/>
      <c r="S602" s="22" t="s">
        <v>10</v>
      </c>
      <c r="T602" s="387"/>
      <c r="U602" s="670"/>
      <c r="V602" s="387"/>
      <c r="W602" s="670"/>
      <c r="X602" s="387"/>
      <c r="Y602" s="670"/>
    </row>
    <row r="603" spans="1:25" s="9" customFormat="1" ht="42" hidden="1" customHeight="1" x14ac:dyDescent="0.25">
      <c r="A603" s="1092"/>
      <c r="B603" s="1095"/>
      <c r="C603" s="1006" t="s">
        <v>54</v>
      </c>
      <c r="D603" s="1007" t="s">
        <v>55</v>
      </c>
      <c r="E603" s="1007" t="s">
        <v>56</v>
      </c>
      <c r="F603" s="1007" t="s">
        <v>56</v>
      </c>
      <c r="G603" s="1007" t="s">
        <v>57</v>
      </c>
      <c r="H603" s="1007" t="s">
        <v>56</v>
      </c>
      <c r="I603" s="1007" t="s">
        <v>64</v>
      </c>
      <c r="J603" s="1008" t="s">
        <v>98</v>
      </c>
      <c r="K603" s="27" t="s">
        <v>1159</v>
      </c>
      <c r="L603" s="27" t="s">
        <v>52</v>
      </c>
      <c r="M603" s="27" t="s">
        <v>13</v>
      </c>
      <c r="N603" s="27" t="s">
        <v>10</v>
      </c>
      <c r="O603" s="27" t="s">
        <v>745</v>
      </c>
      <c r="P603" s="8">
        <v>0</v>
      </c>
      <c r="Q603" s="8"/>
      <c r="R603" s="8"/>
      <c r="S603" s="22" t="s">
        <v>10</v>
      </c>
      <c r="T603" s="387"/>
      <c r="U603" s="670"/>
      <c r="V603" s="387"/>
      <c r="W603" s="670"/>
      <c r="X603" s="387"/>
      <c r="Y603" s="670"/>
    </row>
    <row r="604" spans="1:25" s="9" customFormat="1" ht="42" hidden="1" customHeight="1" x14ac:dyDescent="0.25">
      <c r="A604" s="1092"/>
      <c r="B604" s="1095"/>
      <c r="C604" s="1006" t="s">
        <v>54</v>
      </c>
      <c r="D604" s="1007" t="s">
        <v>55</v>
      </c>
      <c r="E604" s="1007" t="s">
        <v>56</v>
      </c>
      <c r="F604" s="1007" t="s">
        <v>56</v>
      </c>
      <c r="G604" s="1007" t="s">
        <v>57</v>
      </c>
      <c r="H604" s="1007" t="s">
        <v>56</v>
      </c>
      <c r="I604" s="1007" t="s">
        <v>64</v>
      </c>
      <c r="J604" s="1008" t="s">
        <v>98</v>
      </c>
      <c r="K604" s="27" t="s">
        <v>1159</v>
      </c>
      <c r="L604" s="27" t="s">
        <v>12</v>
      </c>
      <c r="M604" s="27" t="s">
        <v>13</v>
      </c>
      <c r="N604" s="27" t="s">
        <v>10</v>
      </c>
      <c r="O604" s="27" t="s">
        <v>745</v>
      </c>
      <c r="P604" s="8">
        <v>0</v>
      </c>
      <c r="Q604" s="8"/>
      <c r="R604" s="8"/>
      <c r="S604" s="22" t="s">
        <v>10</v>
      </c>
      <c r="T604" s="387"/>
      <c r="U604" s="670"/>
      <c r="V604" s="387"/>
      <c r="W604" s="670"/>
      <c r="X604" s="387"/>
      <c r="Y604" s="670"/>
    </row>
    <row r="605" spans="1:25" s="9" customFormat="1" ht="42" hidden="1" customHeight="1" x14ac:dyDescent="0.25">
      <c r="A605" s="1092"/>
      <c r="B605" s="1095"/>
      <c r="C605" s="1006" t="s">
        <v>54</v>
      </c>
      <c r="D605" s="1007" t="s">
        <v>55</v>
      </c>
      <c r="E605" s="1007" t="s">
        <v>56</v>
      </c>
      <c r="F605" s="1007" t="s">
        <v>56</v>
      </c>
      <c r="G605" s="1007" t="s">
        <v>57</v>
      </c>
      <c r="H605" s="1007" t="s">
        <v>56</v>
      </c>
      <c r="I605" s="1007" t="s">
        <v>64</v>
      </c>
      <c r="J605" s="1008" t="s">
        <v>98</v>
      </c>
      <c r="K605" s="27" t="s">
        <v>1159</v>
      </c>
      <c r="L605" s="27" t="s">
        <v>12</v>
      </c>
      <c r="M605" s="27" t="s">
        <v>13</v>
      </c>
      <c r="N605" s="27" t="s">
        <v>34</v>
      </c>
      <c r="O605" s="27" t="s">
        <v>25</v>
      </c>
      <c r="P605" s="8">
        <v>0</v>
      </c>
      <c r="Q605" s="8"/>
      <c r="R605" s="8"/>
      <c r="S605" s="22" t="s">
        <v>10</v>
      </c>
      <c r="T605" s="387"/>
      <c r="U605" s="670"/>
      <c r="V605" s="387"/>
      <c r="W605" s="670"/>
      <c r="X605" s="387"/>
      <c r="Y605" s="670"/>
    </row>
    <row r="606" spans="1:25" s="9" customFormat="1" ht="42" hidden="1" customHeight="1" x14ac:dyDescent="0.25">
      <c r="A606" s="1092"/>
      <c r="B606" s="1095"/>
      <c r="C606" s="1006" t="s">
        <v>54</v>
      </c>
      <c r="D606" s="1007" t="s">
        <v>55</v>
      </c>
      <c r="E606" s="1007" t="s">
        <v>56</v>
      </c>
      <c r="F606" s="1007" t="s">
        <v>56</v>
      </c>
      <c r="G606" s="1007" t="s">
        <v>57</v>
      </c>
      <c r="H606" s="1007" t="s">
        <v>56</v>
      </c>
      <c r="I606" s="1007" t="s">
        <v>64</v>
      </c>
      <c r="J606" s="1008" t="s">
        <v>98</v>
      </c>
      <c r="K606" s="27" t="s">
        <v>1159</v>
      </c>
      <c r="L606" s="27" t="s">
        <v>52</v>
      </c>
      <c r="M606" s="27" t="s">
        <v>13</v>
      </c>
      <c r="N606" s="27" t="s">
        <v>10</v>
      </c>
      <c r="O606" s="27" t="s">
        <v>25</v>
      </c>
      <c r="P606" s="8">
        <v>0</v>
      </c>
      <c r="Q606" s="8"/>
      <c r="R606" s="8"/>
      <c r="S606" s="22" t="s">
        <v>10</v>
      </c>
      <c r="T606" s="387"/>
      <c r="U606" s="670"/>
      <c r="V606" s="387"/>
      <c r="W606" s="670"/>
      <c r="X606" s="387"/>
      <c r="Y606" s="670"/>
    </row>
    <row r="607" spans="1:25" s="9" customFormat="1" ht="42" hidden="1" customHeight="1" x14ac:dyDescent="0.25">
      <c r="A607" s="1092"/>
      <c r="B607" s="1095"/>
      <c r="C607" s="1006" t="s">
        <v>54</v>
      </c>
      <c r="D607" s="1007" t="s">
        <v>55</v>
      </c>
      <c r="E607" s="1007" t="s">
        <v>56</v>
      </c>
      <c r="F607" s="1007" t="s">
        <v>56</v>
      </c>
      <c r="G607" s="1007" t="s">
        <v>57</v>
      </c>
      <c r="H607" s="1007" t="s">
        <v>56</v>
      </c>
      <c r="I607" s="1007" t="s">
        <v>58</v>
      </c>
      <c r="J607" s="1008" t="s">
        <v>98</v>
      </c>
      <c r="K607" s="27" t="s">
        <v>1159</v>
      </c>
      <c r="L607" s="27" t="s">
        <v>12</v>
      </c>
      <c r="M607" s="27" t="s">
        <v>13</v>
      </c>
      <c r="N607" s="27" t="s">
        <v>20</v>
      </c>
      <c r="O607" s="27" t="s">
        <v>21</v>
      </c>
      <c r="P607" s="8">
        <v>0</v>
      </c>
      <c r="Q607" s="8"/>
      <c r="R607" s="8"/>
      <c r="S607" s="22" t="s">
        <v>10</v>
      </c>
      <c r="T607" s="387"/>
      <c r="U607" s="670"/>
      <c r="V607" s="387"/>
      <c r="W607" s="670"/>
      <c r="X607" s="387"/>
      <c r="Y607" s="670"/>
    </row>
    <row r="608" spans="1:25" s="9" customFormat="1" ht="42" hidden="1" customHeight="1" x14ac:dyDescent="0.25">
      <c r="A608" s="1092"/>
      <c r="B608" s="1095"/>
      <c r="C608" s="1006" t="s">
        <v>54</v>
      </c>
      <c r="D608" s="1007" t="s">
        <v>55</v>
      </c>
      <c r="E608" s="1007" t="s">
        <v>56</v>
      </c>
      <c r="F608" s="1007" t="s">
        <v>56</v>
      </c>
      <c r="G608" s="1007" t="s">
        <v>57</v>
      </c>
      <c r="H608" s="1007" t="s">
        <v>56</v>
      </c>
      <c r="I608" s="1007" t="s">
        <v>58</v>
      </c>
      <c r="J608" s="1008" t="s">
        <v>98</v>
      </c>
      <c r="K608" s="27" t="s">
        <v>1159</v>
      </c>
      <c r="L608" s="27" t="s">
        <v>52</v>
      </c>
      <c r="M608" s="27" t="s">
        <v>13</v>
      </c>
      <c r="N608" s="27" t="s">
        <v>10</v>
      </c>
      <c r="O608" s="27" t="s">
        <v>21</v>
      </c>
      <c r="P608" s="8">
        <v>0</v>
      </c>
      <c r="Q608" s="8"/>
      <c r="R608" s="8"/>
      <c r="S608" s="22" t="s">
        <v>10</v>
      </c>
      <c r="T608" s="387"/>
      <c r="U608" s="670"/>
      <c r="V608" s="387"/>
      <c r="W608" s="670"/>
      <c r="X608" s="387"/>
      <c r="Y608" s="670"/>
    </row>
    <row r="609" spans="1:25" s="9" customFormat="1" ht="42" hidden="1" customHeight="1" x14ac:dyDescent="0.25">
      <c r="A609" s="1092"/>
      <c r="B609" s="1095"/>
      <c r="C609" s="1006" t="s">
        <v>54</v>
      </c>
      <c r="D609" s="1007" t="s">
        <v>55</v>
      </c>
      <c r="E609" s="1007" t="s">
        <v>56</v>
      </c>
      <c r="F609" s="1007" t="s">
        <v>56</v>
      </c>
      <c r="G609" s="1007" t="s">
        <v>57</v>
      </c>
      <c r="H609" s="1007" t="s">
        <v>56</v>
      </c>
      <c r="I609" s="1007" t="s">
        <v>1148</v>
      </c>
      <c r="J609" s="1008" t="s">
        <v>98</v>
      </c>
      <c r="K609" s="27" t="s">
        <v>1159</v>
      </c>
      <c r="L609" s="27" t="s">
        <v>12</v>
      </c>
      <c r="M609" s="27" t="s">
        <v>13</v>
      </c>
      <c r="N609" s="27" t="s">
        <v>42</v>
      </c>
      <c r="O609" s="27" t="s">
        <v>40</v>
      </c>
      <c r="P609" s="8">
        <v>0</v>
      </c>
      <c r="Q609" s="8"/>
      <c r="R609" s="8"/>
      <c r="S609" s="22" t="s">
        <v>10</v>
      </c>
      <c r="T609" s="387"/>
      <c r="U609" s="670"/>
      <c r="V609" s="387"/>
      <c r="W609" s="670"/>
      <c r="X609" s="387"/>
      <c r="Y609" s="670"/>
    </row>
    <row r="610" spans="1:25" s="9" customFormat="1" ht="42" hidden="1" customHeight="1" x14ac:dyDescent="0.25">
      <c r="A610" s="1092"/>
      <c r="B610" s="1095"/>
      <c r="C610" s="1006" t="s">
        <v>54</v>
      </c>
      <c r="D610" s="1007" t="s">
        <v>55</v>
      </c>
      <c r="E610" s="1007" t="s">
        <v>56</v>
      </c>
      <c r="F610" s="1007"/>
      <c r="G610" s="1007"/>
      <c r="H610" s="1007"/>
      <c r="I610" s="1007"/>
      <c r="J610" s="1008" t="s">
        <v>98</v>
      </c>
      <c r="K610" s="27" t="s">
        <v>1159</v>
      </c>
      <c r="L610" s="27" t="s">
        <v>12</v>
      </c>
      <c r="M610" s="27" t="s">
        <v>13</v>
      </c>
      <c r="N610" s="27" t="s">
        <v>748</v>
      </c>
      <c r="O610" s="27" t="s">
        <v>43</v>
      </c>
      <c r="P610" s="8">
        <v>0</v>
      </c>
      <c r="Q610" s="8"/>
      <c r="R610" s="8"/>
      <c r="S610" s="22" t="s">
        <v>10</v>
      </c>
      <c r="T610" s="387"/>
      <c r="U610" s="670"/>
      <c r="V610" s="387"/>
      <c r="W610" s="670"/>
      <c r="X610" s="387"/>
      <c r="Y610" s="670"/>
    </row>
    <row r="611" spans="1:25" s="9" customFormat="1" ht="42" hidden="1" customHeight="1" x14ac:dyDescent="0.25">
      <c r="A611" s="1092"/>
      <c r="B611" s="1095"/>
      <c r="C611" s="1006" t="s">
        <v>54</v>
      </c>
      <c r="D611" s="1007" t="s">
        <v>55</v>
      </c>
      <c r="E611" s="1007" t="s">
        <v>56</v>
      </c>
      <c r="F611" s="1007" t="s">
        <v>56</v>
      </c>
      <c r="G611" s="1007" t="s">
        <v>57</v>
      </c>
      <c r="H611" s="1007" t="s">
        <v>951</v>
      </c>
      <c r="I611" s="1007" t="s">
        <v>952</v>
      </c>
      <c r="J611" s="1008" t="s">
        <v>98</v>
      </c>
      <c r="K611" s="27" t="s">
        <v>1159</v>
      </c>
      <c r="L611" s="27" t="s">
        <v>12</v>
      </c>
      <c r="M611" s="27" t="s">
        <v>13</v>
      </c>
      <c r="N611" s="27" t="s">
        <v>798</v>
      </c>
      <c r="O611" s="27" t="s">
        <v>43</v>
      </c>
      <c r="P611" s="8">
        <v>0</v>
      </c>
      <c r="Q611" s="8"/>
      <c r="R611" s="8"/>
      <c r="S611" s="22" t="s">
        <v>10</v>
      </c>
      <c r="T611" s="387"/>
      <c r="U611" s="670"/>
      <c r="V611" s="387"/>
      <c r="W611" s="670"/>
      <c r="X611" s="387"/>
      <c r="Y611" s="670"/>
    </row>
    <row r="612" spans="1:25" s="9" customFormat="1" ht="42" hidden="1" customHeight="1" x14ac:dyDescent="0.25">
      <c r="A612" s="1092"/>
      <c r="B612" s="1095"/>
      <c r="C612" s="1006" t="s">
        <v>54</v>
      </c>
      <c r="D612" s="1007" t="s">
        <v>55</v>
      </c>
      <c r="E612" s="1007" t="s">
        <v>56</v>
      </c>
      <c r="F612" s="1007" t="s">
        <v>56</v>
      </c>
      <c r="G612" s="1007" t="s">
        <v>57</v>
      </c>
      <c r="H612" s="1007" t="s">
        <v>56</v>
      </c>
      <c r="I612" s="1007" t="s">
        <v>827</v>
      </c>
      <c r="J612" s="1008" t="s">
        <v>98</v>
      </c>
      <c r="K612" s="27" t="s">
        <v>1159</v>
      </c>
      <c r="L612" s="27" t="s">
        <v>12</v>
      </c>
      <c r="M612" s="27" t="s">
        <v>13</v>
      </c>
      <c r="N612" s="27" t="s">
        <v>938</v>
      </c>
      <c r="O612" s="27" t="s">
        <v>43</v>
      </c>
      <c r="P612" s="8">
        <v>0</v>
      </c>
      <c r="Q612" s="8"/>
      <c r="R612" s="8"/>
      <c r="S612" s="22" t="s">
        <v>10</v>
      </c>
      <c r="T612" s="387"/>
      <c r="U612" s="670"/>
      <c r="V612" s="387"/>
      <c r="W612" s="670"/>
      <c r="X612" s="387"/>
      <c r="Y612" s="670"/>
    </row>
    <row r="613" spans="1:25" s="9" customFormat="1" ht="42" hidden="1" customHeight="1" x14ac:dyDescent="0.25">
      <c r="A613" s="1092"/>
      <c r="B613" s="1095"/>
      <c r="C613" s="1006" t="s">
        <v>54</v>
      </c>
      <c r="D613" s="1007" t="s">
        <v>55</v>
      </c>
      <c r="E613" s="1007" t="s">
        <v>56</v>
      </c>
      <c r="F613" s="1007"/>
      <c r="G613" s="1007"/>
      <c r="H613" s="1007"/>
      <c r="I613" s="1007"/>
      <c r="J613" s="1008" t="s">
        <v>98</v>
      </c>
      <c r="K613" s="27" t="s">
        <v>1159</v>
      </c>
      <c r="L613" s="27" t="s">
        <v>12</v>
      </c>
      <c r="M613" s="27" t="s">
        <v>13</v>
      </c>
      <c r="N613" s="27" t="s">
        <v>800</v>
      </c>
      <c r="O613" s="27" t="s">
        <v>43</v>
      </c>
      <c r="P613" s="8">
        <v>0</v>
      </c>
      <c r="Q613" s="8"/>
      <c r="R613" s="8"/>
      <c r="S613" s="22" t="s">
        <v>10</v>
      </c>
      <c r="T613" s="387"/>
      <c r="U613" s="670"/>
      <c r="V613" s="387"/>
      <c r="W613" s="670"/>
      <c r="X613" s="387"/>
      <c r="Y613" s="670"/>
    </row>
    <row r="614" spans="1:25" s="9" customFormat="1" ht="42" hidden="1" customHeight="1" x14ac:dyDescent="0.25">
      <c r="A614" s="1092"/>
      <c r="B614" s="1095"/>
      <c r="C614" s="1006" t="s">
        <v>54</v>
      </c>
      <c r="D614" s="1007" t="s">
        <v>55</v>
      </c>
      <c r="E614" s="1007" t="s">
        <v>56</v>
      </c>
      <c r="F614" s="1007"/>
      <c r="G614" s="1007"/>
      <c r="H614" s="1007"/>
      <c r="I614" s="1007"/>
      <c r="J614" s="1008" t="s">
        <v>98</v>
      </c>
      <c r="K614" s="27" t="s">
        <v>1159</v>
      </c>
      <c r="L614" s="27" t="s">
        <v>12</v>
      </c>
      <c r="M614" s="27" t="s">
        <v>13</v>
      </c>
      <c r="N614" s="27" t="s">
        <v>707</v>
      </c>
      <c r="O614" s="27" t="s">
        <v>43</v>
      </c>
      <c r="P614" s="8">
        <v>0</v>
      </c>
      <c r="Q614" s="8"/>
      <c r="R614" s="8"/>
      <c r="S614" s="22" t="s">
        <v>10</v>
      </c>
      <c r="T614" s="387"/>
      <c r="U614" s="670"/>
      <c r="V614" s="387"/>
      <c r="W614" s="670"/>
      <c r="X614" s="387"/>
      <c r="Y614" s="670"/>
    </row>
    <row r="615" spans="1:25" s="9" customFormat="1" ht="42" hidden="1" customHeight="1" x14ac:dyDescent="0.25">
      <c r="A615" s="1092"/>
      <c r="B615" s="1095"/>
      <c r="C615" s="1006" t="s">
        <v>54</v>
      </c>
      <c r="D615" s="1007" t="s">
        <v>55</v>
      </c>
      <c r="E615" s="1007" t="s">
        <v>56</v>
      </c>
      <c r="F615" s="1007"/>
      <c r="G615" s="1007"/>
      <c r="H615" s="1007"/>
      <c r="I615" s="1007"/>
      <c r="J615" s="1008" t="s">
        <v>98</v>
      </c>
      <c r="K615" s="27" t="s">
        <v>1159</v>
      </c>
      <c r="L615" s="27" t="s">
        <v>12</v>
      </c>
      <c r="M615" s="27" t="s">
        <v>13</v>
      </c>
      <c r="N615" s="27" t="s">
        <v>707</v>
      </c>
      <c r="O615" s="27" t="s">
        <v>43</v>
      </c>
      <c r="P615" s="8">
        <v>0</v>
      </c>
      <c r="Q615" s="8"/>
      <c r="R615" s="8"/>
      <c r="S615" s="22" t="s">
        <v>10</v>
      </c>
      <c r="T615" s="387"/>
      <c r="U615" s="670"/>
      <c r="V615" s="387"/>
      <c r="W615" s="670"/>
      <c r="X615" s="387"/>
      <c r="Y615" s="670"/>
    </row>
    <row r="616" spans="1:25" s="9" customFormat="1" ht="42" hidden="1" customHeight="1" x14ac:dyDescent="0.25">
      <c r="A616" s="1092"/>
      <c r="B616" s="1095"/>
      <c r="C616" s="1006" t="s">
        <v>54</v>
      </c>
      <c r="D616" s="1007" t="s">
        <v>55</v>
      </c>
      <c r="E616" s="1007" t="s">
        <v>56</v>
      </c>
      <c r="F616" s="1007"/>
      <c r="G616" s="1007"/>
      <c r="H616" s="1007"/>
      <c r="I616" s="1007"/>
      <c r="J616" s="1008" t="s">
        <v>98</v>
      </c>
      <c r="K616" s="27" t="s">
        <v>1159</v>
      </c>
      <c r="L616" s="27" t="s">
        <v>12</v>
      </c>
      <c r="M616" s="27" t="s">
        <v>13</v>
      </c>
      <c r="N616" s="27" t="s">
        <v>707</v>
      </c>
      <c r="O616" s="27" t="s">
        <v>43</v>
      </c>
      <c r="P616" s="8">
        <v>0</v>
      </c>
      <c r="Q616" s="8"/>
      <c r="R616" s="8"/>
      <c r="S616" s="22" t="s">
        <v>10</v>
      </c>
      <c r="T616" s="387"/>
      <c r="U616" s="670"/>
      <c r="V616" s="387"/>
      <c r="W616" s="670"/>
      <c r="X616" s="387"/>
      <c r="Y616" s="670"/>
    </row>
    <row r="617" spans="1:25" s="9" customFormat="1" ht="42" hidden="1" customHeight="1" x14ac:dyDescent="0.25">
      <c r="A617" s="1092"/>
      <c r="B617" s="1095"/>
      <c r="C617" s="1006" t="s">
        <v>54</v>
      </c>
      <c r="D617" s="1007" t="s">
        <v>55</v>
      </c>
      <c r="E617" s="1007" t="s">
        <v>56</v>
      </c>
      <c r="F617" s="1007"/>
      <c r="G617" s="1007"/>
      <c r="H617" s="1007"/>
      <c r="I617" s="1007"/>
      <c r="J617" s="1008" t="s">
        <v>98</v>
      </c>
      <c r="K617" s="27" t="s">
        <v>1159</v>
      </c>
      <c r="L617" s="27" t="s">
        <v>12</v>
      </c>
      <c r="M617" s="27" t="s">
        <v>13</v>
      </c>
      <c r="N617" s="27" t="s">
        <v>707</v>
      </c>
      <c r="O617" s="27" t="s">
        <v>43</v>
      </c>
      <c r="P617" s="8">
        <v>0</v>
      </c>
      <c r="Q617" s="8"/>
      <c r="R617" s="8"/>
      <c r="S617" s="22" t="s">
        <v>10</v>
      </c>
      <c r="T617" s="387"/>
      <c r="U617" s="670"/>
      <c r="V617" s="387"/>
      <c r="W617" s="670"/>
      <c r="X617" s="387"/>
      <c r="Y617" s="670"/>
    </row>
    <row r="618" spans="1:25" s="9" customFormat="1" ht="42" hidden="1" customHeight="1" x14ac:dyDescent="0.25">
      <c r="A618" s="1092"/>
      <c r="B618" s="1095"/>
      <c r="C618" s="1006" t="s">
        <v>54</v>
      </c>
      <c r="D618" s="1007" t="s">
        <v>55</v>
      </c>
      <c r="E618" s="1007" t="s">
        <v>56</v>
      </c>
      <c r="F618" s="1007"/>
      <c r="G618" s="1007"/>
      <c r="H618" s="1007"/>
      <c r="I618" s="1007"/>
      <c r="J618" s="1008" t="s">
        <v>98</v>
      </c>
      <c r="K618" s="27" t="s">
        <v>1159</v>
      </c>
      <c r="L618" s="27" t="s">
        <v>12</v>
      </c>
      <c r="M618" s="27" t="s">
        <v>13</v>
      </c>
      <c r="N618" s="27" t="s">
        <v>749</v>
      </c>
      <c r="O618" s="27" t="s">
        <v>43</v>
      </c>
      <c r="P618" s="8">
        <v>0</v>
      </c>
      <c r="Q618" s="8"/>
      <c r="R618" s="8"/>
      <c r="S618" s="22" t="s">
        <v>10</v>
      </c>
      <c r="T618" s="387"/>
      <c r="U618" s="670"/>
      <c r="V618" s="387"/>
      <c r="W618" s="670"/>
      <c r="X618" s="387"/>
      <c r="Y618" s="670"/>
    </row>
    <row r="619" spans="1:25" s="9" customFormat="1" ht="42" hidden="1" customHeight="1" x14ac:dyDescent="0.25">
      <c r="A619" s="1092"/>
      <c r="B619" s="1095"/>
      <c r="C619" s="1006" t="s">
        <v>54</v>
      </c>
      <c r="D619" s="1007" t="s">
        <v>55</v>
      </c>
      <c r="E619" s="1007" t="s">
        <v>56</v>
      </c>
      <c r="F619" s="1007"/>
      <c r="G619" s="1007"/>
      <c r="H619" s="1007"/>
      <c r="I619" s="1007"/>
      <c r="J619" s="1008" t="s">
        <v>98</v>
      </c>
      <c r="K619" s="27" t="s">
        <v>1159</v>
      </c>
      <c r="L619" s="27" t="s">
        <v>12</v>
      </c>
      <c r="M619" s="27" t="s">
        <v>13</v>
      </c>
      <c r="N619" s="27" t="s">
        <v>749</v>
      </c>
      <c r="O619" s="27" t="s">
        <v>40</v>
      </c>
      <c r="P619" s="8">
        <v>0</v>
      </c>
      <c r="Q619" s="8"/>
      <c r="R619" s="8"/>
      <c r="S619" s="22" t="s">
        <v>10</v>
      </c>
      <c r="T619" s="387"/>
      <c r="U619" s="670"/>
      <c r="V619" s="387"/>
      <c r="W619" s="670"/>
      <c r="X619" s="387"/>
      <c r="Y619" s="670"/>
    </row>
    <row r="620" spans="1:25" s="9" customFormat="1" ht="42" hidden="1" customHeight="1" x14ac:dyDescent="0.25">
      <c r="A620" s="1092"/>
      <c r="B620" s="1095"/>
      <c r="C620" s="1006" t="s">
        <v>54</v>
      </c>
      <c r="D620" s="1007" t="s">
        <v>55</v>
      </c>
      <c r="E620" s="1007" t="s">
        <v>56</v>
      </c>
      <c r="F620" s="1007" t="s">
        <v>56</v>
      </c>
      <c r="G620" s="1007" t="s">
        <v>57</v>
      </c>
      <c r="H620" s="1007" t="s">
        <v>951</v>
      </c>
      <c r="I620" s="1007" t="s">
        <v>952</v>
      </c>
      <c r="J620" s="1008" t="s">
        <v>98</v>
      </c>
      <c r="K620" s="27" t="s">
        <v>1159</v>
      </c>
      <c r="L620" s="27" t="s">
        <v>12</v>
      </c>
      <c r="M620" s="27" t="s">
        <v>13</v>
      </c>
      <c r="N620" s="27" t="s">
        <v>807</v>
      </c>
      <c r="O620" s="27" t="s">
        <v>806</v>
      </c>
      <c r="P620" s="8">
        <v>0</v>
      </c>
      <c r="Q620" s="8"/>
      <c r="R620" s="8"/>
      <c r="S620" s="22" t="s">
        <v>10</v>
      </c>
      <c r="T620" s="387"/>
      <c r="U620" s="670"/>
      <c r="V620" s="387"/>
      <c r="W620" s="670"/>
      <c r="X620" s="387"/>
      <c r="Y620" s="670"/>
    </row>
    <row r="621" spans="1:25" s="9" customFormat="1" ht="42" hidden="1" customHeight="1" x14ac:dyDescent="0.25">
      <c r="A621" s="1092"/>
      <c r="B621" s="1095"/>
      <c r="C621" s="1006" t="s">
        <v>54</v>
      </c>
      <c r="D621" s="1007" t="s">
        <v>55</v>
      </c>
      <c r="E621" s="1007" t="s">
        <v>56</v>
      </c>
      <c r="F621" s="1007" t="s">
        <v>56</v>
      </c>
      <c r="G621" s="1007" t="s">
        <v>57</v>
      </c>
      <c r="H621" s="1007" t="s">
        <v>951</v>
      </c>
      <c r="I621" s="1007" t="s">
        <v>952</v>
      </c>
      <c r="J621" s="1008" t="s">
        <v>98</v>
      </c>
      <c r="K621" s="27" t="s">
        <v>1159</v>
      </c>
      <c r="L621" s="27" t="s">
        <v>12</v>
      </c>
      <c r="M621" s="27" t="s">
        <v>13</v>
      </c>
      <c r="N621" s="27" t="s">
        <v>807</v>
      </c>
      <c r="O621" s="27" t="s">
        <v>40</v>
      </c>
      <c r="P621" s="8">
        <v>0</v>
      </c>
      <c r="Q621" s="8"/>
      <c r="R621" s="8"/>
      <c r="S621" s="22" t="s">
        <v>10</v>
      </c>
      <c r="T621" s="387"/>
      <c r="U621" s="670"/>
      <c r="V621" s="387"/>
      <c r="W621" s="670"/>
      <c r="X621" s="387"/>
      <c r="Y621" s="670"/>
    </row>
    <row r="622" spans="1:25" s="9" customFormat="1" ht="42" hidden="1" customHeight="1" x14ac:dyDescent="0.25">
      <c r="A622" s="1092"/>
      <c r="B622" s="1095"/>
      <c r="C622" s="1006" t="s">
        <v>54</v>
      </c>
      <c r="D622" s="1007" t="s">
        <v>55</v>
      </c>
      <c r="E622" s="1007" t="s">
        <v>56</v>
      </c>
      <c r="F622" s="1007" t="s">
        <v>56</v>
      </c>
      <c r="G622" s="1007" t="s">
        <v>9</v>
      </c>
      <c r="H622" s="1007" t="s">
        <v>63</v>
      </c>
      <c r="I622" s="1007" t="s">
        <v>823</v>
      </c>
      <c r="J622" s="1008" t="s">
        <v>98</v>
      </c>
      <c r="K622" s="27" t="s">
        <v>1159</v>
      </c>
      <c r="L622" s="27" t="s">
        <v>12</v>
      </c>
      <c r="M622" s="27" t="s">
        <v>13</v>
      </c>
      <c r="N622" s="27" t="s">
        <v>808</v>
      </c>
      <c r="O622" s="27" t="s">
        <v>40</v>
      </c>
      <c r="P622" s="8">
        <v>0</v>
      </c>
      <c r="Q622" s="8"/>
      <c r="R622" s="8"/>
      <c r="S622" s="22" t="s">
        <v>10</v>
      </c>
      <c r="T622" s="387"/>
      <c r="U622" s="670"/>
      <c r="V622" s="387"/>
      <c r="W622" s="670"/>
      <c r="X622" s="387"/>
      <c r="Y622" s="670"/>
    </row>
    <row r="623" spans="1:25" s="9" customFormat="1" ht="42" hidden="1" customHeight="1" x14ac:dyDescent="0.25">
      <c r="A623" s="1092"/>
      <c r="B623" s="1095"/>
      <c r="C623" s="1006" t="s">
        <v>54</v>
      </c>
      <c r="D623" s="1007" t="s">
        <v>55</v>
      </c>
      <c r="E623" s="1007" t="s">
        <v>56</v>
      </c>
      <c r="F623" s="1007"/>
      <c r="G623" s="1007"/>
      <c r="H623" s="1007"/>
      <c r="I623" s="1007"/>
      <c r="J623" s="1008" t="s">
        <v>98</v>
      </c>
      <c r="K623" s="27" t="s">
        <v>1159</v>
      </c>
      <c r="L623" s="27" t="s">
        <v>12</v>
      </c>
      <c r="M623" s="27" t="s">
        <v>13</v>
      </c>
      <c r="N623" s="27" t="s">
        <v>810</v>
      </c>
      <c r="O623" s="27" t="s">
        <v>40</v>
      </c>
      <c r="P623" s="8">
        <v>0</v>
      </c>
      <c r="Q623" s="8"/>
      <c r="R623" s="8"/>
      <c r="S623" s="22" t="s">
        <v>10</v>
      </c>
      <c r="T623" s="387"/>
      <c r="U623" s="670"/>
      <c r="V623" s="387"/>
      <c r="W623" s="670"/>
      <c r="X623" s="387"/>
      <c r="Y623" s="670"/>
    </row>
    <row r="624" spans="1:25" s="9" customFormat="1" ht="42" hidden="1" customHeight="1" x14ac:dyDescent="0.25">
      <c r="A624" s="1092"/>
      <c r="B624" s="1095"/>
      <c r="C624" s="1006" t="s">
        <v>54</v>
      </c>
      <c r="D624" s="1007" t="s">
        <v>55</v>
      </c>
      <c r="E624" s="1007" t="s">
        <v>56</v>
      </c>
      <c r="F624" s="1007"/>
      <c r="G624" s="1007"/>
      <c r="H624" s="1007"/>
      <c r="I624" s="1007"/>
      <c r="J624" s="1008" t="s">
        <v>98</v>
      </c>
      <c r="K624" s="27" t="s">
        <v>1159</v>
      </c>
      <c r="L624" s="27" t="s">
        <v>12</v>
      </c>
      <c r="M624" s="27" t="s">
        <v>13</v>
      </c>
      <c r="N624" s="27" t="s">
        <v>815</v>
      </c>
      <c r="O624" s="27" t="s">
        <v>40</v>
      </c>
      <c r="P624" s="8">
        <v>0</v>
      </c>
      <c r="Q624" s="8"/>
      <c r="R624" s="8"/>
      <c r="S624" s="22" t="s">
        <v>10</v>
      </c>
      <c r="T624" s="387"/>
      <c r="U624" s="670"/>
      <c r="V624" s="387"/>
      <c r="W624" s="670"/>
      <c r="X624" s="387"/>
      <c r="Y624" s="670"/>
    </row>
    <row r="625" spans="1:25" s="9" customFormat="1" ht="42" hidden="1" customHeight="1" x14ac:dyDescent="0.25">
      <c r="A625" s="1092"/>
      <c r="B625" s="1095"/>
      <c r="C625" s="1006" t="s">
        <v>54</v>
      </c>
      <c r="D625" s="1007" t="s">
        <v>55</v>
      </c>
      <c r="E625" s="1007" t="s">
        <v>56</v>
      </c>
      <c r="F625" s="1007"/>
      <c r="G625" s="1007"/>
      <c r="H625" s="1007"/>
      <c r="I625" s="1007"/>
      <c r="J625" s="1008" t="s">
        <v>98</v>
      </c>
      <c r="K625" s="27" t="s">
        <v>1159</v>
      </c>
      <c r="L625" s="27" t="s">
        <v>12</v>
      </c>
      <c r="M625" s="27" t="s">
        <v>13</v>
      </c>
      <c r="N625" s="27" t="s">
        <v>815</v>
      </c>
      <c r="O625" s="27" t="s">
        <v>40</v>
      </c>
      <c r="P625" s="8">
        <v>0</v>
      </c>
      <c r="Q625" s="8"/>
      <c r="R625" s="8"/>
      <c r="S625" s="22" t="s">
        <v>10</v>
      </c>
      <c r="T625" s="387"/>
      <c r="U625" s="670"/>
      <c r="V625" s="387"/>
      <c r="W625" s="670"/>
      <c r="X625" s="387"/>
      <c r="Y625" s="670"/>
    </row>
    <row r="626" spans="1:25" s="9" customFormat="1" ht="42" hidden="1" customHeight="1" x14ac:dyDescent="0.25">
      <c r="A626" s="1092"/>
      <c r="B626" s="1095"/>
      <c r="C626" s="1006" t="s">
        <v>54</v>
      </c>
      <c r="D626" s="1007" t="s">
        <v>55</v>
      </c>
      <c r="E626" s="1007" t="s">
        <v>56</v>
      </c>
      <c r="F626" s="1007"/>
      <c r="G626" s="1007"/>
      <c r="H626" s="1007"/>
      <c r="I626" s="1007"/>
      <c r="J626" s="1008" t="s">
        <v>98</v>
      </c>
      <c r="K626" s="27" t="s">
        <v>1159</v>
      </c>
      <c r="L626" s="27" t="s">
        <v>12</v>
      </c>
      <c r="M626" s="27" t="s">
        <v>13</v>
      </c>
      <c r="N626" s="27" t="s">
        <v>815</v>
      </c>
      <c r="O626" s="27" t="s">
        <v>40</v>
      </c>
      <c r="P626" s="8">
        <v>0</v>
      </c>
      <c r="Q626" s="8"/>
      <c r="R626" s="8"/>
      <c r="S626" s="22" t="s">
        <v>10</v>
      </c>
      <c r="T626" s="387"/>
      <c r="U626" s="670"/>
      <c r="V626" s="387"/>
      <c r="W626" s="670"/>
      <c r="X626" s="387"/>
      <c r="Y626" s="670"/>
    </row>
    <row r="627" spans="1:25" s="9" customFormat="1" ht="42" hidden="1" customHeight="1" x14ac:dyDescent="0.25">
      <c r="A627" s="1092"/>
      <c r="B627" s="1095"/>
      <c r="C627" s="1006" t="s">
        <v>54</v>
      </c>
      <c r="D627" s="1007" t="s">
        <v>55</v>
      </c>
      <c r="E627" s="1007" t="s">
        <v>56</v>
      </c>
      <c r="F627" s="1007"/>
      <c r="G627" s="1007"/>
      <c r="H627" s="1007"/>
      <c r="I627" s="1007"/>
      <c r="J627" s="1008" t="s">
        <v>98</v>
      </c>
      <c r="K627" s="27" t="s">
        <v>1159</v>
      </c>
      <c r="L627" s="27" t="s">
        <v>12</v>
      </c>
      <c r="M627" s="27" t="s">
        <v>13</v>
      </c>
      <c r="N627" s="27" t="s">
        <v>820</v>
      </c>
      <c r="O627" s="27" t="s">
        <v>40</v>
      </c>
      <c r="P627" s="8">
        <v>0</v>
      </c>
      <c r="Q627" s="8"/>
      <c r="R627" s="8"/>
      <c r="S627" s="22" t="s">
        <v>10</v>
      </c>
      <c r="T627" s="387"/>
      <c r="U627" s="670"/>
      <c r="V627" s="387"/>
      <c r="W627" s="670"/>
      <c r="X627" s="387"/>
      <c r="Y627" s="670"/>
    </row>
    <row r="628" spans="1:25" s="9" customFormat="1" ht="42" hidden="1" customHeight="1" x14ac:dyDescent="0.25">
      <c r="A628" s="1092"/>
      <c r="B628" s="1095"/>
      <c r="C628" s="1006" t="s">
        <v>54</v>
      </c>
      <c r="D628" s="1007" t="s">
        <v>55</v>
      </c>
      <c r="E628" s="1007" t="s">
        <v>56</v>
      </c>
      <c r="F628" s="1007"/>
      <c r="G628" s="1007"/>
      <c r="H628" s="1007"/>
      <c r="I628" s="1007"/>
      <c r="J628" s="1008" t="s">
        <v>98</v>
      </c>
      <c r="K628" s="27" t="s">
        <v>1159</v>
      </c>
      <c r="L628" s="27" t="s">
        <v>12</v>
      </c>
      <c r="M628" s="27" t="s">
        <v>13</v>
      </c>
      <c r="N628" s="27" t="s">
        <v>820</v>
      </c>
      <c r="O628" s="27" t="s">
        <v>40</v>
      </c>
      <c r="P628" s="8">
        <v>0</v>
      </c>
      <c r="Q628" s="8"/>
      <c r="R628" s="8"/>
      <c r="S628" s="22" t="s">
        <v>10</v>
      </c>
      <c r="T628" s="387"/>
      <c r="U628" s="670"/>
      <c r="V628" s="387"/>
      <c r="W628" s="670"/>
      <c r="X628" s="387"/>
      <c r="Y628" s="670"/>
    </row>
    <row r="629" spans="1:25" s="9" customFormat="1" ht="42" hidden="1" customHeight="1" x14ac:dyDescent="0.25">
      <c r="A629" s="1092"/>
      <c r="B629" s="1095"/>
      <c r="C629" s="1006" t="s">
        <v>54</v>
      </c>
      <c r="D629" s="1007" t="s">
        <v>55</v>
      </c>
      <c r="E629" s="1007" t="s">
        <v>56</v>
      </c>
      <c r="F629" s="1007"/>
      <c r="G629" s="1007"/>
      <c r="H629" s="1007"/>
      <c r="I629" s="1007"/>
      <c r="J629" s="1008" t="s">
        <v>98</v>
      </c>
      <c r="K629" s="27" t="s">
        <v>1159</v>
      </c>
      <c r="L629" s="27" t="s">
        <v>12</v>
      </c>
      <c r="M629" s="27" t="s">
        <v>13</v>
      </c>
      <c r="N629" s="27" t="s">
        <v>820</v>
      </c>
      <c r="O629" s="27" t="s">
        <v>40</v>
      </c>
      <c r="P629" s="8">
        <v>0</v>
      </c>
      <c r="Q629" s="8"/>
      <c r="R629" s="8"/>
      <c r="S629" s="22" t="s">
        <v>10</v>
      </c>
      <c r="T629" s="387"/>
      <c r="U629" s="670"/>
      <c r="V629" s="387"/>
      <c r="W629" s="670"/>
      <c r="X629" s="387"/>
      <c r="Y629" s="670"/>
    </row>
    <row r="630" spans="1:25" s="9" customFormat="1" ht="48" customHeight="1" x14ac:dyDescent="0.25">
      <c r="A630" s="676" t="s">
        <v>182</v>
      </c>
      <c r="B630" s="677">
        <v>2650</v>
      </c>
      <c r="C630" s="1115" t="s">
        <v>10</v>
      </c>
      <c r="D630" s="1116"/>
      <c r="E630" s="1116"/>
      <c r="F630" s="1116"/>
      <c r="G630" s="1116"/>
      <c r="H630" s="1116"/>
      <c r="I630" s="1116"/>
      <c r="J630" s="1117"/>
      <c r="K630" s="1115" t="s">
        <v>10</v>
      </c>
      <c r="L630" s="1116"/>
      <c r="M630" s="1116"/>
      <c r="N630" s="1116"/>
      <c r="O630" s="1117"/>
      <c r="P630" s="682">
        <f>SUM(P631:P796)</f>
        <v>60781.42</v>
      </c>
      <c r="Q630" s="682">
        <f>SUM(Q631:Q796)</f>
        <v>35500</v>
      </c>
      <c r="R630" s="682">
        <f>SUM(R631:R796)</f>
        <v>35500</v>
      </c>
      <c r="S630" s="683" t="s">
        <v>10</v>
      </c>
      <c r="T630" s="387"/>
      <c r="U630" s="670"/>
      <c r="V630" s="387"/>
      <c r="W630" s="670"/>
      <c r="X630" s="387"/>
      <c r="Y630" s="670"/>
    </row>
    <row r="631" spans="1:25" s="9" customFormat="1" ht="40.5" hidden="1" customHeight="1" x14ac:dyDescent="0.25">
      <c r="A631" s="1118" t="s">
        <v>106</v>
      </c>
      <c r="B631" s="1119"/>
      <c r="C631" s="1006" t="s">
        <v>54</v>
      </c>
      <c r="D631" s="1007" t="s">
        <v>55</v>
      </c>
      <c r="E631" s="1007" t="s">
        <v>56</v>
      </c>
      <c r="F631" s="1007" t="s">
        <v>56</v>
      </c>
      <c r="G631" s="1007" t="s">
        <v>57</v>
      </c>
      <c r="H631" s="1007" t="s">
        <v>56</v>
      </c>
      <c r="I631" s="1007" t="s">
        <v>64</v>
      </c>
      <c r="J631" s="1008" t="s">
        <v>98</v>
      </c>
      <c r="K631" s="27" t="s">
        <v>107</v>
      </c>
      <c r="L631" s="27" t="s">
        <v>12</v>
      </c>
      <c r="M631" s="27" t="s">
        <v>13</v>
      </c>
      <c r="N631" s="27" t="s">
        <v>10</v>
      </c>
      <c r="O631" s="27" t="s">
        <v>14</v>
      </c>
      <c r="P631" s="8">
        <f>'341 (2021)ВНЕБ, 120Д'!D20+'341 (2021)ВНЕБ, 400Д'!D20</f>
        <v>0</v>
      </c>
      <c r="Q631" s="8"/>
      <c r="R631" s="8"/>
      <c r="S631" s="22" t="s">
        <v>10</v>
      </c>
      <c r="T631" s="387"/>
      <c r="U631" s="670"/>
      <c r="V631" s="387"/>
      <c r="W631" s="670"/>
      <c r="X631" s="387"/>
      <c r="Y631" s="670"/>
    </row>
    <row r="632" spans="1:25" s="9" customFormat="1" ht="40.5" hidden="1" customHeight="1" x14ac:dyDescent="0.25">
      <c r="A632" s="1118"/>
      <c r="B632" s="1119"/>
      <c r="C632" s="1006" t="s">
        <v>54</v>
      </c>
      <c r="D632" s="1007" t="s">
        <v>55</v>
      </c>
      <c r="E632" s="1007" t="s">
        <v>56</v>
      </c>
      <c r="F632" s="1007" t="s">
        <v>56</v>
      </c>
      <c r="G632" s="1007" t="s">
        <v>57</v>
      </c>
      <c r="H632" s="1007" t="s">
        <v>56</v>
      </c>
      <c r="I632" s="1007" t="s">
        <v>64</v>
      </c>
      <c r="J632" s="1008" t="s">
        <v>98</v>
      </c>
      <c r="K632" s="27" t="s">
        <v>107</v>
      </c>
      <c r="L632" s="27" t="s">
        <v>52</v>
      </c>
      <c r="M632" s="27" t="s">
        <v>13</v>
      </c>
      <c r="N632" s="27" t="s">
        <v>10</v>
      </c>
      <c r="O632" s="27" t="s">
        <v>14</v>
      </c>
      <c r="P632" s="8">
        <f>'341 (2021)ВНЕБ, 120Д'!D28+'341 (2021)ВНЕБ, 400Д'!D28</f>
        <v>0</v>
      </c>
      <c r="Q632" s="8"/>
      <c r="R632" s="8"/>
      <c r="S632" s="22" t="s">
        <v>10</v>
      </c>
      <c r="T632" s="387"/>
      <c r="U632" s="670"/>
      <c r="V632" s="387"/>
      <c r="W632" s="670"/>
      <c r="X632" s="387"/>
      <c r="Y632" s="670"/>
    </row>
    <row r="633" spans="1:25" s="9" customFormat="1" ht="40.5" hidden="1" customHeight="1" x14ac:dyDescent="0.25">
      <c r="A633" s="1118"/>
      <c r="B633" s="1119"/>
      <c r="C633" s="1006" t="s">
        <v>54</v>
      </c>
      <c r="D633" s="1007" t="s">
        <v>55</v>
      </c>
      <c r="E633" s="1007" t="s">
        <v>56</v>
      </c>
      <c r="F633" s="1007" t="s">
        <v>56</v>
      </c>
      <c r="G633" s="1007" t="s">
        <v>57</v>
      </c>
      <c r="H633" s="1007" t="s">
        <v>56</v>
      </c>
      <c r="I633" s="1007" t="s">
        <v>64</v>
      </c>
      <c r="J633" s="1008" t="s">
        <v>98</v>
      </c>
      <c r="K633" s="27" t="s">
        <v>107</v>
      </c>
      <c r="L633" s="27" t="s">
        <v>12</v>
      </c>
      <c r="M633" s="27" t="s">
        <v>13</v>
      </c>
      <c r="N633" s="27" t="s">
        <v>10</v>
      </c>
      <c r="O633" s="27" t="s">
        <v>744</v>
      </c>
      <c r="P633" s="8">
        <v>0</v>
      </c>
      <c r="Q633" s="8"/>
      <c r="R633" s="8"/>
      <c r="S633" s="22" t="s">
        <v>10</v>
      </c>
      <c r="T633" s="387"/>
      <c r="U633" s="670"/>
      <c r="V633" s="387"/>
      <c r="W633" s="670"/>
      <c r="X633" s="387"/>
      <c r="Y633" s="670"/>
    </row>
    <row r="634" spans="1:25" s="9" customFormat="1" ht="40.5" hidden="1" customHeight="1" x14ac:dyDescent="0.25">
      <c r="A634" s="1118"/>
      <c r="B634" s="1119"/>
      <c r="C634" s="1006" t="s">
        <v>54</v>
      </c>
      <c r="D634" s="1007" t="s">
        <v>55</v>
      </c>
      <c r="E634" s="1007" t="s">
        <v>56</v>
      </c>
      <c r="F634" s="1007" t="s">
        <v>56</v>
      </c>
      <c r="G634" s="1007" t="s">
        <v>57</v>
      </c>
      <c r="H634" s="1007" t="s">
        <v>56</v>
      </c>
      <c r="I634" s="1007" t="s">
        <v>64</v>
      </c>
      <c r="J634" s="1008" t="s">
        <v>98</v>
      </c>
      <c r="K634" s="27" t="s">
        <v>107</v>
      </c>
      <c r="L634" s="27" t="s">
        <v>12</v>
      </c>
      <c r="M634" s="27" t="s">
        <v>13</v>
      </c>
      <c r="N634" s="27" t="s">
        <v>10</v>
      </c>
      <c r="O634" s="27" t="s">
        <v>745</v>
      </c>
      <c r="P634" s="8">
        <v>0</v>
      </c>
      <c r="Q634" s="8"/>
      <c r="R634" s="8"/>
      <c r="S634" s="22" t="s">
        <v>10</v>
      </c>
      <c r="T634" s="387"/>
      <c r="U634" s="670"/>
      <c r="V634" s="387"/>
      <c r="W634" s="670"/>
      <c r="X634" s="387"/>
      <c r="Y634" s="670"/>
    </row>
    <row r="635" spans="1:25" s="9" customFormat="1" ht="40.5" hidden="1" customHeight="1" x14ac:dyDescent="0.25">
      <c r="A635" s="1118"/>
      <c r="B635" s="1119"/>
      <c r="C635" s="1006" t="s">
        <v>54</v>
      </c>
      <c r="D635" s="1007" t="s">
        <v>55</v>
      </c>
      <c r="E635" s="1007" t="s">
        <v>56</v>
      </c>
      <c r="F635" s="1007" t="s">
        <v>56</v>
      </c>
      <c r="G635" s="1007" t="s">
        <v>57</v>
      </c>
      <c r="H635" s="1007" t="s">
        <v>56</v>
      </c>
      <c r="I635" s="1007" t="s">
        <v>64</v>
      </c>
      <c r="J635" s="1008" t="s">
        <v>98</v>
      </c>
      <c r="K635" s="27" t="s">
        <v>107</v>
      </c>
      <c r="L635" s="27" t="s">
        <v>12</v>
      </c>
      <c r="M635" s="27" t="s">
        <v>13</v>
      </c>
      <c r="N635" s="27" t="s">
        <v>34</v>
      </c>
      <c r="O635" s="27" t="s">
        <v>25</v>
      </c>
      <c r="P635" s="8">
        <f>'341 (2021)Р-Н'!D20</f>
        <v>0</v>
      </c>
      <c r="Q635" s="8"/>
      <c r="R635" s="8"/>
      <c r="S635" s="22" t="s">
        <v>10</v>
      </c>
      <c r="T635" s="387"/>
      <c r="U635" s="670"/>
      <c r="V635" s="387"/>
      <c r="W635" s="670"/>
      <c r="X635" s="387"/>
      <c r="Y635" s="670"/>
    </row>
    <row r="636" spans="1:25" s="9" customFormat="1" ht="40.5" hidden="1" customHeight="1" x14ac:dyDescent="0.25">
      <c r="A636" s="1118"/>
      <c r="B636" s="1119"/>
      <c r="C636" s="1006" t="s">
        <v>54</v>
      </c>
      <c r="D636" s="1007" t="s">
        <v>55</v>
      </c>
      <c r="E636" s="1007" t="s">
        <v>56</v>
      </c>
      <c r="F636" s="1007" t="s">
        <v>56</v>
      </c>
      <c r="G636" s="1007" t="s">
        <v>57</v>
      </c>
      <c r="H636" s="1007" t="s">
        <v>56</v>
      </c>
      <c r="I636" s="1007" t="s">
        <v>64</v>
      </c>
      <c r="J636" s="1008" t="s">
        <v>98</v>
      </c>
      <c r="K636" s="27" t="s">
        <v>107</v>
      </c>
      <c r="L636" s="27" t="s">
        <v>52</v>
      </c>
      <c r="M636" s="27" t="s">
        <v>13</v>
      </c>
      <c r="N636" s="27" t="s">
        <v>10</v>
      </c>
      <c r="O636" s="27" t="s">
        <v>25</v>
      </c>
      <c r="P636" s="8">
        <f>'341 (2021)Р-Н'!D28+'341 (2021)Р-Н'!D36</f>
        <v>0</v>
      </c>
      <c r="Q636" s="8"/>
      <c r="R636" s="8"/>
      <c r="S636" s="22" t="s">
        <v>10</v>
      </c>
      <c r="T636" s="387"/>
      <c r="U636" s="670"/>
      <c r="V636" s="387"/>
      <c r="W636" s="670"/>
      <c r="X636" s="387"/>
      <c r="Y636" s="670"/>
    </row>
    <row r="637" spans="1:25" s="9" customFormat="1" ht="40.5" hidden="1" customHeight="1" x14ac:dyDescent="0.25">
      <c r="A637" s="1118"/>
      <c r="B637" s="1119"/>
      <c r="C637" s="1006" t="s">
        <v>54</v>
      </c>
      <c r="D637" s="1007" t="s">
        <v>55</v>
      </c>
      <c r="E637" s="1007" t="s">
        <v>56</v>
      </c>
      <c r="F637" s="1007" t="s">
        <v>56</v>
      </c>
      <c r="G637" s="1007" t="s">
        <v>57</v>
      </c>
      <c r="H637" s="1007" t="s">
        <v>56</v>
      </c>
      <c r="I637" s="1007" t="s">
        <v>58</v>
      </c>
      <c r="J637" s="1008" t="s">
        <v>98</v>
      </c>
      <c r="K637" s="27" t="s">
        <v>107</v>
      </c>
      <c r="L637" s="27" t="s">
        <v>12</v>
      </c>
      <c r="M637" s="27" t="s">
        <v>13</v>
      </c>
      <c r="N637" s="27" t="s">
        <v>20</v>
      </c>
      <c r="O637" s="27" t="s">
        <v>21</v>
      </c>
      <c r="P637" s="8">
        <f>'341 (2021)КРАЙ'!D20</f>
        <v>0</v>
      </c>
      <c r="Q637" s="8"/>
      <c r="R637" s="8"/>
      <c r="S637" s="22" t="s">
        <v>10</v>
      </c>
      <c r="T637" s="387"/>
      <c r="U637" s="670"/>
      <c r="V637" s="387"/>
      <c r="W637" s="670"/>
      <c r="X637" s="387"/>
      <c r="Y637" s="670"/>
    </row>
    <row r="638" spans="1:25" s="9" customFormat="1" ht="40.5" hidden="1" customHeight="1" x14ac:dyDescent="0.25">
      <c r="A638" s="1118"/>
      <c r="B638" s="1119"/>
      <c r="C638" s="1006" t="s">
        <v>54</v>
      </c>
      <c r="D638" s="1007" t="s">
        <v>55</v>
      </c>
      <c r="E638" s="1007" t="s">
        <v>56</v>
      </c>
      <c r="F638" s="1007" t="s">
        <v>56</v>
      </c>
      <c r="G638" s="1007" t="s">
        <v>57</v>
      </c>
      <c r="H638" s="1007" t="s">
        <v>56</v>
      </c>
      <c r="I638" s="1007" t="s">
        <v>58</v>
      </c>
      <c r="J638" s="1008" t="s">
        <v>98</v>
      </c>
      <c r="K638" s="27" t="s">
        <v>107</v>
      </c>
      <c r="L638" s="27" t="s">
        <v>52</v>
      </c>
      <c r="M638" s="27" t="s">
        <v>13</v>
      </c>
      <c r="N638" s="27" t="s">
        <v>10</v>
      </c>
      <c r="O638" s="27" t="s">
        <v>21</v>
      </c>
      <c r="P638" s="8">
        <f>'341 (2021)КРАЙ'!D28</f>
        <v>0</v>
      </c>
      <c r="Q638" s="8"/>
      <c r="R638" s="8"/>
      <c r="S638" s="22" t="s">
        <v>10</v>
      </c>
      <c r="T638" s="387"/>
      <c r="U638" s="670"/>
      <c r="V638" s="387"/>
      <c r="W638" s="670"/>
      <c r="X638" s="387"/>
      <c r="Y638" s="670"/>
    </row>
    <row r="639" spans="1:25" s="9" customFormat="1" ht="40.5" hidden="1" customHeight="1" x14ac:dyDescent="0.25">
      <c r="A639" s="1118"/>
      <c r="B639" s="1119"/>
      <c r="C639" s="1006" t="s">
        <v>54</v>
      </c>
      <c r="D639" s="1007" t="s">
        <v>55</v>
      </c>
      <c r="E639" s="1007" t="s">
        <v>56</v>
      </c>
      <c r="F639" s="1007" t="s">
        <v>56</v>
      </c>
      <c r="G639" s="1007" t="s">
        <v>57</v>
      </c>
      <c r="H639" s="1007" t="s">
        <v>56</v>
      </c>
      <c r="I639" s="1007" t="s">
        <v>1148</v>
      </c>
      <c r="J639" s="1008" t="s">
        <v>98</v>
      </c>
      <c r="K639" s="27" t="s">
        <v>107</v>
      </c>
      <c r="L639" s="27" t="s">
        <v>12</v>
      </c>
      <c r="M639" s="27" t="s">
        <v>13</v>
      </c>
      <c r="N639" s="27" t="s">
        <v>42</v>
      </c>
      <c r="O639" s="27" t="s">
        <v>40</v>
      </c>
      <c r="P639" s="8">
        <v>0</v>
      </c>
      <c r="Q639" s="8"/>
      <c r="R639" s="8"/>
      <c r="S639" s="22" t="s">
        <v>10</v>
      </c>
      <c r="T639" s="387"/>
      <c r="U639" s="670"/>
      <c r="V639" s="387"/>
      <c r="W639" s="670"/>
      <c r="X639" s="387"/>
      <c r="Y639" s="670"/>
    </row>
    <row r="640" spans="1:25" s="9" customFormat="1" ht="40.5" hidden="1" customHeight="1" x14ac:dyDescent="0.25">
      <c r="A640" s="1118"/>
      <c r="B640" s="1119"/>
      <c r="C640" s="1006" t="s">
        <v>54</v>
      </c>
      <c r="D640" s="1007" t="s">
        <v>55</v>
      </c>
      <c r="E640" s="1007" t="s">
        <v>56</v>
      </c>
      <c r="F640" s="1007"/>
      <c r="G640" s="1007"/>
      <c r="H640" s="1007"/>
      <c r="I640" s="1007"/>
      <c r="J640" s="1008" t="s">
        <v>98</v>
      </c>
      <c r="K640" s="27" t="s">
        <v>107</v>
      </c>
      <c r="L640" s="27" t="s">
        <v>12</v>
      </c>
      <c r="M640" s="27" t="s">
        <v>13</v>
      </c>
      <c r="N640" s="27" t="s">
        <v>748</v>
      </c>
      <c r="O640" s="27" t="s">
        <v>43</v>
      </c>
      <c r="P640" s="8">
        <v>0</v>
      </c>
      <c r="Q640" s="8"/>
      <c r="R640" s="8"/>
      <c r="S640" s="22" t="s">
        <v>10</v>
      </c>
      <c r="T640" s="387"/>
      <c r="U640" s="670"/>
      <c r="V640" s="387"/>
      <c r="W640" s="670"/>
      <c r="X640" s="387"/>
      <c r="Y640" s="670"/>
    </row>
    <row r="641" spans="1:25" s="9" customFormat="1" ht="40.5" hidden="1" customHeight="1" x14ac:dyDescent="0.25">
      <c r="A641" s="1118"/>
      <c r="B641" s="1119"/>
      <c r="C641" s="1006" t="s">
        <v>54</v>
      </c>
      <c r="D641" s="1007" t="s">
        <v>55</v>
      </c>
      <c r="E641" s="1007" t="s">
        <v>56</v>
      </c>
      <c r="F641" s="1007"/>
      <c r="G641" s="1007"/>
      <c r="H641" s="1007"/>
      <c r="I641" s="1007"/>
      <c r="J641" s="1008" t="s">
        <v>98</v>
      </c>
      <c r="K641" s="27" t="s">
        <v>107</v>
      </c>
      <c r="L641" s="27" t="s">
        <v>12</v>
      </c>
      <c r="M641" s="27" t="s">
        <v>13</v>
      </c>
      <c r="N641" s="27" t="s">
        <v>800</v>
      </c>
      <c r="O641" s="27" t="s">
        <v>43</v>
      </c>
      <c r="P641" s="8">
        <v>0</v>
      </c>
      <c r="Q641" s="8"/>
      <c r="R641" s="8"/>
      <c r="S641" s="22" t="s">
        <v>10</v>
      </c>
      <c r="T641" s="387"/>
      <c r="U641" s="670"/>
      <c r="V641" s="387"/>
      <c r="W641" s="670"/>
      <c r="X641" s="387"/>
      <c r="Y641" s="670"/>
    </row>
    <row r="642" spans="1:25" s="9" customFormat="1" ht="40.5" hidden="1" customHeight="1" x14ac:dyDescent="0.25">
      <c r="A642" s="1118"/>
      <c r="B642" s="1119"/>
      <c r="C642" s="1006" t="s">
        <v>54</v>
      </c>
      <c r="D642" s="1007" t="s">
        <v>55</v>
      </c>
      <c r="E642" s="1007" t="s">
        <v>56</v>
      </c>
      <c r="F642" s="1007"/>
      <c r="G642" s="1007"/>
      <c r="H642" s="1007"/>
      <c r="I642" s="1007"/>
      <c r="J642" s="1008" t="s">
        <v>98</v>
      </c>
      <c r="K642" s="27" t="s">
        <v>107</v>
      </c>
      <c r="L642" s="27" t="s">
        <v>12</v>
      </c>
      <c r="M642" s="27" t="s">
        <v>13</v>
      </c>
      <c r="N642" s="27" t="s">
        <v>707</v>
      </c>
      <c r="O642" s="27" t="s">
        <v>43</v>
      </c>
      <c r="P642" s="8">
        <v>0</v>
      </c>
      <c r="Q642" s="8"/>
      <c r="R642" s="8"/>
      <c r="S642" s="22" t="s">
        <v>10</v>
      </c>
      <c r="T642" s="387"/>
      <c r="U642" s="670"/>
      <c r="V642" s="387"/>
      <c r="W642" s="670"/>
      <c r="X642" s="387"/>
      <c r="Y642" s="670"/>
    </row>
    <row r="643" spans="1:25" s="9" customFormat="1" ht="40.5" hidden="1" customHeight="1" x14ac:dyDescent="0.25">
      <c r="A643" s="1118"/>
      <c r="B643" s="1119"/>
      <c r="C643" s="1006" t="s">
        <v>54</v>
      </c>
      <c r="D643" s="1007" t="s">
        <v>55</v>
      </c>
      <c r="E643" s="1007" t="s">
        <v>56</v>
      </c>
      <c r="F643" s="1007"/>
      <c r="G643" s="1007"/>
      <c r="H643" s="1007"/>
      <c r="I643" s="1007"/>
      <c r="J643" s="1008" t="s">
        <v>98</v>
      </c>
      <c r="K643" s="27" t="s">
        <v>107</v>
      </c>
      <c r="L643" s="27" t="s">
        <v>12</v>
      </c>
      <c r="M643" s="27" t="s">
        <v>13</v>
      </c>
      <c r="N643" s="27" t="s">
        <v>707</v>
      </c>
      <c r="O643" s="27" t="s">
        <v>43</v>
      </c>
      <c r="P643" s="8">
        <v>0</v>
      </c>
      <c r="Q643" s="8"/>
      <c r="R643" s="8"/>
      <c r="S643" s="22" t="s">
        <v>10</v>
      </c>
      <c r="T643" s="387"/>
      <c r="U643" s="670"/>
      <c r="V643" s="387"/>
      <c r="W643" s="670"/>
      <c r="X643" s="387"/>
      <c r="Y643" s="670"/>
    </row>
    <row r="644" spans="1:25" s="9" customFormat="1" ht="40.5" hidden="1" customHeight="1" x14ac:dyDescent="0.25">
      <c r="A644" s="1118"/>
      <c r="B644" s="1119"/>
      <c r="C644" s="1006" t="s">
        <v>54</v>
      </c>
      <c r="D644" s="1007" t="s">
        <v>55</v>
      </c>
      <c r="E644" s="1007" t="s">
        <v>56</v>
      </c>
      <c r="F644" s="1007"/>
      <c r="G644" s="1007"/>
      <c r="H644" s="1007"/>
      <c r="I644" s="1007"/>
      <c r="J644" s="1008" t="s">
        <v>98</v>
      </c>
      <c r="K644" s="27" t="s">
        <v>107</v>
      </c>
      <c r="L644" s="27" t="s">
        <v>12</v>
      </c>
      <c r="M644" s="27" t="s">
        <v>13</v>
      </c>
      <c r="N644" s="27" t="s">
        <v>707</v>
      </c>
      <c r="O644" s="27" t="s">
        <v>43</v>
      </c>
      <c r="P644" s="8">
        <v>0</v>
      </c>
      <c r="Q644" s="8"/>
      <c r="R644" s="8"/>
      <c r="S644" s="22" t="s">
        <v>10</v>
      </c>
      <c r="T644" s="387"/>
      <c r="U644" s="670"/>
      <c r="V644" s="387"/>
      <c r="W644" s="670"/>
      <c r="X644" s="387"/>
      <c r="Y644" s="670"/>
    </row>
    <row r="645" spans="1:25" s="9" customFormat="1" ht="40.5" hidden="1" customHeight="1" x14ac:dyDescent="0.25">
      <c r="A645" s="1118"/>
      <c r="B645" s="1119"/>
      <c r="C645" s="1006" t="s">
        <v>54</v>
      </c>
      <c r="D645" s="1007" t="s">
        <v>55</v>
      </c>
      <c r="E645" s="1007" t="s">
        <v>56</v>
      </c>
      <c r="F645" s="1007"/>
      <c r="G645" s="1007"/>
      <c r="H645" s="1007"/>
      <c r="I645" s="1007"/>
      <c r="J645" s="1008" t="s">
        <v>98</v>
      </c>
      <c r="K645" s="27" t="s">
        <v>107</v>
      </c>
      <c r="L645" s="27" t="s">
        <v>12</v>
      </c>
      <c r="M645" s="27" t="s">
        <v>13</v>
      </c>
      <c r="N645" s="27" t="s">
        <v>707</v>
      </c>
      <c r="O645" s="27" t="s">
        <v>43</v>
      </c>
      <c r="P645" s="8">
        <v>0</v>
      </c>
      <c r="Q645" s="8"/>
      <c r="R645" s="8"/>
      <c r="S645" s="22" t="s">
        <v>10</v>
      </c>
      <c r="T645" s="387"/>
      <c r="U645" s="670"/>
      <c r="V645" s="387"/>
      <c r="W645" s="670"/>
      <c r="X645" s="387"/>
      <c r="Y645" s="670"/>
    </row>
    <row r="646" spans="1:25" s="9" customFormat="1" ht="40.5" hidden="1" customHeight="1" x14ac:dyDescent="0.25">
      <c r="A646" s="1118"/>
      <c r="B646" s="1119"/>
      <c r="C646" s="1006" t="s">
        <v>54</v>
      </c>
      <c r="D646" s="1007" t="s">
        <v>55</v>
      </c>
      <c r="E646" s="1007" t="s">
        <v>56</v>
      </c>
      <c r="F646" s="1007"/>
      <c r="G646" s="1007"/>
      <c r="H646" s="1007"/>
      <c r="I646" s="1007"/>
      <c r="J646" s="1008" t="s">
        <v>98</v>
      </c>
      <c r="K646" s="27" t="s">
        <v>107</v>
      </c>
      <c r="L646" s="27" t="s">
        <v>12</v>
      </c>
      <c r="M646" s="27" t="s">
        <v>13</v>
      </c>
      <c r="N646" s="27" t="s">
        <v>749</v>
      </c>
      <c r="O646" s="27" t="s">
        <v>43</v>
      </c>
      <c r="P646" s="8">
        <v>0</v>
      </c>
      <c r="Q646" s="8"/>
      <c r="R646" s="8"/>
      <c r="S646" s="22" t="s">
        <v>10</v>
      </c>
      <c r="T646" s="387"/>
      <c r="U646" s="670"/>
      <c r="V646" s="387"/>
      <c r="W646" s="670"/>
      <c r="X646" s="387"/>
      <c r="Y646" s="670"/>
    </row>
    <row r="647" spans="1:25" s="9" customFormat="1" ht="40.5" hidden="1" customHeight="1" x14ac:dyDescent="0.25">
      <c r="A647" s="1118"/>
      <c r="B647" s="1119"/>
      <c r="C647" s="1006" t="s">
        <v>54</v>
      </c>
      <c r="D647" s="1007" t="s">
        <v>55</v>
      </c>
      <c r="E647" s="1007" t="s">
        <v>56</v>
      </c>
      <c r="F647" s="1007"/>
      <c r="G647" s="1007"/>
      <c r="H647" s="1007"/>
      <c r="I647" s="1007"/>
      <c r="J647" s="1008" t="s">
        <v>98</v>
      </c>
      <c r="K647" s="27" t="s">
        <v>107</v>
      </c>
      <c r="L647" s="27" t="s">
        <v>12</v>
      </c>
      <c r="M647" s="27" t="s">
        <v>13</v>
      </c>
      <c r="N647" s="27" t="s">
        <v>749</v>
      </c>
      <c r="O647" s="27" t="s">
        <v>40</v>
      </c>
      <c r="P647" s="8">
        <v>0</v>
      </c>
      <c r="Q647" s="8"/>
      <c r="R647" s="8"/>
      <c r="S647" s="22" t="s">
        <v>10</v>
      </c>
      <c r="T647" s="387"/>
      <c r="U647" s="670"/>
      <c r="V647" s="387"/>
      <c r="W647" s="670"/>
      <c r="X647" s="387"/>
      <c r="Y647" s="670"/>
    </row>
    <row r="648" spans="1:25" s="9" customFormat="1" ht="40.5" hidden="1" customHeight="1" x14ac:dyDescent="0.25">
      <c r="A648" s="1118"/>
      <c r="B648" s="1119"/>
      <c r="C648" s="1006" t="s">
        <v>54</v>
      </c>
      <c r="D648" s="1007" t="s">
        <v>55</v>
      </c>
      <c r="E648" s="1007" t="s">
        <v>56</v>
      </c>
      <c r="F648" s="1007"/>
      <c r="G648" s="1007"/>
      <c r="H648" s="1007"/>
      <c r="I648" s="1007"/>
      <c r="J648" s="1008" t="s">
        <v>98</v>
      </c>
      <c r="K648" s="27" t="s">
        <v>107</v>
      </c>
      <c r="L648" s="27" t="s">
        <v>12</v>
      </c>
      <c r="M648" s="27" t="s">
        <v>13</v>
      </c>
      <c r="N648" s="27" t="s">
        <v>810</v>
      </c>
      <c r="O648" s="27" t="s">
        <v>40</v>
      </c>
      <c r="P648" s="8">
        <v>0</v>
      </c>
      <c r="Q648" s="8"/>
      <c r="R648" s="8"/>
      <c r="S648" s="22" t="s">
        <v>10</v>
      </c>
      <c r="T648" s="387"/>
      <c r="U648" s="670"/>
      <c r="V648" s="387"/>
      <c r="W648" s="670"/>
      <c r="X648" s="387"/>
      <c r="Y648" s="670"/>
    </row>
    <row r="649" spans="1:25" s="9" customFormat="1" ht="40.5" hidden="1" customHeight="1" x14ac:dyDescent="0.25">
      <c r="A649" s="1118"/>
      <c r="B649" s="1119"/>
      <c r="C649" s="1006" t="s">
        <v>54</v>
      </c>
      <c r="D649" s="1007" t="s">
        <v>55</v>
      </c>
      <c r="E649" s="1007" t="s">
        <v>56</v>
      </c>
      <c r="F649" s="1007"/>
      <c r="G649" s="1007"/>
      <c r="H649" s="1007"/>
      <c r="I649" s="1007"/>
      <c r="J649" s="1008" t="s">
        <v>98</v>
      </c>
      <c r="K649" s="27" t="s">
        <v>107</v>
      </c>
      <c r="L649" s="27" t="s">
        <v>12</v>
      </c>
      <c r="M649" s="27" t="s">
        <v>13</v>
      </c>
      <c r="N649" s="27" t="s">
        <v>815</v>
      </c>
      <c r="O649" s="27" t="s">
        <v>40</v>
      </c>
      <c r="P649" s="8">
        <v>0</v>
      </c>
      <c r="Q649" s="8"/>
      <c r="R649" s="8"/>
      <c r="S649" s="22" t="s">
        <v>10</v>
      </c>
      <c r="T649" s="387"/>
      <c r="U649" s="670"/>
      <c r="V649" s="387"/>
      <c r="W649" s="670"/>
      <c r="X649" s="387"/>
      <c r="Y649" s="670"/>
    </row>
    <row r="650" spans="1:25" s="9" customFormat="1" ht="40.5" hidden="1" customHeight="1" x14ac:dyDescent="0.25">
      <c r="A650" s="1118"/>
      <c r="B650" s="1119"/>
      <c r="C650" s="1006" t="s">
        <v>54</v>
      </c>
      <c r="D650" s="1007" t="s">
        <v>55</v>
      </c>
      <c r="E650" s="1007" t="s">
        <v>56</v>
      </c>
      <c r="F650" s="1007"/>
      <c r="G650" s="1007"/>
      <c r="H650" s="1007"/>
      <c r="I650" s="1007"/>
      <c r="J650" s="1008" t="s">
        <v>98</v>
      </c>
      <c r="K650" s="27" t="s">
        <v>107</v>
      </c>
      <c r="L650" s="27" t="s">
        <v>12</v>
      </c>
      <c r="M650" s="27" t="s">
        <v>13</v>
      </c>
      <c r="N650" s="27" t="s">
        <v>815</v>
      </c>
      <c r="O650" s="27" t="s">
        <v>40</v>
      </c>
      <c r="P650" s="8">
        <v>0</v>
      </c>
      <c r="Q650" s="8"/>
      <c r="R650" s="8"/>
      <c r="S650" s="22" t="s">
        <v>10</v>
      </c>
      <c r="T650" s="387"/>
      <c r="U650" s="670"/>
      <c r="V650" s="387"/>
      <c r="W650" s="670"/>
      <c r="X650" s="387"/>
      <c r="Y650" s="670"/>
    </row>
    <row r="651" spans="1:25" s="9" customFormat="1" ht="40.5" hidden="1" customHeight="1" x14ac:dyDescent="0.25">
      <c r="A651" s="1118"/>
      <c r="B651" s="1119"/>
      <c r="C651" s="1006" t="s">
        <v>54</v>
      </c>
      <c r="D651" s="1007" t="s">
        <v>55</v>
      </c>
      <c r="E651" s="1007" t="s">
        <v>56</v>
      </c>
      <c r="F651" s="1007"/>
      <c r="G651" s="1007"/>
      <c r="H651" s="1007"/>
      <c r="I651" s="1007"/>
      <c r="J651" s="1008" t="s">
        <v>98</v>
      </c>
      <c r="K651" s="27" t="s">
        <v>107</v>
      </c>
      <c r="L651" s="27" t="s">
        <v>12</v>
      </c>
      <c r="M651" s="27" t="s">
        <v>13</v>
      </c>
      <c r="N651" s="27" t="s">
        <v>815</v>
      </c>
      <c r="O651" s="27" t="s">
        <v>40</v>
      </c>
      <c r="P651" s="8">
        <v>0</v>
      </c>
      <c r="Q651" s="8"/>
      <c r="R651" s="8"/>
      <c r="S651" s="22" t="s">
        <v>10</v>
      </c>
      <c r="T651" s="387"/>
      <c r="U651" s="670"/>
      <c r="V651" s="387"/>
      <c r="W651" s="670"/>
      <c r="X651" s="387"/>
      <c r="Y651" s="670"/>
    </row>
    <row r="652" spans="1:25" s="9" customFormat="1" ht="40.5" hidden="1" customHeight="1" x14ac:dyDescent="0.25">
      <c r="A652" s="1118"/>
      <c r="B652" s="1119"/>
      <c r="C652" s="1006" t="s">
        <v>54</v>
      </c>
      <c r="D652" s="1007" t="s">
        <v>55</v>
      </c>
      <c r="E652" s="1007" t="s">
        <v>56</v>
      </c>
      <c r="F652" s="1007"/>
      <c r="G652" s="1007"/>
      <c r="H652" s="1007"/>
      <c r="I652" s="1007"/>
      <c r="J652" s="1008" t="s">
        <v>98</v>
      </c>
      <c r="K652" s="27" t="s">
        <v>107</v>
      </c>
      <c r="L652" s="27" t="s">
        <v>12</v>
      </c>
      <c r="M652" s="27" t="s">
        <v>13</v>
      </c>
      <c r="N652" s="27" t="s">
        <v>820</v>
      </c>
      <c r="O652" s="27" t="s">
        <v>40</v>
      </c>
      <c r="P652" s="8">
        <v>0</v>
      </c>
      <c r="Q652" s="8"/>
      <c r="R652" s="8"/>
      <c r="S652" s="22" t="s">
        <v>10</v>
      </c>
      <c r="T652" s="387"/>
      <c r="U652" s="670"/>
      <c r="V652" s="387"/>
      <c r="W652" s="670"/>
      <c r="X652" s="387"/>
      <c r="Y652" s="670"/>
    </row>
    <row r="653" spans="1:25" s="9" customFormat="1" ht="40.5" hidden="1" customHeight="1" x14ac:dyDescent="0.25">
      <c r="A653" s="1118"/>
      <c r="B653" s="1119"/>
      <c r="C653" s="1006" t="s">
        <v>54</v>
      </c>
      <c r="D653" s="1007" t="s">
        <v>55</v>
      </c>
      <c r="E653" s="1007" t="s">
        <v>56</v>
      </c>
      <c r="F653" s="1007"/>
      <c r="G653" s="1007"/>
      <c r="H653" s="1007"/>
      <c r="I653" s="1007"/>
      <c r="J653" s="1008" t="s">
        <v>98</v>
      </c>
      <c r="K653" s="27" t="s">
        <v>107</v>
      </c>
      <c r="L653" s="27" t="s">
        <v>12</v>
      </c>
      <c r="M653" s="27" t="s">
        <v>13</v>
      </c>
      <c r="N653" s="27" t="s">
        <v>820</v>
      </c>
      <c r="O653" s="27" t="s">
        <v>40</v>
      </c>
      <c r="P653" s="8">
        <v>0</v>
      </c>
      <c r="Q653" s="8"/>
      <c r="R653" s="8"/>
      <c r="S653" s="22" t="s">
        <v>10</v>
      </c>
      <c r="T653" s="387"/>
      <c r="U653" s="670"/>
      <c r="V653" s="387"/>
      <c r="W653" s="670"/>
      <c r="X653" s="387"/>
      <c r="Y653" s="670"/>
    </row>
    <row r="654" spans="1:25" s="9" customFormat="1" ht="40.5" hidden="1" customHeight="1" x14ac:dyDescent="0.25">
      <c r="A654" s="1118"/>
      <c r="B654" s="1119"/>
      <c r="C654" s="1006" t="s">
        <v>54</v>
      </c>
      <c r="D654" s="1007" t="s">
        <v>55</v>
      </c>
      <c r="E654" s="1007" t="s">
        <v>56</v>
      </c>
      <c r="F654" s="1007"/>
      <c r="G654" s="1007"/>
      <c r="H654" s="1007"/>
      <c r="I654" s="1007"/>
      <c r="J654" s="1008" t="s">
        <v>98</v>
      </c>
      <c r="K654" s="27" t="s">
        <v>107</v>
      </c>
      <c r="L654" s="27" t="s">
        <v>12</v>
      </c>
      <c r="M654" s="27" t="s">
        <v>13</v>
      </c>
      <c r="N654" s="27" t="s">
        <v>820</v>
      </c>
      <c r="O654" s="27" t="s">
        <v>40</v>
      </c>
      <c r="P654" s="8">
        <v>0</v>
      </c>
      <c r="Q654" s="8"/>
      <c r="R654" s="8"/>
      <c r="S654" s="22" t="s">
        <v>10</v>
      </c>
      <c r="T654" s="387"/>
      <c r="U654" s="670"/>
      <c r="V654" s="387"/>
      <c r="W654" s="670"/>
      <c r="X654" s="387"/>
      <c r="Y654" s="670"/>
    </row>
    <row r="655" spans="1:25" s="9" customFormat="1" ht="40.5" hidden="1" customHeight="1" x14ac:dyDescent="0.25">
      <c r="A655" s="1091" t="s">
        <v>126</v>
      </c>
      <c r="B655" s="1094"/>
      <c r="C655" s="1006" t="s">
        <v>54</v>
      </c>
      <c r="D655" s="1007" t="s">
        <v>55</v>
      </c>
      <c r="E655" s="1007" t="s">
        <v>56</v>
      </c>
      <c r="F655" s="1011" t="s">
        <v>56</v>
      </c>
      <c r="G655" s="1011" t="s">
        <v>57</v>
      </c>
      <c r="H655" s="1011" t="s">
        <v>56</v>
      </c>
      <c r="I655" s="1007" t="s">
        <v>64</v>
      </c>
      <c r="J655" s="1008" t="s">
        <v>98</v>
      </c>
      <c r="K655" s="27" t="s">
        <v>127</v>
      </c>
      <c r="L655" s="27" t="s">
        <v>12</v>
      </c>
      <c r="M655" s="27" t="s">
        <v>13</v>
      </c>
      <c r="N655" s="27" t="s">
        <v>10</v>
      </c>
      <c r="O655" s="27" t="s">
        <v>14</v>
      </c>
      <c r="P655" s="8">
        <f>'342 (2021)ВНЕБ, 120Д'!D16+'342 (2021)ВНЕБ, 400Д'!D16</f>
        <v>0</v>
      </c>
      <c r="Q655" s="8"/>
      <c r="R655" s="8"/>
      <c r="S655" s="22" t="s">
        <v>10</v>
      </c>
      <c r="T655" s="387"/>
      <c r="U655" s="670"/>
      <c r="V655" s="387"/>
      <c r="W655" s="670"/>
      <c r="X655" s="387"/>
      <c r="Y655" s="670"/>
    </row>
    <row r="656" spans="1:25" s="9" customFormat="1" ht="40.5" hidden="1" customHeight="1" x14ac:dyDescent="0.25">
      <c r="A656" s="1092"/>
      <c r="B656" s="1095"/>
      <c r="C656" s="1006" t="s">
        <v>54</v>
      </c>
      <c r="D656" s="1007" t="s">
        <v>55</v>
      </c>
      <c r="E656" s="1007" t="s">
        <v>56</v>
      </c>
      <c r="F656" s="1011" t="s">
        <v>56</v>
      </c>
      <c r="G656" s="1011" t="s">
        <v>57</v>
      </c>
      <c r="H656" s="1011" t="s">
        <v>56</v>
      </c>
      <c r="I656" s="1007" t="s">
        <v>64</v>
      </c>
      <c r="J656" s="1008" t="s">
        <v>98</v>
      </c>
      <c r="K656" s="27" t="s">
        <v>127</v>
      </c>
      <c r="L656" s="27" t="s">
        <v>52</v>
      </c>
      <c r="M656" s="27" t="s">
        <v>13</v>
      </c>
      <c r="N656" s="27" t="s">
        <v>10</v>
      </c>
      <c r="O656" s="27" t="s">
        <v>14</v>
      </c>
      <c r="P656" s="8">
        <f>'342 (2021)ВНЕБ, 120Д'!D20+'342 (2021)ВНЕБ, 400Д'!D20</f>
        <v>0</v>
      </c>
      <c r="Q656" s="8"/>
      <c r="R656" s="8"/>
      <c r="S656" s="22" t="s">
        <v>10</v>
      </c>
      <c r="T656" s="387"/>
      <c r="U656" s="670"/>
      <c r="V656" s="387"/>
      <c r="W656" s="670"/>
      <c r="X656" s="387"/>
      <c r="Y656" s="670"/>
    </row>
    <row r="657" spans="1:25" s="9" customFormat="1" ht="40.5" hidden="1" customHeight="1" x14ac:dyDescent="0.25">
      <c r="A657" s="1092"/>
      <c r="B657" s="1095"/>
      <c r="C657" s="1006" t="s">
        <v>54</v>
      </c>
      <c r="D657" s="1007" t="s">
        <v>55</v>
      </c>
      <c r="E657" s="1007" t="s">
        <v>56</v>
      </c>
      <c r="F657" s="1011" t="s">
        <v>56</v>
      </c>
      <c r="G657" s="1011" t="s">
        <v>57</v>
      </c>
      <c r="H657" s="1011" t="s">
        <v>56</v>
      </c>
      <c r="I657" s="1007" t="s">
        <v>64</v>
      </c>
      <c r="J657" s="1008" t="s">
        <v>98</v>
      </c>
      <c r="K657" s="27" t="s">
        <v>127</v>
      </c>
      <c r="L657" s="27" t="s">
        <v>12</v>
      </c>
      <c r="M657" s="27" t="s">
        <v>13</v>
      </c>
      <c r="N657" s="27" t="s">
        <v>34</v>
      </c>
      <c r="O657" s="27" t="s">
        <v>25</v>
      </c>
      <c r="P657" s="8">
        <f>'342 (2021)Р-Н'!D16</f>
        <v>0</v>
      </c>
      <c r="Q657" s="8"/>
      <c r="R657" s="8"/>
      <c r="S657" s="22" t="s">
        <v>10</v>
      </c>
      <c r="T657" s="387"/>
      <c r="U657" s="670"/>
      <c r="V657" s="387"/>
      <c r="W657" s="670"/>
      <c r="X657" s="387"/>
      <c r="Y657" s="670"/>
    </row>
    <row r="658" spans="1:25" s="9" customFormat="1" ht="40.5" hidden="1" customHeight="1" x14ac:dyDescent="0.25">
      <c r="A658" s="1092"/>
      <c r="B658" s="1095"/>
      <c r="C658" s="1006" t="s">
        <v>54</v>
      </c>
      <c r="D658" s="1007" t="s">
        <v>55</v>
      </c>
      <c r="E658" s="1007" t="s">
        <v>56</v>
      </c>
      <c r="F658" s="1011" t="s">
        <v>56</v>
      </c>
      <c r="G658" s="1011" t="s">
        <v>57</v>
      </c>
      <c r="H658" s="1011" t="s">
        <v>56</v>
      </c>
      <c r="I658" s="1007" t="s">
        <v>64</v>
      </c>
      <c r="J658" s="1008" t="s">
        <v>98</v>
      </c>
      <c r="K658" s="27" t="s">
        <v>127</v>
      </c>
      <c r="L658" s="27" t="s">
        <v>52</v>
      </c>
      <c r="M658" s="27" t="s">
        <v>13</v>
      </c>
      <c r="N658" s="27" t="s">
        <v>10</v>
      </c>
      <c r="O658" s="27" t="s">
        <v>25</v>
      </c>
      <c r="P658" s="8">
        <f>'342 (2021)Р-Н'!D21+'342 (2021)Р-Н'!D26</f>
        <v>0</v>
      </c>
      <c r="Q658" s="8"/>
      <c r="R658" s="8"/>
      <c r="S658" s="22" t="s">
        <v>10</v>
      </c>
      <c r="T658" s="387"/>
      <c r="U658" s="670"/>
      <c r="V658" s="387"/>
      <c r="W658" s="670"/>
      <c r="X658" s="387"/>
      <c r="Y658" s="670"/>
    </row>
    <row r="659" spans="1:25" s="9" customFormat="1" ht="40.5" hidden="1" customHeight="1" x14ac:dyDescent="0.25">
      <c r="A659" s="1092"/>
      <c r="B659" s="1095"/>
      <c r="C659" s="1006" t="s">
        <v>54</v>
      </c>
      <c r="D659" s="1007" t="s">
        <v>55</v>
      </c>
      <c r="E659" s="1007" t="s">
        <v>56</v>
      </c>
      <c r="F659" s="1011" t="s">
        <v>56</v>
      </c>
      <c r="G659" s="1011" t="s">
        <v>57</v>
      </c>
      <c r="H659" s="1011" t="s">
        <v>56</v>
      </c>
      <c r="I659" s="1007" t="s">
        <v>827</v>
      </c>
      <c r="J659" s="1008" t="s">
        <v>98</v>
      </c>
      <c r="K659" s="27" t="s">
        <v>127</v>
      </c>
      <c r="L659" s="27" t="s">
        <v>12</v>
      </c>
      <c r="M659" s="27" t="s">
        <v>13</v>
      </c>
      <c r="N659" s="27" t="s">
        <v>793</v>
      </c>
      <c r="O659" s="27" t="s">
        <v>43</v>
      </c>
      <c r="P659" s="8">
        <f>'342 (2021)020.00.0001 5руб'!D16</f>
        <v>0</v>
      </c>
      <c r="Q659" s="8"/>
      <c r="R659" s="8"/>
      <c r="S659" s="22" t="s">
        <v>10</v>
      </c>
      <c r="T659" s="387"/>
      <c r="U659" s="670"/>
      <c r="V659" s="387"/>
      <c r="W659" s="670"/>
      <c r="X659" s="387"/>
      <c r="Y659" s="670"/>
    </row>
    <row r="660" spans="1:25" s="9" customFormat="1" ht="40.5" hidden="1" customHeight="1" x14ac:dyDescent="0.25">
      <c r="A660" s="1092"/>
      <c r="B660" s="1095"/>
      <c r="C660" s="1006" t="s">
        <v>54</v>
      </c>
      <c r="D660" s="1007" t="s">
        <v>55</v>
      </c>
      <c r="E660" s="1007" t="s">
        <v>56</v>
      </c>
      <c r="F660" s="1011" t="s">
        <v>56</v>
      </c>
      <c r="G660" s="1011" t="s">
        <v>57</v>
      </c>
      <c r="H660" s="1011" t="s">
        <v>56</v>
      </c>
      <c r="I660" s="1007" t="s">
        <v>827</v>
      </c>
      <c r="J660" s="1008" t="s">
        <v>98</v>
      </c>
      <c r="K660" s="27" t="s">
        <v>127</v>
      </c>
      <c r="L660" s="27" t="s">
        <v>12</v>
      </c>
      <c r="M660" s="27" t="s">
        <v>13</v>
      </c>
      <c r="N660" s="27" t="s">
        <v>794</v>
      </c>
      <c r="O660" s="27" t="s">
        <v>43</v>
      </c>
      <c r="P660" s="8">
        <f>'342 (2021)020.00.0002 Молоко'!D16</f>
        <v>0</v>
      </c>
      <c r="Q660" s="8"/>
      <c r="R660" s="8"/>
      <c r="S660" s="22" t="s">
        <v>10</v>
      </c>
      <c r="T660" s="387"/>
      <c r="U660" s="670"/>
      <c r="V660" s="387"/>
      <c r="W660" s="670"/>
      <c r="X660" s="387"/>
      <c r="Y660" s="670"/>
    </row>
    <row r="661" spans="1:25" s="9" customFormat="1" ht="40.5" hidden="1" customHeight="1" x14ac:dyDescent="0.25">
      <c r="A661" s="1092"/>
      <c r="B661" s="1095"/>
      <c r="C661" s="1006" t="s">
        <v>54</v>
      </c>
      <c r="D661" s="1007" t="s">
        <v>55</v>
      </c>
      <c r="E661" s="1007" t="s">
        <v>55</v>
      </c>
      <c r="F661" s="1011" t="s">
        <v>56</v>
      </c>
      <c r="G661" s="1011" t="s">
        <v>9</v>
      </c>
      <c r="H661" s="1011" t="s">
        <v>56</v>
      </c>
      <c r="I661" s="1007" t="s">
        <v>828</v>
      </c>
      <c r="J661" s="1008" t="s">
        <v>98</v>
      </c>
      <c r="K661" s="27" t="s">
        <v>127</v>
      </c>
      <c r="L661" s="27" t="s">
        <v>12</v>
      </c>
      <c r="M661" s="27" t="s">
        <v>13</v>
      </c>
      <c r="N661" s="27" t="s">
        <v>795</v>
      </c>
      <c r="O661" s="27" t="s">
        <v>43</v>
      </c>
      <c r="P661" s="8">
        <f>'342 (2021)020.00.0003 Лагерь'!D16</f>
        <v>0</v>
      </c>
      <c r="Q661" s="8"/>
      <c r="R661" s="8"/>
      <c r="S661" s="22" t="s">
        <v>10</v>
      </c>
      <c r="T661" s="387"/>
      <c r="U661" s="670"/>
      <c r="V661" s="387"/>
      <c r="W661" s="670"/>
      <c r="X661" s="387"/>
      <c r="Y661" s="670"/>
    </row>
    <row r="662" spans="1:25" s="9" customFormat="1" ht="40.5" hidden="1" customHeight="1" x14ac:dyDescent="0.25">
      <c r="A662" s="1092"/>
      <c r="B662" s="1095"/>
      <c r="C662" s="1006" t="s">
        <v>54</v>
      </c>
      <c r="D662" s="1007" t="s">
        <v>55</v>
      </c>
      <c r="E662" s="1007" t="s">
        <v>56</v>
      </c>
      <c r="F662" s="1011" t="s">
        <v>56</v>
      </c>
      <c r="G662" s="1011" t="s">
        <v>57</v>
      </c>
      <c r="H662" s="1011" t="s">
        <v>56</v>
      </c>
      <c r="I662" s="1007" t="s">
        <v>827</v>
      </c>
      <c r="J662" s="1008" t="s">
        <v>98</v>
      </c>
      <c r="K662" s="27" t="s">
        <v>127</v>
      </c>
      <c r="L662" s="27" t="s">
        <v>12</v>
      </c>
      <c r="M662" s="27" t="s">
        <v>13</v>
      </c>
      <c r="N662" s="27" t="s">
        <v>942</v>
      </c>
      <c r="O662" s="27" t="s">
        <v>43</v>
      </c>
      <c r="P662" s="8">
        <f>'342 (2021)020.00.0028 (10210)'!D16</f>
        <v>0</v>
      </c>
      <c r="Q662" s="8"/>
      <c r="R662" s="8"/>
      <c r="S662" s="22" t="s">
        <v>10</v>
      </c>
      <c r="T662" s="387"/>
      <c r="U662" s="670"/>
      <c r="V662" s="387"/>
      <c r="W662" s="670"/>
      <c r="X662" s="387"/>
      <c r="Y662" s="670"/>
    </row>
    <row r="663" spans="1:25" s="9" customFormat="1" ht="40.5" hidden="1" customHeight="1" x14ac:dyDescent="0.25">
      <c r="A663" s="1092"/>
      <c r="B663" s="1095"/>
      <c r="C663" s="1006" t="s">
        <v>54</v>
      </c>
      <c r="D663" s="1007" t="s">
        <v>55</v>
      </c>
      <c r="E663" s="1007" t="s">
        <v>56</v>
      </c>
      <c r="F663" s="1007" t="s">
        <v>56</v>
      </c>
      <c r="G663" s="1007" t="s">
        <v>57</v>
      </c>
      <c r="H663" s="1007" t="s">
        <v>56</v>
      </c>
      <c r="I663" s="1007" t="s">
        <v>950</v>
      </c>
      <c r="J663" s="1008" t="s">
        <v>98</v>
      </c>
      <c r="K663" s="27" t="s">
        <v>127</v>
      </c>
      <c r="L663" s="27" t="s">
        <v>12</v>
      </c>
      <c r="M663" s="27" t="s">
        <v>13</v>
      </c>
      <c r="N663" s="27" t="s">
        <v>803</v>
      </c>
      <c r="O663" s="27" t="s">
        <v>43</v>
      </c>
      <c r="P663" s="8">
        <f>'342(2021)020.00.0028Гор.пит(РБ)'!D16</f>
        <v>0</v>
      </c>
      <c r="Q663" s="8">
        <f>'342(2022)020.00.0028Гор.пит(РБ)'!D16</f>
        <v>0</v>
      </c>
      <c r="R663" s="8">
        <f>'342(2023)020.00.0028Гор.пит(РБ)'!D16</f>
        <v>0</v>
      </c>
      <c r="S663" s="22" t="s">
        <v>10</v>
      </c>
      <c r="T663" s="387"/>
      <c r="U663" s="670"/>
      <c r="V663" s="387"/>
      <c r="W663" s="670"/>
      <c r="X663" s="387"/>
      <c r="Y663" s="670"/>
    </row>
    <row r="664" spans="1:25" s="9" customFormat="1" ht="40.5" hidden="1" customHeight="1" x14ac:dyDescent="0.25">
      <c r="A664" s="1092"/>
      <c r="B664" s="1095"/>
      <c r="C664" s="1006" t="s">
        <v>54</v>
      </c>
      <c r="D664" s="1007" t="s">
        <v>55</v>
      </c>
      <c r="E664" s="1007" t="s">
        <v>56</v>
      </c>
      <c r="F664" s="1011"/>
      <c r="G664" s="1011"/>
      <c r="H664" s="1011"/>
      <c r="I664" s="1007"/>
      <c r="J664" s="1008" t="s">
        <v>98</v>
      </c>
      <c r="K664" s="27" t="s">
        <v>127</v>
      </c>
      <c r="L664" s="27" t="s">
        <v>12</v>
      </c>
      <c r="M664" s="27" t="s">
        <v>13</v>
      </c>
      <c r="N664" s="27" t="s">
        <v>707</v>
      </c>
      <c r="O664" s="27" t="s">
        <v>43</v>
      </c>
      <c r="P664" s="8">
        <v>0</v>
      </c>
      <c r="Q664" s="8"/>
      <c r="R664" s="8"/>
      <c r="S664" s="22" t="s">
        <v>10</v>
      </c>
      <c r="T664" s="387"/>
      <c r="U664" s="670"/>
      <c r="V664" s="387"/>
      <c r="W664" s="670"/>
      <c r="X664" s="387"/>
      <c r="Y664" s="670"/>
    </row>
    <row r="665" spans="1:25" s="9" customFormat="1" ht="40.5" hidden="1" customHeight="1" x14ac:dyDescent="0.25">
      <c r="A665" s="1092"/>
      <c r="B665" s="1095"/>
      <c r="C665" s="1006" t="s">
        <v>54</v>
      </c>
      <c r="D665" s="1007" t="s">
        <v>55</v>
      </c>
      <c r="E665" s="1007" t="s">
        <v>56</v>
      </c>
      <c r="F665" s="1011"/>
      <c r="G665" s="1011"/>
      <c r="H665" s="1011"/>
      <c r="I665" s="1007"/>
      <c r="J665" s="1008" t="s">
        <v>98</v>
      </c>
      <c r="K665" s="27" t="s">
        <v>127</v>
      </c>
      <c r="L665" s="27" t="s">
        <v>12</v>
      </c>
      <c r="M665" s="27" t="s">
        <v>13</v>
      </c>
      <c r="N665" s="27" t="s">
        <v>707</v>
      </c>
      <c r="O665" s="27" t="s">
        <v>43</v>
      </c>
      <c r="P665" s="8">
        <v>0</v>
      </c>
      <c r="Q665" s="8"/>
      <c r="R665" s="8"/>
      <c r="S665" s="22" t="s">
        <v>10</v>
      </c>
      <c r="T665" s="387"/>
      <c r="U665" s="670"/>
      <c r="V665" s="387"/>
      <c r="W665" s="670"/>
      <c r="X665" s="387"/>
      <c r="Y665" s="670"/>
    </row>
    <row r="666" spans="1:25" s="9" customFormat="1" ht="40.5" hidden="1" customHeight="1" x14ac:dyDescent="0.25">
      <c r="A666" s="1092"/>
      <c r="B666" s="1095"/>
      <c r="C666" s="1006" t="s">
        <v>54</v>
      </c>
      <c r="D666" s="1007" t="s">
        <v>55</v>
      </c>
      <c r="E666" s="1007" t="s">
        <v>56</v>
      </c>
      <c r="F666" s="1011" t="s">
        <v>56</v>
      </c>
      <c r="G666" s="1011" t="s">
        <v>57</v>
      </c>
      <c r="H666" s="1011" t="s">
        <v>56</v>
      </c>
      <c r="I666" s="1007" t="s">
        <v>829</v>
      </c>
      <c r="J666" s="1008" t="s">
        <v>98</v>
      </c>
      <c r="K666" s="27" t="s">
        <v>127</v>
      </c>
      <c r="L666" s="27" t="s">
        <v>12</v>
      </c>
      <c r="M666" s="27" t="s">
        <v>13</v>
      </c>
      <c r="N666" s="27" t="s">
        <v>804</v>
      </c>
      <c r="O666" s="27" t="s">
        <v>40</v>
      </c>
      <c r="P666" s="8">
        <f>'342 (2021)500.02.0001 10 руб.'!D16</f>
        <v>0</v>
      </c>
      <c r="Q666" s="8">
        <f>'342 (2022)500.02.0001 10 руб.'!D16</f>
        <v>0</v>
      </c>
      <c r="R666" s="8">
        <f>'342 (2023)500.02.0001 10 руб.'!D16</f>
        <v>0</v>
      </c>
      <c r="S666" s="22" t="s">
        <v>10</v>
      </c>
      <c r="T666" s="387"/>
      <c r="U666" s="670"/>
      <c r="V666" s="387"/>
      <c r="W666" s="670"/>
      <c r="X666" s="387"/>
      <c r="Y666" s="670"/>
    </row>
    <row r="667" spans="1:25" s="9" customFormat="1" ht="40.5" hidden="1" customHeight="1" x14ac:dyDescent="0.25">
      <c r="A667" s="1092"/>
      <c r="B667" s="1095"/>
      <c r="C667" s="1006" t="s">
        <v>54</v>
      </c>
      <c r="D667" s="1007" t="s">
        <v>55</v>
      </c>
      <c r="E667" s="1007" t="s">
        <v>56</v>
      </c>
      <c r="F667" s="1007" t="s">
        <v>56</v>
      </c>
      <c r="G667" s="1007" t="s">
        <v>57</v>
      </c>
      <c r="H667" s="1007" t="s">
        <v>56</v>
      </c>
      <c r="I667" s="1007" t="s">
        <v>950</v>
      </c>
      <c r="J667" s="1008" t="s">
        <v>98</v>
      </c>
      <c r="K667" s="27" t="s">
        <v>127</v>
      </c>
      <c r="L667" s="27" t="s">
        <v>12</v>
      </c>
      <c r="M667" s="27" t="s">
        <v>13</v>
      </c>
      <c r="N667" s="27" t="s">
        <v>812</v>
      </c>
      <c r="O667" s="27" t="s">
        <v>806</v>
      </c>
      <c r="P667" s="8">
        <f>'342(2021)500.02.0005Гор.пит(ФБ)'!D16</f>
        <v>0</v>
      </c>
      <c r="Q667" s="8">
        <f>'342(2022)500.02.0005Гор.пит(ФБ)'!D16</f>
        <v>0</v>
      </c>
      <c r="R667" s="8">
        <f>'342(2023)500.02.0005Гор.пит(ФБ)'!D16</f>
        <v>0</v>
      </c>
      <c r="S667" s="22" t="s">
        <v>10</v>
      </c>
      <c r="T667" s="387"/>
      <c r="U667" s="670"/>
      <c r="V667" s="387"/>
      <c r="W667" s="670"/>
      <c r="X667" s="387"/>
      <c r="Y667" s="670"/>
    </row>
    <row r="668" spans="1:25" s="9" customFormat="1" ht="40.5" hidden="1" customHeight="1" x14ac:dyDescent="0.25">
      <c r="A668" s="1092"/>
      <c r="B668" s="1095"/>
      <c r="C668" s="1006" t="s">
        <v>54</v>
      </c>
      <c r="D668" s="1007" t="s">
        <v>55</v>
      </c>
      <c r="E668" s="1007" t="s">
        <v>56</v>
      </c>
      <c r="F668" s="1007" t="s">
        <v>56</v>
      </c>
      <c r="G668" s="1007" t="s">
        <v>57</v>
      </c>
      <c r="H668" s="1007" t="s">
        <v>56</v>
      </c>
      <c r="I668" s="1007" t="s">
        <v>950</v>
      </c>
      <c r="J668" s="1008" t="s">
        <v>98</v>
      </c>
      <c r="K668" s="27" t="s">
        <v>127</v>
      </c>
      <c r="L668" s="27" t="s">
        <v>12</v>
      </c>
      <c r="M668" s="27" t="s">
        <v>13</v>
      </c>
      <c r="N668" s="27" t="s">
        <v>812</v>
      </c>
      <c r="O668" s="27" t="s">
        <v>40</v>
      </c>
      <c r="P668" s="8">
        <f>'342(2021)500.02.0005Гор.пит(КБ)'!D16</f>
        <v>0</v>
      </c>
      <c r="Q668" s="8">
        <f>'342(2022)500.02.0005Гор.пит(КБ)'!D16</f>
        <v>0</v>
      </c>
      <c r="R668" s="8">
        <f>'342(2023)500.02.0005Гор.пит(КБ)'!D16</f>
        <v>0</v>
      </c>
      <c r="S668" s="22" t="s">
        <v>10</v>
      </c>
      <c r="T668" s="387"/>
      <c r="U668" s="670"/>
      <c r="V668" s="387"/>
      <c r="W668" s="670"/>
      <c r="X668" s="387"/>
      <c r="Y668" s="670"/>
    </row>
    <row r="669" spans="1:25" s="9" customFormat="1" ht="40.5" hidden="1" customHeight="1" x14ac:dyDescent="0.25">
      <c r="A669" s="1092"/>
      <c r="B669" s="1095"/>
      <c r="C669" s="1006" t="s">
        <v>54</v>
      </c>
      <c r="D669" s="1007" t="s">
        <v>55</v>
      </c>
      <c r="E669" s="1007" t="s">
        <v>56</v>
      </c>
      <c r="F669" s="1011"/>
      <c r="G669" s="1011"/>
      <c r="H669" s="1011"/>
      <c r="I669" s="1007"/>
      <c r="J669" s="1008" t="s">
        <v>98</v>
      </c>
      <c r="K669" s="27" t="s">
        <v>127</v>
      </c>
      <c r="L669" s="27" t="s">
        <v>12</v>
      </c>
      <c r="M669" s="27" t="s">
        <v>13</v>
      </c>
      <c r="N669" s="27" t="s">
        <v>815</v>
      </c>
      <c r="O669" s="27" t="s">
        <v>40</v>
      </c>
      <c r="P669" s="8">
        <v>0</v>
      </c>
      <c r="Q669" s="8"/>
      <c r="R669" s="8"/>
      <c r="S669" s="22" t="s">
        <v>10</v>
      </c>
      <c r="T669" s="387"/>
      <c r="U669" s="670"/>
      <c r="V669" s="387"/>
      <c r="W669" s="670"/>
      <c r="X669" s="387"/>
      <c r="Y669" s="670"/>
    </row>
    <row r="670" spans="1:25" s="9" customFormat="1" ht="40.5" hidden="1" customHeight="1" x14ac:dyDescent="0.25">
      <c r="A670" s="1092"/>
      <c r="B670" s="1095"/>
      <c r="C670" s="1006" t="s">
        <v>54</v>
      </c>
      <c r="D670" s="1007" t="s">
        <v>55</v>
      </c>
      <c r="E670" s="1007" t="s">
        <v>56</v>
      </c>
      <c r="F670" s="1011"/>
      <c r="G670" s="1011"/>
      <c r="H670" s="1011"/>
      <c r="I670" s="1007"/>
      <c r="J670" s="1008" t="s">
        <v>98</v>
      </c>
      <c r="K670" s="27" t="s">
        <v>127</v>
      </c>
      <c r="L670" s="27" t="s">
        <v>12</v>
      </c>
      <c r="M670" s="27" t="s">
        <v>13</v>
      </c>
      <c r="N670" s="27" t="s">
        <v>815</v>
      </c>
      <c r="O670" s="27" t="s">
        <v>40</v>
      </c>
      <c r="P670" s="8">
        <v>0</v>
      </c>
      <c r="Q670" s="8"/>
      <c r="R670" s="8"/>
      <c r="S670" s="22" t="s">
        <v>10</v>
      </c>
      <c r="T670" s="387"/>
      <c r="U670" s="670"/>
      <c r="V670" s="387"/>
      <c r="W670" s="670"/>
      <c r="X670" s="387"/>
      <c r="Y670" s="670"/>
    </row>
    <row r="671" spans="1:25" s="9" customFormat="1" ht="40.5" hidden="1" customHeight="1" x14ac:dyDescent="0.25">
      <c r="A671" s="1092"/>
      <c r="B671" s="1095"/>
      <c r="C671" s="1006" t="s">
        <v>54</v>
      </c>
      <c r="D671" s="1007" t="s">
        <v>55</v>
      </c>
      <c r="E671" s="1007" t="s">
        <v>56</v>
      </c>
      <c r="F671" s="1011"/>
      <c r="G671" s="1011"/>
      <c r="H671" s="1011"/>
      <c r="I671" s="1007"/>
      <c r="J671" s="1008" t="s">
        <v>98</v>
      </c>
      <c r="K671" s="27" t="s">
        <v>127</v>
      </c>
      <c r="L671" s="27" t="s">
        <v>12</v>
      </c>
      <c r="M671" s="27" t="s">
        <v>13</v>
      </c>
      <c r="N671" s="27" t="s">
        <v>820</v>
      </c>
      <c r="O671" s="27" t="s">
        <v>40</v>
      </c>
      <c r="P671" s="8">
        <v>0</v>
      </c>
      <c r="Q671" s="8"/>
      <c r="R671" s="8"/>
      <c r="S671" s="22" t="s">
        <v>10</v>
      </c>
      <c r="T671" s="387"/>
      <c r="U671" s="670"/>
      <c r="V671" s="387"/>
      <c r="W671" s="670"/>
      <c r="X671" s="387"/>
      <c r="Y671" s="670"/>
    </row>
    <row r="672" spans="1:25" s="9" customFormat="1" ht="40.5" hidden="1" customHeight="1" x14ac:dyDescent="0.25">
      <c r="A672" s="1092"/>
      <c r="B672" s="1095"/>
      <c r="C672" s="1006" t="s">
        <v>54</v>
      </c>
      <c r="D672" s="1007" t="s">
        <v>55</v>
      </c>
      <c r="E672" s="1007" t="s">
        <v>56</v>
      </c>
      <c r="F672" s="1011"/>
      <c r="G672" s="1011"/>
      <c r="H672" s="1011"/>
      <c r="I672" s="1007"/>
      <c r="J672" s="1008" t="s">
        <v>98</v>
      </c>
      <c r="K672" s="27" t="s">
        <v>127</v>
      </c>
      <c r="L672" s="27" t="s">
        <v>12</v>
      </c>
      <c r="M672" s="27" t="s">
        <v>13</v>
      </c>
      <c r="N672" s="27" t="s">
        <v>820</v>
      </c>
      <c r="O672" s="27" t="s">
        <v>40</v>
      </c>
      <c r="P672" s="8">
        <v>0</v>
      </c>
      <c r="Q672" s="8"/>
      <c r="R672" s="8"/>
      <c r="S672" s="22" t="s">
        <v>10</v>
      </c>
      <c r="T672" s="387"/>
      <c r="U672" s="670"/>
      <c r="V672" s="387"/>
      <c r="W672" s="670"/>
      <c r="X672" s="387"/>
      <c r="Y672" s="670"/>
    </row>
    <row r="673" spans="1:25" s="9" customFormat="1" ht="40.5" hidden="1" customHeight="1" x14ac:dyDescent="0.25">
      <c r="A673" s="1092"/>
      <c r="B673" s="1095"/>
      <c r="C673" s="1006" t="s">
        <v>54</v>
      </c>
      <c r="D673" s="1007" t="s">
        <v>55</v>
      </c>
      <c r="E673" s="1007" t="s">
        <v>55</v>
      </c>
      <c r="F673" s="1011" t="s">
        <v>56</v>
      </c>
      <c r="G673" s="1011" t="s">
        <v>9</v>
      </c>
      <c r="H673" s="1011" t="s">
        <v>56</v>
      </c>
      <c r="I673" s="1007" t="s">
        <v>1100</v>
      </c>
      <c r="J673" s="1008" t="s">
        <v>98</v>
      </c>
      <c r="K673" s="27" t="s">
        <v>127</v>
      </c>
      <c r="L673" s="27" t="s">
        <v>12</v>
      </c>
      <c r="M673" s="27" t="s">
        <v>13</v>
      </c>
      <c r="N673" s="27" t="s">
        <v>821</v>
      </c>
      <c r="O673" s="27" t="s">
        <v>40</v>
      </c>
      <c r="P673" s="8">
        <f>'342 (2021)500.05.0002 Лагерь'!D16</f>
        <v>0</v>
      </c>
      <c r="Q673" s="8">
        <f>'342 (2022)500.05.0002 Лагерь'!D16</f>
        <v>0</v>
      </c>
      <c r="R673" s="8">
        <f>'342 (2023)500.05.0002 Лагерь'!D16</f>
        <v>0</v>
      </c>
      <c r="S673" s="22" t="s">
        <v>10</v>
      </c>
      <c r="T673" s="387"/>
      <c r="U673" s="670"/>
      <c r="V673" s="387"/>
      <c r="W673" s="670"/>
      <c r="X673" s="387"/>
      <c r="Y673" s="670"/>
    </row>
    <row r="674" spans="1:25" s="9" customFormat="1" ht="40.5" hidden="1" customHeight="1" x14ac:dyDescent="0.25">
      <c r="A674" s="1092"/>
      <c r="B674" s="1095"/>
      <c r="C674" s="1006" t="s">
        <v>54</v>
      </c>
      <c r="D674" s="1007" t="s">
        <v>55</v>
      </c>
      <c r="E674" s="1007" t="s">
        <v>56</v>
      </c>
      <c r="F674" s="1011"/>
      <c r="G674" s="1011"/>
      <c r="H674" s="1011"/>
      <c r="I674" s="1007"/>
      <c r="J674" s="1008" t="s">
        <v>98</v>
      </c>
      <c r="K674" s="27" t="s">
        <v>127</v>
      </c>
      <c r="L674" s="27" t="s">
        <v>12</v>
      </c>
      <c r="M674" s="27" t="s">
        <v>13</v>
      </c>
      <c r="N674" s="27" t="s">
        <v>822</v>
      </c>
      <c r="O674" s="27" t="s">
        <v>40</v>
      </c>
      <c r="P674" s="8">
        <v>0</v>
      </c>
      <c r="Q674" s="8"/>
      <c r="R674" s="8"/>
      <c r="S674" s="22" t="s">
        <v>10</v>
      </c>
      <c r="T674" s="387"/>
      <c r="U674" s="670"/>
      <c r="V674" s="387"/>
      <c r="W674" s="670"/>
      <c r="X674" s="387"/>
      <c r="Y674" s="670"/>
    </row>
    <row r="675" spans="1:25" s="9" customFormat="1" ht="40.5" hidden="1" customHeight="1" x14ac:dyDescent="0.25">
      <c r="A675" s="1092"/>
      <c r="B675" s="1095"/>
      <c r="C675" s="1006" t="s">
        <v>54</v>
      </c>
      <c r="D675" s="1007" t="s">
        <v>55</v>
      </c>
      <c r="E675" s="1007" t="s">
        <v>56</v>
      </c>
      <c r="F675" s="1011"/>
      <c r="G675" s="1011"/>
      <c r="H675" s="1011"/>
      <c r="I675" s="1007"/>
      <c r="J675" s="1008" t="s">
        <v>98</v>
      </c>
      <c r="K675" s="27" t="s">
        <v>127</v>
      </c>
      <c r="L675" s="27" t="s">
        <v>12</v>
      </c>
      <c r="M675" s="27" t="s">
        <v>13</v>
      </c>
      <c r="N675" s="27" t="s">
        <v>822</v>
      </c>
      <c r="O675" s="27" t="s">
        <v>40</v>
      </c>
      <c r="P675" s="8">
        <v>0</v>
      </c>
      <c r="Q675" s="8"/>
      <c r="R675" s="8"/>
      <c r="S675" s="22" t="s">
        <v>10</v>
      </c>
      <c r="T675" s="387"/>
      <c r="U675" s="670"/>
      <c r="V675" s="387"/>
      <c r="W675" s="670"/>
      <c r="X675" s="387"/>
      <c r="Y675" s="670"/>
    </row>
    <row r="676" spans="1:25" s="9" customFormat="1" ht="40.5" hidden="1" customHeight="1" x14ac:dyDescent="0.25">
      <c r="A676" s="1091" t="s">
        <v>115</v>
      </c>
      <c r="B676" s="1094"/>
      <c r="C676" s="1006" t="s">
        <v>54</v>
      </c>
      <c r="D676" s="1007" t="s">
        <v>55</v>
      </c>
      <c r="E676" s="1007" t="s">
        <v>56</v>
      </c>
      <c r="F676" s="1011" t="s">
        <v>56</v>
      </c>
      <c r="G676" s="1011" t="s">
        <v>57</v>
      </c>
      <c r="H676" s="1011" t="s">
        <v>56</v>
      </c>
      <c r="I676" s="1007" t="s">
        <v>64</v>
      </c>
      <c r="J676" s="1008" t="s">
        <v>98</v>
      </c>
      <c r="K676" s="27" t="s">
        <v>116</v>
      </c>
      <c r="L676" s="27" t="s">
        <v>12</v>
      </c>
      <c r="M676" s="27" t="s">
        <v>13</v>
      </c>
      <c r="N676" s="27" t="s">
        <v>10</v>
      </c>
      <c r="O676" s="27" t="s">
        <v>14</v>
      </c>
      <c r="P676" s="8">
        <f>'343 (2021)ВНЕБ, 120Д'!D17+'343 (2021)ВНЕБ, 400Д'!D17</f>
        <v>0</v>
      </c>
      <c r="Q676" s="8"/>
      <c r="R676" s="8"/>
      <c r="S676" s="22" t="s">
        <v>10</v>
      </c>
      <c r="T676" s="387"/>
      <c r="U676" s="670"/>
      <c r="V676" s="387"/>
      <c r="W676" s="670"/>
      <c r="X676" s="387"/>
      <c r="Y676" s="670"/>
    </row>
    <row r="677" spans="1:25" s="9" customFormat="1" ht="40.5" hidden="1" customHeight="1" x14ac:dyDescent="0.25">
      <c r="A677" s="1092"/>
      <c r="B677" s="1095"/>
      <c r="C677" s="1006" t="s">
        <v>54</v>
      </c>
      <c r="D677" s="1007" t="s">
        <v>55</v>
      </c>
      <c r="E677" s="1007" t="s">
        <v>56</v>
      </c>
      <c r="F677" s="1011" t="s">
        <v>56</v>
      </c>
      <c r="G677" s="1011" t="s">
        <v>57</v>
      </c>
      <c r="H677" s="1011" t="s">
        <v>56</v>
      </c>
      <c r="I677" s="1007" t="s">
        <v>64</v>
      </c>
      <c r="J677" s="1008" t="s">
        <v>98</v>
      </c>
      <c r="K677" s="27" t="s">
        <v>116</v>
      </c>
      <c r="L677" s="27" t="s">
        <v>52</v>
      </c>
      <c r="M677" s="27" t="s">
        <v>13</v>
      </c>
      <c r="N677" s="27" t="s">
        <v>10</v>
      </c>
      <c r="O677" s="27" t="s">
        <v>14</v>
      </c>
      <c r="P677" s="8">
        <f>'343 (2021)ВНЕБ, 120Д'!D22+'343 (2021)ВНЕБ, 400Д'!D22</f>
        <v>0</v>
      </c>
      <c r="Q677" s="8"/>
      <c r="R677" s="8"/>
      <c r="S677" s="22" t="s">
        <v>10</v>
      </c>
      <c r="T677" s="387"/>
      <c r="U677" s="670"/>
      <c r="V677" s="387"/>
      <c r="W677" s="670"/>
      <c r="X677" s="387"/>
      <c r="Y677" s="670"/>
    </row>
    <row r="678" spans="1:25" s="9" customFormat="1" ht="40.5" hidden="1" customHeight="1" x14ac:dyDescent="0.25">
      <c r="A678" s="1092"/>
      <c r="B678" s="1095"/>
      <c r="C678" s="1006" t="s">
        <v>54</v>
      </c>
      <c r="D678" s="1007" t="s">
        <v>55</v>
      </c>
      <c r="E678" s="1007" t="s">
        <v>56</v>
      </c>
      <c r="F678" s="1011" t="s">
        <v>56</v>
      </c>
      <c r="G678" s="1011" t="s">
        <v>57</v>
      </c>
      <c r="H678" s="1011" t="s">
        <v>56</v>
      </c>
      <c r="I678" s="1007" t="s">
        <v>64</v>
      </c>
      <c r="J678" s="1008" t="s">
        <v>98</v>
      </c>
      <c r="K678" s="27" t="s">
        <v>116</v>
      </c>
      <c r="L678" s="27" t="s">
        <v>12</v>
      </c>
      <c r="M678" s="27" t="s">
        <v>13</v>
      </c>
      <c r="N678" s="27" t="s">
        <v>34</v>
      </c>
      <c r="O678" s="27" t="s">
        <v>25</v>
      </c>
      <c r="P678" s="8">
        <f>'343 (2021)Р-Н'!D17</f>
        <v>0</v>
      </c>
      <c r="Q678" s="8">
        <f>'343 (2022)Р-Н'!D16</f>
        <v>0</v>
      </c>
      <c r="R678" s="8">
        <f>'343 (2023)Р-Н'!D16</f>
        <v>0</v>
      </c>
      <c r="S678" s="22" t="s">
        <v>10</v>
      </c>
      <c r="T678" s="387"/>
      <c r="U678" s="670"/>
      <c r="V678" s="387"/>
      <c r="W678" s="670"/>
      <c r="X678" s="387"/>
      <c r="Y678" s="670"/>
    </row>
    <row r="679" spans="1:25" s="9" customFormat="1" ht="40.5" hidden="1" customHeight="1" x14ac:dyDescent="0.25">
      <c r="A679" s="1092"/>
      <c r="B679" s="1095"/>
      <c r="C679" s="1006" t="s">
        <v>54</v>
      </c>
      <c r="D679" s="1007" t="s">
        <v>55</v>
      </c>
      <c r="E679" s="1007" t="s">
        <v>56</v>
      </c>
      <c r="F679" s="1011" t="s">
        <v>56</v>
      </c>
      <c r="G679" s="1011" t="s">
        <v>57</v>
      </c>
      <c r="H679" s="1011" t="s">
        <v>56</v>
      </c>
      <c r="I679" s="1007" t="s">
        <v>64</v>
      </c>
      <c r="J679" s="1008" t="s">
        <v>98</v>
      </c>
      <c r="K679" s="27" t="s">
        <v>116</v>
      </c>
      <c r="L679" s="27" t="s">
        <v>52</v>
      </c>
      <c r="M679" s="27" t="s">
        <v>13</v>
      </c>
      <c r="N679" s="27" t="s">
        <v>10</v>
      </c>
      <c r="O679" s="27" t="s">
        <v>25</v>
      </c>
      <c r="P679" s="8">
        <f>'343 (2021)Р-Н'!D22+'343 (2021)Р-Н'!D27</f>
        <v>0</v>
      </c>
      <c r="Q679" s="8"/>
      <c r="R679" s="8"/>
      <c r="S679" s="22" t="s">
        <v>10</v>
      </c>
      <c r="T679" s="387"/>
      <c r="U679" s="670"/>
      <c r="V679" s="387"/>
      <c r="W679" s="670"/>
      <c r="X679" s="387"/>
      <c r="Y679" s="670"/>
    </row>
    <row r="680" spans="1:25" s="9" customFormat="1" ht="40.5" hidden="1" customHeight="1" x14ac:dyDescent="0.25">
      <c r="A680" s="1092"/>
      <c r="B680" s="1095"/>
      <c r="C680" s="1006" t="s">
        <v>54</v>
      </c>
      <c r="D680" s="1007" t="s">
        <v>55</v>
      </c>
      <c r="E680" s="1007" t="s">
        <v>56</v>
      </c>
      <c r="F680" s="1011"/>
      <c r="G680" s="1011"/>
      <c r="H680" s="1011"/>
      <c r="I680" s="1007"/>
      <c r="J680" s="1008" t="s">
        <v>98</v>
      </c>
      <c r="K680" s="27" t="s">
        <v>116</v>
      </c>
      <c r="L680" s="27" t="s">
        <v>12</v>
      </c>
      <c r="M680" s="27" t="s">
        <v>13</v>
      </c>
      <c r="N680" s="27" t="s">
        <v>752</v>
      </c>
      <c r="O680" s="27" t="s">
        <v>43</v>
      </c>
      <c r="P680" s="8">
        <v>0</v>
      </c>
      <c r="Q680" s="8"/>
      <c r="R680" s="8"/>
      <c r="S680" s="22" t="s">
        <v>10</v>
      </c>
      <c r="T680" s="387"/>
      <c r="U680" s="670"/>
      <c r="V680" s="387"/>
      <c r="W680" s="670"/>
      <c r="X680" s="387"/>
      <c r="Y680" s="670"/>
    </row>
    <row r="681" spans="1:25" s="9" customFormat="1" ht="40.5" hidden="1" customHeight="1" x14ac:dyDescent="0.25">
      <c r="A681" s="1093"/>
      <c r="B681" s="1096"/>
      <c r="C681" s="1006" t="s">
        <v>54</v>
      </c>
      <c r="D681" s="1007" t="s">
        <v>55</v>
      </c>
      <c r="E681" s="1007" t="s">
        <v>56</v>
      </c>
      <c r="F681" s="1011"/>
      <c r="G681" s="1011"/>
      <c r="H681" s="1011"/>
      <c r="I681" s="1007"/>
      <c r="J681" s="1008" t="s">
        <v>98</v>
      </c>
      <c r="K681" s="27" t="s">
        <v>116</v>
      </c>
      <c r="L681" s="27" t="s">
        <v>12</v>
      </c>
      <c r="M681" s="27" t="s">
        <v>13</v>
      </c>
      <c r="N681" s="27" t="s">
        <v>752</v>
      </c>
      <c r="O681" s="27" t="s">
        <v>40</v>
      </c>
      <c r="P681" s="8">
        <v>0</v>
      </c>
      <c r="Q681" s="8"/>
      <c r="R681" s="8"/>
      <c r="S681" s="22" t="s">
        <v>10</v>
      </c>
      <c r="T681" s="387"/>
      <c r="U681" s="670"/>
      <c r="V681" s="387"/>
      <c r="W681" s="670"/>
      <c r="X681" s="387"/>
      <c r="Y681" s="670"/>
    </row>
    <row r="682" spans="1:25" s="9" customFormat="1" ht="40.5" hidden="1" customHeight="1" x14ac:dyDescent="0.25">
      <c r="A682" s="1091" t="s">
        <v>122</v>
      </c>
      <c r="B682" s="1094"/>
      <c r="C682" s="1006" t="s">
        <v>54</v>
      </c>
      <c r="D682" s="1007" t="s">
        <v>55</v>
      </c>
      <c r="E682" s="1007" t="s">
        <v>56</v>
      </c>
      <c r="F682" s="1011" t="s">
        <v>56</v>
      </c>
      <c r="G682" s="1011" t="s">
        <v>57</v>
      </c>
      <c r="H682" s="1011" t="s">
        <v>56</v>
      </c>
      <c r="I682" s="1007" t="s">
        <v>64</v>
      </c>
      <c r="J682" s="1008" t="s">
        <v>98</v>
      </c>
      <c r="K682" s="27" t="s">
        <v>123</v>
      </c>
      <c r="L682" s="27" t="s">
        <v>12</v>
      </c>
      <c r="M682" s="27" t="s">
        <v>13</v>
      </c>
      <c r="N682" s="27" t="s">
        <v>10</v>
      </c>
      <c r="O682" s="27" t="s">
        <v>14</v>
      </c>
      <c r="P682" s="8">
        <f>'344 (2021)ВНЕБ, 120Д'!D17+'344 (2021)ВНЕБ, 140Д'!D17+'344 (2021)ВНЕБ, 150Д'!D17+'344 (2021)ВНЕБ, 400Д'!D17</f>
        <v>0</v>
      </c>
      <c r="Q682" s="8"/>
      <c r="R682" s="8"/>
      <c r="S682" s="22" t="s">
        <v>10</v>
      </c>
      <c r="T682" s="387"/>
      <c r="U682" s="670"/>
      <c r="V682" s="387"/>
      <c r="W682" s="670"/>
      <c r="X682" s="387"/>
      <c r="Y682" s="670"/>
    </row>
    <row r="683" spans="1:25" s="9" customFormat="1" ht="40.5" hidden="1" customHeight="1" x14ac:dyDescent="0.25">
      <c r="A683" s="1092"/>
      <c r="B683" s="1095"/>
      <c r="C683" s="1006" t="s">
        <v>54</v>
      </c>
      <c r="D683" s="1007" t="s">
        <v>55</v>
      </c>
      <c r="E683" s="1007" t="s">
        <v>56</v>
      </c>
      <c r="F683" s="1011" t="s">
        <v>56</v>
      </c>
      <c r="G683" s="1011" t="s">
        <v>57</v>
      </c>
      <c r="H683" s="1011" t="s">
        <v>56</v>
      </c>
      <c r="I683" s="1007" t="s">
        <v>64</v>
      </c>
      <c r="J683" s="1008" t="s">
        <v>98</v>
      </c>
      <c r="K683" s="27" t="s">
        <v>123</v>
      </c>
      <c r="L683" s="27" t="s">
        <v>52</v>
      </c>
      <c r="M683" s="27" t="s">
        <v>13</v>
      </c>
      <c r="N683" s="27" t="s">
        <v>10</v>
      </c>
      <c r="O683" s="27" t="s">
        <v>14</v>
      </c>
      <c r="P683" s="8">
        <f>'344 (2021)ВНЕБ, 120Д'!D22+'344 (2021)ВНЕБ, 140Д'!D22+'344 (2021)ВНЕБ, 150Д'!D22+'344 (2021)ВНЕБ, 400Д'!D22</f>
        <v>0</v>
      </c>
      <c r="Q683" s="8"/>
      <c r="R683" s="8"/>
      <c r="S683" s="22" t="s">
        <v>10</v>
      </c>
      <c r="T683" s="387"/>
      <c r="U683" s="670"/>
      <c r="V683" s="387"/>
      <c r="W683" s="670"/>
      <c r="X683" s="387"/>
      <c r="Y683" s="670"/>
    </row>
    <row r="684" spans="1:25" s="9" customFormat="1" ht="40.5" hidden="1" customHeight="1" x14ac:dyDescent="0.25">
      <c r="A684" s="1092"/>
      <c r="B684" s="1095"/>
      <c r="C684" s="1006" t="s">
        <v>54</v>
      </c>
      <c r="D684" s="1007" t="s">
        <v>55</v>
      </c>
      <c r="E684" s="1007" t="s">
        <v>56</v>
      </c>
      <c r="F684" s="1011" t="s">
        <v>56</v>
      </c>
      <c r="G684" s="1011" t="s">
        <v>57</v>
      </c>
      <c r="H684" s="1011" t="s">
        <v>56</v>
      </c>
      <c r="I684" s="1007" t="s">
        <v>64</v>
      </c>
      <c r="J684" s="1008" t="s">
        <v>98</v>
      </c>
      <c r="K684" s="27" t="s">
        <v>123</v>
      </c>
      <c r="L684" s="27" t="s">
        <v>12</v>
      </c>
      <c r="M684" s="27" t="s">
        <v>13</v>
      </c>
      <c r="N684" s="27" t="s">
        <v>10</v>
      </c>
      <c r="O684" s="27" t="s">
        <v>744</v>
      </c>
      <c r="P684" s="8">
        <v>0</v>
      </c>
      <c r="Q684" s="8"/>
      <c r="R684" s="8"/>
      <c r="S684" s="22" t="s">
        <v>10</v>
      </c>
      <c r="T684" s="387"/>
      <c r="U684" s="670"/>
      <c r="V684" s="387"/>
      <c r="W684" s="670"/>
      <c r="X684" s="387"/>
      <c r="Y684" s="670"/>
    </row>
    <row r="685" spans="1:25" s="9" customFormat="1" ht="40.5" hidden="1" customHeight="1" x14ac:dyDescent="0.25">
      <c r="A685" s="1092"/>
      <c r="B685" s="1095"/>
      <c r="C685" s="1006" t="s">
        <v>54</v>
      </c>
      <c r="D685" s="1007" t="s">
        <v>55</v>
      </c>
      <c r="E685" s="1007" t="s">
        <v>56</v>
      </c>
      <c r="F685" s="1011" t="s">
        <v>56</v>
      </c>
      <c r="G685" s="1011" t="s">
        <v>57</v>
      </c>
      <c r="H685" s="1011" t="s">
        <v>56</v>
      </c>
      <c r="I685" s="1007" t="s">
        <v>64</v>
      </c>
      <c r="J685" s="1008" t="s">
        <v>98</v>
      </c>
      <c r="K685" s="27" t="s">
        <v>123</v>
      </c>
      <c r="L685" s="27" t="s">
        <v>12</v>
      </c>
      <c r="M685" s="27" t="s">
        <v>13</v>
      </c>
      <c r="N685" s="27" t="s">
        <v>10</v>
      </c>
      <c r="O685" s="27" t="s">
        <v>745</v>
      </c>
      <c r="P685" s="8">
        <v>0</v>
      </c>
      <c r="Q685" s="8"/>
      <c r="R685" s="8"/>
      <c r="S685" s="22" t="s">
        <v>10</v>
      </c>
      <c r="T685" s="387"/>
      <c r="U685" s="670"/>
      <c r="V685" s="387"/>
      <c r="W685" s="670"/>
      <c r="X685" s="387"/>
      <c r="Y685" s="670"/>
    </row>
    <row r="686" spans="1:25" s="9" customFormat="1" ht="40.5" hidden="1" customHeight="1" x14ac:dyDescent="0.25">
      <c r="A686" s="1092"/>
      <c r="B686" s="1095"/>
      <c r="C686" s="1006" t="s">
        <v>54</v>
      </c>
      <c r="D686" s="1007" t="s">
        <v>55</v>
      </c>
      <c r="E686" s="1007" t="s">
        <v>56</v>
      </c>
      <c r="F686" s="1011" t="s">
        <v>56</v>
      </c>
      <c r="G686" s="1011" t="s">
        <v>57</v>
      </c>
      <c r="H686" s="1011" t="s">
        <v>56</v>
      </c>
      <c r="I686" s="1007" t="s">
        <v>64</v>
      </c>
      <c r="J686" s="1008" t="s">
        <v>98</v>
      </c>
      <c r="K686" s="27" t="s">
        <v>123</v>
      </c>
      <c r="L686" s="27" t="s">
        <v>12</v>
      </c>
      <c r="M686" s="27" t="s">
        <v>13</v>
      </c>
      <c r="N686" s="27" t="s">
        <v>34</v>
      </c>
      <c r="O686" s="27" t="s">
        <v>25</v>
      </c>
      <c r="P686" s="8">
        <f>'344 (2021)Р-Н'!D17</f>
        <v>0</v>
      </c>
      <c r="Q686" s="8"/>
      <c r="R686" s="8"/>
      <c r="S686" s="22" t="s">
        <v>10</v>
      </c>
      <c r="T686" s="387"/>
      <c r="U686" s="670"/>
      <c r="V686" s="387"/>
      <c r="W686" s="670"/>
      <c r="X686" s="387"/>
      <c r="Y686" s="670"/>
    </row>
    <row r="687" spans="1:25" s="9" customFormat="1" ht="40.5" hidden="1" customHeight="1" x14ac:dyDescent="0.25">
      <c r="A687" s="1092"/>
      <c r="B687" s="1095"/>
      <c r="C687" s="1006" t="s">
        <v>54</v>
      </c>
      <c r="D687" s="1007" t="s">
        <v>55</v>
      </c>
      <c r="E687" s="1007" t="s">
        <v>56</v>
      </c>
      <c r="F687" s="1011" t="s">
        <v>56</v>
      </c>
      <c r="G687" s="1011" t="s">
        <v>57</v>
      </c>
      <c r="H687" s="1011" t="s">
        <v>56</v>
      </c>
      <c r="I687" s="1007" t="s">
        <v>64</v>
      </c>
      <c r="J687" s="1008" t="s">
        <v>98</v>
      </c>
      <c r="K687" s="27" t="s">
        <v>123</v>
      </c>
      <c r="L687" s="27" t="s">
        <v>52</v>
      </c>
      <c r="M687" s="27" t="s">
        <v>13</v>
      </c>
      <c r="N687" s="27" t="s">
        <v>10</v>
      </c>
      <c r="O687" s="27" t="s">
        <v>25</v>
      </c>
      <c r="P687" s="8">
        <f>'344 (2021)Р-Н'!D22+'344 (2021)Р-Н'!D27</f>
        <v>0</v>
      </c>
      <c r="Q687" s="8"/>
      <c r="R687" s="8"/>
      <c r="S687" s="22" t="s">
        <v>10</v>
      </c>
      <c r="T687" s="387"/>
      <c r="U687" s="670"/>
      <c r="V687" s="387"/>
      <c r="W687" s="670"/>
      <c r="X687" s="387"/>
      <c r="Y687" s="670"/>
    </row>
    <row r="688" spans="1:25" s="9" customFormat="1" ht="40.5" hidden="1" customHeight="1" x14ac:dyDescent="0.25">
      <c r="A688" s="1092"/>
      <c r="B688" s="1095"/>
      <c r="C688" s="1006" t="s">
        <v>54</v>
      </c>
      <c r="D688" s="1007" t="s">
        <v>55</v>
      </c>
      <c r="E688" s="1007" t="s">
        <v>56</v>
      </c>
      <c r="F688" s="1007" t="s">
        <v>56</v>
      </c>
      <c r="G688" s="1007" t="s">
        <v>57</v>
      </c>
      <c r="H688" s="1007" t="s">
        <v>56</v>
      </c>
      <c r="I688" s="1007" t="s">
        <v>1148</v>
      </c>
      <c r="J688" s="1008" t="s">
        <v>98</v>
      </c>
      <c r="K688" s="27" t="s">
        <v>123</v>
      </c>
      <c r="L688" s="27" t="s">
        <v>12</v>
      </c>
      <c r="M688" s="27" t="s">
        <v>13</v>
      </c>
      <c r="N688" s="27" t="s">
        <v>42</v>
      </c>
      <c r="O688" s="27" t="s">
        <v>40</v>
      </c>
      <c r="P688" s="8">
        <v>0</v>
      </c>
      <c r="Q688" s="8"/>
      <c r="R688" s="8"/>
      <c r="S688" s="22" t="s">
        <v>10</v>
      </c>
      <c r="T688" s="387"/>
      <c r="U688" s="670"/>
      <c r="V688" s="387"/>
      <c r="W688" s="670"/>
      <c r="X688" s="387"/>
      <c r="Y688" s="670"/>
    </row>
    <row r="689" spans="1:25" s="9" customFormat="1" ht="40.5" hidden="1" customHeight="1" x14ac:dyDescent="0.25">
      <c r="A689" s="1092"/>
      <c r="B689" s="1095"/>
      <c r="C689" s="1006" t="s">
        <v>54</v>
      </c>
      <c r="D689" s="1007" t="s">
        <v>55</v>
      </c>
      <c r="E689" s="1007" t="s">
        <v>56</v>
      </c>
      <c r="F689" s="1007"/>
      <c r="G689" s="1007"/>
      <c r="H689" s="1007"/>
      <c r="I689" s="1007"/>
      <c r="J689" s="1008" t="s">
        <v>98</v>
      </c>
      <c r="K689" s="27" t="s">
        <v>123</v>
      </c>
      <c r="L689" s="27" t="s">
        <v>12</v>
      </c>
      <c r="M689" s="27" t="s">
        <v>13</v>
      </c>
      <c r="N689" s="27" t="s">
        <v>748</v>
      </c>
      <c r="O689" s="27" t="s">
        <v>43</v>
      </c>
      <c r="P689" s="8">
        <v>0</v>
      </c>
      <c r="Q689" s="8"/>
      <c r="R689" s="8"/>
      <c r="S689" s="22" t="s">
        <v>10</v>
      </c>
      <c r="T689" s="387"/>
      <c r="U689" s="670"/>
      <c r="V689" s="387"/>
      <c r="W689" s="670"/>
      <c r="X689" s="387"/>
      <c r="Y689" s="670"/>
    </row>
    <row r="690" spans="1:25" s="9" customFormat="1" ht="40.5" hidden="1" customHeight="1" x14ac:dyDescent="0.25">
      <c r="A690" s="1092"/>
      <c r="B690" s="1095"/>
      <c r="C690" s="1006" t="s">
        <v>54</v>
      </c>
      <c r="D690" s="1007" t="s">
        <v>55</v>
      </c>
      <c r="E690" s="1007" t="s">
        <v>56</v>
      </c>
      <c r="F690" s="1007" t="s">
        <v>56</v>
      </c>
      <c r="G690" s="1007" t="s">
        <v>57</v>
      </c>
      <c r="H690" s="1007" t="s">
        <v>951</v>
      </c>
      <c r="I690" s="1007" t="s">
        <v>952</v>
      </c>
      <c r="J690" s="1008" t="s">
        <v>98</v>
      </c>
      <c r="K690" s="27" t="s">
        <v>123</v>
      </c>
      <c r="L690" s="27" t="s">
        <v>12</v>
      </c>
      <c r="M690" s="27" t="s">
        <v>13</v>
      </c>
      <c r="N690" s="27" t="s">
        <v>798</v>
      </c>
      <c r="O690" s="27" t="s">
        <v>43</v>
      </c>
      <c r="P690" s="8">
        <v>0</v>
      </c>
      <c r="Q690" s="8"/>
      <c r="R690" s="8"/>
      <c r="S690" s="22" t="s">
        <v>10</v>
      </c>
      <c r="T690" s="387"/>
      <c r="U690" s="670"/>
      <c r="V690" s="387"/>
      <c r="W690" s="670"/>
      <c r="X690" s="387"/>
      <c r="Y690" s="670"/>
    </row>
    <row r="691" spans="1:25" s="9" customFormat="1" ht="40.5" hidden="1" customHeight="1" x14ac:dyDescent="0.25">
      <c r="A691" s="1092"/>
      <c r="B691" s="1095"/>
      <c r="C691" s="1006" t="s">
        <v>54</v>
      </c>
      <c r="D691" s="1007" t="s">
        <v>55</v>
      </c>
      <c r="E691" s="1007" t="s">
        <v>56</v>
      </c>
      <c r="F691" s="1007"/>
      <c r="G691" s="1007"/>
      <c r="H691" s="1007"/>
      <c r="I691" s="1007"/>
      <c r="J691" s="1008" t="s">
        <v>98</v>
      </c>
      <c r="K691" s="27" t="s">
        <v>123</v>
      </c>
      <c r="L691" s="27" t="s">
        <v>12</v>
      </c>
      <c r="M691" s="27" t="s">
        <v>13</v>
      </c>
      <c r="N691" s="27" t="s">
        <v>800</v>
      </c>
      <c r="O691" s="27" t="s">
        <v>43</v>
      </c>
      <c r="P691" s="8">
        <v>0</v>
      </c>
      <c r="Q691" s="8"/>
      <c r="R691" s="8"/>
      <c r="S691" s="22" t="s">
        <v>10</v>
      </c>
      <c r="T691" s="387"/>
      <c r="U691" s="670"/>
      <c r="V691" s="387"/>
      <c r="W691" s="670"/>
      <c r="X691" s="387"/>
      <c r="Y691" s="670"/>
    </row>
    <row r="692" spans="1:25" s="9" customFormat="1" ht="40.5" hidden="1" customHeight="1" x14ac:dyDescent="0.25">
      <c r="A692" s="1092"/>
      <c r="B692" s="1095"/>
      <c r="C692" s="1006" t="s">
        <v>54</v>
      </c>
      <c r="D692" s="1007" t="s">
        <v>55</v>
      </c>
      <c r="E692" s="1007" t="s">
        <v>56</v>
      </c>
      <c r="F692" s="1007"/>
      <c r="G692" s="1007"/>
      <c r="H692" s="1007"/>
      <c r="I692" s="1007"/>
      <c r="J692" s="1008" t="s">
        <v>98</v>
      </c>
      <c r="K692" s="27" t="s">
        <v>123</v>
      </c>
      <c r="L692" s="27" t="s">
        <v>12</v>
      </c>
      <c r="M692" s="27" t="s">
        <v>13</v>
      </c>
      <c r="N692" s="27" t="s">
        <v>707</v>
      </c>
      <c r="O692" s="27" t="s">
        <v>43</v>
      </c>
      <c r="P692" s="8">
        <v>0</v>
      </c>
      <c r="Q692" s="8"/>
      <c r="R692" s="8"/>
      <c r="S692" s="22" t="s">
        <v>10</v>
      </c>
      <c r="T692" s="387"/>
      <c r="U692" s="670"/>
      <c r="V692" s="387"/>
      <c r="W692" s="670"/>
      <c r="X692" s="387"/>
      <c r="Y692" s="670"/>
    </row>
    <row r="693" spans="1:25" s="9" customFormat="1" ht="40.5" hidden="1" customHeight="1" x14ac:dyDescent="0.25">
      <c r="A693" s="1092"/>
      <c r="B693" s="1095"/>
      <c r="C693" s="1006" t="s">
        <v>54</v>
      </c>
      <c r="D693" s="1007" t="s">
        <v>55</v>
      </c>
      <c r="E693" s="1007" t="s">
        <v>56</v>
      </c>
      <c r="F693" s="1007"/>
      <c r="G693" s="1007"/>
      <c r="H693" s="1007"/>
      <c r="I693" s="1007"/>
      <c r="J693" s="1008" t="s">
        <v>98</v>
      </c>
      <c r="K693" s="27" t="s">
        <v>123</v>
      </c>
      <c r="L693" s="27" t="s">
        <v>12</v>
      </c>
      <c r="M693" s="27" t="s">
        <v>13</v>
      </c>
      <c r="N693" s="27" t="s">
        <v>707</v>
      </c>
      <c r="O693" s="27" t="s">
        <v>43</v>
      </c>
      <c r="P693" s="8">
        <v>0</v>
      </c>
      <c r="Q693" s="8"/>
      <c r="R693" s="8"/>
      <c r="S693" s="22" t="s">
        <v>10</v>
      </c>
      <c r="T693" s="387"/>
      <c r="U693" s="670"/>
      <c r="V693" s="387"/>
      <c r="W693" s="670"/>
      <c r="X693" s="387"/>
      <c r="Y693" s="670"/>
    </row>
    <row r="694" spans="1:25" s="9" customFormat="1" ht="40.5" hidden="1" customHeight="1" x14ac:dyDescent="0.25">
      <c r="A694" s="1092"/>
      <c r="B694" s="1095"/>
      <c r="C694" s="1006" t="s">
        <v>54</v>
      </c>
      <c r="D694" s="1007" t="s">
        <v>55</v>
      </c>
      <c r="E694" s="1007" t="s">
        <v>56</v>
      </c>
      <c r="F694" s="1007"/>
      <c r="G694" s="1007"/>
      <c r="H694" s="1007"/>
      <c r="I694" s="1007"/>
      <c r="J694" s="1008" t="s">
        <v>98</v>
      </c>
      <c r="K694" s="27" t="s">
        <v>123</v>
      </c>
      <c r="L694" s="27" t="s">
        <v>12</v>
      </c>
      <c r="M694" s="27" t="s">
        <v>13</v>
      </c>
      <c r="N694" s="27" t="s">
        <v>707</v>
      </c>
      <c r="O694" s="27" t="s">
        <v>43</v>
      </c>
      <c r="P694" s="8">
        <v>0</v>
      </c>
      <c r="Q694" s="8"/>
      <c r="R694" s="8"/>
      <c r="S694" s="22" t="s">
        <v>10</v>
      </c>
      <c r="T694" s="387"/>
      <c r="U694" s="670"/>
      <c r="V694" s="387"/>
      <c r="W694" s="670"/>
      <c r="X694" s="387"/>
      <c r="Y694" s="670"/>
    </row>
    <row r="695" spans="1:25" s="9" customFormat="1" ht="40.5" hidden="1" customHeight="1" x14ac:dyDescent="0.25">
      <c r="A695" s="1092"/>
      <c r="B695" s="1095"/>
      <c r="C695" s="1006" t="s">
        <v>54</v>
      </c>
      <c r="D695" s="1007" t="s">
        <v>55</v>
      </c>
      <c r="E695" s="1007" t="s">
        <v>56</v>
      </c>
      <c r="F695" s="1007"/>
      <c r="G695" s="1007"/>
      <c r="H695" s="1007"/>
      <c r="I695" s="1007"/>
      <c r="J695" s="1008" t="s">
        <v>98</v>
      </c>
      <c r="K695" s="27" t="s">
        <v>123</v>
      </c>
      <c r="L695" s="27" t="s">
        <v>12</v>
      </c>
      <c r="M695" s="27" t="s">
        <v>13</v>
      </c>
      <c r="N695" s="27" t="s">
        <v>749</v>
      </c>
      <c r="O695" s="27" t="s">
        <v>43</v>
      </c>
      <c r="P695" s="8">
        <v>0</v>
      </c>
      <c r="Q695" s="8"/>
      <c r="R695" s="8"/>
      <c r="S695" s="22" t="s">
        <v>10</v>
      </c>
      <c r="T695" s="387"/>
      <c r="U695" s="670"/>
      <c r="V695" s="387"/>
      <c r="W695" s="670"/>
      <c r="X695" s="387"/>
      <c r="Y695" s="670"/>
    </row>
    <row r="696" spans="1:25" s="9" customFormat="1" ht="40.5" hidden="1" customHeight="1" x14ac:dyDescent="0.25">
      <c r="A696" s="1092"/>
      <c r="B696" s="1095"/>
      <c r="C696" s="1006" t="s">
        <v>54</v>
      </c>
      <c r="D696" s="1007" t="s">
        <v>55</v>
      </c>
      <c r="E696" s="1007" t="s">
        <v>56</v>
      </c>
      <c r="F696" s="1007"/>
      <c r="G696" s="1007"/>
      <c r="H696" s="1007"/>
      <c r="I696" s="1007"/>
      <c r="J696" s="1008" t="s">
        <v>98</v>
      </c>
      <c r="K696" s="27" t="s">
        <v>123</v>
      </c>
      <c r="L696" s="27" t="s">
        <v>12</v>
      </c>
      <c r="M696" s="27" t="s">
        <v>13</v>
      </c>
      <c r="N696" s="27" t="s">
        <v>749</v>
      </c>
      <c r="O696" s="27" t="s">
        <v>40</v>
      </c>
      <c r="P696" s="8">
        <v>0</v>
      </c>
      <c r="Q696" s="8"/>
      <c r="R696" s="8"/>
      <c r="S696" s="22" t="s">
        <v>10</v>
      </c>
      <c r="T696" s="387"/>
      <c r="U696" s="670"/>
      <c r="V696" s="387"/>
      <c r="W696" s="670"/>
      <c r="X696" s="387"/>
      <c r="Y696" s="670"/>
    </row>
    <row r="697" spans="1:25" s="9" customFormat="1" ht="40.5" hidden="1" customHeight="1" x14ac:dyDescent="0.25">
      <c r="A697" s="1092"/>
      <c r="B697" s="1095"/>
      <c r="C697" s="1006" t="s">
        <v>54</v>
      </c>
      <c r="D697" s="1007" t="s">
        <v>55</v>
      </c>
      <c r="E697" s="1007" t="s">
        <v>56</v>
      </c>
      <c r="F697" s="1007" t="s">
        <v>56</v>
      </c>
      <c r="G697" s="1007" t="s">
        <v>57</v>
      </c>
      <c r="H697" s="1007" t="s">
        <v>951</v>
      </c>
      <c r="I697" s="1007" t="s">
        <v>952</v>
      </c>
      <c r="J697" s="1008" t="s">
        <v>98</v>
      </c>
      <c r="K697" s="27" t="s">
        <v>123</v>
      </c>
      <c r="L697" s="27" t="s">
        <v>12</v>
      </c>
      <c r="M697" s="27" t="s">
        <v>13</v>
      </c>
      <c r="N697" s="27" t="s">
        <v>807</v>
      </c>
      <c r="O697" s="27" t="s">
        <v>806</v>
      </c>
      <c r="P697" s="8">
        <v>0</v>
      </c>
      <c r="Q697" s="8"/>
      <c r="R697" s="8"/>
      <c r="S697" s="22" t="s">
        <v>10</v>
      </c>
      <c r="T697" s="387"/>
      <c r="U697" s="670"/>
      <c r="V697" s="387"/>
      <c r="W697" s="670"/>
      <c r="X697" s="387"/>
      <c r="Y697" s="670"/>
    </row>
    <row r="698" spans="1:25" s="9" customFormat="1" ht="40.5" hidden="1" customHeight="1" x14ac:dyDescent="0.25">
      <c r="A698" s="1092"/>
      <c r="B698" s="1095"/>
      <c r="C698" s="1006" t="s">
        <v>54</v>
      </c>
      <c r="D698" s="1007" t="s">
        <v>55</v>
      </c>
      <c r="E698" s="1007" t="s">
        <v>56</v>
      </c>
      <c r="F698" s="1007" t="s">
        <v>56</v>
      </c>
      <c r="G698" s="1007" t="s">
        <v>57</v>
      </c>
      <c r="H698" s="1007" t="s">
        <v>951</v>
      </c>
      <c r="I698" s="1007" t="s">
        <v>952</v>
      </c>
      <c r="J698" s="1008" t="s">
        <v>98</v>
      </c>
      <c r="K698" s="27" t="s">
        <v>123</v>
      </c>
      <c r="L698" s="27" t="s">
        <v>12</v>
      </c>
      <c r="M698" s="27" t="s">
        <v>13</v>
      </c>
      <c r="N698" s="27" t="s">
        <v>807</v>
      </c>
      <c r="O698" s="27" t="s">
        <v>40</v>
      </c>
      <c r="P698" s="8">
        <v>0</v>
      </c>
      <c r="Q698" s="8"/>
      <c r="R698" s="8"/>
      <c r="S698" s="22" t="s">
        <v>10</v>
      </c>
      <c r="T698" s="387"/>
      <c r="U698" s="670"/>
      <c r="V698" s="387"/>
      <c r="W698" s="670"/>
      <c r="X698" s="387"/>
      <c r="Y698" s="670"/>
    </row>
    <row r="699" spans="1:25" s="9" customFormat="1" ht="40.5" hidden="1" customHeight="1" x14ac:dyDescent="0.25">
      <c r="A699" s="1092"/>
      <c r="B699" s="1095"/>
      <c r="C699" s="1006" t="s">
        <v>54</v>
      </c>
      <c r="D699" s="1007" t="s">
        <v>55</v>
      </c>
      <c r="E699" s="1007" t="s">
        <v>56</v>
      </c>
      <c r="F699" s="1007"/>
      <c r="G699" s="1007"/>
      <c r="H699" s="1007"/>
      <c r="I699" s="1007"/>
      <c r="J699" s="1008" t="s">
        <v>98</v>
      </c>
      <c r="K699" s="27" t="s">
        <v>123</v>
      </c>
      <c r="L699" s="27" t="s">
        <v>12</v>
      </c>
      <c r="M699" s="27" t="s">
        <v>13</v>
      </c>
      <c r="N699" s="27" t="s">
        <v>810</v>
      </c>
      <c r="O699" s="27" t="s">
        <v>40</v>
      </c>
      <c r="P699" s="8">
        <v>0</v>
      </c>
      <c r="Q699" s="8"/>
      <c r="R699" s="8"/>
      <c r="S699" s="22" t="s">
        <v>10</v>
      </c>
      <c r="T699" s="387"/>
      <c r="U699" s="670"/>
      <c r="V699" s="387"/>
      <c r="W699" s="670"/>
      <c r="X699" s="387"/>
      <c r="Y699" s="670"/>
    </row>
    <row r="700" spans="1:25" s="9" customFormat="1" ht="40.5" hidden="1" customHeight="1" x14ac:dyDescent="0.25">
      <c r="A700" s="1092"/>
      <c r="B700" s="1095"/>
      <c r="C700" s="1006" t="s">
        <v>54</v>
      </c>
      <c r="D700" s="1007" t="s">
        <v>55</v>
      </c>
      <c r="E700" s="1007" t="s">
        <v>56</v>
      </c>
      <c r="F700" s="1007"/>
      <c r="G700" s="1007"/>
      <c r="H700" s="1007"/>
      <c r="I700" s="1007"/>
      <c r="J700" s="1008" t="s">
        <v>98</v>
      </c>
      <c r="K700" s="27" t="s">
        <v>123</v>
      </c>
      <c r="L700" s="27" t="s">
        <v>12</v>
      </c>
      <c r="M700" s="27" t="s">
        <v>13</v>
      </c>
      <c r="N700" s="27" t="s">
        <v>815</v>
      </c>
      <c r="O700" s="27" t="s">
        <v>40</v>
      </c>
      <c r="P700" s="8">
        <v>0</v>
      </c>
      <c r="Q700" s="8"/>
      <c r="R700" s="8"/>
      <c r="S700" s="22" t="s">
        <v>10</v>
      </c>
      <c r="T700" s="387"/>
      <c r="U700" s="670"/>
      <c r="V700" s="387"/>
      <c r="W700" s="670"/>
      <c r="X700" s="387"/>
      <c r="Y700" s="670"/>
    </row>
    <row r="701" spans="1:25" s="9" customFormat="1" ht="40.5" hidden="1" customHeight="1" x14ac:dyDescent="0.25">
      <c r="A701" s="1092"/>
      <c r="B701" s="1095"/>
      <c r="C701" s="1006" t="s">
        <v>54</v>
      </c>
      <c r="D701" s="1007" t="s">
        <v>55</v>
      </c>
      <c r="E701" s="1007" t="s">
        <v>56</v>
      </c>
      <c r="F701" s="1007"/>
      <c r="G701" s="1007"/>
      <c r="H701" s="1007"/>
      <c r="I701" s="1007"/>
      <c r="J701" s="1008" t="s">
        <v>98</v>
      </c>
      <c r="K701" s="27" t="s">
        <v>123</v>
      </c>
      <c r="L701" s="27" t="s">
        <v>12</v>
      </c>
      <c r="M701" s="27" t="s">
        <v>13</v>
      </c>
      <c r="N701" s="27" t="s">
        <v>815</v>
      </c>
      <c r="O701" s="27" t="s">
        <v>40</v>
      </c>
      <c r="P701" s="8">
        <v>0</v>
      </c>
      <c r="Q701" s="8"/>
      <c r="R701" s="8"/>
      <c r="S701" s="22" t="s">
        <v>10</v>
      </c>
      <c r="T701" s="387"/>
      <c r="U701" s="670"/>
      <c r="V701" s="387"/>
      <c r="W701" s="670"/>
      <c r="X701" s="387"/>
      <c r="Y701" s="670"/>
    </row>
    <row r="702" spans="1:25" s="9" customFormat="1" ht="40.5" hidden="1" customHeight="1" x14ac:dyDescent="0.25">
      <c r="A702" s="1092"/>
      <c r="B702" s="1095"/>
      <c r="C702" s="1006" t="s">
        <v>54</v>
      </c>
      <c r="D702" s="1007" t="s">
        <v>55</v>
      </c>
      <c r="E702" s="1007" t="s">
        <v>56</v>
      </c>
      <c r="F702" s="1007"/>
      <c r="G702" s="1007"/>
      <c r="H702" s="1007"/>
      <c r="I702" s="1007"/>
      <c r="J702" s="1008" t="s">
        <v>98</v>
      </c>
      <c r="K702" s="27" t="s">
        <v>123</v>
      </c>
      <c r="L702" s="27" t="s">
        <v>12</v>
      </c>
      <c r="M702" s="27" t="s">
        <v>13</v>
      </c>
      <c r="N702" s="27" t="s">
        <v>815</v>
      </c>
      <c r="O702" s="27" t="s">
        <v>40</v>
      </c>
      <c r="P702" s="8">
        <v>0</v>
      </c>
      <c r="Q702" s="8"/>
      <c r="R702" s="8"/>
      <c r="S702" s="22" t="s">
        <v>10</v>
      </c>
      <c r="T702" s="387"/>
      <c r="U702" s="670"/>
      <c r="V702" s="387"/>
      <c r="W702" s="670"/>
      <c r="X702" s="387"/>
      <c r="Y702" s="670"/>
    </row>
    <row r="703" spans="1:25" s="9" customFormat="1" ht="40.5" hidden="1" customHeight="1" x14ac:dyDescent="0.25">
      <c r="A703" s="1092"/>
      <c r="B703" s="1095"/>
      <c r="C703" s="1006" t="s">
        <v>54</v>
      </c>
      <c r="D703" s="1007" t="s">
        <v>55</v>
      </c>
      <c r="E703" s="1007" t="s">
        <v>56</v>
      </c>
      <c r="F703" s="1007"/>
      <c r="G703" s="1007"/>
      <c r="H703" s="1007"/>
      <c r="I703" s="1007"/>
      <c r="J703" s="1008" t="s">
        <v>98</v>
      </c>
      <c r="K703" s="27" t="s">
        <v>123</v>
      </c>
      <c r="L703" s="27" t="s">
        <v>12</v>
      </c>
      <c r="M703" s="27" t="s">
        <v>13</v>
      </c>
      <c r="N703" s="27" t="s">
        <v>820</v>
      </c>
      <c r="O703" s="27" t="s">
        <v>40</v>
      </c>
      <c r="P703" s="8">
        <v>0</v>
      </c>
      <c r="Q703" s="8"/>
      <c r="R703" s="8"/>
      <c r="S703" s="22" t="s">
        <v>10</v>
      </c>
      <c r="T703" s="387"/>
      <c r="U703" s="670"/>
      <c r="V703" s="387"/>
      <c r="W703" s="670"/>
      <c r="X703" s="387"/>
      <c r="Y703" s="670"/>
    </row>
    <row r="704" spans="1:25" s="9" customFormat="1" ht="40.5" hidden="1" customHeight="1" x14ac:dyDescent="0.25">
      <c r="A704" s="1092"/>
      <c r="B704" s="1095"/>
      <c r="C704" s="1006" t="s">
        <v>54</v>
      </c>
      <c r="D704" s="1007" t="s">
        <v>55</v>
      </c>
      <c r="E704" s="1007" t="s">
        <v>56</v>
      </c>
      <c r="F704" s="1007"/>
      <c r="G704" s="1007"/>
      <c r="H704" s="1007"/>
      <c r="I704" s="1007"/>
      <c r="J704" s="1008" t="s">
        <v>98</v>
      </c>
      <c r="K704" s="27" t="s">
        <v>123</v>
      </c>
      <c r="L704" s="27" t="s">
        <v>12</v>
      </c>
      <c r="M704" s="27" t="s">
        <v>13</v>
      </c>
      <c r="N704" s="27" t="s">
        <v>820</v>
      </c>
      <c r="O704" s="27" t="s">
        <v>40</v>
      </c>
      <c r="P704" s="8">
        <v>0</v>
      </c>
      <c r="Q704" s="8"/>
      <c r="R704" s="8"/>
      <c r="S704" s="22" t="s">
        <v>10</v>
      </c>
      <c r="T704" s="387"/>
      <c r="U704" s="670"/>
      <c r="V704" s="387"/>
      <c r="W704" s="670"/>
      <c r="X704" s="387"/>
      <c r="Y704" s="670"/>
    </row>
    <row r="705" spans="1:25" s="9" customFormat="1" ht="40.5" hidden="1" customHeight="1" x14ac:dyDescent="0.25">
      <c r="A705" s="1092"/>
      <c r="B705" s="1095"/>
      <c r="C705" s="1006" t="s">
        <v>54</v>
      </c>
      <c r="D705" s="1007" t="s">
        <v>55</v>
      </c>
      <c r="E705" s="1007" t="s">
        <v>56</v>
      </c>
      <c r="F705" s="1007"/>
      <c r="G705" s="1007"/>
      <c r="H705" s="1007"/>
      <c r="I705" s="1007"/>
      <c r="J705" s="1008" t="s">
        <v>98</v>
      </c>
      <c r="K705" s="27" t="s">
        <v>123</v>
      </c>
      <c r="L705" s="27" t="s">
        <v>12</v>
      </c>
      <c r="M705" s="27" t="s">
        <v>13</v>
      </c>
      <c r="N705" s="27" t="s">
        <v>820</v>
      </c>
      <c r="O705" s="27" t="s">
        <v>40</v>
      </c>
      <c r="P705" s="8">
        <v>0</v>
      </c>
      <c r="Q705" s="8"/>
      <c r="R705" s="8"/>
      <c r="S705" s="22" t="s">
        <v>10</v>
      </c>
      <c r="T705" s="387"/>
      <c r="U705" s="670"/>
      <c r="V705" s="387"/>
      <c r="W705" s="670"/>
      <c r="X705" s="387"/>
      <c r="Y705" s="670"/>
    </row>
    <row r="706" spans="1:25" s="9" customFormat="1" ht="40.5" hidden="1" customHeight="1" x14ac:dyDescent="0.25">
      <c r="A706" s="1118" t="s">
        <v>108</v>
      </c>
      <c r="B706" s="1119"/>
      <c r="C706" s="1006" t="s">
        <v>54</v>
      </c>
      <c r="D706" s="1007" t="s">
        <v>55</v>
      </c>
      <c r="E706" s="1007" t="s">
        <v>56</v>
      </c>
      <c r="F706" s="1011" t="s">
        <v>56</v>
      </c>
      <c r="G706" s="1011" t="s">
        <v>57</v>
      </c>
      <c r="H706" s="1011" t="s">
        <v>56</v>
      </c>
      <c r="I706" s="1007" t="s">
        <v>64</v>
      </c>
      <c r="J706" s="1008" t="s">
        <v>98</v>
      </c>
      <c r="K706" s="27" t="s">
        <v>109</v>
      </c>
      <c r="L706" s="27" t="s">
        <v>12</v>
      </c>
      <c r="M706" s="27" t="s">
        <v>13</v>
      </c>
      <c r="N706" s="27" t="s">
        <v>10</v>
      </c>
      <c r="O706" s="27" t="s">
        <v>14</v>
      </c>
      <c r="P706" s="8">
        <f>'345 (2021)ВНЕБ, 120Д'!D17+'345 (2021)ВНЕБ, 150Д'!D17+'345 (2021)ВНЕБ, 400Д'!D17</f>
        <v>0</v>
      </c>
      <c r="Q706" s="8"/>
      <c r="R706" s="8"/>
      <c r="S706" s="22" t="s">
        <v>10</v>
      </c>
      <c r="T706" s="387"/>
      <c r="U706" s="670"/>
      <c r="V706" s="387"/>
      <c r="W706" s="670"/>
      <c r="X706" s="387"/>
      <c r="Y706" s="670"/>
    </row>
    <row r="707" spans="1:25" s="9" customFormat="1" ht="40.5" hidden="1" customHeight="1" x14ac:dyDescent="0.25">
      <c r="A707" s="1118"/>
      <c r="B707" s="1119"/>
      <c r="C707" s="1006" t="s">
        <v>54</v>
      </c>
      <c r="D707" s="1007" t="s">
        <v>55</v>
      </c>
      <c r="E707" s="1007" t="s">
        <v>56</v>
      </c>
      <c r="F707" s="1011" t="s">
        <v>56</v>
      </c>
      <c r="G707" s="1011" t="s">
        <v>57</v>
      </c>
      <c r="H707" s="1011" t="s">
        <v>56</v>
      </c>
      <c r="I707" s="1007" t="s">
        <v>64</v>
      </c>
      <c r="J707" s="1008" t="s">
        <v>98</v>
      </c>
      <c r="K707" s="27" t="s">
        <v>109</v>
      </c>
      <c r="L707" s="27" t="s">
        <v>52</v>
      </c>
      <c r="M707" s="27" t="s">
        <v>13</v>
      </c>
      <c r="N707" s="27" t="s">
        <v>10</v>
      </c>
      <c r="O707" s="27" t="s">
        <v>14</v>
      </c>
      <c r="P707" s="8">
        <f>'345 (2021)ВНЕБ, 120Д'!D22+'345 (2021)ВНЕБ, 150Д'!D22+'345 (2021)ВНЕБ, 400Д'!D22</f>
        <v>0</v>
      </c>
      <c r="Q707" s="8"/>
      <c r="R707" s="8"/>
      <c r="S707" s="22" t="s">
        <v>10</v>
      </c>
      <c r="T707" s="387"/>
      <c r="U707" s="670"/>
      <c r="V707" s="387"/>
      <c r="W707" s="670"/>
      <c r="X707" s="387"/>
      <c r="Y707" s="670"/>
    </row>
    <row r="708" spans="1:25" s="9" customFormat="1" ht="40.5" hidden="1" customHeight="1" x14ac:dyDescent="0.25">
      <c r="A708" s="1118"/>
      <c r="B708" s="1119"/>
      <c r="C708" s="1006" t="s">
        <v>54</v>
      </c>
      <c r="D708" s="1007" t="s">
        <v>55</v>
      </c>
      <c r="E708" s="1007" t="s">
        <v>56</v>
      </c>
      <c r="F708" s="1011" t="s">
        <v>56</v>
      </c>
      <c r="G708" s="1011" t="s">
        <v>57</v>
      </c>
      <c r="H708" s="1011" t="s">
        <v>56</v>
      </c>
      <c r="I708" s="1007" t="s">
        <v>64</v>
      </c>
      <c r="J708" s="1008" t="s">
        <v>98</v>
      </c>
      <c r="K708" s="27" t="s">
        <v>109</v>
      </c>
      <c r="L708" s="27" t="s">
        <v>12</v>
      </c>
      <c r="M708" s="27" t="s">
        <v>13</v>
      </c>
      <c r="N708" s="27" t="s">
        <v>10</v>
      </c>
      <c r="O708" s="27" t="s">
        <v>744</v>
      </c>
      <c r="P708" s="8">
        <v>0</v>
      </c>
      <c r="Q708" s="8"/>
      <c r="R708" s="8"/>
      <c r="S708" s="22" t="s">
        <v>10</v>
      </c>
      <c r="T708" s="387"/>
      <c r="U708" s="670"/>
      <c r="V708" s="387"/>
      <c r="W708" s="670"/>
      <c r="X708" s="387"/>
      <c r="Y708" s="670"/>
    </row>
    <row r="709" spans="1:25" s="9" customFormat="1" ht="40.5" hidden="1" customHeight="1" x14ac:dyDescent="0.25">
      <c r="A709" s="1118"/>
      <c r="B709" s="1119"/>
      <c r="C709" s="1006" t="s">
        <v>54</v>
      </c>
      <c r="D709" s="1007" t="s">
        <v>55</v>
      </c>
      <c r="E709" s="1007" t="s">
        <v>56</v>
      </c>
      <c r="F709" s="1011" t="s">
        <v>56</v>
      </c>
      <c r="G709" s="1011" t="s">
        <v>57</v>
      </c>
      <c r="H709" s="1011" t="s">
        <v>56</v>
      </c>
      <c r="I709" s="1007" t="s">
        <v>64</v>
      </c>
      <c r="J709" s="1008" t="s">
        <v>98</v>
      </c>
      <c r="K709" s="27" t="s">
        <v>109</v>
      </c>
      <c r="L709" s="27" t="s">
        <v>12</v>
      </c>
      <c r="M709" s="27" t="s">
        <v>13</v>
      </c>
      <c r="N709" s="27" t="s">
        <v>10</v>
      </c>
      <c r="O709" s="27" t="s">
        <v>745</v>
      </c>
      <c r="P709" s="8">
        <v>0</v>
      </c>
      <c r="Q709" s="8"/>
      <c r="R709" s="8"/>
      <c r="S709" s="22" t="s">
        <v>10</v>
      </c>
      <c r="T709" s="387"/>
      <c r="U709" s="670"/>
      <c r="V709" s="387"/>
      <c r="W709" s="670"/>
      <c r="X709" s="387"/>
      <c r="Y709" s="670"/>
    </row>
    <row r="710" spans="1:25" s="9" customFormat="1" ht="40.5" hidden="1" customHeight="1" x14ac:dyDescent="0.25">
      <c r="A710" s="1118"/>
      <c r="B710" s="1119"/>
      <c r="C710" s="1006" t="s">
        <v>54</v>
      </c>
      <c r="D710" s="1007" t="s">
        <v>55</v>
      </c>
      <c r="E710" s="1007" t="s">
        <v>56</v>
      </c>
      <c r="F710" s="1011" t="s">
        <v>56</v>
      </c>
      <c r="G710" s="1011" t="s">
        <v>57</v>
      </c>
      <c r="H710" s="1011" t="s">
        <v>56</v>
      </c>
      <c r="I710" s="1007" t="s">
        <v>64</v>
      </c>
      <c r="J710" s="1008" t="s">
        <v>98</v>
      </c>
      <c r="K710" s="27" t="s">
        <v>109</v>
      </c>
      <c r="L710" s="27" t="s">
        <v>12</v>
      </c>
      <c r="M710" s="27" t="s">
        <v>13</v>
      </c>
      <c r="N710" s="27" t="s">
        <v>34</v>
      </c>
      <c r="O710" s="27" t="s">
        <v>25</v>
      </c>
      <c r="P710" s="8">
        <f>'345 (2021)Р-Н'!D17</f>
        <v>0</v>
      </c>
      <c r="Q710" s="8"/>
      <c r="R710" s="8"/>
      <c r="S710" s="22" t="s">
        <v>10</v>
      </c>
      <c r="T710" s="387"/>
      <c r="U710" s="670"/>
      <c r="V710" s="387"/>
      <c r="W710" s="670"/>
      <c r="X710" s="387"/>
      <c r="Y710" s="670"/>
    </row>
    <row r="711" spans="1:25" s="9" customFormat="1" ht="40.5" hidden="1" customHeight="1" x14ac:dyDescent="0.25">
      <c r="A711" s="1118"/>
      <c r="B711" s="1119"/>
      <c r="C711" s="1006" t="s">
        <v>54</v>
      </c>
      <c r="D711" s="1007" t="s">
        <v>55</v>
      </c>
      <c r="E711" s="1007" t="s">
        <v>56</v>
      </c>
      <c r="F711" s="1011" t="s">
        <v>56</v>
      </c>
      <c r="G711" s="1011" t="s">
        <v>57</v>
      </c>
      <c r="H711" s="1011" t="s">
        <v>56</v>
      </c>
      <c r="I711" s="1007" t="s">
        <v>64</v>
      </c>
      <c r="J711" s="1008" t="s">
        <v>98</v>
      </c>
      <c r="K711" s="27" t="s">
        <v>109</v>
      </c>
      <c r="L711" s="27" t="s">
        <v>52</v>
      </c>
      <c r="M711" s="27" t="s">
        <v>13</v>
      </c>
      <c r="N711" s="27" t="s">
        <v>10</v>
      </c>
      <c r="O711" s="27" t="s">
        <v>25</v>
      </c>
      <c r="P711" s="8">
        <f>'345 (2021)Р-Н'!D22+'345 (2021)Р-Н'!D27</f>
        <v>0</v>
      </c>
      <c r="Q711" s="8"/>
      <c r="R711" s="8"/>
      <c r="S711" s="22" t="s">
        <v>10</v>
      </c>
      <c r="T711" s="387"/>
      <c r="U711" s="670"/>
      <c r="V711" s="387"/>
      <c r="W711" s="670"/>
      <c r="X711" s="387"/>
      <c r="Y711" s="670"/>
    </row>
    <row r="712" spans="1:25" s="9" customFormat="1" ht="40.5" hidden="1" customHeight="1" x14ac:dyDescent="0.25">
      <c r="A712" s="1118"/>
      <c r="B712" s="1119"/>
      <c r="C712" s="1006" t="s">
        <v>54</v>
      </c>
      <c r="D712" s="1007" t="s">
        <v>55</v>
      </c>
      <c r="E712" s="1007" t="s">
        <v>56</v>
      </c>
      <c r="F712" s="1011" t="s">
        <v>56</v>
      </c>
      <c r="G712" s="1011" t="s">
        <v>57</v>
      </c>
      <c r="H712" s="1011" t="s">
        <v>56</v>
      </c>
      <c r="I712" s="1007" t="s">
        <v>58</v>
      </c>
      <c r="J712" s="1008" t="s">
        <v>98</v>
      </c>
      <c r="K712" s="27" t="s">
        <v>109</v>
      </c>
      <c r="L712" s="27" t="s">
        <v>12</v>
      </c>
      <c r="M712" s="27" t="s">
        <v>13</v>
      </c>
      <c r="N712" s="27" t="s">
        <v>20</v>
      </c>
      <c r="O712" s="27" t="s">
        <v>21</v>
      </c>
      <c r="P712" s="8">
        <f>'345 (2021)КРАЙ'!D16</f>
        <v>0</v>
      </c>
      <c r="Q712" s="8"/>
      <c r="R712" s="8"/>
      <c r="S712" s="22" t="s">
        <v>10</v>
      </c>
      <c r="T712" s="387"/>
      <c r="U712" s="670"/>
      <c r="V712" s="387"/>
      <c r="W712" s="670"/>
      <c r="X712" s="387"/>
      <c r="Y712" s="670"/>
    </row>
    <row r="713" spans="1:25" s="9" customFormat="1" ht="40.5" hidden="1" customHeight="1" x14ac:dyDescent="0.25">
      <c r="A713" s="1118"/>
      <c r="B713" s="1119"/>
      <c r="C713" s="1006" t="s">
        <v>54</v>
      </c>
      <c r="D713" s="1007" t="s">
        <v>55</v>
      </c>
      <c r="E713" s="1007" t="s">
        <v>56</v>
      </c>
      <c r="F713" s="1011" t="s">
        <v>56</v>
      </c>
      <c r="G713" s="1011" t="s">
        <v>57</v>
      </c>
      <c r="H713" s="1011" t="s">
        <v>56</v>
      </c>
      <c r="I713" s="1007" t="s">
        <v>58</v>
      </c>
      <c r="J713" s="1008" t="s">
        <v>98</v>
      </c>
      <c r="K713" s="27" t="s">
        <v>109</v>
      </c>
      <c r="L713" s="27" t="s">
        <v>52</v>
      </c>
      <c r="M713" s="27" t="s">
        <v>13</v>
      </c>
      <c r="N713" s="27" t="s">
        <v>10</v>
      </c>
      <c r="O713" s="27" t="s">
        <v>21</v>
      </c>
      <c r="P713" s="8">
        <f>'345 (2021)КРАЙ'!D20</f>
        <v>0</v>
      </c>
      <c r="Q713" s="8"/>
      <c r="R713" s="8"/>
      <c r="S713" s="22" t="s">
        <v>10</v>
      </c>
      <c r="T713" s="387"/>
      <c r="U713" s="670"/>
      <c r="V713" s="387"/>
      <c r="W713" s="670"/>
      <c r="X713" s="387"/>
      <c r="Y713" s="670"/>
    </row>
    <row r="714" spans="1:25" s="9" customFormat="1" ht="40.5" hidden="1" customHeight="1" x14ac:dyDescent="0.25">
      <c r="A714" s="1118"/>
      <c r="B714" s="1119"/>
      <c r="C714" s="1006" t="s">
        <v>54</v>
      </c>
      <c r="D714" s="1007" t="s">
        <v>55</v>
      </c>
      <c r="E714" s="1007" t="s">
        <v>56</v>
      </c>
      <c r="F714" s="1007" t="s">
        <v>56</v>
      </c>
      <c r="G714" s="1007" t="s">
        <v>57</v>
      </c>
      <c r="H714" s="1007" t="s">
        <v>56</v>
      </c>
      <c r="I714" s="1007" t="s">
        <v>1148</v>
      </c>
      <c r="J714" s="1008" t="s">
        <v>98</v>
      </c>
      <c r="K714" s="27" t="s">
        <v>109</v>
      </c>
      <c r="L714" s="27" t="s">
        <v>12</v>
      </c>
      <c r="M714" s="27" t="s">
        <v>13</v>
      </c>
      <c r="N714" s="27" t="s">
        <v>42</v>
      </c>
      <c r="O714" s="27" t="s">
        <v>40</v>
      </c>
      <c r="P714" s="8">
        <v>0</v>
      </c>
      <c r="Q714" s="8"/>
      <c r="R714" s="8"/>
      <c r="S714" s="22" t="s">
        <v>10</v>
      </c>
      <c r="T714" s="387"/>
      <c r="U714" s="670"/>
      <c r="V714" s="387"/>
      <c r="W714" s="670"/>
      <c r="X714" s="387"/>
      <c r="Y714" s="670"/>
    </row>
    <row r="715" spans="1:25" s="9" customFormat="1" ht="40.5" hidden="1" customHeight="1" x14ac:dyDescent="0.25">
      <c r="A715" s="1118"/>
      <c r="B715" s="1119"/>
      <c r="C715" s="1006" t="s">
        <v>54</v>
      </c>
      <c r="D715" s="1007" t="s">
        <v>55</v>
      </c>
      <c r="E715" s="1007" t="s">
        <v>56</v>
      </c>
      <c r="F715" s="1007"/>
      <c r="G715" s="1007"/>
      <c r="H715" s="1007"/>
      <c r="I715" s="1007"/>
      <c r="J715" s="1008" t="s">
        <v>98</v>
      </c>
      <c r="K715" s="27" t="s">
        <v>109</v>
      </c>
      <c r="L715" s="27" t="s">
        <v>12</v>
      </c>
      <c r="M715" s="27" t="s">
        <v>13</v>
      </c>
      <c r="N715" s="27" t="s">
        <v>748</v>
      </c>
      <c r="O715" s="27" t="s">
        <v>43</v>
      </c>
      <c r="P715" s="8">
        <v>0</v>
      </c>
      <c r="Q715" s="8"/>
      <c r="R715" s="8"/>
      <c r="S715" s="22" t="s">
        <v>10</v>
      </c>
      <c r="T715" s="387"/>
      <c r="U715" s="670"/>
      <c r="V715" s="387"/>
      <c r="W715" s="670"/>
      <c r="X715" s="387"/>
      <c r="Y715" s="670"/>
    </row>
    <row r="716" spans="1:25" s="9" customFormat="1" ht="40.5" hidden="1" customHeight="1" x14ac:dyDescent="0.25">
      <c r="A716" s="1118"/>
      <c r="B716" s="1119"/>
      <c r="C716" s="1006" t="s">
        <v>54</v>
      </c>
      <c r="D716" s="1007" t="s">
        <v>55</v>
      </c>
      <c r="E716" s="1007" t="s">
        <v>56</v>
      </c>
      <c r="F716" s="1007" t="s">
        <v>56</v>
      </c>
      <c r="G716" s="1007" t="s">
        <v>57</v>
      </c>
      <c r="H716" s="1007" t="s">
        <v>951</v>
      </c>
      <c r="I716" s="1007" t="s">
        <v>952</v>
      </c>
      <c r="J716" s="1008" t="s">
        <v>98</v>
      </c>
      <c r="K716" s="27" t="s">
        <v>109</v>
      </c>
      <c r="L716" s="27" t="s">
        <v>12</v>
      </c>
      <c r="M716" s="27" t="s">
        <v>13</v>
      </c>
      <c r="N716" s="27" t="s">
        <v>798</v>
      </c>
      <c r="O716" s="27" t="s">
        <v>43</v>
      </c>
      <c r="P716" s="8">
        <v>0</v>
      </c>
      <c r="Q716" s="8"/>
      <c r="R716" s="8"/>
      <c r="S716" s="22" t="s">
        <v>10</v>
      </c>
      <c r="T716" s="387"/>
      <c r="U716" s="670"/>
      <c r="V716" s="387"/>
      <c r="W716" s="670"/>
      <c r="X716" s="387"/>
      <c r="Y716" s="670"/>
    </row>
    <row r="717" spans="1:25" s="9" customFormat="1" ht="40.5" hidden="1" customHeight="1" x14ac:dyDescent="0.25">
      <c r="A717" s="1118"/>
      <c r="B717" s="1119"/>
      <c r="C717" s="1006" t="s">
        <v>54</v>
      </c>
      <c r="D717" s="1007" t="s">
        <v>55</v>
      </c>
      <c r="E717" s="1007" t="s">
        <v>56</v>
      </c>
      <c r="F717" s="1007"/>
      <c r="G717" s="1007"/>
      <c r="H717" s="1007"/>
      <c r="I717" s="1007"/>
      <c r="J717" s="1008" t="s">
        <v>98</v>
      </c>
      <c r="K717" s="27" t="s">
        <v>109</v>
      </c>
      <c r="L717" s="27" t="s">
        <v>12</v>
      </c>
      <c r="M717" s="27" t="s">
        <v>13</v>
      </c>
      <c r="N717" s="27" t="s">
        <v>800</v>
      </c>
      <c r="O717" s="27" t="s">
        <v>43</v>
      </c>
      <c r="P717" s="8">
        <v>0</v>
      </c>
      <c r="Q717" s="8"/>
      <c r="R717" s="8"/>
      <c r="S717" s="22" t="s">
        <v>10</v>
      </c>
      <c r="T717" s="387"/>
      <c r="U717" s="670"/>
      <c r="V717" s="387"/>
      <c r="W717" s="670"/>
      <c r="X717" s="387"/>
      <c r="Y717" s="670"/>
    </row>
    <row r="718" spans="1:25" s="9" customFormat="1" ht="40.5" hidden="1" customHeight="1" x14ac:dyDescent="0.25">
      <c r="A718" s="1118"/>
      <c r="B718" s="1119"/>
      <c r="C718" s="1006" t="s">
        <v>54</v>
      </c>
      <c r="D718" s="1007" t="s">
        <v>55</v>
      </c>
      <c r="E718" s="1007" t="s">
        <v>56</v>
      </c>
      <c r="F718" s="1007"/>
      <c r="G718" s="1007"/>
      <c r="H718" s="1007"/>
      <c r="I718" s="1007"/>
      <c r="J718" s="1008" t="s">
        <v>98</v>
      </c>
      <c r="K718" s="27" t="s">
        <v>109</v>
      </c>
      <c r="L718" s="27" t="s">
        <v>12</v>
      </c>
      <c r="M718" s="27" t="s">
        <v>13</v>
      </c>
      <c r="N718" s="27" t="s">
        <v>707</v>
      </c>
      <c r="O718" s="27" t="s">
        <v>43</v>
      </c>
      <c r="P718" s="8">
        <v>0</v>
      </c>
      <c r="Q718" s="8"/>
      <c r="R718" s="8"/>
      <c r="S718" s="22" t="s">
        <v>10</v>
      </c>
      <c r="T718" s="387"/>
      <c r="U718" s="670"/>
      <c r="V718" s="387"/>
      <c r="W718" s="670"/>
      <c r="X718" s="387"/>
      <c r="Y718" s="670"/>
    </row>
    <row r="719" spans="1:25" s="9" customFormat="1" ht="40.5" hidden="1" customHeight="1" x14ac:dyDescent="0.25">
      <c r="A719" s="1118"/>
      <c r="B719" s="1119"/>
      <c r="C719" s="1006" t="s">
        <v>54</v>
      </c>
      <c r="D719" s="1007" t="s">
        <v>55</v>
      </c>
      <c r="E719" s="1007" t="s">
        <v>56</v>
      </c>
      <c r="F719" s="1007"/>
      <c r="G719" s="1007"/>
      <c r="H719" s="1007"/>
      <c r="I719" s="1007"/>
      <c r="J719" s="1008" t="s">
        <v>98</v>
      </c>
      <c r="K719" s="27" t="s">
        <v>109</v>
      </c>
      <c r="L719" s="27" t="s">
        <v>12</v>
      </c>
      <c r="M719" s="27" t="s">
        <v>13</v>
      </c>
      <c r="N719" s="27" t="s">
        <v>707</v>
      </c>
      <c r="O719" s="27" t="s">
        <v>43</v>
      </c>
      <c r="P719" s="8">
        <v>0</v>
      </c>
      <c r="Q719" s="8"/>
      <c r="R719" s="8"/>
      <c r="S719" s="22" t="s">
        <v>10</v>
      </c>
      <c r="T719" s="387"/>
      <c r="U719" s="670"/>
      <c r="V719" s="387"/>
      <c r="W719" s="670"/>
      <c r="X719" s="387"/>
      <c r="Y719" s="670"/>
    </row>
    <row r="720" spans="1:25" s="9" customFormat="1" ht="40.5" hidden="1" customHeight="1" x14ac:dyDescent="0.25">
      <c r="A720" s="1118"/>
      <c r="B720" s="1119"/>
      <c r="C720" s="1006" t="s">
        <v>54</v>
      </c>
      <c r="D720" s="1007" t="s">
        <v>55</v>
      </c>
      <c r="E720" s="1007" t="s">
        <v>56</v>
      </c>
      <c r="F720" s="1007"/>
      <c r="G720" s="1007"/>
      <c r="H720" s="1007"/>
      <c r="I720" s="1007"/>
      <c r="J720" s="1008" t="s">
        <v>98</v>
      </c>
      <c r="K720" s="27" t="s">
        <v>109</v>
      </c>
      <c r="L720" s="27" t="s">
        <v>12</v>
      </c>
      <c r="M720" s="27" t="s">
        <v>13</v>
      </c>
      <c r="N720" s="27" t="s">
        <v>707</v>
      </c>
      <c r="O720" s="27" t="s">
        <v>43</v>
      </c>
      <c r="P720" s="8">
        <v>0</v>
      </c>
      <c r="Q720" s="8"/>
      <c r="R720" s="8"/>
      <c r="S720" s="22" t="s">
        <v>10</v>
      </c>
      <c r="T720" s="387"/>
      <c r="U720" s="670"/>
      <c r="V720" s="387"/>
      <c r="W720" s="670"/>
      <c r="X720" s="387"/>
      <c r="Y720" s="670"/>
    </row>
    <row r="721" spans="1:25" s="9" customFormat="1" ht="40.5" hidden="1" customHeight="1" x14ac:dyDescent="0.25">
      <c r="A721" s="1118"/>
      <c r="B721" s="1119"/>
      <c r="C721" s="1006" t="s">
        <v>54</v>
      </c>
      <c r="D721" s="1007" t="s">
        <v>55</v>
      </c>
      <c r="E721" s="1007" t="s">
        <v>56</v>
      </c>
      <c r="F721" s="1007"/>
      <c r="G721" s="1007"/>
      <c r="H721" s="1007"/>
      <c r="I721" s="1007"/>
      <c r="J721" s="1008" t="s">
        <v>98</v>
      </c>
      <c r="K721" s="27" t="s">
        <v>109</v>
      </c>
      <c r="L721" s="27" t="s">
        <v>12</v>
      </c>
      <c r="M721" s="27" t="s">
        <v>13</v>
      </c>
      <c r="N721" s="27" t="s">
        <v>707</v>
      </c>
      <c r="O721" s="27" t="s">
        <v>43</v>
      </c>
      <c r="P721" s="8">
        <v>0</v>
      </c>
      <c r="Q721" s="8"/>
      <c r="R721" s="8"/>
      <c r="S721" s="22" t="s">
        <v>10</v>
      </c>
      <c r="T721" s="387"/>
      <c r="U721" s="670"/>
      <c r="V721" s="387"/>
      <c r="W721" s="670"/>
      <c r="X721" s="387"/>
      <c r="Y721" s="670"/>
    </row>
    <row r="722" spans="1:25" s="9" customFormat="1" ht="40.5" hidden="1" customHeight="1" x14ac:dyDescent="0.25">
      <c r="A722" s="1118"/>
      <c r="B722" s="1119"/>
      <c r="C722" s="1006" t="s">
        <v>54</v>
      </c>
      <c r="D722" s="1007" t="s">
        <v>55</v>
      </c>
      <c r="E722" s="1007" t="s">
        <v>56</v>
      </c>
      <c r="F722" s="1007"/>
      <c r="G722" s="1007"/>
      <c r="H722" s="1007"/>
      <c r="I722" s="1007"/>
      <c r="J722" s="1008" t="s">
        <v>98</v>
      </c>
      <c r="K722" s="27" t="s">
        <v>109</v>
      </c>
      <c r="L722" s="27" t="s">
        <v>12</v>
      </c>
      <c r="M722" s="27" t="s">
        <v>13</v>
      </c>
      <c r="N722" s="27" t="s">
        <v>749</v>
      </c>
      <c r="O722" s="27" t="s">
        <v>43</v>
      </c>
      <c r="P722" s="8">
        <v>0</v>
      </c>
      <c r="Q722" s="8"/>
      <c r="R722" s="8"/>
      <c r="S722" s="22" t="s">
        <v>10</v>
      </c>
      <c r="T722" s="387"/>
      <c r="U722" s="670"/>
      <c r="V722" s="387"/>
      <c r="W722" s="670"/>
      <c r="X722" s="387"/>
      <c r="Y722" s="670"/>
    </row>
    <row r="723" spans="1:25" s="9" customFormat="1" ht="40.5" hidden="1" customHeight="1" x14ac:dyDescent="0.25">
      <c r="A723" s="1118"/>
      <c r="B723" s="1119"/>
      <c r="C723" s="1006" t="s">
        <v>54</v>
      </c>
      <c r="D723" s="1007" t="s">
        <v>55</v>
      </c>
      <c r="E723" s="1007" t="s">
        <v>56</v>
      </c>
      <c r="F723" s="1007"/>
      <c r="G723" s="1007"/>
      <c r="H723" s="1007"/>
      <c r="I723" s="1007"/>
      <c r="J723" s="1008" t="s">
        <v>98</v>
      </c>
      <c r="K723" s="27" t="s">
        <v>109</v>
      </c>
      <c r="L723" s="27" t="s">
        <v>12</v>
      </c>
      <c r="M723" s="27" t="s">
        <v>13</v>
      </c>
      <c r="N723" s="27" t="s">
        <v>749</v>
      </c>
      <c r="O723" s="27" t="s">
        <v>40</v>
      </c>
      <c r="P723" s="8">
        <v>0</v>
      </c>
      <c r="Q723" s="8"/>
      <c r="R723" s="8"/>
      <c r="S723" s="22" t="s">
        <v>10</v>
      </c>
      <c r="T723" s="387"/>
      <c r="U723" s="670"/>
      <c r="V723" s="387"/>
      <c r="W723" s="670"/>
      <c r="X723" s="387"/>
      <c r="Y723" s="670"/>
    </row>
    <row r="724" spans="1:25" s="9" customFormat="1" ht="40.5" hidden="1" customHeight="1" x14ac:dyDescent="0.25">
      <c r="A724" s="1118"/>
      <c r="B724" s="1119"/>
      <c r="C724" s="1006" t="s">
        <v>54</v>
      </c>
      <c r="D724" s="1007" t="s">
        <v>55</v>
      </c>
      <c r="E724" s="1007" t="s">
        <v>56</v>
      </c>
      <c r="F724" s="1007" t="s">
        <v>56</v>
      </c>
      <c r="G724" s="1007" t="s">
        <v>57</v>
      </c>
      <c r="H724" s="1007" t="s">
        <v>951</v>
      </c>
      <c r="I724" s="1007" t="s">
        <v>952</v>
      </c>
      <c r="J724" s="1008" t="s">
        <v>98</v>
      </c>
      <c r="K724" s="27" t="s">
        <v>109</v>
      </c>
      <c r="L724" s="27" t="s">
        <v>12</v>
      </c>
      <c r="M724" s="27" t="s">
        <v>13</v>
      </c>
      <c r="N724" s="27" t="s">
        <v>807</v>
      </c>
      <c r="O724" s="27" t="s">
        <v>806</v>
      </c>
      <c r="P724" s="8">
        <v>0</v>
      </c>
      <c r="Q724" s="8"/>
      <c r="R724" s="8"/>
      <c r="S724" s="22" t="s">
        <v>10</v>
      </c>
      <c r="T724" s="387"/>
      <c r="U724" s="670"/>
      <c r="V724" s="387"/>
      <c r="W724" s="670"/>
      <c r="X724" s="387"/>
      <c r="Y724" s="670"/>
    </row>
    <row r="725" spans="1:25" s="9" customFormat="1" ht="40.5" hidden="1" customHeight="1" x14ac:dyDescent="0.25">
      <c r="A725" s="1118"/>
      <c r="B725" s="1119"/>
      <c r="C725" s="1006" t="s">
        <v>54</v>
      </c>
      <c r="D725" s="1007" t="s">
        <v>55</v>
      </c>
      <c r="E725" s="1007" t="s">
        <v>56</v>
      </c>
      <c r="F725" s="1007" t="s">
        <v>56</v>
      </c>
      <c r="G725" s="1007" t="s">
        <v>57</v>
      </c>
      <c r="H725" s="1007" t="s">
        <v>951</v>
      </c>
      <c r="I725" s="1007" t="s">
        <v>952</v>
      </c>
      <c r="J725" s="1008" t="s">
        <v>98</v>
      </c>
      <c r="K725" s="27" t="s">
        <v>109</v>
      </c>
      <c r="L725" s="27" t="s">
        <v>12</v>
      </c>
      <c r="M725" s="27" t="s">
        <v>13</v>
      </c>
      <c r="N725" s="27" t="s">
        <v>807</v>
      </c>
      <c r="O725" s="27" t="s">
        <v>40</v>
      </c>
      <c r="P725" s="8">
        <v>0</v>
      </c>
      <c r="Q725" s="8"/>
      <c r="R725" s="8"/>
      <c r="S725" s="22" t="s">
        <v>10</v>
      </c>
      <c r="T725" s="387"/>
      <c r="U725" s="670"/>
      <c r="V725" s="387"/>
      <c r="W725" s="670"/>
      <c r="X725" s="387"/>
      <c r="Y725" s="670"/>
    </row>
    <row r="726" spans="1:25" s="9" customFormat="1" ht="40.5" hidden="1" customHeight="1" x14ac:dyDescent="0.25">
      <c r="A726" s="1118"/>
      <c r="B726" s="1119"/>
      <c r="C726" s="1006" t="s">
        <v>54</v>
      </c>
      <c r="D726" s="1007" t="s">
        <v>55</v>
      </c>
      <c r="E726" s="1007" t="s">
        <v>56</v>
      </c>
      <c r="F726" s="1007"/>
      <c r="G726" s="1007"/>
      <c r="H726" s="1007"/>
      <c r="I726" s="1007"/>
      <c r="J726" s="1008" t="s">
        <v>98</v>
      </c>
      <c r="K726" s="27" t="s">
        <v>109</v>
      </c>
      <c r="L726" s="27" t="s">
        <v>12</v>
      </c>
      <c r="M726" s="27" t="s">
        <v>13</v>
      </c>
      <c r="N726" s="27" t="s">
        <v>810</v>
      </c>
      <c r="O726" s="27" t="s">
        <v>40</v>
      </c>
      <c r="P726" s="8">
        <v>0</v>
      </c>
      <c r="Q726" s="8"/>
      <c r="R726" s="8"/>
      <c r="S726" s="22" t="s">
        <v>10</v>
      </c>
      <c r="T726" s="387"/>
      <c r="U726" s="670"/>
      <c r="V726" s="387"/>
      <c r="W726" s="670"/>
      <c r="X726" s="387"/>
      <c r="Y726" s="670"/>
    </row>
    <row r="727" spans="1:25" s="9" customFormat="1" ht="40.5" hidden="1" customHeight="1" x14ac:dyDescent="0.25">
      <c r="A727" s="1118"/>
      <c r="B727" s="1119"/>
      <c r="C727" s="1006" t="s">
        <v>54</v>
      </c>
      <c r="D727" s="1007" t="s">
        <v>55</v>
      </c>
      <c r="E727" s="1007" t="s">
        <v>56</v>
      </c>
      <c r="F727" s="1007"/>
      <c r="G727" s="1007"/>
      <c r="H727" s="1007"/>
      <c r="I727" s="1007"/>
      <c r="J727" s="1008" t="s">
        <v>98</v>
      </c>
      <c r="K727" s="27" t="s">
        <v>109</v>
      </c>
      <c r="L727" s="27" t="s">
        <v>12</v>
      </c>
      <c r="M727" s="27" t="s">
        <v>13</v>
      </c>
      <c r="N727" s="27" t="s">
        <v>815</v>
      </c>
      <c r="O727" s="27" t="s">
        <v>40</v>
      </c>
      <c r="P727" s="8">
        <v>0</v>
      </c>
      <c r="Q727" s="8"/>
      <c r="R727" s="8"/>
      <c r="S727" s="22" t="s">
        <v>10</v>
      </c>
      <c r="T727" s="387"/>
      <c r="U727" s="670"/>
      <c r="V727" s="387"/>
      <c r="W727" s="670"/>
      <c r="X727" s="387"/>
      <c r="Y727" s="670"/>
    </row>
    <row r="728" spans="1:25" s="9" customFormat="1" ht="40.5" hidden="1" customHeight="1" x14ac:dyDescent="0.25">
      <c r="A728" s="1118"/>
      <c r="B728" s="1119"/>
      <c r="C728" s="1006" t="s">
        <v>54</v>
      </c>
      <c r="D728" s="1007" t="s">
        <v>55</v>
      </c>
      <c r="E728" s="1007" t="s">
        <v>56</v>
      </c>
      <c r="F728" s="1007"/>
      <c r="G728" s="1007"/>
      <c r="H728" s="1007"/>
      <c r="I728" s="1007"/>
      <c r="J728" s="1008" t="s">
        <v>98</v>
      </c>
      <c r="K728" s="27" t="s">
        <v>109</v>
      </c>
      <c r="L728" s="27" t="s">
        <v>12</v>
      </c>
      <c r="M728" s="27" t="s">
        <v>13</v>
      </c>
      <c r="N728" s="27" t="s">
        <v>815</v>
      </c>
      <c r="O728" s="27" t="s">
        <v>40</v>
      </c>
      <c r="P728" s="8">
        <v>0</v>
      </c>
      <c r="Q728" s="8"/>
      <c r="R728" s="8"/>
      <c r="S728" s="22" t="s">
        <v>10</v>
      </c>
      <c r="T728" s="387"/>
      <c r="U728" s="670"/>
      <c r="V728" s="387"/>
      <c r="W728" s="670"/>
      <c r="X728" s="387"/>
      <c r="Y728" s="670"/>
    </row>
    <row r="729" spans="1:25" s="9" customFormat="1" ht="40.5" hidden="1" customHeight="1" x14ac:dyDescent="0.25">
      <c r="A729" s="1118"/>
      <c r="B729" s="1119"/>
      <c r="C729" s="1006" t="s">
        <v>54</v>
      </c>
      <c r="D729" s="1007" t="s">
        <v>55</v>
      </c>
      <c r="E729" s="1007" t="s">
        <v>56</v>
      </c>
      <c r="F729" s="1007"/>
      <c r="G729" s="1007"/>
      <c r="H729" s="1007"/>
      <c r="I729" s="1007"/>
      <c r="J729" s="1008" t="s">
        <v>98</v>
      </c>
      <c r="K729" s="27" t="s">
        <v>109</v>
      </c>
      <c r="L729" s="27" t="s">
        <v>12</v>
      </c>
      <c r="M729" s="27" t="s">
        <v>13</v>
      </c>
      <c r="N729" s="27" t="s">
        <v>815</v>
      </c>
      <c r="O729" s="27" t="s">
        <v>40</v>
      </c>
      <c r="P729" s="8">
        <v>0</v>
      </c>
      <c r="Q729" s="8"/>
      <c r="R729" s="8"/>
      <c r="S729" s="22" t="s">
        <v>10</v>
      </c>
      <c r="T729" s="387"/>
      <c r="U729" s="670"/>
      <c r="V729" s="387"/>
      <c r="W729" s="670"/>
      <c r="X729" s="387"/>
      <c r="Y729" s="670"/>
    </row>
    <row r="730" spans="1:25" s="9" customFormat="1" ht="40.5" hidden="1" customHeight="1" x14ac:dyDescent="0.25">
      <c r="A730" s="1118"/>
      <c r="B730" s="1119"/>
      <c r="C730" s="1006" t="s">
        <v>54</v>
      </c>
      <c r="D730" s="1007" t="s">
        <v>55</v>
      </c>
      <c r="E730" s="1007" t="s">
        <v>56</v>
      </c>
      <c r="F730" s="1007"/>
      <c r="G730" s="1007"/>
      <c r="H730" s="1007"/>
      <c r="I730" s="1007"/>
      <c r="J730" s="1008" t="s">
        <v>98</v>
      </c>
      <c r="K730" s="27" t="s">
        <v>109</v>
      </c>
      <c r="L730" s="27" t="s">
        <v>12</v>
      </c>
      <c r="M730" s="27" t="s">
        <v>13</v>
      </c>
      <c r="N730" s="27" t="s">
        <v>820</v>
      </c>
      <c r="O730" s="27" t="s">
        <v>40</v>
      </c>
      <c r="P730" s="8">
        <v>0</v>
      </c>
      <c r="Q730" s="8"/>
      <c r="R730" s="8"/>
      <c r="S730" s="22" t="s">
        <v>10</v>
      </c>
      <c r="T730" s="387"/>
      <c r="U730" s="670"/>
      <c r="V730" s="387"/>
      <c r="W730" s="670"/>
      <c r="X730" s="387"/>
      <c r="Y730" s="670"/>
    </row>
    <row r="731" spans="1:25" s="9" customFormat="1" ht="40.5" hidden="1" customHeight="1" x14ac:dyDescent="0.25">
      <c r="A731" s="1118"/>
      <c r="B731" s="1119"/>
      <c r="C731" s="1006" t="s">
        <v>54</v>
      </c>
      <c r="D731" s="1007" t="s">
        <v>55</v>
      </c>
      <c r="E731" s="1007" t="s">
        <v>56</v>
      </c>
      <c r="F731" s="1007"/>
      <c r="G731" s="1007"/>
      <c r="H731" s="1007"/>
      <c r="I731" s="1007"/>
      <c r="J731" s="1008" t="s">
        <v>98</v>
      </c>
      <c r="K731" s="27" t="s">
        <v>109</v>
      </c>
      <c r="L731" s="27" t="s">
        <v>12</v>
      </c>
      <c r="M731" s="27" t="s">
        <v>13</v>
      </c>
      <c r="N731" s="27" t="s">
        <v>820</v>
      </c>
      <c r="O731" s="27" t="s">
        <v>40</v>
      </c>
      <c r="P731" s="8">
        <v>0</v>
      </c>
      <c r="Q731" s="8"/>
      <c r="R731" s="8"/>
      <c r="S731" s="22" t="s">
        <v>10</v>
      </c>
      <c r="T731" s="387"/>
      <c r="U731" s="670"/>
      <c r="V731" s="387"/>
      <c r="W731" s="670"/>
      <c r="X731" s="387"/>
      <c r="Y731" s="670"/>
    </row>
    <row r="732" spans="1:25" s="9" customFormat="1" ht="40.5" hidden="1" customHeight="1" x14ac:dyDescent="0.25">
      <c r="A732" s="1118"/>
      <c r="B732" s="1119"/>
      <c r="C732" s="1006" t="s">
        <v>54</v>
      </c>
      <c r="D732" s="1007" t="s">
        <v>55</v>
      </c>
      <c r="E732" s="1007" t="s">
        <v>56</v>
      </c>
      <c r="F732" s="1007"/>
      <c r="G732" s="1007"/>
      <c r="H732" s="1007"/>
      <c r="I732" s="1007"/>
      <c r="J732" s="1008" t="s">
        <v>98</v>
      </c>
      <c r="K732" s="27" t="s">
        <v>109</v>
      </c>
      <c r="L732" s="27" t="s">
        <v>12</v>
      </c>
      <c r="M732" s="27" t="s">
        <v>13</v>
      </c>
      <c r="N732" s="27" t="s">
        <v>820</v>
      </c>
      <c r="O732" s="27" t="s">
        <v>40</v>
      </c>
      <c r="P732" s="8">
        <v>0</v>
      </c>
      <c r="Q732" s="8"/>
      <c r="R732" s="8"/>
      <c r="S732" s="22" t="s">
        <v>10</v>
      </c>
      <c r="T732" s="387"/>
      <c r="U732" s="670"/>
      <c r="V732" s="387"/>
      <c r="W732" s="670"/>
      <c r="X732" s="387"/>
      <c r="Y732" s="670"/>
    </row>
    <row r="733" spans="1:25" s="9" customFormat="1" ht="40.5" customHeight="1" x14ac:dyDescent="0.25">
      <c r="A733" s="1091" t="s">
        <v>1188</v>
      </c>
      <c r="B733" s="1094"/>
      <c r="C733" s="1006" t="s">
        <v>54</v>
      </c>
      <c r="D733" s="1007" t="s">
        <v>55</v>
      </c>
      <c r="E733" s="1007" t="s">
        <v>56</v>
      </c>
      <c r="F733" s="1011" t="s">
        <v>56</v>
      </c>
      <c r="G733" s="1011" t="s">
        <v>57</v>
      </c>
      <c r="H733" s="1011" t="s">
        <v>56</v>
      </c>
      <c r="I733" s="1007" t="s">
        <v>64</v>
      </c>
      <c r="J733" s="1008" t="s">
        <v>98</v>
      </c>
      <c r="K733" s="27" t="s">
        <v>110</v>
      </c>
      <c r="L733" s="27" t="s">
        <v>12</v>
      </c>
      <c r="M733" s="27" t="s">
        <v>13</v>
      </c>
      <c r="N733" s="27" t="s">
        <v>10</v>
      </c>
      <c r="O733" s="27" t="s">
        <v>14</v>
      </c>
      <c r="P733" s="8">
        <f>'346 (2021)ВНЕБ, 120Д'!D25+'346 (2021)ВНЕБ, 140Д'!D25+'346 (2021)ВНЕБ, 150Д'!D25+'346 (2021)ВНЕБ, 400Д'!D25</f>
        <v>1368</v>
      </c>
      <c r="Q733" s="8">
        <v>0</v>
      </c>
      <c r="R733" s="8">
        <v>0</v>
      </c>
      <c r="S733" s="22" t="s">
        <v>10</v>
      </c>
      <c r="T733" s="387"/>
      <c r="U733" s="670"/>
      <c r="V733" s="387"/>
      <c r="W733" s="670"/>
      <c r="X733" s="387"/>
      <c r="Y733" s="670"/>
    </row>
    <row r="734" spans="1:25" s="9" customFormat="1" ht="40.5" hidden="1" customHeight="1" x14ac:dyDescent="0.25">
      <c r="A734" s="1092"/>
      <c r="B734" s="1095"/>
      <c r="C734" s="1006" t="s">
        <v>54</v>
      </c>
      <c r="D734" s="1007" t="s">
        <v>55</v>
      </c>
      <c r="E734" s="1007" t="s">
        <v>56</v>
      </c>
      <c r="F734" s="1011" t="s">
        <v>56</v>
      </c>
      <c r="G734" s="1011" t="s">
        <v>57</v>
      </c>
      <c r="H734" s="1011" t="s">
        <v>56</v>
      </c>
      <c r="I734" s="1007" t="s">
        <v>64</v>
      </c>
      <c r="J734" s="1008" t="s">
        <v>98</v>
      </c>
      <c r="K734" s="27" t="s">
        <v>110</v>
      </c>
      <c r="L734" s="27" t="s">
        <v>52</v>
      </c>
      <c r="M734" s="27" t="s">
        <v>13</v>
      </c>
      <c r="N734" s="27" t="s">
        <v>10</v>
      </c>
      <c r="O734" s="27" t="s">
        <v>14</v>
      </c>
      <c r="P734" s="8">
        <f>'346 (2021)ВНЕБ, 120Д'!D38+'346 (2021)ВНЕБ, 140Д'!D38+'346 (2021)ВНЕБ, 150Д'!D38+'346 (2021)ВНЕБ, 400Д'!D38</f>
        <v>0</v>
      </c>
      <c r="Q734" s="8"/>
      <c r="R734" s="8"/>
      <c r="S734" s="22" t="s">
        <v>10</v>
      </c>
      <c r="T734" s="387"/>
      <c r="U734" s="670"/>
      <c r="V734" s="387"/>
      <c r="W734" s="670"/>
      <c r="X734" s="387"/>
      <c r="Y734" s="670"/>
    </row>
    <row r="735" spans="1:25" s="9" customFormat="1" ht="40.5" hidden="1" customHeight="1" x14ac:dyDescent="0.25">
      <c r="A735" s="1092"/>
      <c r="B735" s="1095"/>
      <c r="C735" s="1006" t="s">
        <v>54</v>
      </c>
      <c r="D735" s="1007" t="s">
        <v>55</v>
      </c>
      <c r="E735" s="1007" t="s">
        <v>56</v>
      </c>
      <c r="F735" s="1011" t="s">
        <v>56</v>
      </c>
      <c r="G735" s="1011" t="s">
        <v>57</v>
      </c>
      <c r="H735" s="1011" t="s">
        <v>56</v>
      </c>
      <c r="I735" s="1007" t="s">
        <v>64</v>
      </c>
      <c r="J735" s="1008" t="s">
        <v>98</v>
      </c>
      <c r="K735" s="27" t="s">
        <v>110</v>
      </c>
      <c r="L735" s="27" t="s">
        <v>12</v>
      </c>
      <c r="M735" s="27" t="s">
        <v>13</v>
      </c>
      <c r="N735" s="27" t="s">
        <v>10</v>
      </c>
      <c r="O735" s="27" t="s">
        <v>744</v>
      </c>
      <c r="P735" s="8">
        <v>0</v>
      </c>
      <c r="Q735" s="8"/>
      <c r="R735" s="8"/>
      <c r="S735" s="22" t="s">
        <v>10</v>
      </c>
      <c r="T735" s="387"/>
      <c r="U735" s="670"/>
      <c r="V735" s="387"/>
      <c r="W735" s="670"/>
      <c r="X735" s="387"/>
      <c r="Y735" s="670"/>
    </row>
    <row r="736" spans="1:25" s="9" customFormat="1" ht="40.5" hidden="1" customHeight="1" x14ac:dyDescent="0.25">
      <c r="A736" s="1092"/>
      <c r="B736" s="1095"/>
      <c r="C736" s="1006" t="s">
        <v>54</v>
      </c>
      <c r="D736" s="1007" t="s">
        <v>55</v>
      </c>
      <c r="E736" s="1007" t="s">
        <v>56</v>
      </c>
      <c r="F736" s="1011" t="s">
        <v>56</v>
      </c>
      <c r="G736" s="1011" t="s">
        <v>57</v>
      </c>
      <c r="H736" s="1011" t="s">
        <v>56</v>
      </c>
      <c r="I736" s="1007" t="s">
        <v>64</v>
      </c>
      <c r="J736" s="1008" t="s">
        <v>98</v>
      </c>
      <c r="K736" s="27" t="s">
        <v>110</v>
      </c>
      <c r="L736" s="27" t="s">
        <v>12</v>
      </c>
      <c r="M736" s="27" t="s">
        <v>13</v>
      </c>
      <c r="N736" s="27" t="s">
        <v>10</v>
      </c>
      <c r="O736" s="27" t="s">
        <v>745</v>
      </c>
      <c r="P736" s="8">
        <f>'346 (2021)20.00.04'!D25</f>
        <v>0</v>
      </c>
      <c r="Q736" s="8"/>
      <c r="R736" s="8"/>
      <c r="S736" s="22" t="s">
        <v>10</v>
      </c>
      <c r="T736" s="387"/>
      <c r="U736" s="670"/>
      <c r="V736" s="387"/>
      <c r="W736" s="670"/>
      <c r="X736" s="387"/>
      <c r="Y736" s="670"/>
    </row>
    <row r="737" spans="1:25" s="9" customFormat="1" ht="40.5" customHeight="1" x14ac:dyDescent="0.25">
      <c r="A737" s="1092"/>
      <c r="B737" s="1095"/>
      <c r="C737" s="1006" t="s">
        <v>54</v>
      </c>
      <c r="D737" s="1007" t="s">
        <v>55</v>
      </c>
      <c r="E737" s="1007" t="s">
        <v>56</v>
      </c>
      <c r="F737" s="1011" t="s">
        <v>56</v>
      </c>
      <c r="G737" s="1011" t="s">
        <v>57</v>
      </c>
      <c r="H737" s="1011" t="s">
        <v>56</v>
      </c>
      <c r="I737" s="1007" t="s">
        <v>64</v>
      </c>
      <c r="J737" s="1008" t="s">
        <v>98</v>
      </c>
      <c r="K737" s="27" t="s">
        <v>110</v>
      </c>
      <c r="L737" s="27" t="s">
        <v>12</v>
      </c>
      <c r="M737" s="27" t="s">
        <v>13</v>
      </c>
      <c r="N737" s="27" t="s">
        <v>34</v>
      </c>
      <c r="O737" s="27" t="s">
        <v>25</v>
      </c>
      <c r="P737" s="8">
        <f>'346 (2021)Р-Н'!D20</f>
        <v>9213.42</v>
      </c>
      <c r="Q737" s="8"/>
      <c r="R737" s="8"/>
      <c r="S737" s="22" t="s">
        <v>10</v>
      </c>
      <c r="T737" s="387"/>
      <c r="U737" s="670"/>
      <c r="V737" s="387"/>
      <c r="W737" s="670"/>
      <c r="X737" s="387"/>
      <c r="Y737" s="670"/>
    </row>
    <row r="738" spans="1:25" s="9" customFormat="1" ht="40.5" hidden="1" customHeight="1" x14ac:dyDescent="0.25">
      <c r="A738" s="1092"/>
      <c r="B738" s="1095"/>
      <c r="C738" s="1006" t="s">
        <v>54</v>
      </c>
      <c r="D738" s="1007" t="s">
        <v>55</v>
      </c>
      <c r="E738" s="1007" t="s">
        <v>56</v>
      </c>
      <c r="F738" s="1011" t="s">
        <v>56</v>
      </c>
      <c r="G738" s="1011" t="s">
        <v>57</v>
      </c>
      <c r="H738" s="1011" t="s">
        <v>56</v>
      </c>
      <c r="I738" s="1007" t="s">
        <v>64</v>
      </c>
      <c r="J738" s="1008" t="s">
        <v>98</v>
      </c>
      <c r="K738" s="27" t="s">
        <v>110</v>
      </c>
      <c r="L738" s="27" t="s">
        <v>52</v>
      </c>
      <c r="M738" s="27" t="s">
        <v>13</v>
      </c>
      <c r="N738" s="27" t="s">
        <v>10</v>
      </c>
      <c r="O738" s="27" t="s">
        <v>25</v>
      </c>
      <c r="P738" s="8">
        <f>'346 (2021)Р-Н'!D28+'346 (2021)Р-Н'!D36</f>
        <v>0</v>
      </c>
      <c r="Q738" s="8"/>
      <c r="R738" s="8"/>
      <c r="S738" s="22" t="s">
        <v>10</v>
      </c>
      <c r="T738" s="387"/>
      <c r="U738" s="670"/>
      <c r="V738" s="387"/>
      <c r="W738" s="670"/>
      <c r="X738" s="387"/>
      <c r="Y738" s="670"/>
    </row>
    <row r="739" spans="1:25" s="9" customFormat="1" ht="40.5" customHeight="1" x14ac:dyDescent="0.25">
      <c r="A739" s="1092"/>
      <c r="B739" s="1095"/>
      <c r="C739" s="1006" t="s">
        <v>54</v>
      </c>
      <c r="D739" s="1007" t="s">
        <v>55</v>
      </c>
      <c r="E739" s="1007" t="s">
        <v>56</v>
      </c>
      <c r="F739" s="1011" t="s">
        <v>56</v>
      </c>
      <c r="G739" s="1011" t="s">
        <v>57</v>
      </c>
      <c r="H739" s="1011" t="s">
        <v>56</v>
      </c>
      <c r="I739" s="1007" t="s">
        <v>58</v>
      </c>
      <c r="J739" s="1008" t="s">
        <v>98</v>
      </c>
      <c r="K739" s="27" t="s">
        <v>110</v>
      </c>
      <c r="L739" s="27" t="s">
        <v>12</v>
      </c>
      <c r="M739" s="27" t="s">
        <v>13</v>
      </c>
      <c r="N739" s="27" t="s">
        <v>20</v>
      </c>
      <c r="O739" s="27" t="s">
        <v>21</v>
      </c>
      <c r="P739" s="8">
        <f>'346 (2021)КРАЙ'!D27</f>
        <v>45200</v>
      </c>
      <c r="Q739" s="8">
        <f>'346 (2022)КРАЙ'!D27</f>
        <v>35500</v>
      </c>
      <c r="R739" s="8">
        <f>'346 (2023)КРАЙ'!D27</f>
        <v>35500</v>
      </c>
      <c r="S739" s="22" t="s">
        <v>10</v>
      </c>
      <c r="T739" s="387"/>
      <c r="U739" s="670"/>
      <c r="V739" s="387"/>
      <c r="W739" s="670"/>
      <c r="X739" s="387"/>
      <c r="Y739" s="670"/>
    </row>
    <row r="740" spans="1:25" s="9" customFormat="1" ht="40.5" hidden="1" customHeight="1" x14ac:dyDescent="0.25">
      <c r="A740" s="1092"/>
      <c r="B740" s="1095"/>
      <c r="C740" s="1006" t="s">
        <v>54</v>
      </c>
      <c r="D740" s="1007" t="s">
        <v>55</v>
      </c>
      <c r="E740" s="1007" t="s">
        <v>56</v>
      </c>
      <c r="F740" s="1011" t="s">
        <v>56</v>
      </c>
      <c r="G740" s="1011" t="s">
        <v>57</v>
      </c>
      <c r="H740" s="1011" t="s">
        <v>56</v>
      </c>
      <c r="I740" s="1007" t="s">
        <v>58</v>
      </c>
      <c r="J740" s="1008" t="s">
        <v>98</v>
      </c>
      <c r="K740" s="27" t="s">
        <v>110</v>
      </c>
      <c r="L740" s="27" t="s">
        <v>52</v>
      </c>
      <c r="M740" s="27" t="s">
        <v>13</v>
      </c>
      <c r="N740" s="27" t="s">
        <v>10</v>
      </c>
      <c r="O740" s="27" t="s">
        <v>21</v>
      </c>
      <c r="P740" s="8">
        <f>'346 (2021)КРАЙ'!D42</f>
        <v>0</v>
      </c>
      <c r="Q740" s="8"/>
      <c r="R740" s="8"/>
      <c r="S740" s="22" t="s">
        <v>10</v>
      </c>
      <c r="T740" s="387"/>
      <c r="U740" s="670"/>
      <c r="V740" s="387"/>
      <c r="W740" s="670"/>
      <c r="X740" s="387"/>
      <c r="Y740" s="670"/>
    </row>
    <row r="741" spans="1:25" s="9" customFormat="1" ht="40.5" hidden="1" customHeight="1" x14ac:dyDescent="0.25">
      <c r="A741" s="1092"/>
      <c r="B741" s="1095"/>
      <c r="C741" s="1006" t="s">
        <v>54</v>
      </c>
      <c r="D741" s="1007" t="s">
        <v>55</v>
      </c>
      <c r="E741" s="1007" t="s">
        <v>56</v>
      </c>
      <c r="F741" s="1007" t="s">
        <v>56</v>
      </c>
      <c r="G741" s="1007" t="s">
        <v>57</v>
      </c>
      <c r="H741" s="1007" t="s">
        <v>56</v>
      </c>
      <c r="I741" s="1007" t="s">
        <v>1148</v>
      </c>
      <c r="J741" s="1008" t="s">
        <v>98</v>
      </c>
      <c r="K741" s="27" t="s">
        <v>110</v>
      </c>
      <c r="L741" s="27" t="s">
        <v>12</v>
      </c>
      <c r="M741" s="27" t="s">
        <v>13</v>
      </c>
      <c r="N741" s="27" t="s">
        <v>42</v>
      </c>
      <c r="O741" s="27" t="s">
        <v>40</v>
      </c>
      <c r="P741" s="8">
        <v>0</v>
      </c>
      <c r="Q741" s="8"/>
      <c r="R741" s="8"/>
      <c r="S741" s="22" t="s">
        <v>10</v>
      </c>
      <c r="T741" s="387"/>
      <c r="U741" s="670"/>
      <c r="V741" s="387"/>
      <c r="W741" s="670"/>
      <c r="X741" s="387"/>
      <c r="Y741" s="670"/>
    </row>
    <row r="742" spans="1:25" s="9" customFormat="1" ht="40.5" hidden="1" customHeight="1" x14ac:dyDescent="0.25">
      <c r="A742" s="1092"/>
      <c r="B742" s="1095"/>
      <c r="C742" s="1006" t="s">
        <v>54</v>
      </c>
      <c r="D742" s="1007" t="s">
        <v>55</v>
      </c>
      <c r="E742" s="1007" t="s">
        <v>56</v>
      </c>
      <c r="F742" s="1007"/>
      <c r="G742" s="1007"/>
      <c r="H742" s="1007"/>
      <c r="I742" s="1007"/>
      <c r="J742" s="1008" t="s">
        <v>98</v>
      </c>
      <c r="K742" s="27" t="s">
        <v>110</v>
      </c>
      <c r="L742" s="27" t="s">
        <v>12</v>
      </c>
      <c r="M742" s="27" t="s">
        <v>13</v>
      </c>
      <c r="N742" s="27" t="s">
        <v>748</v>
      </c>
      <c r="O742" s="27" t="s">
        <v>43</v>
      </c>
      <c r="P742" s="8">
        <v>0</v>
      </c>
      <c r="Q742" s="8"/>
      <c r="R742" s="8"/>
      <c r="S742" s="22" t="s">
        <v>10</v>
      </c>
      <c r="T742" s="387"/>
      <c r="U742" s="670"/>
      <c r="V742" s="387"/>
      <c r="W742" s="670"/>
      <c r="X742" s="387"/>
      <c r="Y742" s="670"/>
    </row>
    <row r="743" spans="1:25" s="9" customFormat="1" ht="40.5" hidden="1" customHeight="1" x14ac:dyDescent="0.25">
      <c r="A743" s="1092"/>
      <c r="B743" s="1095"/>
      <c r="C743" s="1006" t="s">
        <v>54</v>
      </c>
      <c r="D743" s="1007" t="s">
        <v>55</v>
      </c>
      <c r="E743" s="1007" t="s">
        <v>56</v>
      </c>
      <c r="F743" s="1007" t="s">
        <v>56</v>
      </c>
      <c r="G743" s="1007" t="s">
        <v>57</v>
      </c>
      <c r="H743" s="1007" t="s">
        <v>951</v>
      </c>
      <c r="I743" s="1007" t="s">
        <v>952</v>
      </c>
      <c r="J743" s="1008" t="s">
        <v>98</v>
      </c>
      <c r="K743" s="27" t="s">
        <v>110</v>
      </c>
      <c r="L743" s="27" t="s">
        <v>12</v>
      </c>
      <c r="M743" s="27" t="s">
        <v>13</v>
      </c>
      <c r="N743" s="27" t="s">
        <v>798</v>
      </c>
      <c r="O743" s="27" t="s">
        <v>43</v>
      </c>
      <c r="P743" s="8">
        <v>0</v>
      </c>
      <c r="Q743" s="8"/>
      <c r="R743" s="8"/>
      <c r="S743" s="22" t="s">
        <v>10</v>
      </c>
      <c r="T743" s="387"/>
      <c r="U743" s="670"/>
      <c r="V743" s="387"/>
      <c r="W743" s="670"/>
      <c r="X743" s="387"/>
      <c r="Y743" s="670"/>
    </row>
    <row r="744" spans="1:25" s="9" customFormat="1" ht="40.5" hidden="1" customHeight="1" x14ac:dyDescent="0.25">
      <c r="A744" s="1092"/>
      <c r="B744" s="1095"/>
      <c r="C744" s="1006" t="s">
        <v>54</v>
      </c>
      <c r="D744" s="1007" t="s">
        <v>55</v>
      </c>
      <c r="E744" s="1007" t="s">
        <v>56</v>
      </c>
      <c r="F744" s="1007" t="s">
        <v>56</v>
      </c>
      <c r="G744" s="1007" t="s">
        <v>57</v>
      </c>
      <c r="H744" s="1007" t="s">
        <v>56</v>
      </c>
      <c r="I744" s="1007" t="s">
        <v>827</v>
      </c>
      <c r="J744" s="1008" t="s">
        <v>98</v>
      </c>
      <c r="K744" s="27" t="s">
        <v>110</v>
      </c>
      <c r="L744" s="27" t="s">
        <v>12</v>
      </c>
      <c r="M744" s="27" t="s">
        <v>13</v>
      </c>
      <c r="N744" s="27" t="s">
        <v>938</v>
      </c>
      <c r="O744" s="27" t="s">
        <v>43</v>
      </c>
      <c r="P744" s="8">
        <v>0</v>
      </c>
      <c r="Q744" s="8"/>
      <c r="R744" s="8"/>
      <c r="S744" s="22" t="s">
        <v>10</v>
      </c>
      <c r="T744" s="387"/>
      <c r="U744" s="670"/>
      <c r="V744" s="387"/>
      <c r="W744" s="670"/>
      <c r="X744" s="387"/>
      <c r="Y744" s="670"/>
    </row>
    <row r="745" spans="1:25" s="9" customFormat="1" ht="40.5" hidden="1" customHeight="1" x14ac:dyDescent="0.25">
      <c r="A745" s="1092"/>
      <c r="B745" s="1095"/>
      <c r="C745" s="1006" t="s">
        <v>54</v>
      </c>
      <c r="D745" s="1007" t="s">
        <v>55</v>
      </c>
      <c r="E745" s="1007" t="s">
        <v>56</v>
      </c>
      <c r="F745" s="1007" t="s">
        <v>56</v>
      </c>
      <c r="G745" s="1007" t="s">
        <v>57</v>
      </c>
      <c r="H745" s="1007" t="s">
        <v>56</v>
      </c>
      <c r="I745" s="1007" t="s">
        <v>827</v>
      </c>
      <c r="J745" s="1008" t="s">
        <v>98</v>
      </c>
      <c r="K745" s="27" t="s">
        <v>110</v>
      </c>
      <c r="L745" s="27" t="s">
        <v>12</v>
      </c>
      <c r="M745" s="27" t="s">
        <v>13</v>
      </c>
      <c r="N745" s="27" t="s">
        <v>939</v>
      </c>
      <c r="O745" s="27" t="s">
        <v>43</v>
      </c>
      <c r="P745" s="8">
        <v>0</v>
      </c>
      <c r="Q745" s="8"/>
      <c r="R745" s="8"/>
      <c r="S745" s="22" t="s">
        <v>10</v>
      </c>
      <c r="T745" s="387"/>
      <c r="U745" s="670"/>
      <c r="V745" s="387"/>
      <c r="W745" s="670"/>
      <c r="X745" s="387"/>
      <c r="Y745" s="670"/>
    </row>
    <row r="746" spans="1:25" s="9" customFormat="1" ht="40.5" hidden="1" customHeight="1" x14ac:dyDescent="0.25">
      <c r="A746" s="1092"/>
      <c r="B746" s="1095"/>
      <c r="C746" s="1006" t="s">
        <v>54</v>
      </c>
      <c r="D746" s="1007" t="s">
        <v>55</v>
      </c>
      <c r="E746" s="1007" t="s">
        <v>56</v>
      </c>
      <c r="F746" s="1007"/>
      <c r="G746" s="1007"/>
      <c r="H746" s="1007"/>
      <c r="I746" s="1007"/>
      <c r="J746" s="1008" t="s">
        <v>98</v>
      </c>
      <c r="K746" s="27" t="s">
        <v>110</v>
      </c>
      <c r="L746" s="27" t="s">
        <v>12</v>
      </c>
      <c r="M746" s="27" t="s">
        <v>13</v>
      </c>
      <c r="N746" s="27" t="s">
        <v>800</v>
      </c>
      <c r="O746" s="27" t="s">
        <v>43</v>
      </c>
      <c r="P746" s="8">
        <v>0</v>
      </c>
      <c r="Q746" s="8"/>
      <c r="R746" s="8"/>
      <c r="S746" s="22" t="s">
        <v>10</v>
      </c>
      <c r="T746" s="387"/>
      <c r="U746" s="670"/>
      <c r="V746" s="387"/>
      <c r="W746" s="670"/>
      <c r="X746" s="387"/>
      <c r="Y746" s="670"/>
    </row>
    <row r="747" spans="1:25" s="9" customFormat="1" ht="40.5" hidden="1" customHeight="1" x14ac:dyDescent="0.25">
      <c r="A747" s="1092"/>
      <c r="B747" s="1095"/>
      <c r="C747" s="1006" t="s">
        <v>54</v>
      </c>
      <c r="D747" s="1007" t="s">
        <v>55</v>
      </c>
      <c r="E747" s="1007" t="s">
        <v>56</v>
      </c>
      <c r="F747" s="1007"/>
      <c r="G747" s="1007"/>
      <c r="H747" s="1007"/>
      <c r="I747" s="1007"/>
      <c r="J747" s="1008" t="s">
        <v>98</v>
      </c>
      <c r="K747" s="27" t="s">
        <v>110</v>
      </c>
      <c r="L747" s="27" t="s">
        <v>12</v>
      </c>
      <c r="M747" s="27" t="s">
        <v>13</v>
      </c>
      <c r="N747" s="27" t="s">
        <v>707</v>
      </c>
      <c r="O747" s="27" t="s">
        <v>43</v>
      </c>
      <c r="P747" s="8">
        <v>0</v>
      </c>
      <c r="Q747" s="8"/>
      <c r="R747" s="8"/>
      <c r="S747" s="22" t="s">
        <v>10</v>
      </c>
      <c r="T747" s="387"/>
      <c r="U747" s="670"/>
      <c r="V747" s="387"/>
      <c r="W747" s="670"/>
      <c r="X747" s="387"/>
      <c r="Y747" s="670"/>
    </row>
    <row r="748" spans="1:25" s="9" customFormat="1" ht="40.5" hidden="1" customHeight="1" x14ac:dyDescent="0.25">
      <c r="A748" s="1092"/>
      <c r="B748" s="1095"/>
      <c r="C748" s="1006" t="s">
        <v>54</v>
      </c>
      <c r="D748" s="1007" t="s">
        <v>55</v>
      </c>
      <c r="E748" s="1007" t="s">
        <v>56</v>
      </c>
      <c r="F748" s="1007"/>
      <c r="G748" s="1007"/>
      <c r="H748" s="1007"/>
      <c r="I748" s="1007"/>
      <c r="J748" s="1008" t="s">
        <v>98</v>
      </c>
      <c r="K748" s="27" t="s">
        <v>110</v>
      </c>
      <c r="L748" s="27" t="s">
        <v>12</v>
      </c>
      <c r="M748" s="27" t="s">
        <v>13</v>
      </c>
      <c r="N748" s="27" t="s">
        <v>707</v>
      </c>
      <c r="O748" s="27" t="s">
        <v>43</v>
      </c>
      <c r="P748" s="8">
        <v>0</v>
      </c>
      <c r="Q748" s="8"/>
      <c r="R748" s="8"/>
      <c r="S748" s="22" t="s">
        <v>10</v>
      </c>
      <c r="T748" s="387"/>
      <c r="U748" s="670"/>
      <c r="V748" s="387"/>
      <c r="W748" s="670"/>
      <c r="X748" s="387"/>
      <c r="Y748" s="670"/>
    </row>
    <row r="749" spans="1:25" s="9" customFormat="1" ht="40.5" hidden="1" customHeight="1" x14ac:dyDescent="0.25">
      <c r="A749" s="1092"/>
      <c r="B749" s="1095"/>
      <c r="C749" s="1006" t="s">
        <v>54</v>
      </c>
      <c r="D749" s="1007" t="s">
        <v>55</v>
      </c>
      <c r="E749" s="1007" t="s">
        <v>56</v>
      </c>
      <c r="F749" s="1007"/>
      <c r="G749" s="1007"/>
      <c r="H749" s="1007"/>
      <c r="I749" s="1007"/>
      <c r="J749" s="1008" t="s">
        <v>98</v>
      </c>
      <c r="K749" s="27" t="s">
        <v>110</v>
      </c>
      <c r="L749" s="27" t="s">
        <v>12</v>
      </c>
      <c r="M749" s="27" t="s">
        <v>13</v>
      </c>
      <c r="N749" s="27" t="s">
        <v>707</v>
      </c>
      <c r="O749" s="27" t="s">
        <v>43</v>
      </c>
      <c r="P749" s="8">
        <v>0</v>
      </c>
      <c r="Q749" s="8"/>
      <c r="R749" s="8"/>
      <c r="S749" s="22" t="s">
        <v>10</v>
      </c>
      <c r="T749" s="387"/>
      <c r="U749" s="670"/>
      <c r="V749" s="387"/>
      <c r="W749" s="670"/>
      <c r="X749" s="387"/>
      <c r="Y749" s="670"/>
    </row>
    <row r="750" spans="1:25" s="9" customFormat="1" ht="40.5" hidden="1" customHeight="1" x14ac:dyDescent="0.25">
      <c r="A750" s="1092"/>
      <c r="B750" s="1095"/>
      <c r="C750" s="1006" t="s">
        <v>54</v>
      </c>
      <c r="D750" s="1007" t="s">
        <v>55</v>
      </c>
      <c r="E750" s="1007" t="s">
        <v>56</v>
      </c>
      <c r="F750" s="1007"/>
      <c r="G750" s="1007"/>
      <c r="H750" s="1007"/>
      <c r="I750" s="1007"/>
      <c r="J750" s="1008" t="s">
        <v>98</v>
      </c>
      <c r="K750" s="27" t="s">
        <v>110</v>
      </c>
      <c r="L750" s="27" t="s">
        <v>12</v>
      </c>
      <c r="M750" s="27" t="s">
        <v>13</v>
      </c>
      <c r="N750" s="27" t="s">
        <v>707</v>
      </c>
      <c r="O750" s="27" t="s">
        <v>43</v>
      </c>
      <c r="P750" s="8">
        <v>0</v>
      </c>
      <c r="Q750" s="8"/>
      <c r="R750" s="8"/>
      <c r="S750" s="22" t="s">
        <v>10</v>
      </c>
      <c r="T750" s="387"/>
      <c r="U750" s="670"/>
      <c r="V750" s="387"/>
      <c r="W750" s="670"/>
      <c r="X750" s="387"/>
      <c r="Y750" s="670"/>
    </row>
    <row r="751" spans="1:25" s="9" customFormat="1" ht="40.5" hidden="1" customHeight="1" x14ac:dyDescent="0.25">
      <c r="A751" s="1092"/>
      <c r="B751" s="1095"/>
      <c r="C751" s="1006" t="s">
        <v>54</v>
      </c>
      <c r="D751" s="1007" t="s">
        <v>55</v>
      </c>
      <c r="E751" s="1007" t="s">
        <v>56</v>
      </c>
      <c r="F751" s="1007"/>
      <c r="G751" s="1007"/>
      <c r="H751" s="1007"/>
      <c r="I751" s="1007"/>
      <c r="J751" s="1008" t="s">
        <v>98</v>
      </c>
      <c r="K751" s="27" t="s">
        <v>110</v>
      </c>
      <c r="L751" s="27" t="s">
        <v>12</v>
      </c>
      <c r="M751" s="27" t="s">
        <v>13</v>
      </c>
      <c r="N751" s="27" t="s">
        <v>749</v>
      </c>
      <c r="O751" s="27" t="s">
        <v>43</v>
      </c>
      <c r="P751" s="8">
        <v>0</v>
      </c>
      <c r="Q751" s="8"/>
      <c r="R751" s="8"/>
      <c r="S751" s="22" t="s">
        <v>10</v>
      </c>
      <c r="T751" s="387"/>
      <c r="U751" s="670"/>
      <c r="V751" s="387"/>
      <c r="W751" s="670"/>
      <c r="X751" s="387"/>
      <c r="Y751" s="670"/>
    </row>
    <row r="752" spans="1:25" s="9" customFormat="1" ht="40.5" hidden="1" customHeight="1" x14ac:dyDescent="0.25">
      <c r="A752" s="1092"/>
      <c r="B752" s="1095"/>
      <c r="C752" s="1006" t="s">
        <v>54</v>
      </c>
      <c r="D752" s="1007" t="s">
        <v>55</v>
      </c>
      <c r="E752" s="1007" t="s">
        <v>56</v>
      </c>
      <c r="F752" s="1007"/>
      <c r="G752" s="1007"/>
      <c r="H752" s="1007"/>
      <c r="I752" s="1007"/>
      <c r="J752" s="1008" t="s">
        <v>98</v>
      </c>
      <c r="K752" s="27" t="s">
        <v>110</v>
      </c>
      <c r="L752" s="27" t="s">
        <v>12</v>
      </c>
      <c r="M752" s="27" t="s">
        <v>13</v>
      </c>
      <c r="N752" s="27" t="s">
        <v>749</v>
      </c>
      <c r="O752" s="27" t="s">
        <v>40</v>
      </c>
      <c r="P752" s="8">
        <v>0</v>
      </c>
      <c r="Q752" s="8"/>
      <c r="R752" s="8"/>
      <c r="S752" s="22" t="s">
        <v>10</v>
      </c>
      <c r="T752" s="387"/>
      <c r="U752" s="670"/>
      <c r="V752" s="387"/>
      <c r="W752" s="670"/>
      <c r="X752" s="387"/>
      <c r="Y752" s="670"/>
    </row>
    <row r="753" spans="1:25" s="9" customFormat="1" ht="40.5" hidden="1" customHeight="1" x14ac:dyDescent="0.25">
      <c r="A753" s="1092"/>
      <c r="B753" s="1095"/>
      <c r="C753" s="1006" t="s">
        <v>54</v>
      </c>
      <c r="D753" s="1007" t="s">
        <v>55</v>
      </c>
      <c r="E753" s="1007" t="s">
        <v>56</v>
      </c>
      <c r="F753" s="1007" t="s">
        <v>56</v>
      </c>
      <c r="G753" s="1007" t="s">
        <v>57</v>
      </c>
      <c r="H753" s="1007" t="s">
        <v>951</v>
      </c>
      <c r="I753" s="1007" t="s">
        <v>952</v>
      </c>
      <c r="J753" s="1008" t="s">
        <v>98</v>
      </c>
      <c r="K753" s="27" t="s">
        <v>110</v>
      </c>
      <c r="L753" s="27" t="s">
        <v>12</v>
      </c>
      <c r="M753" s="27" t="s">
        <v>13</v>
      </c>
      <c r="N753" s="27" t="s">
        <v>807</v>
      </c>
      <c r="O753" s="27" t="s">
        <v>806</v>
      </c>
      <c r="P753" s="8">
        <v>0</v>
      </c>
      <c r="Q753" s="8"/>
      <c r="R753" s="8"/>
      <c r="S753" s="22" t="s">
        <v>10</v>
      </c>
      <c r="T753" s="387"/>
      <c r="U753" s="670"/>
      <c r="V753" s="387"/>
      <c r="W753" s="670"/>
      <c r="X753" s="387"/>
      <c r="Y753" s="670"/>
    </row>
    <row r="754" spans="1:25" s="9" customFormat="1" ht="40.5" hidden="1" customHeight="1" x14ac:dyDescent="0.25">
      <c r="A754" s="1092"/>
      <c r="B754" s="1095"/>
      <c r="C754" s="1006" t="s">
        <v>54</v>
      </c>
      <c r="D754" s="1007" t="s">
        <v>55</v>
      </c>
      <c r="E754" s="1007" t="s">
        <v>56</v>
      </c>
      <c r="F754" s="1007" t="s">
        <v>56</v>
      </c>
      <c r="G754" s="1007" t="s">
        <v>57</v>
      </c>
      <c r="H754" s="1007" t="s">
        <v>951</v>
      </c>
      <c r="I754" s="1007" t="s">
        <v>952</v>
      </c>
      <c r="J754" s="1008" t="s">
        <v>98</v>
      </c>
      <c r="K754" s="27" t="s">
        <v>110</v>
      </c>
      <c r="L754" s="27" t="s">
        <v>12</v>
      </c>
      <c r="M754" s="27" t="s">
        <v>13</v>
      </c>
      <c r="N754" s="27" t="s">
        <v>807</v>
      </c>
      <c r="O754" s="27" t="s">
        <v>40</v>
      </c>
      <c r="P754" s="8">
        <v>0</v>
      </c>
      <c r="Q754" s="8"/>
      <c r="R754" s="8"/>
      <c r="S754" s="22" t="s">
        <v>10</v>
      </c>
      <c r="T754" s="387"/>
      <c r="U754" s="670"/>
      <c r="V754" s="387"/>
      <c r="W754" s="670"/>
      <c r="X754" s="387"/>
      <c r="Y754" s="670"/>
    </row>
    <row r="755" spans="1:25" s="9" customFormat="1" ht="40.5" hidden="1" customHeight="1" x14ac:dyDescent="0.25">
      <c r="A755" s="1092"/>
      <c r="B755" s="1095"/>
      <c r="C755" s="1006" t="s">
        <v>54</v>
      </c>
      <c r="D755" s="1007" t="s">
        <v>55</v>
      </c>
      <c r="E755" s="1007" t="s">
        <v>56</v>
      </c>
      <c r="F755" s="1007" t="s">
        <v>56</v>
      </c>
      <c r="G755" s="1007" t="s">
        <v>9</v>
      </c>
      <c r="H755" s="1007" t="s">
        <v>63</v>
      </c>
      <c r="I755" s="1007" t="s">
        <v>823</v>
      </c>
      <c r="J755" s="1008" t="s">
        <v>98</v>
      </c>
      <c r="K755" s="27" t="s">
        <v>110</v>
      </c>
      <c r="L755" s="27" t="s">
        <v>12</v>
      </c>
      <c r="M755" s="27" t="s">
        <v>13</v>
      </c>
      <c r="N755" s="27" t="s">
        <v>808</v>
      </c>
      <c r="O755" s="27" t="s">
        <v>40</v>
      </c>
      <c r="P755" s="8">
        <f>'346 (2021)500.02.0003 ЕГЭ'!D24</f>
        <v>0</v>
      </c>
      <c r="Q755" s="8">
        <f>'346 (2022)500.02.0003 ЕГЭ'!D24</f>
        <v>0</v>
      </c>
      <c r="R755" s="8">
        <f>'346 (2023)500.02.0003 ЕГЭ'!D24</f>
        <v>0</v>
      </c>
      <c r="S755" s="22" t="s">
        <v>10</v>
      </c>
      <c r="T755" s="387"/>
      <c r="U755" s="670"/>
      <c r="V755" s="387"/>
      <c r="W755" s="670"/>
      <c r="X755" s="387"/>
      <c r="Y755" s="670"/>
    </row>
    <row r="756" spans="1:25" s="9" customFormat="1" ht="40.5" hidden="1" customHeight="1" x14ac:dyDescent="0.25">
      <c r="A756" s="1092"/>
      <c r="B756" s="1095"/>
      <c r="C756" s="1006" t="s">
        <v>54</v>
      </c>
      <c r="D756" s="1007" t="s">
        <v>55</v>
      </c>
      <c r="E756" s="1007" t="s">
        <v>56</v>
      </c>
      <c r="F756" s="1007"/>
      <c r="G756" s="1007"/>
      <c r="H756" s="1007"/>
      <c r="I756" s="1007"/>
      <c r="J756" s="1008" t="s">
        <v>98</v>
      </c>
      <c r="K756" s="27" t="s">
        <v>110</v>
      </c>
      <c r="L756" s="27" t="s">
        <v>12</v>
      </c>
      <c r="M756" s="27" t="s">
        <v>13</v>
      </c>
      <c r="N756" s="27" t="s">
        <v>810</v>
      </c>
      <c r="O756" s="27" t="s">
        <v>40</v>
      </c>
      <c r="P756" s="8">
        <v>0</v>
      </c>
      <c r="Q756" s="8"/>
      <c r="R756" s="8"/>
      <c r="S756" s="22" t="s">
        <v>10</v>
      </c>
      <c r="T756" s="387"/>
      <c r="U756" s="670"/>
      <c r="V756" s="387"/>
      <c r="W756" s="670"/>
      <c r="X756" s="387"/>
      <c r="Y756" s="670"/>
    </row>
    <row r="757" spans="1:25" s="9" customFormat="1" ht="40.5" hidden="1" customHeight="1" x14ac:dyDescent="0.25">
      <c r="A757" s="1092"/>
      <c r="B757" s="1095"/>
      <c r="C757" s="1006" t="s">
        <v>54</v>
      </c>
      <c r="D757" s="1007" t="s">
        <v>55</v>
      </c>
      <c r="E757" s="1007" t="s">
        <v>56</v>
      </c>
      <c r="F757" s="1007"/>
      <c r="G757" s="1007"/>
      <c r="H757" s="1007"/>
      <c r="I757" s="1007"/>
      <c r="J757" s="1008" t="s">
        <v>98</v>
      </c>
      <c r="K757" s="27" t="s">
        <v>110</v>
      </c>
      <c r="L757" s="27" t="s">
        <v>12</v>
      </c>
      <c r="M757" s="27" t="s">
        <v>13</v>
      </c>
      <c r="N757" s="27" t="s">
        <v>815</v>
      </c>
      <c r="O757" s="27" t="s">
        <v>40</v>
      </c>
      <c r="P757" s="8">
        <v>0</v>
      </c>
      <c r="Q757" s="8"/>
      <c r="R757" s="8"/>
      <c r="S757" s="22" t="s">
        <v>10</v>
      </c>
      <c r="T757" s="387"/>
      <c r="U757" s="670"/>
      <c r="V757" s="387"/>
      <c r="W757" s="670"/>
      <c r="X757" s="387"/>
      <c r="Y757" s="670"/>
    </row>
    <row r="758" spans="1:25" s="9" customFormat="1" ht="40.5" hidden="1" customHeight="1" x14ac:dyDescent="0.25">
      <c r="A758" s="1092"/>
      <c r="B758" s="1095"/>
      <c r="C758" s="1006" t="s">
        <v>54</v>
      </c>
      <c r="D758" s="1007" t="s">
        <v>55</v>
      </c>
      <c r="E758" s="1007" t="s">
        <v>56</v>
      </c>
      <c r="F758" s="1007"/>
      <c r="G758" s="1007"/>
      <c r="H758" s="1007"/>
      <c r="I758" s="1007"/>
      <c r="J758" s="1008" t="s">
        <v>98</v>
      </c>
      <c r="K758" s="27" t="s">
        <v>110</v>
      </c>
      <c r="L758" s="27" t="s">
        <v>12</v>
      </c>
      <c r="M758" s="27" t="s">
        <v>13</v>
      </c>
      <c r="N758" s="27" t="s">
        <v>815</v>
      </c>
      <c r="O758" s="27" t="s">
        <v>40</v>
      </c>
      <c r="P758" s="8">
        <v>0</v>
      </c>
      <c r="Q758" s="8"/>
      <c r="R758" s="8"/>
      <c r="S758" s="22" t="s">
        <v>10</v>
      </c>
      <c r="T758" s="387"/>
      <c r="U758" s="670"/>
      <c r="V758" s="387"/>
      <c r="W758" s="670"/>
      <c r="X758" s="387"/>
      <c r="Y758" s="670"/>
    </row>
    <row r="759" spans="1:25" s="9" customFormat="1" ht="40.5" hidden="1" customHeight="1" x14ac:dyDescent="0.25">
      <c r="A759" s="1092"/>
      <c r="B759" s="1095"/>
      <c r="C759" s="1006" t="s">
        <v>54</v>
      </c>
      <c r="D759" s="1007" t="s">
        <v>55</v>
      </c>
      <c r="E759" s="1007" t="s">
        <v>56</v>
      </c>
      <c r="F759" s="1007"/>
      <c r="G759" s="1007"/>
      <c r="H759" s="1007"/>
      <c r="I759" s="1007"/>
      <c r="J759" s="1008" t="s">
        <v>98</v>
      </c>
      <c r="K759" s="27" t="s">
        <v>110</v>
      </c>
      <c r="L759" s="27" t="s">
        <v>12</v>
      </c>
      <c r="M759" s="27" t="s">
        <v>13</v>
      </c>
      <c r="N759" s="27" t="s">
        <v>815</v>
      </c>
      <c r="O759" s="27" t="s">
        <v>40</v>
      </c>
      <c r="P759" s="8">
        <v>0</v>
      </c>
      <c r="Q759" s="8"/>
      <c r="R759" s="8"/>
      <c r="S759" s="22" t="s">
        <v>10</v>
      </c>
      <c r="T759" s="387"/>
      <c r="U759" s="670"/>
      <c r="V759" s="387"/>
      <c r="W759" s="670"/>
      <c r="X759" s="387"/>
      <c r="Y759" s="670"/>
    </row>
    <row r="760" spans="1:25" s="9" customFormat="1" ht="40.5" hidden="1" customHeight="1" x14ac:dyDescent="0.25">
      <c r="A760" s="1092"/>
      <c r="B760" s="1095"/>
      <c r="C760" s="1006" t="s">
        <v>54</v>
      </c>
      <c r="D760" s="1007" t="s">
        <v>55</v>
      </c>
      <c r="E760" s="1007" t="s">
        <v>56</v>
      </c>
      <c r="F760" s="1007"/>
      <c r="G760" s="1007"/>
      <c r="H760" s="1007"/>
      <c r="I760" s="1007"/>
      <c r="J760" s="1008" t="s">
        <v>98</v>
      </c>
      <c r="K760" s="27" t="s">
        <v>110</v>
      </c>
      <c r="L760" s="27" t="s">
        <v>12</v>
      </c>
      <c r="M760" s="27" t="s">
        <v>13</v>
      </c>
      <c r="N760" s="27" t="s">
        <v>820</v>
      </c>
      <c r="O760" s="27" t="s">
        <v>40</v>
      </c>
      <c r="P760" s="8">
        <v>0</v>
      </c>
      <c r="Q760" s="8"/>
      <c r="R760" s="8"/>
      <c r="S760" s="22" t="s">
        <v>10</v>
      </c>
      <c r="T760" s="387"/>
      <c r="U760" s="670"/>
      <c r="V760" s="387"/>
      <c r="W760" s="670"/>
      <c r="X760" s="387"/>
      <c r="Y760" s="670"/>
    </row>
    <row r="761" spans="1:25" s="9" customFormat="1" ht="40.5" hidden="1" customHeight="1" x14ac:dyDescent="0.25">
      <c r="A761" s="1092"/>
      <c r="B761" s="1095"/>
      <c r="C761" s="1006" t="s">
        <v>54</v>
      </c>
      <c r="D761" s="1007" t="s">
        <v>55</v>
      </c>
      <c r="E761" s="1007" t="s">
        <v>56</v>
      </c>
      <c r="F761" s="1007"/>
      <c r="G761" s="1007"/>
      <c r="H761" s="1007"/>
      <c r="I761" s="1007"/>
      <c r="J761" s="1008" t="s">
        <v>98</v>
      </c>
      <c r="K761" s="27" t="s">
        <v>110</v>
      </c>
      <c r="L761" s="27" t="s">
        <v>12</v>
      </c>
      <c r="M761" s="27" t="s">
        <v>13</v>
      </c>
      <c r="N761" s="27" t="s">
        <v>820</v>
      </c>
      <c r="O761" s="27" t="s">
        <v>40</v>
      </c>
      <c r="P761" s="8">
        <v>0</v>
      </c>
      <c r="Q761" s="8"/>
      <c r="R761" s="8"/>
      <c r="S761" s="22" t="s">
        <v>10</v>
      </c>
      <c r="T761" s="387"/>
      <c r="U761" s="670"/>
      <c r="V761" s="387"/>
      <c r="W761" s="670"/>
      <c r="X761" s="387"/>
      <c r="Y761" s="670"/>
    </row>
    <row r="762" spans="1:25" s="9" customFormat="1" ht="40.5" hidden="1" customHeight="1" x14ac:dyDescent="0.25">
      <c r="A762" s="1092"/>
      <c r="B762" s="1095"/>
      <c r="C762" s="1006" t="s">
        <v>54</v>
      </c>
      <c r="D762" s="1007" t="s">
        <v>55</v>
      </c>
      <c r="E762" s="1007" t="s">
        <v>56</v>
      </c>
      <c r="F762" s="1007"/>
      <c r="G762" s="1007"/>
      <c r="H762" s="1007"/>
      <c r="I762" s="1007"/>
      <c r="J762" s="1008" t="s">
        <v>98</v>
      </c>
      <c r="K762" s="27" t="s">
        <v>110</v>
      </c>
      <c r="L762" s="27" t="s">
        <v>12</v>
      </c>
      <c r="M762" s="27" t="s">
        <v>13</v>
      </c>
      <c r="N762" s="27" t="s">
        <v>820</v>
      </c>
      <c r="O762" s="27" t="s">
        <v>40</v>
      </c>
      <c r="P762" s="8">
        <v>0</v>
      </c>
      <c r="Q762" s="8"/>
      <c r="R762" s="8"/>
      <c r="S762" s="22" t="s">
        <v>10</v>
      </c>
      <c r="T762" s="387"/>
      <c r="U762" s="670"/>
      <c r="V762" s="387"/>
      <c r="W762" s="670"/>
      <c r="X762" s="387"/>
      <c r="Y762" s="670"/>
    </row>
    <row r="763" spans="1:25" s="9" customFormat="1" ht="40.5" hidden="1" customHeight="1" x14ac:dyDescent="0.25">
      <c r="A763" s="1091" t="s">
        <v>124</v>
      </c>
      <c r="B763" s="1094"/>
      <c r="C763" s="1006" t="s">
        <v>54</v>
      </c>
      <c r="D763" s="1007" t="s">
        <v>55</v>
      </c>
      <c r="E763" s="1007" t="s">
        <v>56</v>
      </c>
      <c r="F763" s="1011" t="s">
        <v>56</v>
      </c>
      <c r="G763" s="1011" t="s">
        <v>57</v>
      </c>
      <c r="H763" s="1011" t="s">
        <v>56</v>
      </c>
      <c r="I763" s="1007" t="s">
        <v>64</v>
      </c>
      <c r="J763" s="1008" t="s">
        <v>98</v>
      </c>
      <c r="K763" s="27" t="s">
        <v>125</v>
      </c>
      <c r="L763" s="27" t="s">
        <v>12</v>
      </c>
      <c r="M763" s="27" t="s">
        <v>13</v>
      </c>
      <c r="N763" s="27" t="s">
        <v>10</v>
      </c>
      <c r="O763" s="27" t="s">
        <v>14</v>
      </c>
      <c r="P763" s="8">
        <f>'347 (2021)ВНЕБ, 120Д'!D20+'347 (2021)ВНЕБ, 400Д'!D20</f>
        <v>0</v>
      </c>
      <c r="Q763" s="8"/>
      <c r="R763" s="8"/>
      <c r="S763" s="22" t="s">
        <v>10</v>
      </c>
      <c r="T763" s="387"/>
      <c r="U763" s="670"/>
      <c r="V763" s="387"/>
      <c r="W763" s="670"/>
      <c r="X763" s="387"/>
      <c r="Y763" s="670"/>
    </row>
    <row r="764" spans="1:25" s="9" customFormat="1" ht="40.5" hidden="1" customHeight="1" x14ac:dyDescent="0.25">
      <c r="A764" s="1092"/>
      <c r="B764" s="1095"/>
      <c r="C764" s="1006" t="s">
        <v>54</v>
      </c>
      <c r="D764" s="1007" t="s">
        <v>55</v>
      </c>
      <c r="E764" s="1007" t="s">
        <v>56</v>
      </c>
      <c r="F764" s="1011" t="s">
        <v>56</v>
      </c>
      <c r="G764" s="1011" t="s">
        <v>57</v>
      </c>
      <c r="H764" s="1011" t="s">
        <v>56</v>
      </c>
      <c r="I764" s="1007" t="s">
        <v>64</v>
      </c>
      <c r="J764" s="1008" t="s">
        <v>98</v>
      </c>
      <c r="K764" s="27" t="s">
        <v>125</v>
      </c>
      <c r="L764" s="27" t="s">
        <v>52</v>
      </c>
      <c r="M764" s="27" t="s">
        <v>13</v>
      </c>
      <c r="N764" s="27" t="s">
        <v>10</v>
      </c>
      <c r="O764" s="27" t="s">
        <v>14</v>
      </c>
      <c r="P764" s="8">
        <f>'347 (2021)ВНЕБ, 120Д'!D28+'347 (2021)ВНЕБ, 400Д'!D28</f>
        <v>0</v>
      </c>
      <c r="Q764" s="8"/>
      <c r="R764" s="8"/>
      <c r="S764" s="22" t="s">
        <v>10</v>
      </c>
      <c r="T764" s="387"/>
      <c r="U764" s="670"/>
      <c r="V764" s="387"/>
      <c r="W764" s="670"/>
      <c r="X764" s="387"/>
      <c r="Y764" s="670"/>
    </row>
    <row r="765" spans="1:25" s="9" customFormat="1" ht="40.5" hidden="1" customHeight="1" x14ac:dyDescent="0.25">
      <c r="A765" s="1092"/>
      <c r="B765" s="1095"/>
      <c r="C765" s="1006" t="s">
        <v>54</v>
      </c>
      <c r="D765" s="1007" t="s">
        <v>55</v>
      </c>
      <c r="E765" s="1007" t="s">
        <v>56</v>
      </c>
      <c r="F765" s="1011" t="s">
        <v>56</v>
      </c>
      <c r="G765" s="1011" t="s">
        <v>57</v>
      </c>
      <c r="H765" s="1011" t="s">
        <v>56</v>
      </c>
      <c r="I765" s="1007" t="s">
        <v>64</v>
      </c>
      <c r="J765" s="1008" t="s">
        <v>98</v>
      </c>
      <c r="K765" s="27" t="s">
        <v>125</v>
      </c>
      <c r="L765" s="27" t="s">
        <v>12</v>
      </c>
      <c r="M765" s="27" t="s">
        <v>13</v>
      </c>
      <c r="N765" s="27" t="s">
        <v>10</v>
      </c>
      <c r="O765" s="27" t="s">
        <v>744</v>
      </c>
      <c r="P765" s="8">
        <v>0</v>
      </c>
      <c r="Q765" s="8"/>
      <c r="R765" s="8"/>
      <c r="S765" s="22" t="s">
        <v>10</v>
      </c>
      <c r="T765" s="387"/>
      <c r="U765" s="670"/>
      <c r="V765" s="387"/>
      <c r="W765" s="670"/>
      <c r="X765" s="387"/>
      <c r="Y765" s="670"/>
    </row>
    <row r="766" spans="1:25" s="9" customFormat="1" ht="40.5" hidden="1" customHeight="1" x14ac:dyDescent="0.25">
      <c r="A766" s="1092"/>
      <c r="B766" s="1095"/>
      <c r="C766" s="1006" t="s">
        <v>54</v>
      </c>
      <c r="D766" s="1007" t="s">
        <v>55</v>
      </c>
      <c r="E766" s="1007" t="s">
        <v>56</v>
      </c>
      <c r="F766" s="1011" t="s">
        <v>56</v>
      </c>
      <c r="G766" s="1011" t="s">
        <v>57</v>
      </c>
      <c r="H766" s="1011" t="s">
        <v>56</v>
      </c>
      <c r="I766" s="1007" t="s">
        <v>64</v>
      </c>
      <c r="J766" s="1008" t="s">
        <v>98</v>
      </c>
      <c r="K766" s="27" t="s">
        <v>125</v>
      </c>
      <c r="L766" s="27" t="s">
        <v>12</v>
      </c>
      <c r="M766" s="27" t="s">
        <v>13</v>
      </c>
      <c r="N766" s="27" t="s">
        <v>10</v>
      </c>
      <c r="O766" s="27" t="s">
        <v>745</v>
      </c>
      <c r="P766" s="8">
        <v>0</v>
      </c>
      <c r="Q766" s="8"/>
      <c r="R766" s="8"/>
      <c r="S766" s="22" t="s">
        <v>10</v>
      </c>
      <c r="T766" s="387"/>
      <c r="U766" s="670"/>
      <c r="V766" s="387"/>
      <c r="W766" s="670"/>
      <c r="X766" s="387"/>
      <c r="Y766" s="670"/>
    </row>
    <row r="767" spans="1:25" s="9" customFormat="1" ht="40.5" hidden="1" customHeight="1" x14ac:dyDescent="0.25">
      <c r="A767" s="1092"/>
      <c r="B767" s="1095"/>
      <c r="C767" s="1006" t="s">
        <v>54</v>
      </c>
      <c r="D767" s="1007" t="s">
        <v>55</v>
      </c>
      <c r="E767" s="1007" t="s">
        <v>56</v>
      </c>
      <c r="F767" s="1011" t="s">
        <v>56</v>
      </c>
      <c r="G767" s="1011" t="s">
        <v>57</v>
      </c>
      <c r="H767" s="1011" t="s">
        <v>56</v>
      </c>
      <c r="I767" s="1007" t="s">
        <v>64</v>
      </c>
      <c r="J767" s="1008" t="s">
        <v>98</v>
      </c>
      <c r="K767" s="27" t="s">
        <v>125</v>
      </c>
      <c r="L767" s="27" t="s">
        <v>12</v>
      </c>
      <c r="M767" s="27" t="s">
        <v>13</v>
      </c>
      <c r="N767" s="27" t="s">
        <v>34</v>
      </c>
      <c r="O767" s="27" t="s">
        <v>25</v>
      </c>
      <c r="P767" s="8">
        <v>0</v>
      </c>
      <c r="Q767" s="8"/>
      <c r="R767" s="8"/>
      <c r="S767" s="22" t="s">
        <v>10</v>
      </c>
      <c r="T767" s="387"/>
      <c r="U767" s="670"/>
      <c r="V767" s="387"/>
      <c r="W767" s="670"/>
      <c r="X767" s="387"/>
      <c r="Y767" s="670"/>
    </row>
    <row r="768" spans="1:25" s="9" customFormat="1" ht="40.5" hidden="1" customHeight="1" x14ac:dyDescent="0.25">
      <c r="A768" s="1092"/>
      <c r="B768" s="1095"/>
      <c r="C768" s="1006" t="s">
        <v>54</v>
      </c>
      <c r="D768" s="1007" t="s">
        <v>55</v>
      </c>
      <c r="E768" s="1007" t="s">
        <v>56</v>
      </c>
      <c r="F768" s="1011" t="s">
        <v>56</v>
      </c>
      <c r="G768" s="1011" t="s">
        <v>57</v>
      </c>
      <c r="H768" s="1011" t="s">
        <v>56</v>
      </c>
      <c r="I768" s="1007" t="s">
        <v>64</v>
      </c>
      <c r="J768" s="1008" t="s">
        <v>98</v>
      </c>
      <c r="K768" s="27" t="s">
        <v>125</v>
      </c>
      <c r="L768" s="27" t="s">
        <v>52</v>
      </c>
      <c r="M768" s="27" t="s">
        <v>13</v>
      </c>
      <c r="N768" s="27" t="s">
        <v>10</v>
      </c>
      <c r="O768" s="27" t="s">
        <v>25</v>
      </c>
      <c r="P768" s="8">
        <v>0</v>
      </c>
      <c r="Q768" s="8"/>
      <c r="R768" s="8"/>
      <c r="S768" s="22" t="s">
        <v>10</v>
      </c>
      <c r="T768" s="387"/>
      <c r="U768" s="670"/>
      <c r="V768" s="387"/>
      <c r="W768" s="670"/>
      <c r="X768" s="387"/>
      <c r="Y768" s="670"/>
    </row>
    <row r="769" spans="1:25" s="9" customFormat="1" ht="40.5" hidden="1" customHeight="1" x14ac:dyDescent="0.25">
      <c r="A769" s="1092"/>
      <c r="B769" s="1095"/>
      <c r="C769" s="1006" t="s">
        <v>54</v>
      </c>
      <c r="D769" s="1007" t="s">
        <v>55</v>
      </c>
      <c r="E769" s="1007" t="s">
        <v>56</v>
      </c>
      <c r="F769" s="1011" t="s">
        <v>56</v>
      </c>
      <c r="G769" s="1011" t="s">
        <v>57</v>
      </c>
      <c r="H769" s="1011" t="s">
        <v>56</v>
      </c>
      <c r="I769" s="1007" t="s">
        <v>58</v>
      </c>
      <c r="J769" s="1008" t="s">
        <v>98</v>
      </c>
      <c r="K769" s="27" t="s">
        <v>125</v>
      </c>
      <c r="L769" s="27" t="s">
        <v>12</v>
      </c>
      <c r="M769" s="27" t="s">
        <v>13</v>
      </c>
      <c r="N769" s="27" t="s">
        <v>20</v>
      </c>
      <c r="O769" s="27" t="s">
        <v>21</v>
      </c>
      <c r="P769" s="8">
        <v>0</v>
      </c>
      <c r="Q769" s="8"/>
      <c r="R769" s="8"/>
      <c r="S769" s="22" t="s">
        <v>10</v>
      </c>
      <c r="T769" s="387"/>
      <c r="U769" s="670"/>
      <c r="V769" s="387"/>
      <c r="W769" s="670"/>
      <c r="X769" s="387"/>
      <c r="Y769" s="670"/>
    </row>
    <row r="770" spans="1:25" s="9" customFormat="1" ht="40.5" hidden="1" customHeight="1" x14ac:dyDescent="0.25">
      <c r="A770" s="1092"/>
      <c r="B770" s="1095"/>
      <c r="C770" s="1006" t="s">
        <v>54</v>
      </c>
      <c r="D770" s="1007" t="s">
        <v>55</v>
      </c>
      <c r="E770" s="1007" t="s">
        <v>56</v>
      </c>
      <c r="F770" s="1011" t="s">
        <v>56</v>
      </c>
      <c r="G770" s="1011" t="s">
        <v>57</v>
      </c>
      <c r="H770" s="1011" t="s">
        <v>56</v>
      </c>
      <c r="I770" s="1007" t="s">
        <v>58</v>
      </c>
      <c r="J770" s="1008" t="s">
        <v>98</v>
      </c>
      <c r="K770" s="27" t="s">
        <v>125</v>
      </c>
      <c r="L770" s="27" t="s">
        <v>52</v>
      </c>
      <c r="M770" s="27" t="s">
        <v>13</v>
      </c>
      <c r="N770" s="27" t="s">
        <v>10</v>
      </c>
      <c r="O770" s="27" t="s">
        <v>21</v>
      </c>
      <c r="P770" s="8">
        <v>0</v>
      </c>
      <c r="Q770" s="8"/>
      <c r="R770" s="8"/>
      <c r="S770" s="22" t="s">
        <v>10</v>
      </c>
      <c r="T770" s="387"/>
      <c r="U770" s="670"/>
      <c r="V770" s="387"/>
      <c r="W770" s="670"/>
      <c r="X770" s="387"/>
      <c r="Y770" s="670"/>
    </row>
    <row r="771" spans="1:25" s="9" customFormat="1" ht="40.5" hidden="1" customHeight="1" x14ac:dyDescent="0.25">
      <c r="A771" s="1092"/>
      <c r="B771" s="1095"/>
      <c r="C771" s="1006" t="s">
        <v>54</v>
      </c>
      <c r="D771" s="1007" t="s">
        <v>55</v>
      </c>
      <c r="E771" s="1007" t="s">
        <v>56</v>
      </c>
      <c r="F771" s="1007" t="s">
        <v>56</v>
      </c>
      <c r="G771" s="1007" t="s">
        <v>57</v>
      </c>
      <c r="H771" s="1007" t="s">
        <v>56</v>
      </c>
      <c r="I771" s="1007" t="s">
        <v>1148</v>
      </c>
      <c r="J771" s="1008" t="s">
        <v>98</v>
      </c>
      <c r="K771" s="27" t="s">
        <v>125</v>
      </c>
      <c r="L771" s="27" t="s">
        <v>12</v>
      </c>
      <c r="M771" s="27" t="s">
        <v>13</v>
      </c>
      <c r="N771" s="27" t="s">
        <v>42</v>
      </c>
      <c r="O771" s="27" t="s">
        <v>40</v>
      </c>
      <c r="P771" s="8">
        <v>0</v>
      </c>
      <c r="Q771" s="8"/>
      <c r="R771" s="8"/>
      <c r="S771" s="22" t="s">
        <v>10</v>
      </c>
      <c r="T771" s="387"/>
      <c r="U771" s="670"/>
      <c r="V771" s="387"/>
      <c r="W771" s="670"/>
      <c r="X771" s="387"/>
      <c r="Y771" s="670"/>
    </row>
    <row r="772" spans="1:25" s="9" customFormat="1" ht="40.5" hidden="1" customHeight="1" x14ac:dyDescent="0.25">
      <c r="A772" s="1092"/>
      <c r="B772" s="1095"/>
      <c r="C772" s="1006" t="s">
        <v>54</v>
      </c>
      <c r="D772" s="1007" t="s">
        <v>55</v>
      </c>
      <c r="E772" s="1007" t="s">
        <v>56</v>
      </c>
      <c r="F772" s="1007"/>
      <c r="G772" s="1007"/>
      <c r="H772" s="1007"/>
      <c r="I772" s="1007"/>
      <c r="J772" s="1008" t="s">
        <v>98</v>
      </c>
      <c r="K772" s="27" t="s">
        <v>125</v>
      </c>
      <c r="L772" s="27" t="s">
        <v>12</v>
      </c>
      <c r="M772" s="27" t="s">
        <v>13</v>
      </c>
      <c r="N772" s="27" t="s">
        <v>748</v>
      </c>
      <c r="O772" s="27" t="s">
        <v>43</v>
      </c>
      <c r="P772" s="8">
        <v>0</v>
      </c>
      <c r="Q772" s="8"/>
      <c r="R772" s="8"/>
      <c r="S772" s="22" t="s">
        <v>10</v>
      </c>
      <c r="T772" s="387"/>
      <c r="U772" s="670"/>
      <c r="V772" s="387"/>
      <c r="W772" s="670"/>
      <c r="X772" s="387"/>
      <c r="Y772" s="670"/>
    </row>
    <row r="773" spans="1:25" s="9" customFormat="1" ht="40.5" hidden="1" customHeight="1" x14ac:dyDescent="0.25">
      <c r="A773" s="1092"/>
      <c r="B773" s="1095"/>
      <c r="C773" s="1006" t="s">
        <v>54</v>
      </c>
      <c r="D773" s="1007" t="s">
        <v>55</v>
      </c>
      <c r="E773" s="1007" t="s">
        <v>56</v>
      </c>
      <c r="F773" s="1007"/>
      <c r="G773" s="1007"/>
      <c r="H773" s="1007"/>
      <c r="I773" s="1007"/>
      <c r="J773" s="1008" t="s">
        <v>98</v>
      </c>
      <c r="K773" s="27" t="s">
        <v>125</v>
      </c>
      <c r="L773" s="27" t="s">
        <v>12</v>
      </c>
      <c r="M773" s="27" t="s">
        <v>13</v>
      </c>
      <c r="N773" s="27" t="s">
        <v>707</v>
      </c>
      <c r="O773" s="27" t="s">
        <v>43</v>
      </c>
      <c r="P773" s="8">
        <v>0</v>
      </c>
      <c r="Q773" s="8"/>
      <c r="R773" s="8"/>
      <c r="S773" s="22" t="s">
        <v>10</v>
      </c>
      <c r="T773" s="387"/>
      <c r="U773" s="670"/>
      <c r="V773" s="387"/>
      <c r="W773" s="670"/>
      <c r="X773" s="387"/>
      <c r="Y773" s="670"/>
    </row>
    <row r="774" spans="1:25" s="9" customFormat="1" ht="40.5" hidden="1" customHeight="1" x14ac:dyDescent="0.25">
      <c r="A774" s="1092"/>
      <c r="B774" s="1095"/>
      <c r="C774" s="1006" t="s">
        <v>54</v>
      </c>
      <c r="D774" s="1007" t="s">
        <v>55</v>
      </c>
      <c r="E774" s="1007" t="s">
        <v>56</v>
      </c>
      <c r="F774" s="1007"/>
      <c r="G774" s="1007"/>
      <c r="H774" s="1007"/>
      <c r="I774" s="1007"/>
      <c r="J774" s="1008" t="s">
        <v>98</v>
      </c>
      <c r="K774" s="27" t="s">
        <v>125</v>
      </c>
      <c r="L774" s="27" t="s">
        <v>12</v>
      </c>
      <c r="M774" s="27" t="s">
        <v>13</v>
      </c>
      <c r="N774" s="27" t="s">
        <v>707</v>
      </c>
      <c r="O774" s="27" t="s">
        <v>43</v>
      </c>
      <c r="P774" s="8">
        <v>0</v>
      </c>
      <c r="Q774" s="8"/>
      <c r="R774" s="8"/>
      <c r="S774" s="22" t="s">
        <v>10</v>
      </c>
      <c r="T774" s="387"/>
      <c r="U774" s="670"/>
      <c r="V774" s="387"/>
      <c r="W774" s="670"/>
      <c r="X774" s="387"/>
      <c r="Y774" s="670"/>
    </row>
    <row r="775" spans="1:25" s="9" customFormat="1" ht="40.5" hidden="1" customHeight="1" x14ac:dyDescent="0.25">
      <c r="A775" s="1092"/>
      <c r="B775" s="1095"/>
      <c r="C775" s="1006" t="s">
        <v>54</v>
      </c>
      <c r="D775" s="1007" t="s">
        <v>55</v>
      </c>
      <c r="E775" s="1007" t="s">
        <v>56</v>
      </c>
      <c r="F775" s="1007"/>
      <c r="G775" s="1007"/>
      <c r="H775" s="1007"/>
      <c r="I775" s="1007"/>
      <c r="J775" s="1008" t="s">
        <v>98</v>
      </c>
      <c r="K775" s="27" t="s">
        <v>125</v>
      </c>
      <c r="L775" s="27" t="s">
        <v>12</v>
      </c>
      <c r="M775" s="27" t="s">
        <v>13</v>
      </c>
      <c r="N775" s="27" t="s">
        <v>707</v>
      </c>
      <c r="O775" s="27" t="s">
        <v>43</v>
      </c>
      <c r="P775" s="8">
        <v>0</v>
      </c>
      <c r="Q775" s="8"/>
      <c r="R775" s="8"/>
      <c r="S775" s="22" t="s">
        <v>10</v>
      </c>
      <c r="T775" s="387"/>
      <c r="U775" s="670"/>
      <c r="V775" s="387"/>
      <c r="W775" s="670"/>
      <c r="X775" s="387"/>
      <c r="Y775" s="670"/>
    </row>
    <row r="776" spans="1:25" s="9" customFormat="1" ht="40.5" hidden="1" customHeight="1" x14ac:dyDescent="0.25">
      <c r="A776" s="1092"/>
      <c r="B776" s="1095"/>
      <c r="C776" s="1006" t="s">
        <v>54</v>
      </c>
      <c r="D776" s="1007" t="s">
        <v>55</v>
      </c>
      <c r="E776" s="1007" t="s">
        <v>56</v>
      </c>
      <c r="F776" s="1007"/>
      <c r="G776" s="1007"/>
      <c r="H776" s="1007"/>
      <c r="I776" s="1007"/>
      <c r="J776" s="1008" t="s">
        <v>98</v>
      </c>
      <c r="K776" s="27" t="s">
        <v>125</v>
      </c>
      <c r="L776" s="27" t="s">
        <v>12</v>
      </c>
      <c r="M776" s="27" t="s">
        <v>13</v>
      </c>
      <c r="N776" s="27" t="s">
        <v>749</v>
      </c>
      <c r="O776" s="27" t="s">
        <v>43</v>
      </c>
      <c r="P776" s="8">
        <v>0</v>
      </c>
      <c r="Q776" s="8"/>
      <c r="R776" s="8"/>
      <c r="S776" s="22" t="s">
        <v>10</v>
      </c>
      <c r="T776" s="387"/>
      <c r="U776" s="670"/>
      <c r="V776" s="387"/>
      <c r="W776" s="670"/>
      <c r="X776" s="387"/>
      <c r="Y776" s="670"/>
    </row>
    <row r="777" spans="1:25" s="9" customFormat="1" ht="40.5" hidden="1" customHeight="1" x14ac:dyDescent="0.25">
      <c r="A777" s="1092"/>
      <c r="B777" s="1095"/>
      <c r="C777" s="1006" t="s">
        <v>54</v>
      </c>
      <c r="D777" s="1007" t="s">
        <v>55</v>
      </c>
      <c r="E777" s="1007" t="s">
        <v>56</v>
      </c>
      <c r="F777" s="1007"/>
      <c r="G777" s="1007"/>
      <c r="H777" s="1007"/>
      <c r="I777" s="1007"/>
      <c r="J777" s="1008" t="s">
        <v>98</v>
      </c>
      <c r="K777" s="27" t="s">
        <v>125</v>
      </c>
      <c r="L777" s="27" t="s">
        <v>12</v>
      </c>
      <c r="M777" s="27" t="s">
        <v>13</v>
      </c>
      <c r="N777" s="27" t="s">
        <v>749</v>
      </c>
      <c r="O777" s="27" t="s">
        <v>40</v>
      </c>
      <c r="P777" s="8">
        <v>0</v>
      </c>
      <c r="Q777" s="8"/>
      <c r="R777" s="8"/>
      <c r="S777" s="22" t="s">
        <v>10</v>
      </c>
      <c r="T777" s="387"/>
      <c r="U777" s="670"/>
      <c r="V777" s="387"/>
      <c r="W777" s="670"/>
      <c r="X777" s="387"/>
      <c r="Y777" s="670"/>
    </row>
    <row r="778" spans="1:25" s="9" customFormat="1" ht="40.5" hidden="1" customHeight="1" x14ac:dyDescent="0.25">
      <c r="A778" s="1092"/>
      <c r="B778" s="1095"/>
      <c r="C778" s="1006" t="s">
        <v>54</v>
      </c>
      <c r="D778" s="1007" t="s">
        <v>55</v>
      </c>
      <c r="E778" s="1007" t="s">
        <v>56</v>
      </c>
      <c r="F778" s="1007"/>
      <c r="G778" s="1007"/>
      <c r="H778" s="1007"/>
      <c r="I778" s="1007"/>
      <c r="J778" s="1008" t="s">
        <v>98</v>
      </c>
      <c r="K778" s="27" t="s">
        <v>125</v>
      </c>
      <c r="L778" s="27" t="s">
        <v>12</v>
      </c>
      <c r="M778" s="27" t="s">
        <v>13</v>
      </c>
      <c r="N778" s="27" t="s">
        <v>750</v>
      </c>
      <c r="O778" s="27" t="s">
        <v>40</v>
      </c>
      <c r="P778" s="8">
        <v>0</v>
      </c>
      <c r="Q778" s="8"/>
      <c r="R778" s="8"/>
      <c r="S778" s="22" t="s">
        <v>10</v>
      </c>
      <c r="T778" s="387"/>
      <c r="U778" s="670"/>
      <c r="V778" s="387"/>
      <c r="W778" s="670"/>
      <c r="X778" s="387"/>
      <c r="Y778" s="670"/>
    </row>
    <row r="779" spans="1:25" s="9" customFormat="1" ht="40.5" hidden="1" customHeight="1" x14ac:dyDescent="0.25">
      <c r="A779" s="1093"/>
      <c r="B779" s="1096"/>
      <c r="C779" s="1006" t="s">
        <v>54</v>
      </c>
      <c r="D779" s="1007" t="s">
        <v>55</v>
      </c>
      <c r="E779" s="1007" t="s">
        <v>56</v>
      </c>
      <c r="F779" s="1007"/>
      <c r="G779" s="1007"/>
      <c r="H779" s="1007"/>
      <c r="I779" s="1007"/>
      <c r="J779" s="1008" t="s">
        <v>98</v>
      </c>
      <c r="K779" s="27" t="s">
        <v>125</v>
      </c>
      <c r="L779" s="27" t="s">
        <v>12</v>
      </c>
      <c r="M779" s="27" t="s">
        <v>13</v>
      </c>
      <c r="N779" s="27" t="s">
        <v>750</v>
      </c>
      <c r="O779" s="27" t="s">
        <v>40</v>
      </c>
      <c r="P779" s="8">
        <v>0</v>
      </c>
      <c r="Q779" s="8"/>
      <c r="R779" s="8"/>
      <c r="S779" s="22" t="s">
        <v>10</v>
      </c>
      <c r="T779" s="387"/>
      <c r="U779" s="670"/>
      <c r="V779" s="387"/>
      <c r="W779" s="670"/>
      <c r="X779" s="387"/>
      <c r="Y779" s="670"/>
    </row>
    <row r="780" spans="1:25" s="9" customFormat="1" ht="40.5" hidden="1" customHeight="1" x14ac:dyDescent="0.25">
      <c r="A780" s="1091" t="s">
        <v>111</v>
      </c>
      <c r="B780" s="1094"/>
      <c r="C780" s="1006" t="s">
        <v>54</v>
      </c>
      <c r="D780" s="1007" t="s">
        <v>55</v>
      </c>
      <c r="E780" s="1007" t="s">
        <v>56</v>
      </c>
      <c r="F780" s="1011" t="s">
        <v>56</v>
      </c>
      <c r="G780" s="1011" t="s">
        <v>57</v>
      </c>
      <c r="H780" s="1011" t="s">
        <v>56</v>
      </c>
      <c r="I780" s="1007" t="s">
        <v>64</v>
      </c>
      <c r="J780" s="1008" t="s">
        <v>98</v>
      </c>
      <c r="K780" s="27" t="s">
        <v>112</v>
      </c>
      <c r="L780" s="27" t="s">
        <v>12</v>
      </c>
      <c r="M780" s="27" t="s">
        <v>13</v>
      </c>
      <c r="N780" s="27" t="s">
        <v>10</v>
      </c>
      <c r="O780" s="27" t="s">
        <v>14</v>
      </c>
      <c r="P780" s="8">
        <f>'349 (2021)ВНЕБ, 120Д'!D20+'349 (2021)ВНЕБ, 400Д'!D20</f>
        <v>0</v>
      </c>
      <c r="Q780" s="8"/>
      <c r="R780" s="8"/>
      <c r="S780" s="22" t="s">
        <v>10</v>
      </c>
      <c r="T780" s="387"/>
      <c r="U780" s="670"/>
      <c r="V780" s="387"/>
      <c r="W780" s="670"/>
      <c r="X780" s="387"/>
      <c r="Y780" s="670"/>
    </row>
    <row r="781" spans="1:25" s="9" customFormat="1" ht="40.5" hidden="1" customHeight="1" x14ac:dyDescent="0.25">
      <c r="A781" s="1092"/>
      <c r="B781" s="1095"/>
      <c r="C781" s="1006" t="s">
        <v>54</v>
      </c>
      <c r="D781" s="1007" t="s">
        <v>55</v>
      </c>
      <c r="E781" s="1007" t="s">
        <v>56</v>
      </c>
      <c r="F781" s="1011" t="s">
        <v>56</v>
      </c>
      <c r="G781" s="1011" t="s">
        <v>57</v>
      </c>
      <c r="H781" s="1011" t="s">
        <v>56</v>
      </c>
      <c r="I781" s="1007" t="s">
        <v>64</v>
      </c>
      <c r="J781" s="1008" t="s">
        <v>98</v>
      </c>
      <c r="K781" s="27" t="s">
        <v>112</v>
      </c>
      <c r="L781" s="27" t="s">
        <v>52</v>
      </c>
      <c r="M781" s="27" t="s">
        <v>13</v>
      </c>
      <c r="N781" s="27" t="s">
        <v>10</v>
      </c>
      <c r="O781" s="27" t="s">
        <v>14</v>
      </c>
      <c r="P781" s="8">
        <f>'349 (2021)ВНЕБ, 120Д'!D28+'349 (2021)ВНЕБ, 400Д'!D28</f>
        <v>0</v>
      </c>
      <c r="Q781" s="8"/>
      <c r="R781" s="8"/>
      <c r="S781" s="22" t="s">
        <v>10</v>
      </c>
      <c r="T781" s="387"/>
      <c r="U781" s="670"/>
      <c r="V781" s="387"/>
      <c r="W781" s="670"/>
      <c r="X781" s="387"/>
      <c r="Y781" s="670"/>
    </row>
    <row r="782" spans="1:25" s="9" customFormat="1" ht="40.5" hidden="1" customHeight="1" x14ac:dyDescent="0.25">
      <c r="A782" s="1092"/>
      <c r="B782" s="1095"/>
      <c r="C782" s="1006" t="s">
        <v>54</v>
      </c>
      <c r="D782" s="1007" t="s">
        <v>55</v>
      </c>
      <c r="E782" s="1007" t="s">
        <v>56</v>
      </c>
      <c r="F782" s="1011" t="s">
        <v>56</v>
      </c>
      <c r="G782" s="1011" t="s">
        <v>57</v>
      </c>
      <c r="H782" s="1011" t="s">
        <v>56</v>
      </c>
      <c r="I782" s="1007" t="s">
        <v>64</v>
      </c>
      <c r="J782" s="1008" t="s">
        <v>98</v>
      </c>
      <c r="K782" s="27" t="s">
        <v>112</v>
      </c>
      <c r="L782" s="27" t="s">
        <v>12</v>
      </c>
      <c r="M782" s="27" t="s">
        <v>13</v>
      </c>
      <c r="N782" s="27" t="s">
        <v>10</v>
      </c>
      <c r="O782" s="27" t="s">
        <v>744</v>
      </c>
      <c r="P782" s="8">
        <v>0</v>
      </c>
      <c r="Q782" s="8"/>
      <c r="R782" s="8"/>
      <c r="S782" s="22" t="s">
        <v>10</v>
      </c>
      <c r="T782" s="387"/>
      <c r="U782" s="670"/>
      <c r="V782" s="387"/>
      <c r="W782" s="670"/>
      <c r="X782" s="387"/>
      <c r="Y782" s="670"/>
    </row>
    <row r="783" spans="1:25" s="9" customFormat="1" ht="40.5" hidden="1" customHeight="1" x14ac:dyDescent="0.25">
      <c r="A783" s="1092"/>
      <c r="B783" s="1095"/>
      <c r="C783" s="1006" t="s">
        <v>54</v>
      </c>
      <c r="D783" s="1007" t="s">
        <v>55</v>
      </c>
      <c r="E783" s="1007" t="s">
        <v>56</v>
      </c>
      <c r="F783" s="1011" t="s">
        <v>56</v>
      </c>
      <c r="G783" s="1011" t="s">
        <v>57</v>
      </c>
      <c r="H783" s="1011" t="s">
        <v>56</v>
      </c>
      <c r="I783" s="1007" t="s">
        <v>64</v>
      </c>
      <c r="J783" s="1008" t="s">
        <v>98</v>
      </c>
      <c r="K783" s="27" t="s">
        <v>112</v>
      </c>
      <c r="L783" s="27" t="s">
        <v>12</v>
      </c>
      <c r="M783" s="27" t="s">
        <v>13</v>
      </c>
      <c r="N783" s="27" t="s">
        <v>10</v>
      </c>
      <c r="O783" s="27" t="s">
        <v>745</v>
      </c>
      <c r="P783" s="8">
        <v>0</v>
      </c>
      <c r="Q783" s="8"/>
      <c r="R783" s="8"/>
      <c r="S783" s="22" t="s">
        <v>10</v>
      </c>
      <c r="T783" s="387"/>
      <c r="U783" s="670"/>
      <c r="V783" s="387"/>
      <c r="W783" s="670"/>
      <c r="X783" s="387"/>
      <c r="Y783" s="670"/>
    </row>
    <row r="784" spans="1:25" s="9" customFormat="1" ht="40.5" hidden="1" customHeight="1" x14ac:dyDescent="0.25">
      <c r="A784" s="1092"/>
      <c r="B784" s="1095"/>
      <c r="C784" s="1006" t="s">
        <v>54</v>
      </c>
      <c r="D784" s="1007" t="s">
        <v>55</v>
      </c>
      <c r="E784" s="1007" t="s">
        <v>56</v>
      </c>
      <c r="F784" s="1011" t="s">
        <v>56</v>
      </c>
      <c r="G784" s="1011" t="s">
        <v>57</v>
      </c>
      <c r="H784" s="1011" t="s">
        <v>56</v>
      </c>
      <c r="I784" s="1007" t="s">
        <v>64</v>
      </c>
      <c r="J784" s="1008" t="s">
        <v>98</v>
      </c>
      <c r="K784" s="27" t="s">
        <v>112</v>
      </c>
      <c r="L784" s="27" t="s">
        <v>12</v>
      </c>
      <c r="M784" s="27" t="s">
        <v>13</v>
      </c>
      <c r="N784" s="27" t="s">
        <v>34</v>
      </c>
      <c r="O784" s="27" t="s">
        <v>25</v>
      </c>
      <c r="P784" s="8">
        <v>0</v>
      </c>
      <c r="Q784" s="8"/>
      <c r="R784" s="8"/>
      <c r="S784" s="22" t="s">
        <v>10</v>
      </c>
      <c r="T784" s="387"/>
      <c r="U784" s="670"/>
      <c r="V784" s="387"/>
      <c r="W784" s="670"/>
      <c r="X784" s="387"/>
      <c r="Y784" s="670"/>
    </row>
    <row r="785" spans="1:25" s="9" customFormat="1" ht="40.5" hidden="1" customHeight="1" x14ac:dyDescent="0.25">
      <c r="A785" s="1092"/>
      <c r="B785" s="1095"/>
      <c r="C785" s="1006" t="s">
        <v>54</v>
      </c>
      <c r="D785" s="1007" t="s">
        <v>55</v>
      </c>
      <c r="E785" s="1007" t="s">
        <v>56</v>
      </c>
      <c r="F785" s="1011" t="s">
        <v>56</v>
      </c>
      <c r="G785" s="1011" t="s">
        <v>57</v>
      </c>
      <c r="H785" s="1011" t="s">
        <v>56</v>
      </c>
      <c r="I785" s="1007" t="s">
        <v>64</v>
      </c>
      <c r="J785" s="1008" t="s">
        <v>98</v>
      </c>
      <c r="K785" s="27" t="s">
        <v>112</v>
      </c>
      <c r="L785" s="27" t="s">
        <v>52</v>
      </c>
      <c r="M785" s="27" t="s">
        <v>13</v>
      </c>
      <c r="N785" s="27" t="s">
        <v>10</v>
      </c>
      <c r="O785" s="27" t="s">
        <v>25</v>
      </c>
      <c r="P785" s="8">
        <v>0</v>
      </c>
      <c r="Q785" s="8"/>
      <c r="R785" s="8"/>
      <c r="S785" s="22" t="s">
        <v>10</v>
      </c>
      <c r="T785" s="387"/>
      <c r="U785" s="670"/>
      <c r="V785" s="387"/>
      <c r="W785" s="670"/>
      <c r="X785" s="387"/>
      <c r="Y785" s="670"/>
    </row>
    <row r="786" spans="1:25" s="9" customFormat="1" ht="40.5" customHeight="1" x14ac:dyDescent="0.25">
      <c r="A786" s="1092"/>
      <c r="B786" s="1095"/>
      <c r="C786" s="1006" t="s">
        <v>54</v>
      </c>
      <c r="D786" s="1007" t="s">
        <v>55</v>
      </c>
      <c r="E786" s="1007" t="s">
        <v>56</v>
      </c>
      <c r="F786" s="1011" t="s">
        <v>56</v>
      </c>
      <c r="G786" s="1011" t="s">
        <v>57</v>
      </c>
      <c r="H786" s="1011" t="s">
        <v>56</v>
      </c>
      <c r="I786" s="1007" t="s">
        <v>58</v>
      </c>
      <c r="J786" s="1008" t="s">
        <v>98</v>
      </c>
      <c r="K786" s="27" t="s">
        <v>112</v>
      </c>
      <c r="L786" s="27" t="s">
        <v>12</v>
      </c>
      <c r="M786" s="27" t="s">
        <v>13</v>
      </c>
      <c r="N786" s="27" t="s">
        <v>20</v>
      </c>
      <c r="O786" s="27" t="s">
        <v>21</v>
      </c>
      <c r="P786" s="8">
        <f>'349 (2021)КРАЙ'!D20</f>
        <v>5000</v>
      </c>
      <c r="Q786" s="8"/>
      <c r="R786" s="8"/>
      <c r="S786" s="22" t="s">
        <v>10</v>
      </c>
      <c r="T786" s="387"/>
      <c r="U786" s="670"/>
      <c r="V786" s="387"/>
      <c r="W786" s="670"/>
      <c r="X786" s="387"/>
      <c r="Y786" s="670"/>
    </row>
    <row r="787" spans="1:25" s="9" customFormat="1" ht="40.5" hidden="1" customHeight="1" x14ac:dyDescent="0.25">
      <c r="A787" s="1092"/>
      <c r="B787" s="1095"/>
      <c r="C787" s="1006" t="s">
        <v>54</v>
      </c>
      <c r="D787" s="1007" t="s">
        <v>55</v>
      </c>
      <c r="E787" s="1007" t="s">
        <v>56</v>
      </c>
      <c r="F787" s="1011" t="s">
        <v>56</v>
      </c>
      <c r="G787" s="1011" t="s">
        <v>57</v>
      </c>
      <c r="H787" s="1011" t="s">
        <v>56</v>
      </c>
      <c r="I787" s="1007" t="s">
        <v>58</v>
      </c>
      <c r="J787" s="1008" t="s">
        <v>98</v>
      </c>
      <c r="K787" s="27" t="s">
        <v>112</v>
      </c>
      <c r="L787" s="27" t="s">
        <v>52</v>
      </c>
      <c r="M787" s="27" t="s">
        <v>13</v>
      </c>
      <c r="N787" s="27" t="s">
        <v>10</v>
      </c>
      <c r="O787" s="27" t="s">
        <v>21</v>
      </c>
      <c r="P787" s="8">
        <f>'349 (2021)КРАЙ'!D28</f>
        <v>0</v>
      </c>
      <c r="Q787" s="8"/>
      <c r="R787" s="8"/>
      <c r="S787" s="22" t="s">
        <v>10</v>
      </c>
      <c r="T787" s="387"/>
      <c r="U787" s="670"/>
      <c r="V787" s="387"/>
      <c r="W787" s="670"/>
      <c r="X787" s="387"/>
      <c r="Y787" s="670"/>
    </row>
    <row r="788" spans="1:25" s="9" customFormat="1" ht="40.5" hidden="1" customHeight="1" x14ac:dyDescent="0.25">
      <c r="A788" s="1092"/>
      <c r="B788" s="1095"/>
      <c r="C788" s="1006" t="s">
        <v>54</v>
      </c>
      <c r="D788" s="1007" t="s">
        <v>55</v>
      </c>
      <c r="E788" s="1007" t="s">
        <v>56</v>
      </c>
      <c r="F788" s="1007" t="s">
        <v>56</v>
      </c>
      <c r="G788" s="1007" t="s">
        <v>57</v>
      </c>
      <c r="H788" s="1007" t="s">
        <v>56</v>
      </c>
      <c r="I788" s="1007" t="s">
        <v>1148</v>
      </c>
      <c r="J788" s="1008" t="s">
        <v>98</v>
      </c>
      <c r="K788" s="27" t="s">
        <v>112</v>
      </c>
      <c r="L788" s="27" t="s">
        <v>12</v>
      </c>
      <c r="M788" s="27" t="s">
        <v>13</v>
      </c>
      <c r="N788" s="27" t="s">
        <v>42</v>
      </c>
      <c r="O788" s="27" t="s">
        <v>40</v>
      </c>
      <c r="P788" s="8">
        <v>0</v>
      </c>
      <c r="Q788" s="8"/>
      <c r="R788" s="8"/>
      <c r="S788" s="22" t="s">
        <v>10</v>
      </c>
      <c r="T788" s="387"/>
      <c r="U788" s="670"/>
      <c r="V788" s="387"/>
      <c r="W788" s="670"/>
      <c r="X788" s="387"/>
      <c r="Y788" s="670"/>
    </row>
    <row r="789" spans="1:25" s="9" customFormat="1" ht="40.5" hidden="1" customHeight="1" x14ac:dyDescent="0.25">
      <c r="A789" s="1092"/>
      <c r="B789" s="1095"/>
      <c r="C789" s="1006" t="s">
        <v>54</v>
      </c>
      <c r="D789" s="1007" t="s">
        <v>55</v>
      </c>
      <c r="E789" s="1007" t="s">
        <v>56</v>
      </c>
      <c r="F789" s="1007"/>
      <c r="G789" s="1007"/>
      <c r="H789" s="1007"/>
      <c r="I789" s="1007"/>
      <c r="J789" s="1008" t="s">
        <v>98</v>
      </c>
      <c r="K789" s="27" t="s">
        <v>112</v>
      </c>
      <c r="L789" s="27" t="s">
        <v>12</v>
      </c>
      <c r="M789" s="27" t="s">
        <v>13</v>
      </c>
      <c r="N789" s="27" t="s">
        <v>748</v>
      </c>
      <c r="O789" s="27" t="s">
        <v>43</v>
      </c>
      <c r="P789" s="8">
        <v>0</v>
      </c>
      <c r="Q789" s="8"/>
      <c r="R789" s="8"/>
      <c r="S789" s="22" t="s">
        <v>10</v>
      </c>
      <c r="T789" s="387"/>
      <c r="U789" s="670"/>
      <c r="V789" s="387"/>
      <c r="W789" s="670"/>
      <c r="X789" s="387"/>
      <c r="Y789" s="670"/>
    </row>
    <row r="790" spans="1:25" s="9" customFormat="1" ht="40.5" hidden="1" customHeight="1" x14ac:dyDescent="0.25">
      <c r="A790" s="1092"/>
      <c r="B790" s="1095"/>
      <c r="C790" s="1006" t="s">
        <v>54</v>
      </c>
      <c r="D790" s="1007" t="s">
        <v>55</v>
      </c>
      <c r="E790" s="1007" t="s">
        <v>56</v>
      </c>
      <c r="F790" s="1007"/>
      <c r="G790" s="1007"/>
      <c r="H790" s="1007"/>
      <c r="I790" s="1007"/>
      <c r="J790" s="1008" t="s">
        <v>98</v>
      </c>
      <c r="K790" s="27" t="s">
        <v>112</v>
      </c>
      <c r="L790" s="27" t="s">
        <v>12</v>
      </c>
      <c r="M790" s="27" t="s">
        <v>13</v>
      </c>
      <c r="N790" s="27" t="s">
        <v>707</v>
      </c>
      <c r="O790" s="27" t="s">
        <v>43</v>
      </c>
      <c r="P790" s="8">
        <v>0</v>
      </c>
      <c r="Q790" s="8"/>
      <c r="R790" s="8"/>
      <c r="S790" s="22" t="s">
        <v>10</v>
      </c>
      <c r="T790" s="387"/>
      <c r="U790" s="670"/>
      <c r="V790" s="387"/>
      <c r="W790" s="670"/>
      <c r="X790" s="387"/>
      <c r="Y790" s="670"/>
    </row>
    <row r="791" spans="1:25" s="9" customFormat="1" ht="40.5" hidden="1" customHeight="1" x14ac:dyDescent="0.25">
      <c r="A791" s="1092"/>
      <c r="B791" s="1095"/>
      <c r="C791" s="1006" t="s">
        <v>54</v>
      </c>
      <c r="D791" s="1007" t="s">
        <v>55</v>
      </c>
      <c r="E791" s="1007" t="s">
        <v>56</v>
      </c>
      <c r="F791" s="1007"/>
      <c r="G791" s="1007"/>
      <c r="H791" s="1007"/>
      <c r="I791" s="1007"/>
      <c r="J791" s="1008" t="s">
        <v>98</v>
      </c>
      <c r="K791" s="27" t="s">
        <v>112</v>
      </c>
      <c r="L791" s="27" t="s">
        <v>12</v>
      </c>
      <c r="M791" s="27" t="s">
        <v>13</v>
      </c>
      <c r="N791" s="27" t="s">
        <v>707</v>
      </c>
      <c r="O791" s="27" t="s">
        <v>43</v>
      </c>
      <c r="P791" s="8">
        <v>0</v>
      </c>
      <c r="Q791" s="8"/>
      <c r="R791" s="8"/>
      <c r="S791" s="22" t="s">
        <v>10</v>
      </c>
      <c r="T791" s="387"/>
      <c r="U791" s="670"/>
      <c r="V791" s="387"/>
      <c r="W791" s="670"/>
      <c r="X791" s="387"/>
      <c r="Y791" s="670"/>
    </row>
    <row r="792" spans="1:25" s="9" customFormat="1" ht="40.5" hidden="1" customHeight="1" x14ac:dyDescent="0.25">
      <c r="A792" s="1092"/>
      <c r="B792" s="1095"/>
      <c r="C792" s="1006" t="s">
        <v>54</v>
      </c>
      <c r="D792" s="1007" t="s">
        <v>55</v>
      </c>
      <c r="E792" s="1007" t="s">
        <v>56</v>
      </c>
      <c r="F792" s="1007"/>
      <c r="G792" s="1007"/>
      <c r="H792" s="1007"/>
      <c r="I792" s="1007"/>
      <c r="J792" s="1008" t="s">
        <v>98</v>
      </c>
      <c r="K792" s="27" t="s">
        <v>112</v>
      </c>
      <c r="L792" s="27" t="s">
        <v>12</v>
      </c>
      <c r="M792" s="27" t="s">
        <v>13</v>
      </c>
      <c r="N792" s="27" t="s">
        <v>707</v>
      </c>
      <c r="O792" s="27" t="s">
        <v>43</v>
      </c>
      <c r="P792" s="8">
        <v>0</v>
      </c>
      <c r="Q792" s="8"/>
      <c r="R792" s="8"/>
      <c r="S792" s="22" t="s">
        <v>10</v>
      </c>
      <c r="T792" s="387"/>
      <c r="U792" s="670"/>
      <c r="V792" s="387"/>
      <c r="W792" s="670"/>
      <c r="X792" s="387"/>
      <c r="Y792" s="670"/>
    </row>
    <row r="793" spans="1:25" s="9" customFormat="1" ht="40.5" hidden="1" customHeight="1" x14ac:dyDescent="0.25">
      <c r="A793" s="1092"/>
      <c r="B793" s="1095"/>
      <c r="C793" s="1006" t="s">
        <v>54</v>
      </c>
      <c r="D793" s="1007" t="s">
        <v>55</v>
      </c>
      <c r="E793" s="1007" t="s">
        <v>56</v>
      </c>
      <c r="F793" s="1007"/>
      <c r="G793" s="1007"/>
      <c r="H793" s="1007"/>
      <c r="I793" s="1007"/>
      <c r="J793" s="1008" t="s">
        <v>98</v>
      </c>
      <c r="K793" s="27" t="s">
        <v>112</v>
      </c>
      <c r="L793" s="27" t="s">
        <v>12</v>
      </c>
      <c r="M793" s="27" t="s">
        <v>13</v>
      </c>
      <c r="N793" s="27" t="s">
        <v>749</v>
      </c>
      <c r="O793" s="27" t="s">
        <v>43</v>
      </c>
      <c r="P793" s="8">
        <v>0</v>
      </c>
      <c r="Q793" s="8"/>
      <c r="R793" s="8"/>
      <c r="S793" s="22" t="s">
        <v>10</v>
      </c>
      <c r="T793" s="387"/>
      <c r="U793" s="670"/>
      <c r="V793" s="387"/>
      <c r="W793" s="670"/>
      <c r="X793" s="387"/>
      <c r="Y793" s="670"/>
    </row>
    <row r="794" spans="1:25" s="9" customFormat="1" ht="40.5" hidden="1" customHeight="1" x14ac:dyDescent="0.25">
      <c r="A794" s="1092"/>
      <c r="B794" s="1095"/>
      <c r="C794" s="1006" t="s">
        <v>54</v>
      </c>
      <c r="D794" s="1007" t="s">
        <v>55</v>
      </c>
      <c r="E794" s="1007" t="s">
        <v>56</v>
      </c>
      <c r="F794" s="1007"/>
      <c r="G794" s="1007"/>
      <c r="H794" s="1007"/>
      <c r="I794" s="1007"/>
      <c r="J794" s="1008" t="s">
        <v>98</v>
      </c>
      <c r="K794" s="27" t="s">
        <v>112</v>
      </c>
      <c r="L794" s="27" t="s">
        <v>12</v>
      </c>
      <c r="M794" s="27" t="s">
        <v>13</v>
      </c>
      <c r="N794" s="27" t="s">
        <v>749</v>
      </c>
      <c r="O794" s="27" t="s">
        <v>40</v>
      </c>
      <c r="P794" s="8">
        <v>0</v>
      </c>
      <c r="Q794" s="8"/>
      <c r="R794" s="8"/>
      <c r="S794" s="22" t="s">
        <v>10</v>
      </c>
      <c r="T794" s="387"/>
      <c r="U794" s="670"/>
      <c r="V794" s="387"/>
      <c r="W794" s="670"/>
      <c r="X794" s="387"/>
      <c r="Y794" s="670"/>
    </row>
    <row r="795" spans="1:25" s="9" customFormat="1" ht="40.5" hidden="1" customHeight="1" x14ac:dyDescent="0.25">
      <c r="A795" s="1092"/>
      <c r="B795" s="1095"/>
      <c r="C795" s="1006" t="s">
        <v>54</v>
      </c>
      <c r="D795" s="1007" t="s">
        <v>55</v>
      </c>
      <c r="E795" s="1007" t="s">
        <v>56</v>
      </c>
      <c r="F795" s="1007"/>
      <c r="G795" s="1007"/>
      <c r="H795" s="1007"/>
      <c r="I795" s="1007"/>
      <c r="J795" s="1008" t="s">
        <v>98</v>
      </c>
      <c r="K795" s="27" t="s">
        <v>112</v>
      </c>
      <c r="L795" s="27" t="s">
        <v>12</v>
      </c>
      <c r="M795" s="27" t="s">
        <v>13</v>
      </c>
      <c r="N795" s="27" t="s">
        <v>750</v>
      </c>
      <c r="O795" s="27" t="s">
        <v>40</v>
      </c>
      <c r="P795" s="8">
        <v>0</v>
      </c>
      <c r="Q795" s="8"/>
      <c r="R795" s="8"/>
      <c r="S795" s="22" t="s">
        <v>10</v>
      </c>
      <c r="T795" s="387"/>
      <c r="U795" s="670"/>
      <c r="V795" s="387"/>
      <c r="W795" s="670"/>
      <c r="X795" s="387"/>
      <c r="Y795" s="670"/>
    </row>
    <row r="796" spans="1:25" s="9" customFormat="1" ht="41.25" hidden="1" customHeight="1" x14ac:dyDescent="0.25">
      <c r="A796" s="1092"/>
      <c r="B796" s="1095"/>
      <c r="C796" s="1006" t="s">
        <v>54</v>
      </c>
      <c r="D796" s="1007" t="s">
        <v>55</v>
      </c>
      <c r="E796" s="1007" t="s">
        <v>56</v>
      </c>
      <c r="F796" s="1007"/>
      <c r="G796" s="1007"/>
      <c r="H796" s="1007"/>
      <c r="I796" s="1007"/>
      <c r="J796" s="1008" t="s">
        <v>98</v>
      </c>
      <c r="K796" s="27" t="s">
        <v>112</v>
      </c>
      <c r="L796" s="27" t="s">
        <v>12</v>
      </c>
      <c r="M796" s="27" t="s">
        <v>13</v>
      </c>
      <c r="N796" s="27" t="s">
        <v>750</v>
      </c>
      <c r="O796" s="27" t="s">
        <v>40</v>
      </c>
      <c r="P796" s="8">
        <v>0</v>
      </c>
      <c r="Q796" s="8"/>
      <c r="R796" s="8"/>
      <c r="S796" s="22" t="s">
        <v>10</v>
      </c>
      <c r="T796" s="387"/>
      <c r="U796" s="670"/>
      <c r="V796" s="387"/>
      <c r="W796" s="670"/>
      <c r="X796" s="387"/>
      <c r="Y796" s="670"/>
    </row>
    <row r="797" spans="1:25" s="11" customFormat="1" ht="48" customHeight="1" x14ac:dyDescent="0.25">
      <c r="A797" s="676" t="s">
        <v>958</v>
      </c>
      <c r="B797" s="677">
        <v>2660</v>
      </c>
      <c r="C797" s="1115" t="s">
        <v>10</v>
      </c>
      <c r="D797" s="1116"/>
      <c r="E797" s="1116"/>
      <c r="F797" s="1116"/>
      <c r="G797" s="1116"/>
      <c r="H797" s="1116"/>
      <c r="I797" s="1116"/>
      <c r="J797" s="1117"/>
      <c r="K797" s="1115" t="s">
        <v>10</v>
      </c>
      <c r="L797" s="1116"/>
      <c r="M797" s="1116"/>
      <c r="N797" s="1116"/>
      <c r="O797" s="1117"/>
      <c r="P797" s="678">
        <f>SUM(P799:P804)</f>
        <v>2354701.9500000002</v>
      </c>
      <c r="Q797" s="678">
        <f>SUM(Q799:Q804)</f>
        <v>2467300</v>
      </c>
      <c r="R797" s="678">
        <f>SUM(R799:R804)</f>
        <v>2563100</v>
      </c>
      <c r="S797" s="679" t="s">
        <v>10</v>
      </c>
      <c r="T797" s="374"/>
      <c r="U797" s="671"/>
      <c r="V797" s="374"/>
      <c r="W797" s="671"/>
      <c r="X797" s="374"/>
      <c r="Y797" s="671"/>
    </row>
    <row r="798" spans="1:25" s="9" customFormat="1" ht="15.75" customHeight="1" x14ac:dyDescent="0.25">
      <c r="A798" s="6" t="s">
        <v>171</v>
      </c>
      <c r="B798" s="1014"/>
      <c r="C798" s="1006"/>
      <c r="D798" s="1007"/>
      <c r="E798" s="1007"/>
      <c r="F798" s="1007"/>
      <c r="G798" s="1007"/>
      <c r="H798" s="1007"/>
      <c r="I798" s="1007"/>
      <c r="J798" s="1008"/>
      <c r="K798" s="1006"/>
      <c r="L798" s="1007"/>
      <c r="M798" s="1007"/>
      <c r="N798" s="1007"/>
      <c r="O798" s="1008"/>
      <c r="P798" s="8"/>
      <c r="Q798" s="8"/>
      <c r="R798" s="8"/>
      <c r="S798" s="22" t="s">
        <v>10</v>
      </c>
      <c r="T798" s="387"/>
      <c r="U798" s="670"/>
      <c r="V798" s="387"/>
      <c r="W798" s="670"/>
      <c r="X798" s="387"/>
      <c r="Y798" s="670"/>
    </row>
    <row r="799" spans="1:25" s="9" customFormat="1" ht="42" customHeight="1" x14ac:dyDescent="0.25">
      <c r="A799" s="1091" t="s">
        <v>113</v>
      </c>
      <c r="B799" s="1094">
        <v>2661</v>
      </c>
      <c r="C799" s="1006" t="s">
        <v>54</v>
      </c>
      <c r="D799" s="1007" t="s">
        <v>55</v>
      </c>
      <c r="E799" s="1007" t="s">
        <v>56</v>
      </c>
      <c r="F799" s="1007" t="s">
        <v>56</v>
      </c>
      <c r="G799" s="1007" t="s">
        <v>57</v>
      </c>
      <c r="H799" s="1007" t="s">
        <v>56</v>
      </c>
      <c r="I799" s="1007" t="s">
        <v>64</v>
      </c>
      <c r="J799" s="1008" t="s">
        <v>957</v>
      </c>
      <c r="K799" s="27" t="s">
        <v>114</v>
      </c>
      <c r="L799" s="27" t="s">
        <v>12</v>
      </c>
      <c r="M799" s="27" t="s">
        <v>13</v>
      </c>
      <c r="N799" s="27" t="s">
        <v>10</v>
      </c>
      <c r="O799" s="27" t="s">
        <v>14</v>
      </c>
      <c r="P799" s="8">
        <f>'223 КВР 247 (2021)ВНЕБ, 130Д'!E19</f>
        <v>70500</v>
      </c>
      <c r="Q799" s="8">
        <f>'223 КВР 247 (2022)ВНЕБ, 130Д'!E18</f>
        <v>70500</v>
      </c>
      <c r="R799" s="8">
        <f>'223 КВР 247 (2023)ВНЕБ, 130Д'!E18</f>
        <v>70500</v>
      </c>
      <c r="S799" s="22" t="s">
        <v>10</v>
      </c>
      <c r="T799" s="387"/>
      <c r="U799" s="670"/>
      <c r="V799" s="387"/>
      <c r="W799" s="670"/>
      <c r="X799" s="387"/>
      <c r="Y799" s="670"/>
    </row>
    <row r="800" spans="1:25" s="9" customFormat="1" ht="42" hidden="1" customHeight="1" x14ac:dyDescent="0.25">
      <c r="A800" s="1092"/>
      <c r="B800" s="1095"/>
      <c r="C800" s="1006" t="s">
        <v>54</v>
      </c>
      <c r="D800" s="1007" t="s">
        <v>55</v>
      </c>
      <c r="E800" s="1007" t="s">
        <v>56</v>
      </c>
      <c r="F800" s="1007" t="s">
        <v>56</v>
      </c>
      <c r="G800" s="1007" t="s">
        <v>57</v>
      </c>
      <c r="H800" s="1007" t="s">
        <v>56</v>
      </c>
      <c r="I800" s="1007" t="s">
        <v>64</v>
      </c>
      <c r="J800" s="1008" t="s">
        <v>957</v>
      </c>
      <c r="K800" s="27" t="s">
        <v>114</v>
      </c>
      <c r="L800" s="27" t="s">
        <v>52</v>
      </c>
      <c r="M800" s="27" t="s">
        <v>13</v>
      </c>
      <c r="N800" s="27" t="s">
        <v>10</v>
      </c>
      <c r="O800" s="27" t="s">
        <v>14</v>
      </c>
      <c r="P800" s="8">
        <f>'223 КВР 247 (2021)ВНЕБ, 130Д'!E28</f>
        <v>0</v>
      </c>
      <c r="Q800" s="8"/>
      <c r="R800" s="8"/>
      <c r="S800" s="22" t="s">
        <v>10</v>
      </c>
      <c r="T800" s="387"/>
      <c r="U800" s="670"/>
      <c r="V800" s="387"/>
      <c r="W800" s="670"/>
      <c r="X800" s="387"/>
      <c r="Y800" s="670"/>
    </row>
    <row r="801" spans="1:25" s="9" customFormat="1" ht="42" hidden="1" customHeight="1" x14ac:dyDescent="0.25">
      <c r="A801" s="1092"/>
      <c r="B801" s="1095"/>
      <c r="C801" s="1006" t="s">
        <v>54</v>
      </c>
      <c r="D801" s="1007" t="s">
        <v>55</v>
      </c>
      <c r="E801" s="1007" t="s">
        <v>56</v>
      </c>
      <c r="F801" s="1007" t="s">
        <v>56</v>
      </c>
      <c r="G801" s="1007" t="s">
        <v>57</v>
      </c>
      <c r="H801" s="1007" t="s">
        <v>56</v>
      </c>
      <c r="I801" s="1007" t="s">
        <v>64</v>
      </c>
      <c r="J801" s="1008" t="s">
        <v>957</v>
      </c>
      <c r="K801" s="27" t="s">
        <v>114</v>
      </c>
      <c r="L801" s="27" t="s">
        <v>12</v>
      </c>
      <c r="M801" s="27" t="s">
        <v>13</v>
      </c>
      <c r="N801" s="27" t="s">
        <v>10</v>
      </c>
      <c r="O801" s="27" t="s">
        <v>744</v>
      </c>
      <c r="P801" s="8">
        <v>0</v>
      </c>
      <c r="Q801" s="8"/>
      <c r="R801" s="8"/>
      <c r="S801" s="22" t="s">
        <v>10</v>
      </c>
      <c r="T801" s="387"/>
      <c r="U801" s="670"/>
      <c r="V801" s="387"/>
      <c r="W801" s="670"/>
      <c r="X801" s="387"/>
      <c r="Y801" s="670"/>
    </row>
    <row r="802" spans="1:25" s="9" customFormat="1" ht="42" hidden="1" customHeight="1" x14ac:dyDescent="0.25">
      <c r="A802" s="1092"/>
      <c r="B802" s="1095"/>
      <c r="C802" s="1006" t="s">
        <v>54</v>
      </c>
      <c r="D802" s="1007" t="s">
        <v>55</v>
      </c>
      <c r="E802" s="1007" t="s">
        <v>56</v>
      </c>
      <c r="F802" s="1007" t="s">
        <v>56</v>
      </c>
      <c r="G802" s="1007" t="s">
        <v>57</v>
      </c>
      <c r="H802" s="1007" t="s">
        <v>56</v>
      </c>
      <c r="I802" s="1007" t="s">
        <v>64</v>
      </c>
      <c r="J802" s="1008" t="s">
        <v>957</v>
      </c>
      <c r="K802" s="27" t="s">
        <v>114</v>
      </c>
      <c r="L802" s="27" t="s">
        <v>12</v>
      </c>
      <c r="M802" s="27" t="s">
        <v>13</v>
      </c>
      <c r="N802" s="27" t="s">
        <v>10</v>
      </c>
      <c r="O802" s="27" t="s">
        <v>745</v>
      </c>
      <c r="P802" s="8">
        <v>0</v>
      </c>
      <c r="Q802" s="8"/>
      <c r="R802" s="8"/>
      <c r="S802" s="22" t="s">
        <v>10</v>
      </c>
      <c r="T802" s="387"/>
      <c r="U802" s="670"/>
      <c r="V802" s="387"/>
      <c r="W802" s="670"/>
      <c r="X802" s="387"/>
      <c r="Y802" s="670"/>
    </row>
    <row r="803" spans="1:25" s="9" customFormat="1" ht="42" customHeight="1" x14ac:dyDescent="0.25">
      <c r="A803" s="1092"/>
      <c r="B803" s="1095"/>
      <c r="C803" s="1006" t="s">
        <v>54</v>
      </c>
      <c r="D803" s="1007" t="s">
        <v>55</v>
      </c>
      <c r="E803" s="1007" t="s">
        <v>56</v>
      </c>
      <c r="F803" s="1007" t="s">
        <v>56</v>
      </c>
      <c r="G803" s="1007" t="s">
        <v>57</v>
      </c>
      <c r="H803" s="1007" t="s">
        <v>56</v>
      </c>
      <c r="I803" s="1007" t="s">
        <v>64</v>
      </c>
      <c r="J803" s="1008" t="s">
        <v>957</v>
      </c>
      <c r="K803" s="27" t="s">
        <v>114</v>
      </c>
      <c r="L803" s="27" t="s">
        <v>12</v>
      </c>
      <c r="M803" s="27" t="s">
        <v>13</v>
      </c>
      <c r="N803" s="27" t="s">
        <v>27</v>
      </c>
      <c r="O803" s="27" t="s">
        <v>25</v>
      </c>
      <c r="P803" s="8">
        <f>'223 КВР 247 (2021)Р-Н'!E19</f>
        <v>2284201.9500000002</v>
      </c>
      <c r="Q803" s="8">
        <f>'223 КВР 247 (2022)Р-Н'!E18</f>
        <v>2396800</v>
      </c>
      <c r="R803" s="8">
        <f>'223 КВР 247 (2023)Р-Н'!E18</f>
        <v>2492600</v>
      </c>
      <c r="S803" s="22" t="s">
        <v>10</v>
      </c>
      <c r="T803" s="387"/>
      <c r="U803" s="670"/>
      <c r="V803" s="387"/>
      <c r="W803" s="670"/>
      <c r="X803" s="387"/>
      <c r="Y803" s="670"/>
    </row>
    <row r="804" spans="1:25" s="9" customFormat="1" ht="42" hidden="1" customHeight="1" x14ac:dyDescent="0.25">
      <c r="A804" s="1093"/>
      <c r="B804" s="1096"/>
      <c r="C804" s="1006" t="s">
        <v>54</v>
      </c>
      <c r="D804" s="1007" t="s">
        <v>55</v>
      </c>
      <c r="E804" s="1007" t="s">
        <v>56</v>
      </c>
      <c r="F804" s="1007" t="s">
        <v>56</v>
      </c>
      <c r="G804" s="1007" t="s">
        <v>57</v>
      </c>
      <c r="H804" s="1007" t="s">
        <v>56</v>
      </c>
      <c r="I804" s="1007" t="s">
        <v>64</v>
      </c>
      <c r="J804" s="1008" t="s">
        <v>957</v>
      </c>
      <c r="K804" s="27" t="s">
        <v>114</v>
      </c>
      <c r="L804" s="27" t="s">
        <v>52</v>
      </c>
      <c r="M804" s="27" t="s">
        <v>13</v>
      </c>
      <c r="N804" s="27" t="s">
        <v>10</v>
      </c>
      <c r="O804" s="27" t="s">
        <v>25</v>
      </c>
      <c r="P804" s="8">
        <f>'223 КВР 247 (2021)Р-Н'!E28</f>
        <v>0</v>
      </c>
      <c r="Q804" s="8"/>
      <c r="R804" s="8"/>
      <c r="S804" s="22" t="s">
        <v>10</v>
      </c>
      <c r="T804" s="387"/>
      <c r="U804" s="670"/>
      <c r="V804" s="387"/>
      <c r="W804" s="670"/>
      <c r="X804" s="387"/>
      <c r="Y804" s="670"/>
    </row>
    <row r="805" spans="1:25" s="11" customFormat="1" ht="50.25" hidden="1" customHeight="1" x14ac:dyDescent="0.25">
      <c r="A805" s="676" t="s">
        <v>174</v>
      </c>
      <c r="B805" s="677">
        <v>2670</v>
      </c>
      <c r="C805" s="1115" t="s">
        <v>10</v>
      </c>
      <c r="D805" s="1116"/>
      <c r="E805" s="1116"/>
      <c r="F805" s="1116"/>
      <c r="G805" s="1116"/>
      <c r="H805" s="1116"/>
      <c r="I805" s="1116"/>
      <c r="J805" s="1117"/>
      <c r="K805" s="1115" t="s">
        <v>10</v>
      </c>
      <c r="L805" s="1116"/>
      <c r="M805" s="1116"/>
      <c r="N805" s="1116"/>
      <c r="O805" s="1117"/>
      <c r="P805" s="678">
        <f>P806+P810</f>
        <v>0</v>
      </c>
      <c r="Q805" s="678">
        <f>Q806+Q810</f>
        <v>0</v>
      </c>
      <c r="R805" s="678">
        <f>R806+R810</f>
        <v>0</v>
      </c>
      <c r="S805" s="679" t="s">
        <v>10</v>
      </c>
      <c r="T805" s="387"/>
      <c r="U805" s="670"/>
      <c r="V805" s="387"/>
      <c r="W805" s="670"/>
      <c r="X805" s="387"/>
      <c r="Y805" s="670"/>
    </row>
    <row r="806" spans="1:25" s="11" customFormat="1" ht="64.5" hidden="1" customHeight="1" x14ac:dyDescent="0.25">
      <c r="A806" s="676" t="s">
        <v>175</v>
      </c>
      <c r="B806" s="677">
        <v>2671</v>
      </c>
      <c r="C806" s="1115" t="s">
        <v>10</v>
      </c>
      <c r="D806" s="1116"/>
      <c r="E806" s="1116"/>
      <c r="F806" s="1116"/>
      <c r="G806" s="1116"/>
      <c r="H806" s="1116"/>
      <c r="I806" s="1116"/>
      <c r="J806" s="1117"/>
      <c r="K806" s="1115" t="s">
        <v>10</v>
      </c>
      <c r="L806" s="1116"/>
      <c r="M806" s="1116"/>
      <c r="N806" s="1116"/>
      <c r="O806" s="1117"/>
      <c r="P806" s="678">
        <f>SUM(P807:P809)</f>
        <v>0</v>
      </c>
      <c r="Q806" s="678">
        <f>SUM(Q807:Q809)</f>
        <v>0</v>
      </c>
      <c r="R806" s="678">
        <f>SUM(R807:R809)</f>
        <v>0</v>
      </c>
      <c r="S806" s="679" t="s">
        <v>10</v>
      </c>
      <c r="T806" s="387"/>
      <c r="U806" s="670"/>
      <c r="V806" s="387"/>
      <c r="W806" s="670"/>
      <c r="X806" s="387"/>
      <c r="Y806" s="670"/>
    </row>
    <row r="807" spans="1:25" s="9" customFormat="1" ht="41.25" hidden="1" customHeight="1" x14ac:dyDescent="0.25">
      <c r="A807" s="6"/>
      <c r="B807" s="1014"/>
      <c r="C807" s="1006"/>
      <c r="D807" s="1007"/>
      <c r="E807" s="1007"/>
      <c r="F807" s="1007"/>
      <c r="G807" s="1007"/>
      <c r="H807" s="1007"/>
      <c r="I807" s="1007"/>
      <c r="J807" s="1008"/>
      <c r="K807" s="27"/>
      <c r="L807" s="27"/>
      <c r="M807" s="27"/>
      <c r="N807" s="27"/>
      <c r="O807" s="27"/>
      <c r="P807" s="8">
        <v>0</v>
      </c>
      <c r="Q807" s="8"/>
      <c r="R807" s="8"/>
      <c r="S807" s="22" t="s">
        <v>10</v>
      </c>
      <c r="T807" s="387"/>
      <c r="U807" s="670"/>
      <c r="V807" s="387"/>
      <c r="W807" s="670"/>
      <c r="X807" s="387"/>
      <c r="Y807" s="670"/>
    </row>
    <row r="808" spans="1:25" s="9" customFormat="1" ht="41.25" hidden="1" customHeight="1" x14ac:dyDescent="0.25">
      <c r="A808" s="6"/>
      <c r="B808" s="1014"/>
      <c r="C808" s="1006"/>
      <c r="D808" s="1007"/>
      <c r="E808" s="1007"/>
      <c r="F808" s="1007"/>
      <c r="G808" s="1007"/>
      <c r="H808" s="1007"/>
      <c r="I808" s="1007"/>
      <c r="J808" s="1008"/>
      <c r="K808" s="27"/>
      <c r="L808" s="27"/>
      <c r="M808" s="27"/>
      <c r="N808" s="27"/>
      <c r="O808" s="27"/>
      <c r="P808" s="8">
        <v>0</v>
      </c>
      <c r="Q808" s="8"/>
      <c r="R808" s="8"/>
      <c r="S808" s="22" t="s">
        <v>10</v>
      </c>
      <c r="T808" s="387"/>
      <c r="U808" s="670"/>
      <c r="V808" s="387"/>
      <c r="W808" s="670"/>
      <c r="X808" s="387"/>
      <c r="Y808" s="670"/>
    </row>
    <row r="809" spans="1:25" s="9" customFormat="1" ht="41.25" hidden="1" customHeight="1" x14ac:dyDescent="0.25">
      <c r="A809" s="6"/>
      <c r="B809" s="1014"/>
      <c r="C809" s="1006"/>
      <c r="D809" s="1007"/>
      <c r="E809" s="1007"/>
      <c r="F809" s="1007"/>
      <c r="G809" s="1007"/>
      <c r="H809" s="1007"/>
      <c r="I809" s="1007"/>
      <c r="J809" s="1008"/>
      <c r="K809" s="27"/>
      <c r="L809" s="27"/>
      <c r="M809" s="27"/>
      <c r="N809" s="27"/>
      <c r="O809" s="27"/>
      <c r="P809" s="8">
        <v>0</v>
      </c>
      <c r="Q809" s="8"/>
      <c r="R809" s="8"/>
      <c r="S809" s="22" t="s">
        <v>10</v>
      </c>
      <c r="T809" s="387"/>
      <c r="U809" s="670"/>
      <c r="V809" s="387"/>
      <c r="W809" s="670"/>
      <c r="X809" s="387"/>
      <c r="Y809" s="670"/>
    </row>
    <row r="810" spans="1:25" s="11" customFormat="1" ht="50.25" hidden="1" customHeight="1" x14ac:dyDescent="0.25">
      <c r="A810" s="676" t="s">
        <v>176</v>
      </c>
      <c r="B810" s="677">
        <v>2672</v>
      </c>
      <c r="C810" s="1115" t="s">
        <v>10</v>
      </c>
      <c r="D810" s="1116"/>
      <c r="E810" s="1116"/>
      <c r="F810" s="1116"/>
      <c r="G810" s="1116"/>
      <c r="H810" s="1116"/>
      <c r="I810" s="1116"/>
      <c r="J810" s="1117"/>
      <c r="K810" s="1115" t="s">
        <v>10</v>
      </c>
      <c r="L810" s="1116"/>
      <c r="M810" s="1116"/>
      <c r="N810" s="1116"/>
      <c r="O810" s="1117"/>
      <c r="P810" s="678">
        <f>SUM(P811:P816)</f>
        <v>0</v>
      </c>
      <c r="Q810" s="678">
        <f>SUM(Q811:Q816)</f>
        <v>0</v>
      </c>
      <c r="R810" s="678">
        <f>SUM(R811:R816)</f>
        <v>0</v>
      </c>
      <c r="S810" s="679" t="s">
        <v>10</v>
      </c>
      <c r="T810" s="387"/>
      <c r="U810" s="670"/>
      <c r="V810" s="387"/>
      <c r="W810" s="670"/>
      <c r="X810" s="387"/>
      <c r="Y810" s="670"/>
    </row>
    <row r="811" spans="1:25" s="9" customFormat="1" ht="41.25" hidden="1" customHeight="1" x14ac:dyDescent="0.25">
      <c r="A811" s="1091" t="s">
        <v>72</v>
      </c>
      <c r="B811" s="1094"/>
      <c r="C811" s="1006" t="s">
        <v>54</v>
      </c>
      <c r="D811" s="1007" t="s">
        <v>55</v>
      </c>
      <c r="E811" s="1007" t="s">
        <v>56</v>
      </c>
      <c r="F811" s="1007" t="s">
        <v>56</v>
      </c>
      <c r="G811" s="1007" t="s">
        <v>57</v>
      </c>
      <c r="H811" s="1007" t="s">
        <v>56</v>
      </c>
      <c r="I811" s="1007" t="s">
        <v>827</v>
      </c>
      <c r="J811" s="1008" t="s">
        <v>753</v>
      </c>
      <c r="K811" s="27" t="s">
        <v>73</v>
      </c>
      <c r="L811" s="27" t="s">
        <v>12</v>
      </c>
      <c r="M811" s="27" t="s">
        <v>13</v>
      </c>
      <c r="N811" s="27" t="s">
        <v>1145</v>
      </c>
      <c r="O811" s="27" t="s">
        <v>43</v>
      </c>
      <c r="P811" s="8">
        <v>0</v>
      </c>
      <c r="Q811" s="8"/>
      <c r="R811" s="8"/>
      <c r="S811" s="22" t="s">
        <v>10</v>
      </c>
      <c r="T811" s="387"/>
      <c r="U811" s="670"/>
      <c r="V811" s="387"/>
      <c r="W811" s="670"/>
      <c r="X811" s="387"/>
      <c r="Y811" s="670"/>
    </row>
    <row r="812" spans="1:25" s="9" customFormat="1" ht="41.25" hidden="1" customHeight="1" x14ac:dyDescent="0.25">
      <c r="A812" s="1092"/>
      <c r="B812" s="1095"/>
      <c r="C812" s="1006" t="s">
        <v>54</v>
      </c>
      <c r="D812" s="1007" t="s">
        <v>55</v>
      </c>
      <c r="E812" s="1007" t="s">
        <v>56</v>
      </c>
      <c r="F812" s="1007" t="s">
        <v>56</v>
      </c>
      <c r="G812" s="1007" t="s">
        <v>57</v>
      </c>
      <c r="H812" s="1007" t="s">
        <v>56</v>
      </c>
      <c r="I812" s="1007" t="s">
        <v>827</v>
      </c>
      <c r="J812" s="1008" t="s">
        <v>753</v>
      </c>
      <c r="K812" s="27" t="s">
        <v>73</v>
      </c>
      <c r="L812" s="27" t="s">
        <v>12</v>
      </c>
      <c r="M812" s="27" t="s">
        <v>13</v>
      </c>
      <c r="N812" s="27" t="s">
        <v>1147</v>
      </c>
      <c r="O812" s="27" t="s">
        <v>43</v>
      </c>
      <c r="P812" s="8">
        <v>0</v>
      </c>
      <c r="Q812" s="8"/>
      <c r="R812" s="8"/>
      <c r="S812" s="22" t="s">
        <v>10</v>
      </c>
      <c r="T812" s="387"/>
      <c r="U812" s="670"/>
      <c r="V812" s="387"/>
      <c r="W812" s="670"/>
      <c r="X812" s="387"/>
      <c r="Y812" s="670"/>
    </row>
    <row r="813" spans="1:25" s="9" customFormat="1" ht="41.25" hidden="1" customHeight="1" x14ac:dyDescent="0.25">
      <c r="A813" s="1093"/>
      <c r="B813" s="1096"/>
      <c r="C813" s="1006" t="s">
        <v>54</v>
      </c>
      <c r="D813" s="1007" t="s">
        <v>55</v>
      </c>
      <c r="E813" s="1007" t="s">
        <v>56</v>
      </c>
      <c r="F813" s="1007" t="s">
        <v>56</v>
      </c>
      <c r="G813" s="1007" t="s">
        <v>57</v>
      </c>
      <c r="H813" s="1007" t="s">
        <v>56</v>
      </c>
      <c r="I813" s="1007" t="s">
        <v>827</v>
      </c>
      <c r="J813" s="1008" t="s">
        <v>753</v>
      </c>
      <c r="K813" s="27" t="s">
        <v>73</v>
      </c>
      <c r="L813" s="27" t="s">
        <v>12</v>
      </c>
      <c r="M813" s="27" t="s">
        <v>13</v>
      </c>
      <c r="N813" s="27" t="s">
        <v>544</v>
      </c>
      <c r="O813" s="27" t="s">
        <v>43</v>
      </c>
      <c r="P813" s="8">
        <v>0</v>
      </c>
      <c r="Q813" s="8"/>
      <c r="R813" s="8"/>
      <c r="S813" s="22" t="s">
        <v>10</v>
      </c>
      <c r="T813" s="387"/>
      <c r="U813" s="670"/>
      <c r="V813" s="387"/>
      <c r="W813" s="670"/>
      <c r="X813" s="387"/>
      <c r="Y813" s="670"/>
    </row>
    <row r="814" spans="1:25" s="9" customFormat="1" ht="41.25" hidden="1" customHeight="1" x14ac:dyDescent="0.25">
      <c r="A814" s="1091" t="s">
        <v>120</v>
      </c>
      <c r="B814" s="1094"/>
      <c r="C814" s="1006" t="s">
        <v>54</v>
      </c>
      <c r="D814" s="1007" t="s">
        <v>55</v>
      </c>
      <c r="E814" s="1007" t="s">
        <v>56</v>
      </c>
      <c r="F814" s="1007" t="s">
        <v>56</v>
      </c>
      <c r="G814" s="1007" t="s">
        <v>57</v>
      </c>
      <c r="H814" s="1007" t="s">
        <v>56</v>
      </c>
      <c r="I814" s="1007" t="s">
        <v>827</v>
      </c>
      <c r="J814" s="1008" t="s">
        <v>753</v>
      </c>
      <c r="K814" s="27" t="s">
        <v>121</v>
      </c>
      <c r="L814" s="27" t="s">
        <v>12</v>
      </c>
      <c r="M814" s="27" t="s">
        <v>13</v>
      </c>
      <c r="N814" s="27" t="s">
        <v>1145</v>
      </c>
      <c r="O814" s="27" t="s">
        <v>43</v>
      </c>
      <c r="P814" s="8">
        <v>0</v>
      </c>
      <c r="Q814" s="8"/>
      <c r="R814" s="8"/>
      <c r="S814" s="22" t="s">
        <v>10</v>
      </c>
      <c r="T814" s="387"/>
      <c r="U814" s="670"/>
      <c r="V814" s="387"/>
      <c r="W814" s="670"/>
      <c r="X814" s="387"/>
      <c r="Y814" s="670"/>
    </row>
    <row r="815" spans="1:25" s="9" customFormat="1" ht="41.25" hidden="1" customHeight="1" x14ac:dyDescent="0.25">
      <c r="A815" s="1092"/>
      <c r="B815" s="1095"/>
      <c r="C815" s="1006" t="s">
        <v>54</v>
      </c>
      <c r="D815" s="1007" t="s">
        <v>55</v>
      </c>
      <c r="E815" s="1007" t="s">
        <v>56</v>
      </c>
      <c r="F815" s="1007" t="s">
        <v>56</v>
      </c>
      <c r="G815" s="1007" t="s">
        <v>57</v>
      </c>
      <c r="H815" s="1007" t="s">
        <v>56</v>
      </c>
      <c r="I815" s="1007" t="s">
        <v>827</v>
      </c>
      <c r="J815" s="1008" t="s">
        <v>753</v>
      </c>
      <c r="K815" s="27" t="s">
        <v>121</v>
      </c>
      <c r="L815" s="27" t="s">
        <v>12</v>
      </c>
      <c r="M815" s="27" t="s">
        <v>13</v>
      </c>
      <c r="N815" s="27" t="s">
        <v>1147</v>
      </c>
      <c r="O815" s="27" t="s">
        <v>43</v>
      </c>
      <c r="P815" s="8">
        <v>0</v>
      </c>
      <c r="Q815" s="8"/>
      <c r="R815" s="8"/>
      <c r="S815" s="22" t="s">
        <v>10</v>
      </c>
      <c r="T815" s="387"/>
      <c r="U815" s="670"/>
      <c r="V815" s="387"/>
      <c r="W815" s="670"/>
      <c r="X815" s="387"/>
      <c r="Y815" s="670"/>
    </row>
    <row r="816" spans="1:25" s="9" customFormat="1" ht="41.25" hidden="1" customHeight="1" x14ac:dyDescent="0.25">
      <c r="A816" s="1093"/>
      <c r="B816" s="1096"/>
      <c r="C816" s="1006" t="s">
        <v>54</v>
      </c>
      <c r="D816" s="1007" t="s">
        <v>55</v>
      </c>
      <c r="E816" s="1007" t="s">
        <v>56</v>
      </c>
      <c r="F816" s="1007" t="s">
        <v>56</v>
      </c>
      <c r="G816" s="1007" t="s">
        <v>57</v>
      </c>
      <c r="H816" s="1007" t="s">
        <v>56</v>
      </c>
      <c r="I816" s="1007" t="s">
        <v>827</v>
      </c>
      <c r="J816" s="1008" t="s">
        <v>753</v>
      </c>
      <c r="K816" s="27" t="s">
        <v>121</v>
      </c>
      <c r="L816" s="27" t="s">
        <v>12</v>
      </c>
      <c r="M816" s="27" t="s">
        <v>13</v>
      </c>
      <c r="N816" s="27" t="s">
        <v>544</v>
      </c>
      <c r="O816" s="27" t="s">
        <v>43</v>
      </c>
      <c r="P816" s="8">
        <v>0</v>
      </c>
      <c r="Q816" s="8"/>
      <c r="R816" s="8"/>
      <c r="S816" s="22" t="s">
        <v>10</v>
      </c>
      <c r="T816" s="387"/>
      <c r="U816" s="670"/>
      <c r="V816" s="387"/>
      <c r="W816" s="670"/>
      <c r="X816" s="387"/>
      <c r="Y816" s="670"/>
    </row>
    <row r="817" spans="1:25" s="20" customFormat="1" ht="50.25" customHeight="1" x14ac:dyDescent="0.25">
      <c r="A817" s="18" t="s">
        <v>177</v>
      </c>
      <c r="B817" s="25">
        <v>3000</v>
      </c>
      <c r="C817" s="1102" t="s">
        <v>10</v>
      </c>
      <c r="D817" s="1103"/>
      <c r="E817" s="1103"/>
      <c r="F817" s="1103"/>
      <c r="G817" s="1103"/>
      <c r="H817" s="1103"/>
      <c r="I817" s="1103"/>
      <c r="J817" s="1104"/>
      <c r="K817" s="1102" t="s">
        <v>10</v>
      </c>
      <c r="L817" s="1103"/>
      <c r="M817" s="1103"/>
      <c r="N817" s="1103"/>
      <c r="O817" s="1104"/>
      <c r="P817" s="19">
        <f>P818</f>
        <v>-342</v>
      </c>
      <c r="Q817" s="19">
        <f>Q818</f>
        <v>0</v>
      </c>
      <c r="R817" s="19">
        <f>R818</f>
        <v>0</v>
      </c>
      <c r="S817" s="23" t="s">
        <v>10</v>
      </c>
      <c r="T817" s="387"/>
      <c r="U817" s="670"/>
      <c r="V817" s="387"/>
      <c r="W817" s="670"/>
      <c r="X817" s="387"/>
      <c r="Y817" s="670"/>
    </row>
    <row r="818" spans="1:25" s="9" customFormat="1" ht="47.25" customHeight="1" x14ac:dyDescent="0.25">
      <c r="A818" s="6" t="s">
        <v>178</v>
      </c>
      <c r="B818" s="1014">
        <v>3010</v>
      </c>
      <c r="C818" s="1105" t="s">
        <v>18</v>
      </c>
      <c r="D818" s="1106"/>
      <c r="E818" s="1106"/>
      <c r="F818" s="1106"/>
      <c r="G818" s="1106"/>
      <c r="H818" s="1106"/>
      <c r="I818" s="1106"/>
      <c r="J818" s="1107"/>
      <c r="K818" s="1012" t="s">
        <v>10</v>
      </c>
      <c r="L818" s="1012" t="s">
        <v>12</v>
      </c>
      <c r="M818" s="28" t="s">
        <v>13</v>
      </c>
      <c r="N818" s="28" t="s">
        <v>10</v>
      </c>
      <c r="O818" s="28" t="s">
        <v>14</v>
      </c>
      <c r="P818" s="8">
        <f>'Налоги из дохода 180'!B10</f>
        <v>-342</v>
      </c>
      <c r="Q818" s="8">
        <f>'Налоги из дохода 180'!C10</f>
        <v>0</v>
      </c>
      <c r="R818" s="8">
        <f>'Налоги из дохода 180'!D10</f>
        <v>0</v>
      </c>
      <c r="S818" s="22" t="s">
        <v>10</v>
      </c>
      <c r="T818" s="387">
        <v>-342</v>
      </c>
      <c r="U818" s="669">
        <f>T818-P818</f>
        <v>0</v>
      </c>
      <c r="V818" s="387"/>
      <c r="W818" s="670"/>
      <c r="X818" s="387"/>
      <c r="Y818" s="670"/>
    </row>
    <row r="819" spans="1:25" s="20" customFormat="1" ht="47.25" hidden="1" customHeight="1" x14ac:dyDescent="0.25">
      <c r="A819" s="18" t="s">
        <v>179</v>
      </c>
      <c r="B819" s="25">
        <v>4000</v>
      </c>
      <c r="C819" s="1102" t="s">
        <v>10</v>
      </c>
      <c r="D819" s="1103"/>
      <c r="E819" s="1103"/>
      <c r="F819" s="1103"/>
      <c r="G819" s="1103"/>
      <c r="H819" s="1103"/>
      <c r="I819" s="1103"/>
      <c r="J819" s="1104"/>
      <c r="K819" s="1102" t="s">
        <v>10</v>
      </c>
      <c r="L819" s="1103"/>
      <c r="M819" s="1103"/>
      <c r="N819" s="1103"/>
      <c r="O819" s="1104"/>
      <c r="P819" s="19">
        <f>P820+P822+P823</f>
        <v>0</v>
      </c>
      <c r="Q819" s="19">
        <f>Q820+Q822+Q823</f>
        <v>0</v>
      </c>
      <c r="R819" s="19">
        <f>R820+R822+R823</f>
        <v>0</v>
      </c>
      <c r="S819" s="23" t="s">
        <v>10</v>
      </c>
      <c r="T819" s="387"/>
      <c r="U819" s="670"/>
      <c r="V819" s="387"/>
      <c r="W819" s="670"/>
      <c r="X819" s="387"/>
      <c r="Y819" s="670"/>
    </row>
    <row r="820" spans="1:25" s="9" customFormat="1" ht="31.5" hidden="1" customHeight="1" x14ac:dyDescent="0.25">
      <c r="A820" s="1108" t="s">
        <v>180</v>
      </c>
      <c r="B820" s="1111">
        <v>4010</v>
      </c>
      <c r="C820" s="1114" t="s">
        <v>51</v>
      </c>
      <c r="D820" s="1114"/>
      <c r="E820" s="1114"/>
      <c r="F820" s="1114"/>
      <c r="G820" s="1114"/>
      <c r="H820" s="1114"/>
      <c r="I820" s="1114"/>
      <c r="J820" s="1114"/>
      <c r="K820" s="1012" t="s">
        <v>10</v>
      </c>
      <c r="L820" s="1012" t="s">
        <v>12</v>
      </c>
      <c r="M820" s="28" t="s">
        <v>13</v>
      </c>
      <c r="N820" s="28" t="s">
        <v>10</v>
      </c>
      <c r="O820" s="28" t="s">
        <v>14</v>
      </c>
      <c r="P820" s="8">
        <v>0</v>
      </c>
      <c r="Q820" s="8"/>
      <c r="R820" s="8"/>
      <c r="S820" s="22" t="s">
        <v>10</v>
      </c>
      <c r="T820" s="387"/>
      <c r="U820" s="669">
        <f>T820-P820</f>
        <v>0</v>
      </c>
      <c r="V820" s="387"/>
      <c r="W820" s="670"/>
      <c r="X820" s="387"/>
      <c r="Y820" s="670"/>
    </row>
    <row r="821" spans="1:25" s="9" customFormat="1" ht="31.5" hidden="1" customHeight="1" x14ac:dyDescent="0.25">
      <c r="A821" s="1109"/>
      <c r="B821" s="1112"/>
      <c r="C821" s="1114" t="s">
        <v>51</v>
      </c>
      <c r="D821" s="1114"/>
      <c r="E821" s="1114"/>
      <c r="F821" s="1114"/>
      <c r="G821" s="1114"/>
      <c r="H821" s="1114"/>
      <c r="I821" s="1114"/>
      <c r="J821" s="1114"/>
      <c r="K821" s="1012" t="s">
        <v>10</v>
      </c>
      <c r="L821" s="1012" t="s">
        <v>12</v>
      </c>
      <c r="M821" s="28" t="s">
        <v>13</v>
      </c>
      <c r="N821" s="28" t="s">
        <v>10</v>
      </c>
      <c r="O821" s="28" t="s">
        <v>745</v>
      </c>
      <c r="P821" s="8">
        <v>0</v>
      </c>
      <c r="Q821" s="8"/>
      <c r="R821" s="8"/>
      <c r="S821" s="22" t="s">
        <v>10</v>
      </c>
      <c r="T821" s="387"/>
      <c r="U821" s="669">
        <f>T821-P821</f>
        <v>0</v>
      </c>
      <c r="V821" s="387"/>
      <c r="W821" s="670"/>
      <c r="X821" s="387"/>
      <c r="Y821" s="670"/>
    </row>
    <row r="822" spans="1:25" s="9" customFormat="1" ht="31.5" hidden="1" customHeight="1" x14ac:dyDescent="0.25">
      <c r="A822" s="1109"/>
      <c r="B822" s="1112"/>
      <c r="C822" s="1114" t="s">
        <v>51</v>
      </c>
      <c r="D822" s="1114"/>
      <c r="E822" s="1114"/>
      <c r="F822" s="1114"/>
      <c r="G822" s="1114"/>
      <c r="H822" s="1114"/>
      <c r="I822" s="1114"/>
      <c r="J822" s="1114"/>
      <c r="K822" s="1012" t="s">
        <v>10</v>
      </c>
      <c r="L822" s="1012" t="s">
        <v>12</v>
      </c>
      <c r="M822" s="28" t="s">
        <v>13</v>
      </c>
      <c r="N822" s="28" t="s">
        <v>10</v>
      </c>
      <c r="O822" s="28" t="s">
        <v>25</v>
      </c>
      <c r="P822" s="8">
        <v>0</v>
      </c>
      <c r="Q822" s="8"/>
      <c r="R822" s="8"/>
      <c r="S822" s="22" t="s">
        <v>10</v>
      </c>
      <c r="T822" s="387"/>
      <c r="U822" s="669">
        <f>T822-P822</f>
        <v>0</v>
      </c>
      <c r="V822" s="387"/>
      <c r="W822" s="670"/>
      <c r="X822" s="387"/>
      <c r="Y822" s="670"/>
    </row>
    <row r="823" spans="1:25" s="9" customFormat="1" ht="31.5" hidden="1" customHeight="1" x14ac:dyDescent="0.25">
      <c r="A823" s="1110"/>
      <c r="B823" s="1113"/>
      <c r="C823" s="1114" t="s">
        <v>51</v>
      </c>
      <c r="D823" s="1114"/>
      <c r="E823" s="1114"/>
      <c r="F823" s="1114"/>
      <c r="G823" s="1114"/>
      <c r="H823" s="1114"/>
      <c r="I823" s="1114"/>
      <c r="J823" s="1114"/>
      <c r="K823" s="1012" t="s">
        <v>10</v>
      </c>
      <c r="L823" s="1012" t="s">
        <v>12</v>
      </c>
      <c r="M823" s="28" t="s">
        <v>13</v>
      </c>
      <c r="N823" s="28" t="s">
        <v>10</v>
      </c>
      <c r="O823" s="28" t="s">
        <v>21</v>
      </c>
      <c r="P823" s="8">
        <v>0</v>
      </c>
      <c r="Q823" s="8"/>
      <c r="R823" s="8"/>
      <c r="S823" s="22" t="s">
        <v>10</v>
      </c>
      <c r="T823" s="387"/>
      <c r="U823" s="669">
        <f>T823-P823</f>
        <v>0</v>
      </c>
      <c r="V823" s="387"/>
      <c r="W823" s="670"/>
      <c r="X823" s="387"/>
      <c r="Y823" s="670"/>
    </row>
    <row r="824" spans="1:25" ht="15.75" x14ac:dyDescent="0.25">
      <c r="T824" s="387"/>
      <c r="U824" s="670"/>
      <c r="V824" s="387"/>
      <c r="W824" s="670"/>
      <c r="X824" s="387"/>
      <c r="Y824" s="670"/>
    </row>
    <row r="825" spans="1:25" ht="15.75" x14ac:dyDescent="0.25">
      <c r="K825" s="10"/>
      <c r="P825" s="12"/>
      <c r="T825" s="387"/>
      <c r="U825" s="670"/>
      <c r="V825" s="387"/>
      <c r="W825" s="670"/>
      <c r="X825" s="387"/>
      <c r="Y825" s="670"/>
    </row>
    <row r="826" spans="1:25" ht="15.75" x14ac:dyDescent="0.25">
      <c r="K826" s="10"/>
      <c r="P826" s="12"/>
      <c r="T826" s="387"/>
      <c r="U826" s="670"/>
      <c r="V826" s="387"/>
      <c r="W826" s="670"/>
      <c r="X826" s="387"/>
      <c r="Y826" s="670"/>
    </row>
    <row r="827" spans="1:25" ht="15.75" x14ac:dyDescent="0.25">
      <c r="T827" s="387"/>
      <c r="U827" s="670"/>
      <c r="V827" s="387"/>
      <c r="W827" s="670"/>
      <c r="X827" s="387"/>
      <c r="Y827" s="670"/>
    </row>
    <row r="828" spans="1:25" ht="15.75" x14ac:dyDescent="0.25">
      <c r="T828" s="387"/>
      <c r="U828" s="670"/>
      <c r="V828" s="387"/>
      <c r="W828" s="670"/>
      <c r="X828" s="387"/>
      <c r="Y828" s="670"/>
    </row>
    <row r="829" spans="1:25" ht="15.75" x14ac:dyDescent="0.25">
      <c r="T829" s="387"/>
      <c r="U829" s="670"/>
      <c r="V829" s="387"/>
      <c r="W829" s="670"/>
      <c r="X829" s="387"/>
      <c r="Y829" s="670"/>
    </row>
    <row r="830" spans="1:25" ht="15.75" x14ac:dyDescent="0.25">
      <c r="T830" s="387"/>
      <c r="U830" s="670"/>
      <c r="V830" s="387"/>
      <c r="W830" s="670"/>
      <c r="X830" s="387"/>
      <c r="Y830" s="670"/>
    </row>
    <row r="831" spans="1:25" ht="15.75" x14ac:dyDescent="0.25">
      <c r="P831" s="10"/>
      <c r="T831" s="387"/>
      <c r="U831" s="670"/>
      <c r="V831" s="387"/>
      <c r="W831" s="670"/>
      <c r="X831" s="387"/>
      <c r="Y831" s="670"/>
    </row>
    <row r="832" spans="1:25" ht="15.75" x14ac:dyDescent="0.25">
      <c r="P832" s="12"/>
      <c r="T832" s="387"/>
      <c r="U832" s="670"/>
      <c r="V832" s="387"/>
      <c r="W832" s="670"/>
      <c r="X832" s="387"/>
      <c r="Y832" s="670"/>
    </row>
    <row r="833" spans="16:25" ht="15.75" x14ac:dyDescent="0.25">
      <c r="P833" s="12"/>
      <c r="T833" s="387"/>
      <c r="U833" s="670"/>
      <c r="V833" s="387"/>
      <c r="W833" s="670"/>
      <c r="X833" s="387"/>
      <c r="Y833" s="670"/>
    </row>
    <row r="834" spans="16:25" ht="15.75" x14ac:dyDescent="0.25">
      <c r="T834" s="387"/>
      <c r="U834" s="670"/>
      <c r="V834" s="387"/>
      <c r="W834" s="670"/>
      <c r="X834" s="387"/>
      <c r="Y834" s="670"/>
    </row>
    <row r="835" spans="16:25" ht="15.75" x14ac:dyDescent="0.25">
      <c r="T835" s="387"/>
      <c r="U835" s="670"/>
      <c r="V835" s="387"/>
      <c r="W835" s="670"/>
      <c r="X835" s="387"/>
      <c r="Y835" s="670"/>
    </row>
    <row r="836" spans="16:25" ht="15.75" x14ac:dyDescent="0.25">
      <c r="T836" s="387"/>
      <c r="U836" s="670"/>
      <c r="V836" s="387"/>
      <c r="W836" s="670"/>
      <c r="X836" s="387"/>
      <c r="Y836" s="670"/>
    </row>
    <row r="837" spans="16:25" ht="15.75" x14ac:dyDescent="0.25">
      <c r="T837" s="387"/>
      <c r="U837" s="670"/>
      <c r="V837" s="387"/>
      <c r="W837" s="670"/>
      <c r="X837" s="387"/>
      <c r="Y837" s="670"/>
    </row>
    <row r="838" spans="16:25" ht="15.75" x14ac:dyDescent="0.25">
      <c r="T838" s="387"/>
      <c r="U838" s="670"/>
      <c r="V838" s="387"/>
      <c r="W838" s="670"/>
      <c r="X838" s="387"/>
      <c r="Y838" s="670"/>
    </row>
    <row r="839" spans="16:25" ht="15.75" x14ac:dyDescent="0.25">
      <c r="T839" s="387"/>
      <c r="U839" s="670"/>
      <c r="V839" s="387"/>
      <c r="W839" s="670"/>
      <c r="X839" s="387"/>
      <c r="Y839" s="670"/>
    </row>
    <row r="840" spans="16:25" ht="15.75" x14ac:dyDescent="0.25">
      <c r="T840" s="387"/>
      <c r="U840" s="670"/>
      <c r="V840" s="387"/>
      <c r="W840" s="670"/>
      <c r="X840" s="387"/>
      <c r="Y840" s="670"/>
    </row>
    <row r="841" spans="16:25" ht="15.75" x14ac:dyDescent="0.25">
      <c r="T841" s="387"/>
      <c r="U841" s="670"/>
      <c r="V841" s="387"/>
      <c r="W841" s="670"/>
      <c r="X841" s="387"/>
      <c r="Y841" s="670"/>
    </row>
    <row r="842" spans="16:25" ht="15.75" x14ac:dyDescent="0.25">
      <c r="T842" s="387"/>
      <c r="U842" s="670"/>
      <c r="V842" s="387"/>
      <c r="W842" s="670"/>
      <c r="X842" s="387"/>
      <c r="Y842" s="670"/>
    </row>
    <row r="843" spans="16:25" ht="15.75" x14ac:dyDescent="0.25">
      <c r="T843" s="387"/>
      <c r="U843" s="670"/>
      <c r="V843" s="387"/>
      <c r="W843" s="670"/>
      <c r="X843" s="387"/>
      <c r="Y843" s="670"/>
    </row>
    <row r="844" spans="16:25" ht="15.75" x14ac:dyDescent="0.25">
      <c r="T844" s="387"/>
      <c r="U844" s="670"/>
      <c r="V844" s="387"/>
      <c r="W844" s="670"/>
      <c r="X844" s="387"/>
      <c r="Y844" s="670"/>
    </row>
    <row r="845" spans="16:25" ht="15.75" x14ac:dyDescent="0.25">
      <c r="T845" s="387"/>
      <c r="U845" s="670"/>
      <c r="V845" s="387"/>
      <c r="W845" s="670"/>
      <c r="X845" s="387"/>
      <c r="Y845" s="670"/>
    </row>
    <row r="846" spans="16:25" ht="15.75" x14ac:dyDescent="0.25">
      <c r="T846" s="387"/>
      <c r="U846" s="670"/>
      <c r="V846" s="387"/>
      <c r="W846" s="670"/>
      <c r="X846" s="387"/>
      <c r="Y846" s="670"/>
    </row>
    <row r="847" spans="16:25" ht="15.75" x14ac:dyDescent="0.25">
      <c r="T847" s="387"/>
      <c r="U847" s="670"/>
      <c r="V847" s="387"/>
      <c r="W847" s="670"/>
      <c r="X847" s="387"/>
      <c r="Y847" s="670"/>
    </row>
    <row r="848" spans="16:25" ht="15.75" x14ac:dyDescent="0.25">
      <c r="T848" s="387"/>
      <c r="U848" s="670"/>
      <c r="V848" s="387"/>
      <c r="W848" s="670"/>
      <c r="X848" s="387"/>
      <c r="Y848" s="670"/>
    </row>
    <row r="849" spans="20:25" ht="15.75" x14ac:dyDescent="0.25">
      <c r="T849" s="387"/>
      <c r="U849" s="670"/>
      <c r="V849" s="387"/>
      <c r="W849" s="670"/>
      <c r="X849" s="387"/>
      <c r="Y849" s="670"/>
    </row>
    <row r="850" spans="20:25" ht="15.75" x14ac:dyDescent="0.25">
      <c r="T850" s="387"/>
      <c r="U850" s="670"/>
      <c r="V850" s="387"/>
      <c r="W850" s="670"/>
      <c r="X850" s="387"/>
      <c r="Y850" s="670"/>
    </row>
    <row r="851" spans="20:25" ht="15.75" x14ac:dyDescent="0.25">
      <c r="T851" s="387"/>
      <c r="U851" s="670"/>
      <c r="V851" s="387"/>
      <c r="W851" s="670"/>
      <c r="X851" s="387"/>
      <c r="Y851" s="670"/>
    </row>
    <row r="852" spans="20:25" ht="15.75" x14ac:dyDescent="0.25">
      <c r="T852" s="387"/>
      <c r="U852" s="670"/>
      <c r="V852" s="387"/>
      <c r="W852" s="670"/>
      <c r="X852" s="387"/>
      <c r="Y852" s="670"/>
    </row>
    <row r="853" spans="20:25" ht="15.75" x14ac:dyDescent="0.25">
      <c r="T853" s="387"/>
      <c r="U853" s="670"/>
      <c r="V853" s="387"/>
      <c r="W853" s="670"/>
      <c r="X853" s="387"/>
      <c r="Y853" s="670"/>
    </row>
    <row r="854" spans="20:25" ht="15.75" x14ac:dyDescent="0.25">
      <c r="T854" s="387"/>
      <c r="U854" s="670"/>
      <c r="V854" s="387"/>
      <c r="W854" s="670"/>
      <c r="X854" s="387"/>
      <c r="Y854" s="670"/>
    </row>
    <row r="855" spans="20:25" ht="15.75" x14ac:dyDescent="0.25">
      <c r="T855" s="387"/>
      <c r="U855" s="670"/>
      <c r="V855" s="387"/>
      <c r="W855" s="670"/>
      <c r="X855" s="387"/>
      <c r="Y855" s="670"/>
    </row>
    <row r="856" spans="20:25" ht="15.75" x14ac:dyDescent="0.25">
      <c r="T856" s="387"/>
      <c r="U856" s="670"/>
      <c r="V856" s="387"/>
      <c r="W856" s="670"/>
      <c r="X856" s="387"/>
      <c r="Y856" s="670"/>
    </row>
    <row r="857" spans="20:25" ht="15.75" x14ac:dyDescent="0.25">
      <c r="T857" s="387"/>
      <c r="U857" s="670"/>
      <c r="V857" s="387"/>
      <c r="W857" s="670"/>
      <c r="X857" s="387"/>
      <c r="Y857" s="670"/>
    </row>
    <row r="858" spans="20:25" ht="15.75" x14ac:dyDescent="0.25">
      <c r="T858" s="387"/>
      <c r="U858" s="670"/>
      <c r="V858" s="387"/>
      <c r="W858" s="670"/>
      <c r="X858" s="387"/>
      <c r="Y858" s="670"/>
    </row>
    <row r="859" spans="20:25" ht="15.75" x14ac:dyDescent="0.25">
      <c r="T859" s="374"/>
      <c r="U859" s="671"/>
      <c r="V859" s="374"/>
      <c r="W859" s="671"/>
      <c r="X859" s="374"/>
      <c r="Y859" s="671"/>
    </row>
    <row r="860" spans="20:25" ht="15.75" x14ac:dyDescent="0.25">
      <c r="T860" s="387"/>
      <c r="U860" s="670"/>
      <c r="V860" s="387"/>
      <c r="W860" s="670"/>
      <c r="X860" s="387"/>
      <c r="Y860" s="670"/>
    </row>
    <row r="861" spans="20:25" ht="15.75" x14ac:dyDescent="0.25">
      <c r="T861" s="387"/>
      <c r="U861" s="670"/>
      <c r="V861" s="387"/>
      <c r="W861" s="670"/>
      <c r="X861" s="387"/>
      <c r="Y861" s="670"/>
    </row>
  </sheetData>
  <sheetProtection formatColumns="0" formatRows="0" autoFilter="0"/>
  <protectedRanges>
    <protectedRange sqref="Q589:S589" name="Диапазон1_6_2"/>
    <protectedRange sqref="Q321:S328" name="Диапазон1_12"/>
    <protectedRange sqref="Q311:S311 S312" name="Диапазон1_15"/>
    <protectedRange sqref="Q353:S353" name="Диапазон1_18_3"/>
    <protectedRange sqref="Q335:S335 Q352:S352" name="Диапазон1_13_1"/>
    <protectedRange sqref="Q329:S333" name="Диапазон1_12_1"/>
    <protectedRange sqref="Q198:S205 S197" name="Диапазон1_5"/>
    <protectedRange sqref="Q334:S334" name="Диапазон1_8"/>
    <protectedRange sqref="Q336:S336 S343" name="Диапазон1_9"/>
    <protectedRange sqref="Q631:S654" name="Диапазон1_20"/>
    <protectedRange sqref="Q543:S544" name="Диапазон1_21"/>
    <protectedRange sqref="Q420:S426 Q428:S432" name="Диапазон1_26"/>
    <protectedRange sqref="Q706:S706" name="Диапазон1"/>
    <protectedRange sqref="Q185:R185 Q175:S184 S185:S196" name="Диапазон1_30"/>
    <protectedRange sqref="Q374:S375" name="Диапазон1_32"/>
    <protectedRange sqref="Q234:S234" name="Диапазон1_37"/>
    <protectedRange sqref="Q763:S776" name="Диапазон1_11"/>
    <protectedRange sqref="Q778:S778" name="Диапазон1_39"/>
    <protectedRange sqref="Q777:S777" name="Диапазон1_40"/>
    <protectedRange sqref="Q779:S779" name="Диапазон1_41"/>
    <protectedRange sqref="Q545:S546 Q550:S550 Q552:S552 Q554:S563" name="Диапазон1_42"/>
    <protectedRange sqref="Q537:S537" name="Диапазон1_44"/>
    <protectedRange sqref="Q541:S542" name="Диапазон1_45"/>
    <protectedRange sqref="S818:S819" name="Диапазон1_46"/>
    <protectedRange sqref="Q378:S386 Q390:S390 Q403:S407" name="Диапазон1_48"/>
    <protectedRange sqref="Q820:S820 Q822:S823" name="Диапазон1_49"/>
    <protectedRange sqref="Q376:S376 Q521:S535" name="Диапазон1_50"/>
    <protectedRange sqref="Q496:S496" name="Диапазон1_5_5"/>
    <protectedRange sqref="Q377:S377 Q536:S536" name="Диапазон1_52"/>
    <protectedRange sqref="Q463:S463 Q734:S734 Q490:S491 Q565:S565 Q781:S781" name="Диапазон1_3_1_3"/>
    <protectedRange sqref="S344" name="Диапазон1_12_1_1"/>
    <protectedRange sqref="Q807:S809" name="Диапазон1_46_1"/>
    <protectedRange sqref="Q547:S547" name="Диапазон1_42_1"/>
    <protectedRange sqref="Q499:S500" name="Диапазон1_42_1_1"/>
    <protectedRange sqref="Q408:S411" name="Диапазон1_48_1"/>
    <protectedRange sqref="Q412:S413" name="Диапазон1_48_2"/>
    <protectedRange sqref="Q414:S415" name="Диапазон1_48_3"/>
    <protectedRange sqref="Q590:S599" name="Диапазон1_6_2_1"/>
    <protectedRange sqref="Q548:S549" name="Диапазон1_42_1_2"/>
    <protectedRange sqref="Q501:S508 Q512:S520" name="Диапазон1_42_1_3"/>
    <protectedRange sqref="Q416:S419" name="Диапазон1_48_4"/>
    <protectedRange sqref="Q341:S341" name="Диапазон1_13_1_1"/>
    <protectedRange sqref="Q337:S339" name="Диапазон1_12_1_2"/>
    <protectedRange sqref="Q340:S340" name="Диапазон1_8_1"/>
    <protectedRange sqref="Q342:S342" name="Диапазон1_9_1"/>
    <protectedRange sqref="Q509:S509" name="Диапазон1_42_1_3_1"/>
    <protectedRange sqref="Q821:S821" name="Диапазон1_49_2"/>
    <protectedRange sqref="Q811:S816" name="Диапазон1_49_1_1"/>
    <protectedRange sqref="Q387:S389" name="Диапазон1_48_5"/>
    <protectedRange sqref="Q619:S619" name="Диапазон1_6_2_2"/>
    <protectedRange sqref="Q602:S602" name="Диапазон1_3_1_3_1"/>
    <protectedRange sqref="Q620:S629" name="Диапазон1_6_2_1_1"/>
    <protectedRange sqref="Q510:S511" name="Диапазон1_42_1_3_2"/>
    <protectedRange sqref="Q391:S393" name="Диапазон1_48_6"/>
    <protectedRange sqref="Q397:S402" name="Диапазон1_48_7"/>
    <protectedRange sqref="Q427:S427" name="Диапазон1_26_1"/>
    <protectedRange sqref="Q551:S551" name="Диапазон1_42_2"/>
    <protectedRange sqref="Q394:S396" name="Диапазон1_48_8"/>
    <protectedRange sqref="Q498:S498" name="Диапазон1_42_1_1_1"/>
    <protectedRange sqref="Q553:S553" name="Диапазон1_42_3"/>
    <protectedRange sqref="Q600:S600" name="Диапазон1_6_2_1_2"/>
  </protectedRanges>
  <autoFilter ref="A29:Y823">
    <filterColumn colId="15">
      <filters blank="1">
        <filter val="1 000,00"/>
        <filter val="1 368,00"/>
        <filter val="1 710,00"/>
        <filter val="1 831 123,00"/>
        <filter val="1 839,61"/>
        <filter val="1 871 123,00"/>
        <filter val="11 000,00"/>
        <filter val="11 477 891,49"/>
        <filter val="11 708 812,84"/>
        <filter val="119 313,00"/>
        <filter val="12 000,00"/>
        <filter val="140 809,14"/>
        <filter val="15 000,00"/>
        <filter val="15 837,32"/>
        <filter val="15 967 153,42"/>
        <filter val="155 809,14"/>
        <filter val="158 500,00"/>
        <filter val="16 056 653,42"/>
        <filter val="162 848,05"/>
        <filter val="166 073,44"/>
        <filter val="18 279,80"/>
        <filter val="182 051,89"/>
        <filter val="19 000,00"/>
        <filter val="2 284 201,95"/>
        <filter val="2 333 658,40"/>
        <filter val="2 347 900,00"/>
        <filter val="2 354 701,95"/>
        <filter val="2 671 248,85"/>
        <filter val="20 540 231,45"/>
        <filter val="20 574 315,95"/>
        <filter val="22 360,00"/>
        <filter val="23 466,00"/>
        <filter val="230 251,24"/>
        <filter val="249 883,65"/>
        <filter val="253 024,80"/>
        <filter val="253,82"/>
        <filter val="264 860,18"/>
        <filter val="28 693,59"/>
        <filter val="29 024,04"/>
        <filter val="29 112,72"/>
        <filter val="3 618 402,03"/>
        <filter val="32 202,19"/>
        <filter val="34 608,94"/>
        <filter val="-342,00"/>
        <filter val="35 559,90"/>
        <filter val="36 256,00"/>
        <filter val="384 142,00"/>
        <filter val="4 000,00"/>
        <filter val="4 605 069,22"/>
        <filter val="40 000,00"/>
        <filter val="42 500,00"/>
        <filter val="45 200,00"/>
        <filter val="5 000,00"/>
        <filter val="5 402,46"/>
        <filter val="50 000,00"/>
        <filter val="539 231,95"/>
        <filter val="549 912,05"/>
        <filter val="6 091,43"/>
        <filter val="6 752,72"/>
        <filter val="6 959 771,17"/>
        <filter val="60 781,42"/>
        <filter val="63 698,05"/>
        <filter val="7 727 345,70"/>
        <filter val="7 931,04"/>
        <filter val="70 500,00"/>
        <filter val="703 080,00"/>
        <filter val="72 000,00"/>
        <filter val="74 700,00"/>
        <filter val="75 821,28"/>
        <filter val="76,63"/>
        <filter val="791 299,23"/>
        <filter val="8 881 754,85"/>
        <filter val="800 000,00"/>
        <filter val="863 466,00"/>
        <filter val="876 000,00"/>
        <filter val="89 500,00"/>
        <filter val="9 213,42"/>
        <filter val="97 017,19"/>
      </filters>
    </filterColumn>
  </autoFilter>
  <mergeCells count="312">
    <mergeCell ref="T28:U28"/>
    <mergeCell ref="V28:W28"/>
    <mergeCell ref="X28:Y28"/>
    <mergeCell ref="K162:O162"/>
    <mergeCell ref="K35:O35"/>
    <mergeCell ref="A655:A675"/>
    <mergeCell ref="B655:B675"/>
    <mergeCell ref="A676:A681"/>
    <mergeCell ref="B676:B681"/>
    <mergeCell ref="C35:J35"/>
    <mergeCell ref="C39:J39"/>
    <mergeCell ref="C40:J40"/>
    <mergeCell ref="C41:J41"/>
    <mergeCell ref="C51:J51"/>
    <mergeCell ref="C52:J52"/>
    <mergeCell ref="C53:J53"/>
    <mergeCell ref="C56:J56"/>
    <mergeCell ref="C57:J57"/>
    <mergeCell ref="C36:J36"/>
    <mergeCell ref="C37:J37"/>
    <mergeCell ref="C38:J38"/>
    <mergeCell ref="C42:J42"/>
    <mergeCell ref="C43:J43"/>
    <mergeCell ref="C44:J44"/>
    <mergeCell ref="C28:J28"/>
    <mergeCell ref="K28:O28"/>
    <mergeCell ref="K33:N34"/>
    <mergeCell ref="A30:A32"/>
    <mergeCell ref="B30:B32"/>
    <mergeCell ref="C30:J32"/>
    <mergeCell ref="K30:N32"/>
    <mergeCell ref="A33:A34"/>
    <mergeCell ref="B33:B34"/>
    <mergeCell ref="C33:J34"/>
    <mergeCell ref="Q1:S1"/>
    <mergeCell ref="Q2:S2"/>
    <mergeCell ref="Q3:S3"/>
    <mergeCell ref="Q4:S4"/>
    <mergeCell ref="Q5:S5"/>
    <mergeCell ref="R6:S6"/>
    <mergeCell ref="Q26:Q27"/>
    <mergeCell ref="R26:R27"/>
    <mergeCell ref="S26:S27"/>
    <mergeCell ref="R7:S7"/>
    <mergeCell ref="Q8:S8"/>
    <mergeCell ref="A11:S11"/>
    <mergeCell ref="A12:S12"/>
    <mergeCell ref="A13:S13"/>
    <mergeCell ref="B17:P18"/>
    <mergeCell ref="T17:T22"/>
    <mergeCell ref="A19:M19"/>
    <mergeCell ref="B21:P22"/>
    <mergeCell ref="I24:N24"/>
    <mergeCell ref="A25:A27"/>
    <mergeCell ref="B25:B27"/>
    <mergeCell ref="C25:J27"/>
    <mergeCell ref="K25:O26"/>
    <mergeCell ref="P25:S25"/>
    <mergeCell ref="P26:P27"/>
    <mergeCell ref="C45:J45"/>
    <mergeCell ref="C46:J46"/>
    <mergeCell ref="C50:J50"/>
    <mergeCell ref="C88:J88"/>
    <mergeCell ref="C90:J90"/>
    <mergeCell ref="C47:J47"/>
    <mergeCell ref="C48:J48"/>
    <mergeCell ref="C49:J49"/>
    <mergeCell ref="C65:J65"/>
    <mergeCell ref="C66:J66"/>
    <mergeCell ref="C67:J67"/>
    <mergeCell ref="C68:J68"/>
    <mergeCell ref="C89:J89"/>
    <mergeCell ref="C82:J82"/>
    <mergeCell ref="C83:J83"/>
    <mergeCell ref="C79:J79"/>
    <mergeCell ref="C80:J80"/>
    <mergeCell ref="C81:J81"/>
    <mergeCell ref="C106:J106"/>
    <mergeCell ref="C100:J100"/>
    <mergeCell ref="C97:J97"/>
    <mergeCell ref="C101:J101"/>
    <mergeCell ref="C71:J71"/>
    <mergeCell ref="C72:J72"/>
    <mergeCell ref="C73:J73"/>
    <mergeCell ref="C74:J74"/>
    <mergeCell ref="C75:J75"/>
    <mergeCell ref="C84:J84"/>
    <mergeCell ref="C85:J85"/>
    <mergeCell ref="C86:J86"/>
    <mergeCell ref="C87:J87"/>
    <mergeCell ref="C91:J91"/>
    <mergeCell ref="C92:J92"/>
    <mergeCell ref="C93:J93"/>
    <mergeCell ref="C102:J102"/>
    <mergeCell ref="C103:J103"/>
    <mergeCell ref="C104:J104"/>
    <mergeCell ref="C105:J105"/>
    <mergeCell ref="C99:J99"/>
    <mergeCell ref="C76:J76"/>
    <mergeCell ref="C77:J77"/>
    <mergeCell ref="C78:J78"/>
    <mergeCell ref="K160:O160"/>
    <mergeCell ref="C161:J161"/>
    <mergeCell ref="K161:O161"/>
    <mergeCell ref="C153:J153"/>
    <mergeCell ref="C154:J154"/>
    <mergeCell ref="C155:J155"/>
    <mergeCell ref="C156:J156"/>
    <mergeCell ref="C157:J157"/>
    <mergeCell ref="C126:J126"/>
    <mergeCell ref="C127:J127"/>
    <mergeCell ref="C128:J128"/>
    <mergeCell ref="C130:J130"/>
    <mergeCell ref="C147:J147"/>
    <mergeCell ref="C148:J148"/>
    <mergeCell ref="C129:J129"/>
    <mergeCell ref="C145:J145"/>
    <mergeCell ref="C146:J146"/>
    <mergeCell ref="C143:J143"/>
    <mergeCell ref="C144:J144"/>
    <mergeCell ref="C152:J152"/>
    <mergeCell ref="C140:J140"/>
    <mergeCell ref="C141:J141"/>
    <mergeCell ref="C142:J142"/>
    <mergeCell ref="C162:J162"/>
    <mergeCell ref="C158:J158"/>
    <mergeCell ref="C159:J159"/>
    <mergeCell ref="C160:J160"/>
    <mergeCell ref="A163:A174"/>
    <mergeCell ref="B163:B174"/>
    <mergeCell ref="A175:A185"/>
    <mergeCell ref="B175:B185"/>
    <mergeCell ref="A186:A196"/>
    <mergeCell ref="B186:B196"/>
    <mergeCell ref="A269:A272"/>
    <mergeCell ref="B269:B272"/>
    <mergeCell ref="A273:A276"/>
    <mergeCell ref="B273:B276"/>
    <mergeCell ref="A245:A248"/>
    <mergeCell ref="B245:B248"/>
    <mergeCell ref="C232:J232"/>
    <mergeCell ref="K232:O232"/>
    <mergeCell ref="C197:J197"/>
    <mergeCell ref="K197:O197"/>
    <mergeCell ref="A198:A205"/>
    <mergeCell ref="B198:B205"/>
    <mergeCell ref="A206:A213"/>
    <mergeCell ref="B206:B213"/>
    <mergeCell ref="A214:A221"/>
    <mergeCell ref="B214:B221"/>
    <mergeCell ref="C223:J223"/>
    <mergeCell ref="K223:O223"/>
    <mergeCell ref="A224:A231"/>
    <mergeCell ref="B224:B231"/>
    <mergeCell ref="A253:A260"/>
    <mergeCell ref="B253:B260"/>
    <mergeCell ref="C302:J302"/>
    <mergeCell ref="K302:O302"/>
    <mergeCell ref="A303:A310"/>
    <mergeCell ref="B303:B310"/>
    <mergeCell ref="C312:J312"/>
    <mergeCell ref="K312:O312"/>
    <mergeCell ref="A233:A244"/>
    <mergeCell ref="B233:B244"/>
    <mergeCell ref="K283:O283"/>
    <mergeCell ref="C297:J297"/>
    <mergeCell ref="K297:O297"/>
    <mergeCell ref="A298:A301"/>
    <mergeCell ref="B298:B301"/>
    <mergeCell ref="A277:A280"/>
    <mergeCell ref="B277:B280"/>
    <mergeCell ref="C281:J281"/>
    <mergeCell ref="K281:O281"/>
    <mergeCell ref="C282:J282"/>
    <mergeCell ref="K282:O282"/>
    <mergeCell ref="C283:J283"/>
    <mergeCell ref="A285:A295"/>
    <mergeCell ref="B285:B295"/>
    <mergeCell ref="A265:A268"/>
    <mergeCell ref="B265:B268"/>
    <mergeCell ref="C371:J371"/>
    <mergeCell ref="K371:O371"/>
    <mergeCell ref="C372:J372"/>
    <mergeCell ref="K372:O372"/>
    <mergeCell ref="C343:J343"/>
    <mergeCell ref="K343:O343"/>
    <mergeCell ref="C344:J344"/>
    <mergeCell ref="K344:O344"/>
    <mergeCell ref="A345:A352"/>
    <mergeCell ref="B345:B352"/>
    <mergeCell ref="A353:A362"/>
    <mergeCell ref="B353:B362"/>
    <mergeCell ref="A363:A370"/>
    <mergeCell ref="B363:B370"/>
    <mergeCell ref="C433:J433"/>
    <mergeCell ref="K433:O433"/>
    <mergeCell ref="A456:A461"/>
    <mergeCell ref="C373:J373"/>
    <mergeCell ref="K373:O373"/>
    <mergeCell ref="A374:A419"/>
    <mergeCell ref="B374:B419"/>
    <mergeCell ref="A420:A432"/>
    <mergeCell ref="B420:B432"/>
    <mergeCell ref="A435:A443"/>
    <mergeCell ref="A444:A455"/>
    <mergeCell ref="B435:B563"/>
    <mergeCell ref="A543:A563"/>
    <mergeCell ref="A564:A600"/>
    <mergeCell ref="B564:B600"/>
    <mergeCell ref="C630:J630"/>
    <mergeCell ref="K630:O630"/>
    <mergeCell ref="A462:A488"/>
    <mergeCell ref="A489:A536"/>
    <mergeCell ref="A537:A542"/>
    <mergeCell ref="A601:A629"/>
    <mergeCell ref="B601:B629"/>
    <mergeCell ref="A682:A705"/>
    <mergeCell ref="B682:B705"/>
    <mergeCell ref="A706:A732"/>
    <mergeCell ref="B706:B732"/>
    <mergeCell ref="A733:A762"/>
    <mergeCell ref="B733:B762"/>
    <mergeCell ref="A631:A654"/>
    <mergeCell ref="B631:B654"/>
    <mergeCell ref="C806:J806"/>
    <mergeCell ref="C797:J797"/>
    <mergeCell ref="A799:A804"/>
    <mergeCell ref="B799:B804"/>
    <mergeCell ref="K806:O806"/>
    <mergeCell ref="C810:J810"/>
    <mergeCell ref="K810:O810"/>
    <mergeCell ref="A811:A813"/>
    <mergeCell ref="A814:A816"/>
    <mergeCell ref="A763:A779"/>
    <mergeCell ref="B763:B779"/>
    <mergeCell ref="A780:A796"/>
    <mergeCell ref="B780:B796"/>
    <mergeCell ref="C805:J805"/>
    <mergeCell ref="K805:O805"/>
    <mergeCell ref="B811:B813"/>
    <mergeCell ref="B814:B816"/>
    <mergeCell ref="K797:O797"/>
    <mergeCell ref="C817:J817"/>
    <mergeCell ref="K817:O817"/>
    <mergeCell ref="C818:J818"/>
    <mergeCell ref="C819:J819"/>
    <mergeCell ref="K819:O819"/>
    <mergeCell ref="A820:A823"/>
    <mergeCell ref="B820:B823"/>
    <mergeCell ref="C820:J820"/>
    <mergeCell ref="C822:J822"/>
    <mergeCell ref="C823:J823"/>
    <mergeCell ref="C821:J821"/>
    <mergeCell ref="C110:J110"/>
    <mergeCell ref="C111:J111"/>
    <mergeCell ref="C112:J112"/>
    <mergeCell ref="C117:J117"/>
    <mergeCell ref="C118:J118"/>
    <mergeCell ref="C109:J109"/>
    <mergeCell ref="A53:A55"/>
    <mergeCell ref="C54:J54"/>
    <mergeCell ref="C55:J55"/>
    <mergeCell ref="C69:J69"/>
    <mergeCell ref="C70:J70"/>
    <mergeCell ref="C59:J59"/>
    <mergeCell ref="C60:J60"/>
    <mergeCell ref="C61:J61"/>
    <mergeCell ref="C62:J62"/>
    <mergeCell ref="C63:J63"/>
    <mergeCell ref="C64:J64"/>
    <mergeCell ref="C58:J58"/>
    <mergeCell ref="C107:J107"/>
    <mergeCell ref="C108:J108"/>
    <mergeCell ref="C94:J94"/>
    <mergeCell ref="C95:J95"/>
    <mergeCell ref="C96:J96"/>
    <mergeCell ref="C98:J98"/>
    <mergeCell ref="A337:A342"/>
    <mergeCell ref="B337:B342"/>
    <mergeCell ref="A249:A252"/>
    <mergeCell ref="B249:B252"/>
    <mergeCell ref="A261:A264"/>
    <mergeCell ref="B261:B264"/>
    <mergeCell ref="C131:J131"/>
    <mergeCell ref="C132:J132"/>
    <mergeCell ref="C133:J133"/>
    <mergeCell ref="C134:J134"/>
    <mergeCell ref="C135:J135"/>
    <mergeCell ref="C136:J136"/>
    <mergeCell ref="C137:J137"/>
    <mergeCell ref="C138:J138"/>
    <mergeCell ref="C139:J139"/>
    <mergeCell ref="C149:J149"/>
    <mergeCell ref="A313:A320"/>
    <mergeCell ref="B313:B320"/>
    <mergeCell ref="A321:A328"/>
    <mergeCell ref="B321:B328"/>
    <mergeCell ref="A329:A336"/>
    <mergeCell ref="B329:B336"/>
    <mergeCell ref="C150:J150"/>
    <mergeCell ref="C151:J151"/>
    <mergeCell ref="C124:J124"/>
    <mergeCell ref="C125:J125"/>
    <mergeCell ref="C113:J113"/>
    <mergeCell ref="C114:J114"/>
    <mergeCell ref="C115:J115"/>
    <mergeCell ref="C116:J116"/>
    <mergeCell ref="C122:J122"/>
    <mergeCell ref="C119:J119"/>
    <mergeCell ref="C120:J120"/>
    <mergeCell ref="C121:J121"/>
    <mergeCell ref="C123:J123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20"/>
  <sheetViews>
    <sheetView view="pageBreakPreview" zoomScaleSheetLayoutView="100" workbookViewId="0">
      <selection activeCell="U15" sqref="U15"/>
    </sheetView>
  </sheetViews>
  <sheetFormatPr defaultColWidth="9.140625" defaultRowHeight="15" x14ac:dyDescent="0.25"/>
  <cols>
    <col min="1" max="1" width="91" style="29" customWidth="1"/>
    <col min="2" max="4" width="26.42578125" style="29" customWidth="1"/>
    <col min="5" max="6" width="20.140625" style="29" customWidth="1"/>
    <col min="7" max="16384" width="9.140625" style="29"/>
  </cols>
  <sheetData>
    <row r="2" spans="1:45" x14ac:dyDescent="0.25">
      <c r="D2" s="29" t="s">
        <v>423</v>
      </c>
    </row>
    <row r="4" spans="1:45" ht="18.75" x14ac:dyDescent="0.3">
      <c r="A4" s="244" t="s">
        <v>422</v>
      </c>
    </row>
    <row r="5" spans="1:45" x14ac:dyDescent="0.25">
      <c r="B5" s="1225"/>
      <c r="C5" s="1225"/>
      <c r="D5" s="1225"/>
    </row>
    <row r="6" spans="1:45" ht="18.75" x14ac:dyDescent="0.3">
      <c r="A6" s="1218" t="s">
        <v>0</v>
      </c>
      <c r="B6" s="1221" t="s">
        <v>135</v>
      </c>
      <c r="C6" s="1221"/>
      <c r="D6" s="1221"/>
      <c r="E6" s="244"/>
      <c r="F6" s="244"/>
    </row>
    <row r="7" spans="1:45" ht="56.25" x14ac:dyDescent="0.3">
      <c r="A7" s="1219"/>
      <c r="B7" s="423" t="s">
        <v>559</v>
      </c>
      <c r="C7" s="423" t="s">
        <v>560</v>
      </c>
      <c r="D7" s="423" t="s">
        <v>561</v>
      </c>
      <c r="E7" s="244"/>
      <c r="F7" s="244"/>
    </row>
    <row r="8" spans="1:45" ht="18.75" x14ac:dyDescent="0.3">
      <c r="A8" s="233">
        <v>1</v>
      </c>
      <c r="B8" s="43">
        <v>2</v>
      </c>
      <c r="C8" s="43">
        <v>3</v>
      </c>
      <c r="D8" s="43">
        <v>4</v>
      </c>
      <c r="E8" s="244"/>
      <c r="F8" s="244"/>
    </row>
    <row r="9" spans="1:45" ht="37.5" x14ac:dyDescent="0.3">
      <c r="A9" s="259" t="s">
        <v>267</v>
      </c>
      <c r="B9" s="238"/>
      <c r="C9" s="238"/>
      <c r="D9" s="238"/>
      <c r="E9" s="244"/>
      <c r="F9" s="244"/>
    </row>
    <row r="10" spans="1:45" ht="51" customHeight="1" x14ac:dyDescent="0.3">
      <c r="A10" s="266" t="s">
        <v>199</v>
      </c>
      <c r="B10" s="238">
        <f>'Раздел 1'!P158+'Раздел 1'!P159</f>
        <v>0</v>
      </c>
      <c r="C10" s="238">
        <f>'Раздел 1'!Q158+'Раздел 1'!Q159</f>
        <v>0</v>
      </c>
      <c r="D10" s="238">
        <f>'Раздел 1'!R158+'Раздел 1'!R159</f>
        <v>0</v>
      </c>
      <c r="E10" s="244"/>
      <c r="F10" s="244"/>
    </row>
    <row r="11" spans="1:45" ht="18.75" x14ac:dyDescent="0.3">
      <c r="A11" s="266" t="s">
        <v>268</v>
      </c>
      <c r="B11" s="238"/>
      <c r="C11" s="238"/>
      <c r="D11" s="238"/>
      <c r="E11" s="244"/>
      <c r="F11" s="244"/>
    </row>
    <row r="12" spans="1:45" ht="51" customHeight="1" x14ac:dyDescent="0.3">
      <c r="A12" s="266" t="s">
        <v>199</v>
      </c>
      <c r="B12" s="238">
        <f>'Раздел 1'!P157</f>
        <v>0</v>
      </c>
      <c r="C12" s="238">
        <f>'Раздел 1'!Q157</f>
        <v>0</v>
      </c>
      <c r="D12" s="238">
        <f>'Раздел 1'!R157</f>
        <v>0</v>
      </c>
      <c r="E12" s="244"/>
      <c r="F12" s="244"/>
    </row>
    <row r="13" spans="1:45" ht="18.75" x14ac:dyDescent="0.3">
      <c r="A13" s="247" t="s">
        <v>247</v>
      </c>
      <c r="B13" s="237">
        <f>B10+B12</f>
        <v>0</v>
      </c>
      <c r="C13" s="237">
        <f>C10+C12</f>
        <v>0</v>
      </c>
      <c r="D13" s="237">
        <f>D10+D12</f>
        <v>0</v>
      </c>
      <c r="E13" s="244"/>
      <c r="F13" s="244"/>
    </row>
    <row r="14" spans="1:45" ht="18.75" x14ac:dyDescent="0.3">
      <c r="A14" s="244"/>
      <c r="B14" s="244"/>
      <c r="C14" s="244"/>
      <c r="D14" s="244"/>
      <c r="E14" s="244"/>
      <c r="F14" s="244"/>
    </row>
    <row r="16" spans="1:45" s="251" customFormat="1" ht="18" customHeight="1" x14ac:dyDescent="0.3">
      <c r="A16" s="248" t="s">
        <v>763</v>
      </c>
      <c r="B16" s="260"/>
      <c r="C16" s="261"/>
      <c r="D16" s="260" t="s">
        <v>1101</v>
      </c>
      <c r="F16" s="249"/>
      <c r="G16" s="249"/>
      <c r="H16" s="250"/>
      <c r="I16" s="250"/>
      <c r="K16" s="249"/>
      <c r="L16" s="249"/>
      <c r="M16" s="249"/>
      <c r="N16" s="249"/>
      <c r="O16" s="249"/>
      <c r="P16" s="249"/>
      <c r="Q16" s="249"/>
      <c r="R16" s="249"/>
      <c r="S16" s="252"/>
      <c r="T16" s="252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</row>
    <row r="17" spans="1:45" s="50" customFormat="1" ht="18" customHeight="1" x14ac:dyDescent="0.25">
      <c r="A17" s="253" t="s">
        <v>260</v>
      </c>
      <c r="B17" s="262" t="s">
        <v>131</v>
      </c>
      <c r="C17" s="263"/>
      <c r="D17" s="262" t="s">
        <v>132</v>
      </c>
      <c r="F17" s="254"/>
      <c r="G17" s="254"/>
      <c r="H17" s="254"/>
      <c r="I17" s="254"/>
      <c r="K17" s="254"/>
      <c r="L17" s="254"/>
      <c r="M17" s="254"/>
      <c r="N17" s="254"/>
      <c r="O17" s="254"/>
      <c r="P17" s="254"/>
      <c r="Q17" s="254"/>
      <c r="R17" s="254"/>
      <c r="S17" s="255"/>
      <c r="T17" s="255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</row>
    <row r="18" spans="1:45" s="50" customFormat="1" ht="18" customHeight="1" x14ac:dyDescent="0.25">
      <c r="A18" s="256"/>
      <c r="B18" s="263"/>
      <c r="C18" s="263"/>
      <c r="D18" s="263"/>
      <c r="F18" s="255"/>
      <c r="G18" s="255"/>
      <c r="H18" s="254"/>
      <c r="I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</row>
    <row r="19" spans="1:45" s="251" customFormat="1" ht="18" customHeight="1" x14ac:dyDescent="0.3">
      <c r="A19" s="248" t="s">
        <v>765</v>
      </c>
      <c r="B19" s="260"/>
      <c r="C19" s="261"/>
      <c r="D19" s="260" t="s">
        <v>1104</v>
      </c>
      <c r="F19" s="249"/>
      <c r="G19" s="249"/>
      <c r="H19" s="250"/>
      <c r="I19" s="250"/>
      <c r="K19" s="249"/>
      <c r="L19" s="249"/>
      <c r="M19" s="249"/>
      <c r="N19" s="249"/>
      <c r="O19" s="249"/>
      <c r="P19" s="249"/>
      <c r="Q19" s="249"/>
      <c r="R19" s="249"/>
      <c r="S19" s="252"/>
      <c r="T19" s="252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</row>
    <row r="20" spans="1:45" s="50" customFormat="1" ht="18" customHeight="1" x14ac:dyDescent="0.25">
      <c r="A20" s="256"/>
      <c r="B20" s="262" t="s">
        <v>131</v>
      </c>
      <c r="C20" s="263"/>
      <c r="D20" s="262" t="s">
        <v>132</v>
      </c>
      <c r="F20" s="254"/>
      <c r="G20" s="254"/>
      <c r="H20" s="254"/>
      <c r="I20" s="254"/>
      <c r="K20" s="254"/>
      <c r="L20" s="254"/>
      <c r="M20" s="254"/>
      <c r="N20" s="254"/>
      <c r="O20" s="254"/>
      <c r="P20" s="254"/>
      <c r="Q20" s="254"/>
      <c r="R20" s="254"/>
      <c r="S20" s="255"/>
      <c r="T20" s="255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4" width="21.42578125" style="53" customWidth="1"/>
    <col min="5" max="5" width="20.28515625" style="53" customWidth="1"/>
    <col min="6" max="6" width="26.140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74" t="s">
        <v>661</v>
      </c>
    </row>
    <row r="2" spans="1:11" x14ac:dyDescent="0.3">
      <c r="E2" s="57"/>
    </row>
    <row r="3" spans="1:11" ht="55.9" customHeight="1" x14ac:dyDescent="0.3">
      <c r="A3" s="1255" t="s">
        <v>667</v>
      </c>
      <c r="B3" s="1255"/>
      <c r="C3" s="1255"/>
      <c r="D3" s="1255"/>
      <c r="E3" s="1255"/>
      <c r="F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662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498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448" t="s">
        <v>282</v>
      </c>
      <c r="B9" s="448" t="s">
        <v>297</v>
      </c>
      <c r="C9" s="435" t="s">
        <v>343</v>
      </c>
      <c r="D9" s="435" t="s">
        <v>663</v>
      </c>
      <c r="E9" s="435" t="s">
        <v>664</v>
      </c>
      <c r="F9" s="449" t="s">
        <v>300</v>
      </c>
    </row>
    <row r="10" spans="1:11" s="115" customFormat="1" ht="24.75" customHeight="1" x14ac:dyDescent="0.25">
      <c r="A10" s="613">
        <v>1</v>
      </c>
      <c r="B10" s="613">
        <v>2</v>
      </c>
      <c r="C10" s="613">
        <v>3</v>
      </c>
      <c r="D10" s="613">
        <v>4</v>
      </c>
      <c r="E10" s="613">
        <v>5</v>
      </c>
      <c r="F10" s="437" t="s">
        <v>333</v>
      </c>
    </row>
    <row r="11" spans="1:11" x14ac:dyDescent="0.3">
      <c r="A11" s="65">
        <v>1</v>
      </c>
      <c r="B11" s="66"/>
      <c r="C11" s="67"/>
      <c r="D11" s="67"/>
      <c r="E11" s="68"/>
      <c r="F11" s="199">
        <f>C11*D11*E11</f>
        <v>0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457"/>
      <c r="B14" s="453" t="s">
        <v>295</v>
      </c>
      <c r="C14" s="462" t="s">
        <v>305</v>
      </c>
      <c r="D14" s="462" t="s">
        <v>305</v>
      </c>
      <c r="E14" s="462" t="s">
        <v>305</v>
      </c>
      <c r="F14" s="614">
        <f>F11</f>
        <v>0</v>
      </c>
      <c r="G14" s="200"/>
    </row>
    <row r="16" spans="1:11" s="300" customFormat="1" x14ac:dyDescent="0.25">
      <c r="A16" s="566"/>
      <c r="B16" s="240"/>
      <c r="C16" s="567"/>
      <c r="D16" s="240"/>
      <c r="E16" s="567"/>
      <c r="F16" s="240"/>
      <c r="G16" s="240"/>
      <c r="H16" s="567"/>
    </row>
    <row r="17" spans="1:8" s="300" customFormat="1" ht="15.75" x14ac:dyDescent="0.25">
      <c r="A17" s="337"/>
      <c r="B17" s="514"/>
      <c r="C17" s="567"/>
      <c r="D17" s="514"/>
      <c r="E17" s="567"/>
      <c r="F17" s="514"/>
      <c r="G17" s="514"/>
      <c r="H17" s="567"/>
    </row>
    <row r="18" spans="1:8" s="178" customFormat="1" x14ac:dyDescent="0.25">
      <c r="A18" s="701" t="s">
        <v>762</v>
      </c>
      <c r="B18" s="704"/>
      <c r="D18" s="702"/>
      <c r="F18" s="864" t="s">
        <v>1101</v>
      </c>
      <c r="G18" s="704"/>
      <c r="H18" s="704"/>
    </row>
    <row r="19" spans="1:8" s="178" customFormat="1" ht="15.75" x14ac:dyDescent="0.25">
      <c r="A19" s="122"/>
      <c r="B19" s="297"/>
      <c r="D19" s="298" t="s">
        <v>131</v>
      </c>
      <c r="F19" s="298" t="s">
        <v>132</v>
      </c>
      <c r="G19" s="297"/>
      <c r="H19" s="297"/>
    </row>
    <row r="20" spans="1:8" s="178" customFormat="1" ht="15.75" x14ac:dyDescent="0.25">
      <c r="A20" s="297"/>
      <c r="B20" s="41"/>
      <c r="D20" s="41"/>
      <c r="F20" s="41"/>
      <c r="G20" s="41"/>
      <c r="H20" s="41"/>
    </row>
    <row r="21" spans="1:8" s="178" customFormat="1" x14ac:dyDescent="0.25">
      <c r="A21" s="701" t="s">
        <v>133</v>
      </c>
      <c r="B21" s="704"/>
      <c r="D21" s="702"/>
      <c r="F21" s="869" t="s">
        <v>1104</v>
      </c>
      <c r="G21" s="704"/>
      <c r="H21" s="704"/>
    </row>
    <row r="22" spans="1:8" s="178" customFormat="1" ht="15.75" x14ac:dyDescent="0.25">
      <c r="A22" s="122"/>
      <c r="B22" s="297"/>
      <c r="D22" s="298" t="s">
        <v>131</v>
      </c>
      <c r="F22" s="298" t="s">
        <v>132</v>
      </c>
      <c r="G22" s="297"/>
      <c r="H22" s="297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2"/>
  <sheetViews>
    <sheetView view="pageBreakPreview" topLeftCell="B4" zoomScale="80" zoomScaleNormal="70" zoomScaleSheetLayoutView="80" workbookViewId="0">
      <selection activeCell="F14" sqref="F14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19.140625" style="53" customWidth="1"/>
    <col min="9" max="9" width="16.140625" style="84" customWidth="1"/>
    <col min="10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6.140625" style="53" customWidth="1"/>
    <col min="266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6.140625" style="53" customWidth="1"/>
    <col min="522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6.140625" style="53" customWidth="1"/>
    <col min="778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6.140625" style="53" customWidth="1"/>
    <col min="1034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6.140625" style="53" customWidth="1"/>
    <col min="1290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6.140625" style="53" customWidth="1"/>
    <col min="1546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6.140625" style="53" customWidth="1"/>
    <col min="1802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6.140625" style="53" customWidth="1"/>
    <col min="2058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6.140625" style="53" customWidth="1"/>
    <col min="2314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6.140625" style="53" customWidth="1"/>
    <col min="2570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6.140625" style="53" customWidth="1"/>
    <col min="2826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6.140625" style="53" customWidth="1"/>
    <col min="3082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6.140625" style="53" customWidth="1"/>
    <col min="3338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6.140625" style="53" customWidth="1"/>
    <col min="3594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6.140625" style="53" customWidth="1"/>
    <col min="3850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6.140625" style="53" customWidth="1"/>
    <col min="4106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6.140625" style="53" customWidth="1"/>
    <col min="4362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6.140625" style="53" customWidth="1"/>
    <col min="4618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6.140625" style="53" customWidth="1"/>
    <col min="4874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6.140625" style="53" customWidth="1"/>
    <col min="5130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6.140625" style="53" customWidth="1"/>
    <col min="5386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6.140625" style="53" customWidth="1"/>
    <col min="5642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6.140625" style="53" customWidth="1"/>
    <col min="5898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6.140625" style="53" customWidth="1"/>
    <col min="6154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6.140625" style="53" customWidth="1"/>
    <col min="6410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6.140625" style="53" customWidth="1"/>
    <col min="6666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6.140625" style="53" customWidth="1"/>
    <col min="6922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6.140625" style="53" customWidth="1"/>
    <col min="7178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6.140625" style="53" customWidth="1"/>
    <col min="7434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6.140625" style="53" customWidth="1"/>
    <col min="7690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6.140625" style="53" customWidth="1"/>
    <col min="7946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6.140625" style="53" customWidth="1"/>
    <col min="8202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6.140625" style="53" customWidth="1"/>
    <col min="8458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6.140625" style="53" customWidth="1"/>
    <col min="8714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6.140625" style="53" customWidth="1"/>
    <col min="8970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6.140625" style="53" customWidth="1"/>
    <col min="9226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6.140625" style="53" customWidth="1"/>
    <col min="9482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6.140625" style="53" customWidth="1"/>
    <col min="9738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6.140625" style="53" customWidth="1"/>
    <col min="9994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6.140625" style="53" customWidth="1"/>
    <col min="10250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6.140625" style="53" customWidth="1"/>
    <col min="10506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6.140625" style="53" customWidth="1"/>
    <col min="10762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6.140625" style="53" customWidth="1"/>
    <col min="11018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6.140625" style="53" customWidth="1"/>
    <col min="11274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6.140625" style="53" customWidth="1"/>
    <col min="11530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6.140625" style="53" customWidth="1"/>
    <col min="11786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6.140625" style="53" customWidth="1"/>
    <col min="12042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6.140625" style="53" customWidth="1"/>
    <col min="12298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6.140625" style="53" customWidth="1"/>
    <col min="12554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6.140625" style="53" customWidth="1"/>
    <col min="12810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6.140625" style="53" customWidth="1"/>
    <col min="13066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6.140625" style="53" customWidth="1"/>
    <col min="13322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6.140625" style="53" customWidth="1"/>
    <col min="13578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6.140625" style="53" customWidth="1"/>
    <col min="13834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6.140625" style="53" customWidth="1"/>
    <col min="14090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6.140625" style="53" customWidth="1"/>
    <col min="14346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6.140625" style="53" customWidth="1"/>
    <col min="14602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6.140625" style="53" customWidth="1"/>
    <col min="14858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6.140625" style="53" customWidth="1"/>
    <col min="15114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6.140625" style="53" customWidth="1"/>
    <col min="15370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6.140625" style="53" customWidth="1"/>
    <col min="15626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6.140625" style="53" customWidth="1"/>
    <col min="15882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6.140625" style="53" customWidth="1"/>
    <col min="16138" max="16384" width="8.85546875" style="53"/>
  </cols>
  <sheetData>
    <row r="1" spans="1:11" x14ac:dyDescent="0.3">
      <c r="E1" s="57"/>
      <c r="F1" s="274" t="s">
        <v>431</v>
      </c>
    </row>
    <row r="2" spans="1:11" ht="55.9" customHeight="1" x14ac:dyDescent="0.3">
      <c r="A2" s="1255" t="s">
        <v>500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11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87"/>
    </row>
    <row r="10" spans="1:11" ht="43.5" customHeight="1" x14ac:dyDescent="0.3">
      <c r="A10" s="88">
        <v>1</v>
      </c>
      <c r="B10" s="89" t="s">
        <v>334</v>
      </c>
      <c r="C10" s="293"/>
      <c r="D10" s="293"/>
      <c r="E10" s="293"/>
      <c r="F10" s="351"/>
      <c r="G10" s="352"/>
      <c r="H10" s="353"/>
      <c r="I10" s="91"/>
    </row>
    <row r="11" spans="1:11" ht="65.25" customHeight="1" x14ac:dyDescent="0.3">
      <c r="A11" s="88" t="s">
        <v>187</v>
      </c>
      <c r="B11" s="92" t="s">
        <v>335</v>
      </c>
      <c r="C11" s="293"/>
      <c r="D11" s="293"/>
      <c r="E11" s="293"/>
      <c r="F11" s="354">
        <v>4000</v>
      </c>
      <c r="G11" s="310"/>
      <c r="H11" s="310">
        <f>F11-G11</f>
        <v>4000</v>
      </c>
    </row>
    <row r="12" spans="1:11" s="97" customFormat="1" x14ac:dyDescent="0.3">
      <c r="A12" s="459"/>
      <c r="B12" s="1257" t="s">
        <v>336</v>
      </c>
      <c r="C12" s="1258"/>
      <c r="D12" s="1258"/>
      <c r="E12" s="1259"/>
      <c r="F12" s="460">
        <f>F11</f>
        <v>4000</v>
      </c>
      <c r="G12" s="95" t="s">
        <v>387</v>
      </c>
      <c r="H12" s="95">
        <f>SUM(H10:H11)</f>
        <v>4000</v>
      </c>
      <c r="I12" s="96"/>
    </row>
    <row r="13" spans="1:11" ht="44.25" customHeight="1" x14ac:dyDescent="0.3">
      <c r="A13" s="88" t="s">
        <v>190</v>
      </c>
      <c r="B13" s="92" t="s">
        <v>337</v>
      </c>
      <c r="C13" s="293"/>
      <c r="D13" s="293"/>
      <c r="E13" s="293"/>
      <c r="F13" s="351">
        <v>5000</v>
      </c>
      <c r="G13" s="352"/>
      <c r="H13" s="310">
        <f>F13-G13</f>
        <v>5000</v>
      </c>
    </row>
    <row r="14" spans="1:11" ht="40.5" customHeight="1" x14ac:dyDescent="0.3">
      <c r="A14" s="88" t="s">
        <v>208</v>
      </c>
      <c r="B14" s="92" t="s">
        <v>499</v>
      </c>
      <c r="C14" s="293"/>
      <c r="D14" s="293"/>
      <c r="E14" s="293"/>
      <c r="F14" s="354">
        <v>6000</v>
      </c>
      <c r="G14" s="310"/>
      <c r="H14" s="310">
        <f>F14-G14</f>
        <v>6000</v>
      </c>
    </row>
    <row r="15" spans="1:11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11000</v>
      </c>
      <c r="G15" s="95" t="s">
        <v>387</v>
      </c>
      <c r="H15" s="95">
        <f>SUM(H13:H14)</f>
        <v>11000</v>
      </c>
      <c r="I15" s="96"/>
    </row>
    <row r="16" spans="1:11" s="97" customFormat="1" x14ac:dyDescent="0.3">
      <c r="A16" s="99"/>
      <c r="B16" s="100"/>
      <c r="C16" s="100"/>
      <c r="D16" s="100"/>
      <c r="E16" s="100"/>
      <c r="F16" s="101"/>
      <c r="G16" s="102"/>
      <c r="H16" s="102"/>
      <c r="I16" s="96"/>
    </row>
    <row r="17" spans="1:9" s="97" customFormat="1" x14ac:dyDescent="0.3">
      <c r="A17" s="99"/>
      <c r="B17" s="100"/>
      <c r="C17" s="100"/>
      <c r="D17" s="100"/>
      <c r="E17" s="100"/>
      <c r="F17" s="101"/>
      <c r="G17" s="102"/>
      <c r="H17" s="102"/>
      <c r="I17" s="96"/>
    </row>
    <row r="18" spans="1:9" x14ac:dyDescent="0.3">
      <c r="B18" s="103"/>
      <c r="G18" s="104"/>
      <c r="H18" s="104"/>
    </row>
    <row r="19" spans="1:9" s="41" customFormat="1" ht="23.25" customHeight="1" x14ac:dyDescent="0.25">
      <c r="A19" s="1083" t="s">
        <v>762</v>
      </c>
      <c r="B19" s="42"/>
      <c r="C19" s="241"/>
      <c r="D19" s="42"/>
      <c r="E19" s="1084" t="s">
        <v>1131</v>
      </c>
      <c r="F19" s="300"/>
      <c r="I19" s="304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  <row r="21" spans="1:9" s="41" customFormat="1" ht="15.75" x14ac:dyDescent="0.25">
      <c r="F21" s="300"/>
      <c r="I21" s="300"/>
    </row>
    <row r="22" spans="1:9" s="41" customFormat="1" ht="23.25" customHeight="1" x14ac:dyDescent="0.25">
      <c r="A22" s="48" t="s">
        <v>133</v>
      </c>
      <c r="B22" s="42"/>
      <c r="C22" s="241"/>
      <c r="D22" s="42"/>
      <c r="E22" s="869" t="s">
        <v>1104</v>
      </c>
      <c r="F22" s="300"/>
      <c r="I22" s="304"/>
    </row>
    <row r="23" spans="1:9" s="297" customFormat="1" ht="12.75" x14ac:dyDescent="0.25">
      <c r="C23" s="298" t="s">
        <v>131</v>
      </c>
      <c r="E23" s="298" t="s">
        <v>132</v>
      </c>
      <c r="F23" s="299"/>
      <c r="I23" s="299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spans="3:3" hidden="1" x14ac:dyDescent="0.3"/>
    <row r="37" spans="3:3" hidden="1" x14ac:dyDescent="0.3"/>
    <row r="38" spans="3:3" hidden="1" x14ac:dyDescent="0.3"/>
    <row r="39" spans="3:3" hidden="1" x14ac:dyDescent="0.3"/>
    <row r="40" spans="3:3" ht="20.25" x14ac:dyDescent="0.3">
      <c r="C40" s="956" t="s">
        <v>1149</v>
      </c>
    </row>
    <row r="41" spans="3:3" ht="20.25" x14ac:dyDescent="0.3">
      <c r="C41" s="956"/>
    </row>
    <row r="42" spans="3:3" ht="20.25" x14ac:dyDescent="0.3">
      <c r="C42" s="956" t="s">
        <v>1150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39"/>
  <sheetViews>
    <sheetView view="pageBreakPreview" topLeftCell="A7" zoomScale="80" zoomScaleNormal="70" zoomScaleSheetLayoutView="80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7" width="16.140625" style="84" customWidth="1"/>
    <col min="8" max="254" width="8.85546875" style="53"/>
    <col min="255" max="255" width="5.7109375" style="53" customWidth="1"/>
    <col min="256" max="256" width="49.7109375" style="53" customWidth="1"/>
    <col min="257" max="257" width="30.140625" style="53" customWidth="1"/>
    <col min="258" max="258" width="27.85546875" style="53" customWidth="1"/>
    <col min="259" max="259" width="31.28515625" style="53" customWidth="1"/>
    <col min="260" max="260" width="16.140625" style="53" customWidth="1"/>
    <col min="261" max="261" width="16.42578125" style="53" customWidth="1"/>
    <col min="262" max="262" width="27.7109375" style="53" customWidth="1"/>
    <col min="263" max="263" width="16.140625" style="53" customWidth="1"/>
    <col min="264" max="510" width="8.85546875" style="53"/>
    <col min="511" max="511" width="5.7109375" style="53" customWidth="1"/>
    <col min="512" max="512" width="49.7109375" style="53" customWidth="1"/>
    <col min="513" max="513" width="30.140625" style="53" customWidth="1"/>
    <col min="514" max="514" width="27.85546875" style="53" customWidth="1"/>
    <col min="515" max="515" width="31.28515625" style="53" customWidth="1"/>
    <col min="516" max="516" width="16.140625" style="53" customWidth="1"/>
    <col min="517" max="517" width="16.42578125" style="53" customWidth="1"/>
    <col min="518" max="518" width="27.7109375" style="53" customWidth="1"/>
    <col min="519" max="519" width="16.140625" style="53" customWidth="1"/>
    <col min="520" max="766" width="8.85546875" style="53"/>
    <col min="767" max="767" width="5.7109375" style="53" customWidth="1"/>
    <col min="768" max="768" width="49.7109375" style="53" customWidth="1"/>
    <col min="769" max="769" width="30.140625" style="53" customWidth="1"/>
    <col min="770" max="770" width="27.85546875" style="53" customWidth="1"/>
    <col min="771" max="771" width="31.28515625" style="53" customWidth="1"/>
    <col min="772" max="772" width="16.140625" style="53" customWidth="1"/>
    <col min="773" max="773" width="16.42578125" style="53" customWidth="1"/>
    <col min="774" max="774" width="27.7109375" style="53" customWidth="1"/>
    <col min="775" max="775" width="16.140625" style="53" customWidth="1"/>
    <col min="776" max="1022" width="8.85546875" style="53"/>
    <col min="1023" max="1023" width="5.7109375" style="53" customWidth="1"/>
    <col min="1024" max="1024" width="49.7109375" style="53" customWidth="1"/>
    <col min="1025" max="1025" width="30.140625" style="53" customWidth="1"/>
    <col min="1026" max="1026" width="27.85546875" style="53" customWidth="1"/>
    <col min="1027" max="1027" width="31.28515625" style="53" customWidth="1"/>
    <col min="1028" max="1028" width="16.140625" style="53" customWidth="1"/>
    <col min="1029" max="1029" width="16.42578125" style="53" customWidth="1"/>
    <col min="1030" max="1030" width="27.7109375" style="53" customWidth="1"/>
    <col min="1031" max="1031" width="16.140625" style="53" customWidth="1"/>
    <col min="1032" max="1278" width="8.85546875" style="53"/>
    <col min="1279" max="1279" width="5.7109375" style="53" customWidth="1"/>
    <col min="1280" max="1280" width="49.7109375" style="53" customWidth="1"/>
    <col min="1281" max="1281" width="30.140625" style="53" customWidth="1"/>
    <col min="1282" max="1282" width="27.85546875" style="53" customWidth="1"/>
    <col min="1283" max="1283" width="31.28515625" style="53" customWidth="1"/>
    <col min="1284" max="1284" width="16.140625" style="53" customWidth="1"/>
    <col min="1285" max="1285" width="16.42578125" style="53" customWidth="1"/>
    <col min="1286" max="1286" width="27.7109375" style="53" customWidth="1"/>
    <col min="1287" max="1287" width="16.140625" style="53" customWidth="1"/>
    <col min="1288" max="1534" width="8.85546875" style="53"/>
    <col min="1535" max="1535" width="5.7109375" style="53" customWidth="1"/>
    <col min="1536" max="1536" width="49.7109375" style="53" customWidth="1"/>
    <col min="1537" max="1537" width="30.140625" style="53" customWidth="1"/>
    <col min="1538" max="1538" width="27.85546875" style="53" customWidth="1"/>
    <col min="1539" max="1539" width="31.28515625" style="53" customWidth="1"/>
    <col min="1540" max="1540" width="16.140625" style="53" customWidth="1"/>
    <col min="1541" max="1541" width="16.42578125" style="53" customWidth="1"/>
    <col min="1542" max="1542" width="27.7109375" style="53" customWidth="1"/>
    <col min="1543" max="1543" width="16.140625" style="53" customWidth="1"/>
    <col min="1544" max="1790" width="8.85546875" style="53"/>
    <col min="1791" max="1791" width="5.7109375" style="53" customWidth="1"/>
    <col min="1792" max="1792" width="49.7109375" style="53" customWidth="1"/>
    <col min="1793" max="1793" width="30.140625" style="53" customWidth="1"/>
    <col min="1794" max="1794" width="27.85546875" style="53" customWidth="1"/>
    <col min="1795" max="1795" width="31.28515625" style="53" customWidth="1"/>
    <col min="1796" max="1796" width="16.140625" style="53" customWidth="1"/>
    <col min="1797" max="1797" width="16.42578125" style="53" customWidth="1"/>
    <col min="1798" max="1798" width="27.7109375" style="53" customWidth="1"/>
    <col min="1799" max="1799" width="16.140625" style="53" customWidth="1"/>
    <col min="1800" max="2046" width="8.85546875" style="53"/>
    <col min="2047" max="2047" width="5.7109375" style="53" customWidth="1"/>
    <col min="2048" max="2048" width="49.7109375" style="53" customWidth="1"/>
    <col min="2049" max="2049" width="30.140625" style="53" customWidth="1"/>
    <col min="2050" max="2050" width="27.85546875" style="53" customWidth="1"/>
    <col min="2051" max="2051" width="31.28515625" style="53" customWidth="1"/>
    <col min="2052" max="2052" width="16.140625" style="53" customWidth="1"/>
    <col min="2053" max="2053" width="16.42578125" style="53" customWidth="1"/>
    <col min="2054" max="2054" width="27.7109375" style="53" customWidth="1"/>
    <col min="2055" max="2055" width="16.140625" style="53" customWidth="1"/>
    <col min="2056" max="2302" width="8.85546875" style="53"/>
    <col min="2303" max="2303" width="5.7109375" style="53" customWidth="1"/>
    <col min="2304" max="2304" width="49.7109375" style="53" customWidth="1"/>
    <col min="2305" max="2305" width="30.140625" style="53" customWidth="1"/>
    <col min="2306" max="2306" width="27.85546875" style="53" customWidth="1"/>
    <col min="2307" max="2307" width="31.28515625" style="53" customWidth="1"/>
    <col min="2308" max="2308" width="16.140625" style="53" customWidth="1"/>
    <col min="2309" max="2309" width="16.42578125" style="53" customWidth="1"/>
    <col min="2310" max="2310" width="27.7109375" style="53" customWidth="1"/>
    <col min="2311" max="2311" width="16.140625" style="53" customWidth="1"/>
    <col min="2312" max="2558" width="8.85546875" style="53"/>
    <col min="2559" max="2559" width="5.7109375" style="53" customWidth="1"/>
    <col min="2560" max="2560" width="49.7109375" style="53" customWidth="1"/>
    <col min="2561" max="2561" width="30.140625" style="53" customWidth="1"/>
    <col min="2562" max="2562" width="27.85546875" style="53" customWidth="1"/>
    <col min="2563" max="2563" width="31.28515625" style="53" customWidth="1"/>
    <col min="2564" max="2564" width="16.140625" style="53" customWidth="1"/>
    <col min="2565" max="2565" width="16.42578125" style="53" customWidth="1"/>
    <col min="2566" max="2566" width="27.7109375" style="53" customWidth="1"/>
    <col min="2567" max="2567" width="16.140625" style="53" customWidth="1"/>
    <col min="2568" max="2814" width="8.85546875" style="53"/>
    <col min="2815" max="2815" width="5.7109375" style="53" customWidth="1"/>
    <col min="2816" max="2816" width="49.7109375" style="53" customWidth="1"/>
    <col min="2817" max="2817" width="30.140625" style="53" customWidth="1"/>
    <col min="2818" max="2818" width="27.85546875" style="53" customWidth="1"/>
    <col min="2819" max="2819" width="31.28515625" style="53" customWidth="1"/>
    <col min="2820" max="2820" width="16.140625" style="53" customWidth="1"/>
    <col min="2821" max="2821" width="16.42578125" style="53" customWidth="1"/>
    <col min="2822" max="2822" width="27.7109375" style="53" customWidth="1"/>
    <col min="2823" max="2823" width="16.140625" style="53" customWidth="1"/>
    <col min="2824" max="3070" width="8.85546875" style="53"/>
    <col min="3071" max="3071" width="5.7109375" style="53" customWidth="1"/>
    <col min="3072" max="3072" width="49.7109375" style="53" customWidth="1"/>
    <col min="3073" max="3073" width="30.140625" style="53" customWidth="1"/>
    <col min="3074" max="3074" width="27.85546875" style="53" customWidth="1"/>
    <col min="3075" max="3075" width="31.28515625" style="53" customWidth="1"/>
    <col min="3076" max="3076" width="16.140625" style="53" customWidth="1"/>
    <col min="3077" max="3077" width="16.42578125" style="53" customWidth="1"/>
    <col min="3078" max="3078" width="27.7109375" style="53" customWidth="1"/>
    <col min="3079" max="3079" width="16.140625" style="53" customWidth="1"/>
    <col min="3080" max="3326" width="8.85546875" style="53"/>
    <col min="3327" max="3327" width="5.7109375" style="53" customWidth="1"/>
    <col min="3328" max="3328" width="49.7109375" style="53" customWidth="1"/>
    <col min="3329" max="3329" width="30.140625" style="53" customWidth="1"/>
    <col min="3330" max="3330" width="27.85546875" style="53" customWidth="1"/>
    <col min="3331" max="3331" width="31.28515625" style="53" customWidth="1"/>
    <col min="3332" max="3332" width="16.140625" style="53" customWidth="1"/>
    <col min="3333" max="3333" width="16.42578125" style="53" customWidth="1"/>
    <col min="3334" max="3334" width="27.7109375" style="53" customWidth="1"/>
    <col min="3335" max="3335" width="16.140625" style="53" customWidth="1"/>
    <col min="3336" max="3582" width="8.85546875" style="53"/>
    <col min="3583" max="3583" width="5.7109375" style="53" customWidth="1"/>
    <col min="3584" max="3584" width="49.7109375" style="53" customWidth="1"/>
    <col min="3585" max="3585" width="30.140625" style="53" customWidth="1"/>
    <col min="3586" max="3586" width="27.85546875" style="53" customWidth="1"/>
    <col min="3587" max="3587" width="31.28515625" style="53" customWidth="1"/>
    <col min="3588" max="3588" width="16.140625" style="53" customWidth="1"/>
    <col min="3589" max="3589" width="16.42578125" style="53" customWidth="1"/>
    <col min="3590" max="3590" width="27.7109375" style="53" customWidth="1"/>
    <col min="3591" max="3591" width="16.140625" style="53" customWidth="1"/>
    <col min="3592" max="3838" width="8.85546875" style="53"/>
    <col min="3839" max="3839" width="5.7109375" style="53" customWidth="1"/>
    <col min="3840" max="3840" width="49.7109375" style="53" customWidth="1"/>
    <col min="3841" max="3841" width="30.140625" style="53" customWidth="1"/>
    <col min="3842" max="3842" width="27.85546875" style="53" customWidth="1"/>
    <col min="3843" max="3843" width="31.28515625" style="53" customWidth="1"/>
    <col min="3844" max="3844" width="16.140625" style="53" customWidth="1"/>
    <col min="3845" max="3845" width="16.42578125" style="53" customWidth="1"/>
    <col min="3846" max="3846" width="27.7109375" style="53" customWidth="1"/>
    <col min="3847" max="3847" width="16.140625" style="53" customWidth="1"/>
    <col min="3848" max="4094" width="8.85546875" style="53"/>
    <col min="4095" max="4095" width="5.7109375" style="53" customWidth="1"/>
    <col min="4096" max="4096" width="49.7109375" style="53" customWidth="1"/>
    <col min="4097" max="4097" width="30.140625" style="53" customWidth="1"/>
    <col min="4098" max="4098" width="27.85546875" style="53" customWidth="1"/>
    <col min="4099" max="4099" width="31.28515625" style="53" customWidth="1"/>
    <col min="4100" max="4100" width="16.140625" style="53" customWidth="1"/>
    <col min="4101" max="4101" width="16.42578125" style="53" customWidth="1"/>
    <col min="4102" max="4102" width="27.7109375" style="53" customWidth="1"/>
    <col min="4103" max="4103" width="16.140625" style="53" customWidth="1"/>
    <col min="4104" max="4350" width="8.85546875" style="53"/>
    <col min="4351" max="4351" width="5.7109375" style="53" customWidth="1"/>
    <col min="4352" max="4352" width="49.7109375" style="53" customWidth="1"/>
    <col min="4353" max="4353" width="30.140625" style="53" customWidth="1"/>
    <col min="4354" max="4354" width="27.85546875" style="53" customWidth="1"/>
    <col min="4355" max="4355" width="31.28515625" style="53" customWidth="1"/>
    <col min="4356" max="4356" width="16.140625" style="53" customWidth="1"/>
    <col min="4357" max="4357" width="16.42578125" style="53" customWidth="1"/>
    <col min="4358" max="4358" width="27.7109375" style="53" customWidth="1"/>
    <col min="4359" max="4359" width="16.140625" style="53" customWidth="1"/>
    <col min="4360" max="4606" width="8.85546875" style="53"/>
    <col min="4607" max="4607" width="5.7109375" style="53" customWidth="1"/>
    <col min="4608" max="4608" width="49.7109375" style="53" customWidth="1"/>
    <col min="4609" max="4609" width="30.140625" style="53" customWidth="1"/>
    <col min="4610" max="4610" width="27.85546875" style="53" customWidth="1"/>
    <col min="4611" max="4611" width="31.28515625" style="53" customWidth="1"/>
    <col min="4612" max="4612" width="16.140625" style="53" customWidth="1"/>
    <col min="4613" max="4613" width="16.42578125" style="53" customWidth="1"/>
    <col min="4614" max="4614" width="27.7109375" style="53" customWidth="1"/>
    <col min="4615" max="4615" width="16.140625" style="53" customWidth="1"/>
    <col min="4616" max="4862" width="8.85546875" style="53"/>
    <col min="4863" max="4863" width="5.7109375" style="53" customWidth="1"/>
    <col min="4864" max="4864" width="49.7109375" style="53" customWidth="1"/>
    <col min="4865" max="4865" width="30.140625" style="53" customWidth="1"/>
    <col min="4866" max="4866" width="27.85546875" style="53" customWidth="1"/>
    <col min="4867" max="4867" width="31.28515625" style="53" customWidth="1"/>
    <col min="4868" max="4868" width="16.140625" style="53" customWidth="1"/>
    <col min="4869" max="4869" width="16.42578125" style="53" customWidth="1"/>
    <col min="4870" max="4870" width="27.7109375" style="53" customWidth="1"/>
    <col min="4871" max="4871" width="16.140625" style="53" customWidth="1"/>
    <col min="4872" max="5118" width="8.85546875" style="53"/>
    <col min="5119" max="5119" width="5.7109375" style="53" customWidth="1"/>
    <col min="5120" max="5120" width="49.7109375" style="53" customWidth="1"/>
    <col min="5121" max="5121" width="30.140625" style="53" customWidth="1"/>
    <col min="5122" max="5122" width="27.85546875" style="53" customWidth="1"/>
    <col min="5123" max="5123" width="31.28515625" style="53" customWidth="1"/>
    <col min="5124" max="5124" width="16.140625" style="53" customWidth="1"/>
    <col min="5125" max="5125" width="16.42578125" style="53" customWidth="1"/>
    <col min="5126" max="5126" width="27.7109375" style="53" customWidth="1"/>
    <col min="5127" max="5127" width="16.140625" style="53" customWidth="1"/>
    <col min="5128" max="5374" width="8.85546875" style="53"/>
    <col min="5375" max="5375" width="5.7109375" style="53" customWidth="1"/>
    <col min="5376" max="5376" width="49.7109375" style="53" customWidth="1"/>
    <col min="5377" max="5377" width="30.140625" style="53" customWidth="1"/>
    <col min="5378" max="5378" width="27.85546875" style="53" customWidth="1"/>
    <col min="5379" max="5379" width="31.28515625" style="53" customWidth="1"/>
    <col min="5380" max="5380" width="16.140625" style="53" customWidth="1"/>
    <col min="5381" max="5381" width="16.42578125" style="53" customWidth="1"/>
    <col min="5382" max="5382" width="27.7109375" style="53" customWidth="1"/>
    <col min="5383" max="5383" width="16.140625" style="53" customWidth="1"/>
    <col min="5384" max="5630" width="8.85546875" style="53"/>
    <col min="5631" max="5631" width="5.7109375" style="53" customWidth="1"/>
    <col min="5632" max="5632" width="49.7109375" style="53" customWidth="1"/>
    <col min="5633" max="5633" width="30.140625" style="53" customWidth="1"/>
    <col min="5634" max="5634" width="27.85546875" style="53" customWidth="1"/>
    <col min="5635" max="5635" width="31.28515625" style="53" customWidth="1"/>
    <col min="5636" max="5636" width="16.140625" style="53" customWidth="1"/>
    <col min="5637" max="5637" width="16.42578125" style="53" customWidth="1"/>
    <col min="5638" max="5638" width="27.7109375" style="53" customWidth="1"/>
    <col min="5639" max="5639" width="16.140625" style="53" customWidth="1"/>
    <col min="5640" max="5886" width="8.85546875" style="53"/>
    <col min="5887" max="5887" width="5.7109375" style="53" customWidth="1"/>
    <col min="5888" max="5888" width="49.7109375" style="53" customWidth="1"/>
    <col min="5889" max="5889" width="30.140625" style="53" customWidth="1"/>
    <col min="5890" max="5890" width="27.85546875" style="53" customWidth="1"/>
    <col min="5891" max="5891" width="31.28515625" style="53" customWidth="1"/>
    <col min="5892" max="5892" width="16.140625" style="53" customWidth="1"/>
    <col min="5893" max="5893" width="16.42578125" style="53" customWidth="1"/>
    <col min="5894" max="5894" width="27.7109375" style="53" customWidth="1"/>
    <col min="5895" max="5895" width="16.140625" style="53" customWidth="1"/>
    <col min="5896" max="6142" width="8.85546875" style="53"/>
    <col min="6143" max="6143" width="5.7109375" style="53" customWidth="1"/>
    <col min="6144" max="6144" width="49.7109375" style="53" customWidth="1"/>
    <col min="6145" max="6145" width="30.140625" style="53" customWidth="1"/>
    <col min="6146" max="6146" width="27.85546875" style="53" customWidth="1"/>
    <col min="6147" max="6147" width="31.28515625" style="53" customWidth="1"/>
    <col min="6148" max="6148" width="16.140625" style="53" customWidth="1"/>
    <col min="6149" max="6149" width="16.42578125" style="53" customWidth="1"/>
    <col min="6150" max="6150" width="27.7109375" style="53" customWidth="1"/>
    <col min="6151" max="6151" width="16.140625" style="53" customWidth="1"/>
    <col min="6152" max="6398" width="8.85546875" style="53"/>
    <col min="6399" max="6399" width="5.7109375" style="53" customWidth="1"/>
    <col min="6400" max="6400" width="49.7109375" style="53" customWidth="1"/>
    <col min="6401" max="6401" width="30.140625" style="53" customWidth="1"/>
    <col min="6402" max="6402" width="27.85546875" style="53" customWidth="1"/>
    <col min="6403" max="6403" width="31.28515625" style="53" customWidth="1"/>
    <col min="6404" max="6404" width="16.140625" style="53" customWidth="1"/>
    <col min="6405" max="6405" width="16.42578125" style="53" customWidth="1"/>
    <col min="6406" max="6406" width="27.7109375" style="53" customWidth="1"/>
    <col min="6407" max="6407" width="16.140625" style="53" customWidth="1"/>
    <col min="6408" max="6654" width="8.85546875" style="53"/>
    <col min="6655" max="6655" width="5.7109375" style="53" customWidth="1"/>
    <col min="6656" max="6656" width="49.7109375" style="53" customWidth="1"/>
    <col min="6657" max="6657" width="30.140625" style="53" customWidth="1"/>
    <col min="6658" max="6658" width="27.85546875" style="53" customWidth="1"/>
    <col min="6659" max="6659" width="31.28515625" style="53" customWidth="1"/>
    <col min="6660" max="6660" width="16.140625" style="53" customWidth="1"/>
    <col min="6661" max="6661" width="16.42578125" style="53" customWidth="1"/>
    <col min="6662" max="6662" width="27.7109375" style="53" customWidth="1"/>
    <col min="6663" max="6663" width="16.140625" style="53" customWidth="1"/>
    <col min="6664" max="6910" width="8.85546875" style="53"/>
    <col min="6911" max="6911" width="5.7109375" style="53" customWidth="1"/>
    <col min="6912" max="6912" width="49.7109375" style="53" customWidth="1"/>
    <col min="6913" max="6913" width="30.140625" style="53" customWidth="1"/>
    <col min="6914" max="6914" width="27.85546875" style="53" customWidth="1"/>
    <col min="6915" max="6915" width="31.28515625" style="53" customWidth="1"/>
    <col min="6916" max="6916" width="16.140625" style="53" customWidth="1"/>
    <col min="6917" max="6917" width="16.42578125" style="53" customWidth="1"/>
    <col min="6918" max="6918" width="27.7109375" style="53" customWidth="1"/>
    <col min="6919" max="6919" width="16.140625" style="53" customWidth="1"/>
    <col min="6920" max="7166" width="8.85546875" style="53"/>
    <col min="7167" max="7167" width="5.7109375" style="53" customWidth="1"/>
    <col min="7168" max="7168" width="49.7109375" style="53" customWidth="1"/>
    <col min="7169" max="7169" width="30.140625" style="53" customWidth="1"/>
    <col min="7170" max="7170" width="27.85546875" style="53" customWidth="1"/>
    <col min="7171" max="7171" width="31.28515625" style="53" customWidth="1"/>
    <col min="7172" max="7172" width="16.140625" style="53" customWidth="1"/>
    <col min="7173" max="7173" width="16.42578125" style="53" customWidth="1"/>
    <col min="7174" max="7174" width="27.7109375" style="53" customWidth="1"/>
    <col min="7175" max="7175" width="16.140625" style="53" customWidth="1"/>
    <col min="7176" max="7422" width="8.85546875" style="53"/>
    <col min="7423" max="7423" width="5.7109375" style="53" customWidth="1"/>
    <col min="7424" max="7424" width="49.7109375" style="53" customWidth="1"/>
    <col min="7425" max="7425" width="30.140625" style="53" customWidth="1"/>
    <col min="7426" max="7426" width="27.85546875" style="53" customWidth="1"/>
    <col min="7427" max="7427" width="31.28515625" style="53" customWidth="1"/>
    <col min="7428" max="7428" width="16.140625" style="53" customWidth="1"/>
    <col min="7429" max="7429" width="16.42578125" style="53" customWidth="1"/>
    <col min="7430" max="7430" width="27.7109375" style="53" customWidth="1"/>
    <col min="7431" max="7431" width="16.140625" style="53" customWidth="1"/>
    <col min="7432" max="7678" width="8.85546875" style="53"/>
    <col min="7679" max="7679" width="5.7109375" style="53" customWidth="1"/>
    <col min="7680" max="7680" width="49.7109375" style="53" customWidth="1"/>
    <col min="7681" max="7681" width="30.140625" style="53" customWidth="1"/>
    <col min="7682" max="7682" width="27.85546875" style="53" customWidth="1"/>
    <col min="7683" max="7683" width="31.28515625" style="53" customWidth="1"/>
    <col min="7684" max="7684" width="16.140625" style="53" customWidth="1"/>
    <col min="7685" max="7685" width="16.42578125" style="53" customWidth="1"/>
    <col min="7686" max="7686" width="27.7109375" style="53" customWidth="1"/>
    <col min="7687" max="7687" width="16.140625" style="53" customWidth="1"/>
    <col min="7688" max="7934" width="8.85546875" style="53"/>
    <col min="7935" max="7935" width="5.7109375" style="53" customWidth="1"/>
    <col min="7936" max="7936" width="49.7109375" style="53" customWidth="1"/>
    <col min="7937" max="7937" width="30.140625" style="53" customWidth="1"/>
    <col min="7938" max="7938" width="27.85546875" style="53" customWidth="1"/>
    <col min="7939" max="7939" width="31.28515625" style="53" customWidth="1"/>
    <col min="7940" max="7940" width="16.140625" style="53" customWidth="1"/>
    <col min="7941" max="7941" width="16.42578125" style="53" customWidth="1"/>
    <col min="7942" max="7942" width="27.7109375" style="53" customWidth="1"/>
    <col min="7943" max="7943" width="16.140625" style="53" customWidth="1"/>
    <col min="7944" max="8190" width="8.85546875" style="53"/>
    <col min="8191" max="8191" width="5.7109375" style="53" customWidth="1"/>
    <col min="8192" max="8192" width="49.7109375" style="53" customWidth="1"/>
    <col min="8193" max="8193" width="30.140625" style="53" customWidth="1"/>
    <col min="8194" max="8194" width="27.85546875" style="53" customWidth="1"/>
    <col min="8195" max="8195" width="31.28515625" style="53" customWidth="1"/>
    <col min="8196" max="8196" width="16.140625" style="53" customWidth="1"/>
    <col min="8197" max="8197" width="16.42578125" style="53" customWidth="1"/>
    <col min="8198" max="8198" width="27.7109375" style="53" customWidth="1"/>
    <col min="8199" max="8199" width="16.140625" style="53" customWidth="1"/>
    <col min="8200" max="8446" width="8.85546875" style="53"/>
    <col min="8447" max="8447" width="5.7109375" style="53" customWidth="1"/>
    <col min="8448" max="8448" width="49.7109375" style="53" customWidth="1"/>
    <col min="8449" max="8449" width="30.140625" style="53" customWidth="1"/>
    <col min="8450" max="8450" width="27.85546875" style="53" customWidth="1"/>
    <col min="8451" max="8451" width="31.28515625" style="53" customWidth="1"/>
    <col min="8452" max="8452" width="16.140625" style="53" customWidth="1"/>
    <col min="8453" max="8453" width="16.42578125" style="53" customWidth="1"/>
    <col min="8454" max="8454" width="27.7109375" style="53" customWidth="1"/>
    <col min="8455" max="8455" width="16.140625" style="53" customWidth="1"/>
    <col min="8456" max="8702" width="8.85546875" style="53"/>
    <col min="8703" max="8703" width="5.7109375" style="53" customWidth="1"/>
    <col min="8704" max="8704" width="49.7109375" style="53" customWidth="1"/>
    <col min="8705" max="8705" width="30.140625" style="53" customWidth="1"/>
    <col min="8706" max="8706" width="27.85546875" style="53" customWidth="1"/>
    <col min="8707" max="8707" width="31.28515625" style="53" customWidth="1"/>
    <col min="8708" max="8708" width="16.140625" style="53" customWidth="1"/>
    <col min="8709" max="8709" width="16.42578125" style="53" customWidth="1"/>
    <col min="8710" max="8710" width="27.7109375" style="53" customWidth="1"/>
    <col min="8711" max="8711" width="16.140625" style="53" customWidth="1"/>
    <col min="8712" max="8958" width="8.85546875" style="53"/>
    <col min="8959" max="8959" width="5.7109375" style="53" customWidth="1"/>
    <col min="8960" max="8960" width="49.7109375" style="53" customWidth="1"/>
    <col min="8961" max="8961" width="30.140625" style="53" customWidth="1"/>
    <col min="8962" max="8962" width="27.85546875" style="53" customWidth="1"/>
    <col min="8963" max="8963" width="31.28515625" style="53" customWidth="1"/>
    <col min="8964" max="8964" width="16.140625" style="53" customWidth="1"/>
    <col min="8965" max="8965" width="16.42578125" style="53" customWidth="1"/>
    <col min="8966" max="8966" width="27.7109375" style="53" customWidth="1"/>
    <col min="8967" max="8967" width="16.140625" style="53" customWidth="1"/>
    <col min="8968" max="9214" width="8.85546875" style="53"/>
    <col min="9215" max="9215" width="5.7109375" style="53" customWidth="1"/>
    <col min="9216" max="9216" width="49.7109375" style="53" customWidth="1"/>
    <col min="9217" max="9217" width="30.140625" style="53" customWidth="1"/>
    <col min="9218" max="9218" width="27.85546875" style="53" customWidth="1"/>
    <col min="9219" max="9219" width="31.28515625" style="53" customWidth="1"/>
    <col min="9220" max="9220" width="16.140625" style="53" customWidth="1"/>
    <col min="9221" max="9221" width="16.42578125" style="53" customWidth="1"/>
    <col min="9222" max="9222" width="27.7109375" style="53" customWidth="1"/>
    <col min="9223" max="9223" width="16.140625" style="53" customWidth="1"/>
    <col min="9224" max="9470" width="8.85546875" style="53"/>
    <col min="9471" max="9471" width="5.7109375" style="53" customWidth="1"/>
    <col min="9472" max="9472" width="49.7109375" style="53" customWidth="1"/>
    <col min="9473" max="9473" width="30.140625" style="53" customWidth="1"/>
    <col min="9474" max="9474" width="27.85546875" style="53" customWidth="1"/>
    <col min="9475" max="9475" width="31.28515625" style="53" customWidth="1"/>
    <col min="9476" max="9476" width="16.140625" style="53" customWidth="1"/>
    <col min="9477" max="9477" width="16.42578125" style="53" customWidth="1"/>
    <col min="9478" max="9478" width="27.7109375" style="53" customWidth="1"/>
    <col min="9479" max="9479" width="16.140625" style="53" customWidth="1"/>
    <col min="9480" max="9726" width="8.85546875" style="53"/>
    <col min="9727" max="9727" width="5.7109375" style="53" customWidth="1"/>
    <col min="9728" max="9728" width="49.7109375" style="53" customWidth="1"/>
    <col min="9729" max="9729" width="30.140625" style="53" customWidth="1"/>
    <col min="9730" max="9730" width="27.85546875" style="53" customWidth="1"/>
    <col min="9731" max="9731" width="31.28515625" style="53" customWidth="1"/>
    <col min="9732" max="9732" width="16.140625" style="53" customWidth="1"/>
    <col min="9733" max="9733" width="16.42578125" style="53" customWidth="1"/>
    <col min="9734" max="9734" width="27.7109375" style="53" customWidth="1"/>
    <col min="9735" max="9735" width="16.140625" style="53" customWidth="1"/>
    <col min="9736" max="9982" width="8.85546875" style="53"/>
    <col min="9983" max="9983" width="5.7109375" style="53" customWidth="1"/>
    <col min="9984" max="9984" width="49.7109375" style="53" customWidth="1"/>
    <col min="9985" max="9985" width="30.140625" style="53" customWidth="1"/>
    <col min="9986" max="9986" width="27.85546875" style="53" customWidth="1"/>
    <col min="9987" max="9987" width="31.28515625" style="53" customWidth="1"/>
    <col min="9988" max="9988" width="16.140625" style="53" customWidth="1"/>
    <col min="9989" max="9989" width="16.42578125" style="53" customWidth="1"/>
    <col min="9990" max="9990" width="27.7109375" style="53" customWidth="1"/>
    <col min="9991" max="9991" width="16.140625" style="53" customWidth="1"/>
    <col min="9992" max="10238" width="8.85546875" style="53"/>
    <col min="10239" max="10239" width="5.7109375" style="53" customWidth="1"/>
    <col min="10240" max="10240" width="49.7109375" style="53" customWidth="1"/>
    <col min="10241" max="10241" width="30.140625" style="53" customWidth="1"/>
    <col min="10242" max="10242" width="27.85546875" style="53" customWidth="1"/>
    <col min="10243" max="10243" width="31.28515625" style="53" customWidth="1"/>
    <col min="10244" max="10244" width="16.140625" style="53" customWidth="1"/>
    <col min="10245" max="10245" width="16.42578125" style="53" customWidth="1"/>
    <col min="10246" max="10246" width="27.7109375" style="53" customWidth="1"/>
    <col min="10247" max="10247" width="16.140625" style="53" customWidth="1"/>
    <col min="10248" max="10494" width="8.85546875" style="53"/>
    <col min="10495" max="10495" width="5.7109375" style="53" customWidth="1"/>
    <col min="10496" max="10496" width="49.7109375" style="53" customWidth="1"/>
    <col min="10497" max="10497" width="30.140625" style="53" customWidth="1"/>
    <col min="10498" max="10498" width="27.85546875" style="53" customWidth="1"/>
    <col min="10499" max="10499" width="31.28515625" style="53" customWidth="1"/>
    <col min="10500" max="10500" width="16.140625" style="53" customWidth="1"/>
    <col min="10501" max="10501" width="16.42578125" style="53" customWidth="1"/>
    <col min="10502" max="10502" width="27.7109375" style="53" customWidth="1"/>
    <col min="10503" max="10503" width="16.140625" style="53" customWidth="1"/>
    <col min="10504" max="10750" width="8.85546875" style="53"/>
    <col min="10751" max="10751" width="5.7109375" style="53" customWidth="1"/>
    <col min="10752" max="10752" width="49.7109375" style="53" customWidth="1"/>
    <col min="10753" max="10753" width="30.140625" style="53" customWidth="1"/>
    <col min="10754" max="10754" width="27.85546875" style="53" customWidth="1"/>
    <col min="10755" max="10755" width="31.28515625" style="53" customWidth="1"/>
    <col min="10756" max="10756" width="16.140625" style="53" customWidth="1"/>
    <col min="10757" max="10757" width="16.42578125" style="53" customWidth="1"/>
    <col min="10758" max="10758" width="27.7109375" style="53" customWidth="1"/>
    <col min="10759" max="10759" width="16.140625" style="53" customWidth="1"/>
    <col min="10760" max="11006" width="8.85546875" style="53"/>
    <col min="11007" max="11007" width="5.7109375" style="53" customWidth="1"/>
    <col min="11008" max="11008" width="49.7109375" style="53" customWidth="1"/>
    <col min="11009" max="11009" width="30.140625" style="53" customWidth="1"/>
    <col min="11010" max="11010" width="27.85546875" style="53" customWidth="1"/>
    <col min="11011" max="11011" width="31.28515625" style="53" customWidth="1"/>
    <col min="11012" max="11012" width="16.140625" style="53" customWidth="1"/>
    <col min="11013" max="11013" width="16.42578125" style="53" customWidth="1"/>
    <col min="11014" max="11014" width="27.7109375" style="53" customWidth="1"/>
    <col min="11015" max="11015" width="16.140625" style="53" customWidth="1"/>
    <col min="11016" max="11262" width="8.85546875" style="53"/>
    <col min="11263" max="11263" width="5.7109375" style="53" customWidth="1"/>
    <col min="11264" max="11264" width="49.7109375" style="53" customWidth="1"/>
    <col min="11265" max="11265" width="30.140625" style="53" customWidth="1"/>
    <col min="11266" max="11266" width="27.85546875" style="53" customWidth="1"/>
    <col min="11267" max="11267" width="31.28515625" style="53" customWidth="1"/>
    <col min="11268" max="11268" width="16.140625" style="53" customWidth="1"/>
    <col min="11269" max="11269" width="16.42578125" style="53" customWidth="1"/>
    <col min="11270" max="11270" width="27.7109375" style="53" customWidth="1"/>
    <col min="11271" max="11271" width="16.140625" style="53" customWidth="1"/>
    <col min="11272" max="11518" width="8.85546875" style="53"/>
    <col min="11519" max="11519" width="5.7109375" style="53" customWidth="1"/>
    <col min="11520" max="11520" width="49.7109375" style="53" customWidth="1"/>
    <col min="11521" max="11521" width="30.140625" style="53" customWidth="1"/>
    <col min="11522" max="11522" width="27.85546875" style="53" customWidth="1"/>
    <col min="11523" max="11523" width="31.28515625" style="53" customWidth="1"/>
    <col min="11524" max="11524" width="16.140625" style="53" customWidth="1"/>
    <col min="11525" max="11525" width="16.42578125" style="53" customWidth="1"/>
    <col min="11526" max="11526" width="27.7109375" style="53" customWidth="1"/>
    <col min="11527" max="11527" width="16.140625" style="53" customWidth="1"/>
    <col min="11528" max="11774" width="8.85546875" style="53"/>
    <col min="11775" max="11775" width="5.7109375" style="53" customWidth="1"/>
    <col min="11776" max="11776" width="49.7109375" style="53" customWidth="1"/>
    <col min="11777" max="11777" width="30.140625" style="53" customWidth="1"/>
    <col min="11778" max="11778" width="27.85546875" style="53" customWidth="1"/>
    <col min="11779" max="11779" width="31.28515625" style="53" customWidth="1"/>
    <col min="11780" max="11780" width="16.140625" style="53" customWidth="1"/>
    <col min="11781" max="11781" width="16.42578125" style="53" customWidth="1"/>
    <col min="11782" max="11782" width="27.7109375" style="53" customWidth="1"/>
    <col min="11783" max="11783" width="16.140625" style="53" customWidth="1"/>
    <col min="11784" max="12030" width="8.85546875" style="53"/>
    <col min="12031" max="12031" width="5.7109375" style="53" customWidth="1"/>
    <col min="12032" max="12032" width="49.7109375" style="53" customWidth="1"/>
    <col min="12033" max="12033" width="30.140625" style="53" customWidth="1"/>
    <col min="12034" max="12034" width="27.85546875" style="53" customWidth="1"/>
    <col min="12035" max="12035" width="31.28515625" style="53" customWidth="1"/>
    <col min="12036" max="12036" width="16.140625" style="53" customWidth="1"/>
    <col min="12037" max="12037" width="16.42578125" style="53" customWidth="1"/>
    <col min="12038" max="12038" width="27.7109375" style="53" customWidth="1"/>
    <col min="12039" max="12039" width="16.140625" style="53" customWidth="1"/>
    <col min="12040" max="12286" width="8.85546875" style="53"/>
    <col min="12287" max="12287" width="5.7109375" style="53" customWidth="1"/>
    <col min="12288" max="12288" width="49.7109375" style="53" customWidth="1"/>
    <col min="12289" max="12289" width="30.140625" style="53" customWidth="1"/>
    <col min="12290" max="12290" width="27.85546875" style="53" customWidth="1"/>
    <col min="12291" max="12291" width="31.28515625" style="53" customWidth="1"/>
    <col min="12292" max="12292" width="16.140625" style="53" customWidth="1"/>
    <col min="12293" max="12293" width="16.42578125" style="53" customWidth="1"/>
    <col min="12294" max="12294" width="27.7109375" style="53" customWidth="1"/>
    <col min="12295" max="12295" width="16.140625" style="53" customWidth="1"/>
    <col min="12296" max="12542" width="8.85546875" style="53"/>
    <col min="12543" max="12543" width="5.7109375" style="53" customWidth="1"/>
    <col min="12544" max="12544" width="49.7109375" style="53" customWidth="1"/>
    <col min="12545" max="12545" width="30.140625" style="53" customWidth="1"/>
    <col min="12546" max="12546" width="27.85546875" style="53" customWidth="1"/>
    <col min="12547" max="12547" width="31.28515625" style="53" customWidth="1"/>
    <col min="12548" max="12548" width="16.140625" style="53" customWidth="1"/>
    <col min="12549" max="12549" width="16.42578125" style="53" customWidth="1"/>
    <col min="12550" max="12550" width="27.7109375" style="53" customWidth="1"/>
    <col min="12551" max="12551" width="16.140625" style="53" customWidth="1"/>
    <col min="12552" max="12798" width="8.85546875" style="53"/>
    <col min="12799" max="12799" width="5.7109375" style="53" customWidth="1"/>
    <col min="12800" max="12800" width="49.7109375" style="53" customWidth="1"/>
    <col min="12801" max="12801" width="30.140625" style="53" customWidth="1"/>
    <col min="12802" max="12802" width="27.85546875" style="53" customWidth="1"/>
    <col min="12803" max="12803" width="31.28515625" style="53" customWidth="1"/>
    <col min="12804" max="12804" width="16.140625" style="53" customWidth="1"/>
    <col min="12805" max="12805" width="16.42578125" style="53" customWidth="1"/>
    <col min="12806" max="12806" width="27.7109375" style="53" customWidth="1"/>
    <col min="12807" max="12807" width="16.140625" style="53" customWidth="1"/>
    <col min="12808" max="13054" width="8.85546875" style="53"/>
    <col min="13055" max="13055" width="5.7109375" style="53" customWidth="1"/>
    <col min="13056" max="13056" width="49.7109375" style="53" customWidth="1"/>
    <col min="13057" max="13057" width="30.140625" style="53" customWidth="1"/>
    <col min="13058" max="13058" width="27.85546875" style="53" customWidth="1"/>
    <col min="13059" max="13059" width="31.28515625" style="53" customWidth="1"/>
    <col min="13060" max="13060" width="16.140625" style="53" customWidth="1"/>
    <col min="13061" max="13061" width="16.42578125" style="53" customWidth="1"/>
    <col min="13062" max="13062" width="27.7109375" style="53" customWidth="1"/>
    <col min="13063" max="13063" width="16.140625" style="53" customWidth="1"/>
    <col min="13064" max="13310" width="8.85546875" style="53"/>
    <col min="13311" max="13311" width="5.7109375" style="53" customWidth="1"/>
    <col min="13312" max="13312" width="49.7109375" style="53" customWidth="1"/>
    <col min="13313" max="13313" width="30.140625" style="53" customWidth="1"/>
    <col min="13314" max="13314" width="27.85546875" style="53" customWidth="1"/>
    <col min="13315" max="13315" width="31.28515625" style="53" customWidth="1"/>
    <col min="13316" max="13316" width="16.140625" style="53" customWidth="1"/>
    <col min="13317" max="13317" width="16.42578125" style="53" customWidth="1"/>
    <col min="13318" max="13318" width="27.7109375" style="53" customWidth="1"/>
    <col min="13319" max="13319" width="16.140625" style="53" customWidth="1"/>
    <col min="13320" max="13566" width="8.85546875" style="53"/>
    <col min="13567" max="13567" width="5.7109375" style="53" customWidth="1"/>
    <col min="13568" max="13568" width="49.7109375" style="53" customWidth="1"/>
    <col min="13569" max="13569" width="30.140625" style="53" customWidth="1"/>
    <col min="13570" max="13570" width="27.85546875" style="53" customWidth="1"/>
    <col min="13571" max="13571" width="31.28515625" style="53" customWidth="1"/>
    <col min="13572" max="13572" width="16.140625" style="53" customWidth="1"/>
    <col min="13573" max="13573" width="16.42578125" style="53" customWidth="1"/>
    <col min="13574" max="13574" width="27.7109375" style="53" customWidth="1"/>
    <col min="13575" max="13575" width="16.140625" style="53" customWidth="1"/>
    <col min="13576" max="13822" width="8.85546875" style="53"/>
    <col min="13823" max="13823" width="5.7109375" style="53" customWidth="1"/>
    <col min="13824" max="13824" width="49.7109375" style="53" customWidth="1"/>
    <col min="13825" max="13825" width="30.140625" style="53" customWidth="1"/>
    <col min="13826" max="13826" width="27.85546875" style="53" customWidth="1"/>
    <col min="13827" max="13827" width="31.28515625" style="53" customWidth="1"/>
    <col min="13828" max="13828" width="16.140625" style="53" customWidth="1"/>
    <col min="13829" max="13829" width="16.42578125" style="53" customWidth="1"/>
    <col min="13830" max="13830" width="27.7109375" style="53" customWidth="1"/>
    <col min="13831" max="13831" width="16.140625" style="53" customWidth="1"/>
    <col min="13832" max="14078" width="8.85546875" style="53"/>
    <col min="14079" max="14079" width="5.7109375" style="53" customWidth="1"/>
    <col min="14080" max="14080" width="49.7109375" style="53" customWidth="1"/>
    <col min="14081" max="14081" width="30.140625" style="53" customWidth="1"/>
    <col min="14082" max="14082" width="27.85546875" style="53" customWidth="1"/>
    <col min="14083" max="14083" width="31.28515625" style="53" customWidth="1"/>
    <col min="14084" max="14084" width="16.140625" style="53" customWidth="1"/>
    <col min="14085" max="14085" width="16.42578125" style="53" customWidth="1"/>
    <col min="14086" max="14086" width="27.7109375" style="53" customWidth="1"/>
    <col min="14087" max="14087" width="16.140625" style="53" customWidth="1"/>
    <col min="14088" max="14334" width="8.85546875" style="53"/>
    <col min="14335" max="14335" width="5.7109375" style="53" customWidth="1"/>
    <col min="14336" max="14336" width="49.7109375" style="53" customWidth="1"/>
    <col min="14337" max="14337" width="30.140625" style="53" customWidth="1"/>
    <col min="14338" max="14338" width="27.85546875" style="53" customWidth="1"/>
    <col min="14339" max="14339" width="31.28515625" style="53" customWidth="1"/>
    <col min="14340" max="14340" width="16.140625" style="53" customWidth="1"/>
    <col min="14341" max="14341" width="16.42578125" style="53" customWidth="1"/>
    <col min="14342" max="14342" width="27.7109375" style="53" customWidth="1"/>
    <col min="14343" max="14343" width="16.140625" style="53" customWidth="1"/>
    <col min="14344" max="14590" width="8.85546875" style="53"/>
    <col min="14591" max="14591" width="5.7109375" style="53" customWidth="1"/>
    <col min="14592" max="14592" width="49.7109375" style="53" customWidth="1"/>
    <col min="14593" max="14593" width="30.140625" style="53" customWidth="1"/>
    <col min="14594" max="14594" width="27.85546875" style="53" customWidth="1"/>
    <col min="14595" max="14595" width="31.28515625" style="53" customWidth="1"/>
    <col min="14596" max="14596" width="16.140625" style="53" customWidth="1"/>
    <col min="14597" max="14597" width="16.42578125" style="53" customWidth="1"/>
    <col min="14598" max="14598" width="27.7109375" style="53" customWidth="1"/>
    <col min="14599" max="14599" width="16.140625" style="53" customWidth="1"/>
    <col min="14600" max="14846" width="8.85546875" style="53"/>
    <col min="14847" max="14847" width="5.7109375" style="53" customWidth="1"/>
    <col min="14848" max="14848" width="49.7109375" style="53" customWidth="1"/>
    <col min="14849" max="14849" width="30.140625" style="53" customWidth="1"/>
    <col min="14850" max="14850" width="27.85546875" style="53" customWidth="1"/>
    <col min="14851" max="14851" width="31.28515625" style="53" customWidth="1"/>
    <col min="14852" max="14852" width="16.140625" style="53" customWidth="1"/>
    <col min="14853" max="14853" width="16.42578125" style="53" customWidth="1"/>
    <col min="14854" max="14854" width="27.7109375" style="53" customWidth="1"/>
    <col min="14855" max="14855" width="16.140625" style="53" customWidth="1"/>
    <col min="14856" max="15102" width="8.85546875" style="53"/>
    <col min="15103" max="15103" width="5.7109375" style="53" customWidth="1"/>
    <col min="15104" max="15104" width="49.7109375" style="53" customWidth="1"/>
    <col min="15105" max="15105" width="30.140625" style="53" customWidth="1"/>
    <col min="15106" max="15106" width="27.85546875" style="53" customWidth="1"/>
    <col min="15107" max="15107" width="31.28515625" style="53" customWidth="1"/>
    <col min="15108" max="15108" width="16.140625" style="53" customWidth="1"/>
    <col min="15109" max="15109" width="16.42578125" style="53" customWidth="1"/>
    <col min="15110" max="15110" width="27.7109375" style="53" customWidth="1"/>
    <col min="15111" max="15111" width="16.140625" style="53" customWidth="1"/>
    <col min="15112" max="15358" width="8.85546875" style="53"/>
    <col min="15359" max="15359" width="5.7109375" style="53" customWidth="1"/>
    <col min="15360" max="15360" width="49.7109375" style="53" customWidth="1"/>
    <col min="15361" max="15361" width="30.140625" style="53" customWidth="1"/>
    <col min="15362" max="15362" width="27.85546875" style="53" customWidth="1"/>
    <col min="15363" max="15363" width="31.28515625" style="53" customWidth="1"/>
    <col min="15364" max="15364" width="16.140625" style="53" customWidth="1"/>
    <col min="15365" max="15365" width="16.42578125" style="53" customWidth="1"/>
    <col min="15366" max="15366" width="27.7109375" style="53" customWidth="1"/>
    <col min="15367" max="15367" width="16.140625" style="53" customWidth="1"/>
    <col min="15368" max="15614" width="8.85546875" style="53"/>
    <col min="15615" max="15615" width="5.7109375" style="53" customWidth="1"/>
    <col min="15616" max="15616" width="49.7109375" style="53" customWidth="1"/>
    <col min="15617" max="15617" width="30.140625" style="53" customWidth="1"/>
    <col min="15618" max="15618" width="27.85546875" style="53" customWidth="1"/>
    <col min="15619" max="15619" width="31.28515625" style="53" customWidth="1"/>
    <col min="15620" max="15620" width="16.140625" style="53" customWidth="1"/>
    <col min="15621" max="15621" width="16.42578125" style="53" customWidth="1"/>
    <col min="15622" max="15622" width="27.7109375" style="53" customWidth="1"/>
    <col min="15623" max="15623" width="16.140625" style="53" customWidth="1"/>
    <col min="15624" max="15870" width="8.85546875" style="53"/>
    <col min="15871" max="15871" width="5.7109375" style="53" customWidth="1"/>
    <col min="15872" max="15872" width="49.7109375" style="53" customWidth="1"/>
    <col min="15873" max="15873" width="30.140625" style="53" customWidth="1"/>
    <col min="15874" max="15874" width="27.85546875" style="53" customWidth="1"/>
    <col min="15875" max="15875" width="31.28515625" style="53" customWidth="1"/>
    <col min="15876" max="15876" width="16.140625" style="53" customWidth="1"/>
    <col min="15877" max="15877" width="16.42578125" style="53" customWidth="1"/>
    <col min="15878" max="15878" width="27.7109375" style="53" customWidth="1"/>
    <col min="15879" max="15879" width="16.140625" style="53" customWidth="1"/>
    <col min="15880" max="16126" width="8.85546875" style="53"/>
    <col min="16127" max="16127" width="5.7109375" style="53" customWidth="1"/>
    <col min="16128" max="16128" width="49.7109375" style="53" customWidth="1"/>
    <col min="16129" max="16129" width="30.140625" style="53" customWidth="1"/>
    <col min="16130" max="16130" width="27.85546875" style="53" customWidth="1"/>
    <col min="16131" max="16131" width="31.28515625" style="53" customWidth="1"/>
    <col min="16132" max="16132" width="16.140625" style="53" customWidth="1"/>
    <col min="16133" max="16133" width="16.42578125" style="53" customWidth="1"/>
    <col min="16134" max="16134" width="27.7109375" style="53" customWidth="1"/>
    <col min="16135" max="16135" width="16.140625" style="53" customWidth="1"/>
    <col min="16136" max="16384" width="8.85546875" style="53"/>
  </cols>
  <sheetData>
    <row r="1" spans="1:9" x14ac:dyDescent="0.3">
      <c r="E1" s="57"/>
      <c r="F1" s="274" t="s">
        <v>431</v>
      </c>
    </row>
    <row r="2" spans="1:9" ht="55.9" customHeight="1" x14ac:dyDescent="0.3">
      <c r="A2" s="1255" t="s">
        <v>669</v>
      </c>
      <c r="B2" s="1255"/>
      <c r="C2" s="1255"/>
      <c r="D2" s="1255"/>
      <c r="E2" s="1255"/>
      <c r="F2" s="1255"/>
    </row>
    <row r="3" spans="1:9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</row>
    <row r="4" spans="1:9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52"/>
      <c r="I4" s="52"/>
    </row>
    <row r="5" spans="1:9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84"/>
      <c r="I5" s="84"/>
    </row>
    <row r="6" spans="1:9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84"/>
      <c r="I6" s="84"/>
    </row>
    <row r="7" spans="1:9" x14ac:dyDescent="0.3">
      <c r="A7" s="58"/>
    </row>
    <row r="8" spans="1:9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9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7"/>
    </row>
    <row r="10" spans="1:9" ht="43.5" customHeight="1" x14ac:dyDescent="0.3">
      <c r="A10" s="88">
        <v>1</v>
      </c>
      <c r="B10" s="89" t="s">
        <v>334</v>
      </c>
      <c r="C10" s="293"/>
      <c r="D10" s="293"/>
      <c r="E10" s="293"/>
      <c r="F10" s="351"/>
      <c r="G10" s="91"/>
    </row>
    <row r="11" spans="1:9" ht="65.25" customHeight="1" x14ac:dyDescent="0.3">
      <c r="A11" s="88" t="s">
        <v>187</v>
      </c>
      <c r="B11" s="92" t="s">
        <v>335</v>
      </c>
      <c r="C11" s="293"/>
      <c r="D11" s="293"/>
      <c r="E11" s="293"/>
      <c r="F11" s="354">
        <v>4000</v>
      </c>
    </row>
    <row r="12" spans="1:9" s="97" customFormat="1" x14ac:dyDescent="0.3">
      <c r="A12" s="459"/>
      <c r="B12" s="1257" t="s">
        <v>336</v>
      </c>
      <c r="C12" s="1258"/>
      <c r="D12" s="1258"/>
      <c r="E12" s="1259"/>
      <c r="F12" s="460">
        <f>F11</f>
        <v>4000</v>
      </c>
      <c r="G12" s="96"/>
    </row>
    <row r="13" spans="1:9" ht="44.25" customHeight="1" x14ac:dyDescent="0.3">
      <c r="A13" s="88" t="s">
        <v>190</v>
      </c>
      <c r="B13" s="92" t="s">
        <v>337</v>
      </c>
      <c r="C13" s="293"/>
      <c r="D13" s="293"/>
      <c r="E13" s="293"/>
      <c r="F13" s="351">
        <v>5000</v>
      </c>
    </row>
    <row r="14" spans="1:9" ht="40.5" customHeight="1" x14ac:dyDescent="0.3">
      <c r="A14" s="88" t="s">
        <v>208</v>
      </c>
      <c r="B14" s="92" t="s">
        <v>499</v>
      </c>
      <c r="C14" s="293"/>
      <c r="D14" s="293"/>
      <c r="E14" s="293"/>
      <c r="F14" s="354">
        <v>6000</v>
      </c>
    </row>
    <row r="15" spans="1:9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11000</v>
      </c>
      <c r="G15" s="96"/>
    </row>
    <row r="16" spans="1:9" s="97" customFormat="1" x14ac:dyDescent="0.3">
      <c r="A16" s="99"/>
      <c r="B16" s="100"/>
      <c r="C16" s="100"/>
      <c r="D16" s="100"/>
      <c r="E16" s="100"/>
      <c r="F16" s="101"/>
      <c r="G16" s="96"/>
    </row>
    <row r="17" spans="1:7" s="97" customFormat="1" x14ac:dyDescent="0.3">
      <c r="A17" s="99"/>
      <c r="B17" s="100"/>
      <c r="C17" s="100"/>
      <c r="D17" s="100"/>
      <c r="E17" s="100"/>
      <c r="F17" s="101"/>
      <c r="G17" s="96"/>
    </row>
    <row r="18" spans="1:7" x14ac:dyDescent="0.3">
      <c r="B18" s="103"/>
    </row>
    <row r="19" spans="1:7" s="41" customFormat="1" ht="23.25" customHeight="1" x14ac:dyDescent="0.25">
      <c r="A19" s="696" t="s">
        <v>762</v>
      </c>
      <c r="B19" s="42"/>
      <c r="C19" s="241"/>
      <c r="D19" s="42"/>
      <c r="E19" s="864" t="s">
        <v>1101</v>
      </c>
      <c r="F19" s="300"/>
      <c r="G19" s="304"/>
    </row>
    <row r="20" spans="1:7" s="297" customFormat="1" ht="12.75" x14ac:dyDescent="0.25">
      <c r="C20" s="298" t="s">
        <v>131</v>
      </c>
      <c r="E20" s="298" t="s">
        <v>132</v>
      </c>
      <c r="F20" s="299"/>
      <c r="G20" s="299"/>
    </row>
    <row r="21" spans="1:7" s="41" customFormat="1" ht="15.75" x14ac:dyDescent="0.25">
      <c r="F21" s="300"/>
      <c r="G21" s="300"/>
    </row>
    <row r="22" spans="1:7" s="41" customFormat="1" ht="23.25" customHeight="1" x14ac:dyDescent="0.25">
      <c r="A22" s="48" t="s">
        <v>133</v>
      </c>
      <c r="B22" s="42"/>
      <c r="C22" s="241"/>
      <c r="D22" s="42"/>
      <c r="E22" s="869" t="s">
        <v>1104</v>
      </c>
      <c r="F22" s="300"/>
      <c r="G22" s="304"/>
    </row>
    <row r="23" spans="1:7" s="297" customFormat="1" ht="12.75" x14ac:dyDescent="0.25">
      <c r="C23" s="298" t="s">
        <v>131</v>
      </c>
      <c r="E23" s="298" t="s">
        <v>132</v>
      </c>
      <c r="F23" s="299"/>
      <c r="G23" s="299"/>
    </row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  <row r="31" spans="1:7" hidden="1" x14ac:dyDescent="0.3"/>
    <row r="32" spans="1:7" hidden="1" x14ac:dyDescent="0.3"/>
    <row r="33" hidden="1" x14ac:dyDescent="0.3"/>
    <row r="37" hidden="1" x14ac:dyDescent="0.3"/>
    <row r="38" hidden="1" x14ac:dyDescent="0.3"/>
    <row r="39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23"/>
  <sheetViews>
    <sheetView view="pageBreakPreview" topLeftCell="A7" zoomScale="80" zoomScaleNormal="70" zoomScaleSheetLayoutView="80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7" width="16.140625" style="84" customWidth="1"/>
    <col min="8" max="254" width="8.85546875" style="53"/>
    <col min="255" max="255" width="5.7109375" style="53" customWidth="1"/>
    <col min="256" max="256" width="49.7109375" style="53" customWidth="1"/>
    <col min="257" max="257" width="30.140625" style="53" customWidth="1"/>
    <col min="258" max="258" width="27.85546875" style="53" customWidth="1"/>
    <col min="259" max="259" width="31.28515625" style="53" customWidth="1"/>
    <col min="260" max="260" width="16.140625" style="53" customWidth="1"/>
    <col min="261" max="261" width="16.42578125" style="53" customWidth="1"/>
    <col min="262" max="262" width="27.7109375" style="53" customWidth="1"/>
    <col min="263" max="263" width="16.140625" style="53" customWidth="1"/>
    <col min="264" max="510" width="8.85546875" style="53"/>
    <col min="511" max="511" width="5.7109375" style="53" customWidth="1"/>
    <col min="512" max="512" width="49.7109375" style="53" customWidth="1"/>
    <col min="513" max="513" width="30.140625" style="53" customWidth="1"/>
    <col min="514" max="514" width="27.85546875" style="53" customWidth="1"/>
    <col min="515" max="515" width="31.28515625" style="53" customWidth="1"/>
    <col min="516" max="516" width="16.140625" style="53" customWidth="1"/>
    <col min="517" max="517" width="16.42578125" style="53" customWidth="1"/>
    <col min="518" max="518" width="27.7109375" style="53" customWidth="1"/>
    <col min="519" max="519" width="16.140625" style="53" customWidth="1"/>
    <col min="520" max="766" width="8.85546875" style="53"/>
    <col min="767" max="767" width="5.7109375" style="53" customWidth="1"/>
    <col min="768" max="768" width="49.7109375" style="53" customWidth="1"/>
    <col min="769" max="769" width="30.140625" style="53" customWidth="1"/>
    <col min="770" max="770" width="27.85546875" style="53" customWidth="1"/>
    <col min="771" max="771" width="31.28515625" style="53" customWidth="1"/>
    <col min="772" max="772" width="16.140625" style="53" customWidth="1"/>
    <col min="773" max="773" width="16.42578125" style="53" customWidth="1"/>
    <col min="774" max="774" width="27.7109375" style="53" customWidth="1"/>
    <col min="775" max="775" width="16.140625" style="53" customWidth="1"/>
    <col min="776" max="1022" width="8.85546875" style="53"/>
    <col min="1023" max="1023" width="5.7109375" style="53" customWidth="1"/>
    <col min="1024" max="1024" width="49.7109375" style="53" customWidth="1"/>
    <col min="1025" max="1025" width="30.140625" style="53" customWidth="1"/>
    <col min="1026" max="1026" width="27.85546875" style="53" customWidth="1"/>
    <col min="1027" max="1027" width="31.28515625" style="53" customWidth="1"/>
    <col min="1028" max="1028" width="16.140625" style="53" customWidth="1"/>
    <col min="1029" max="1029" width="16.42578125" style="53" customWidth="1"/>
    <col min="1030" max="1030" width="27.7109375" style="53" customWidth="1"/>
    <col min="1031" max="1031" width="16.140625" style="53" customWidth="1"/>
    <col min="1032" max="1278" width="8.85546875" style="53"/>
    <col min="1279" max="1279" width="5.7109375" style="53" customWidth="1"/>
    <col min="1280" max="1280" width="49.7109375" style="53" customWidth="1"/>
    <col min="1281" max="1281" width="30.140625" style="53" customWidth="1"/>
    <col min="1282" max="1282" width="27.85546875" style="53" customWidth="1"/>
    <col min="1283" max="1283" width="31.28515625" style="53" customWidth="1"/>
    <col min="1284" max="1284" width="16.140625" style="53" customWidth="1"/>
    <col min="1285" max="1285" width="16.42578125" style="53" customWidth="1"/>
    <col min="1286" max="1286" width="27.7109375" style="53" customWidth="1"/>
    <col min="1287" max="1287" width="16.140625" style="53" customWidth="1"/>
    <col min="1288" max="1534" width="8.85546875" style="53"/>
    <col min="1535" max="1535" width="5.7109375" style="53" customWidth="1"/>
    <col min="1536" max="1536" width="49.7109375" style="53" customWidth="1"/>
    <col min="1537" max="1537" width="30.140625" style="53" customWidth="1"/>
    <col min="1538" max="1538" width="27.85546875" style="53" customWidth="1"/>
    <col min="1539" max="1539" width="31.28515625" style="53" customWidth="1"/>
    <col min="1540" max="1540" width="16.140625" style="53" customWidth="1"/>
    <col min="1541" max="1541" width="16.42578125" style="53" customWidth="1"/>
    <col min="1542" max="1542" width="27.7109375" style="53" customWidth="1"/>
    <col min="1543" max="1543" width="16.140625" style="53" customWidth="1"/>
    <col min="1544" max="1790" width="8.85546875" style="53"/>
    <col min="1791" max="1791" width="5.7109375" style="53" customWidth="1"/>
    <col min="1792" max="1792" width="49.7109375" style="53" customWidth="1"/>
    <col min="1793" max="1793" width="30.140625" style="53" customWidth="1"/>
    <col min="1794" max="1794" width="27.85546875" style="53" customWidth="1"/>
    <col min="1795" max="1795" width="31.28515625" style="53" customWidth="1"/>
    <col min="1796" max="1796" width="16.140625" style="53" customWidth="1"/>
    <col min="1797" max="1797" width="16.42578125" style="53" customWidth="1"/>
    <col min="1798" max="1798" width="27.7109375" style="53" customWidth="1"/>
    <col min="1799" max="1799" width="16.140625" style="53" customWidth="1"/>
    <col min="1800" max="2046" width="8.85546875" style="53"/>
    <col min="2047" max="2047" width="5.7109375" style="53" customWidth="1"/>
    <col min="2048" max="2048" width="49.7109375" style="53" customWidth="1"/>
    <col min="2049" max="2049" width="30.140625" style="53" customWidth="1"/>
    <col min="2050" max="2050" width="27.85546875" style="53" customWidth="1"/>
    <col min="2051" max="2051" width="31.28515625" style="53" customWidth="1"/>
    <col min="2052" max="2052" width="16.140625" style="53" customWidth="1"/>
    <col min="2053" max="2053" width="16.42578125" style="53" customWidth="1"/>
    <col min="2054" max="2054" width="27.7109375" style="53" customWidth="1"/>
    <col min="2055" max="2055" width="16.140625" style="53" customWidth="1"/>
    <col min="2056" max="2302" width="8.85546875" style="53"/>
    <col min="2303" max="2303" width="5.7109375" style="53" customWidth="1"/>
    <col min="2304" max="2304" width="49.7109375" style="53" customWidth="1"/>
    <col min="2305" max="2305" width="30.140625" style="53" customWidth="1"/>
    <col min="2306" max="2306" width="27.85546875" style="53" customWidth="1"/>
    <col min="2307" max="2307" width="31.28515625" style="53" customWidth="1"/>
    <col min="2308" max="2308" width="16.140625" style="53" customWidth="1"/>
    <col min="2309" max="2309" width="16.42578125" style="53" customWidth="1"/>
    <col min="2310" max="2310" width="27.7109375" style="53" customWidth="1"/>
    <col min="2311" max="2311" width="16.140625" style="53" customWidth="1"/>
    <col min="2312" max="2558" width="8.85546875" style="53"/>
    <col min="2559" max="2559" width="5.7109375" style="53" customWidth="1"/>
    <col min="2560" max="2560" width="49.7109375" style="53" customWidth="1"/>
    <col min="2561" max="2561" width="30.140625" style="53" customWidth="1"/>
    <col min="2562" max="2562" width="27.85546875" style="53" customWidth="1"/>
    <col min="2563" max="2563" width="31.28515625" style="53" customWidth="1"/>
    <col min="2564" max="2564" width="16.140625" style="53" customWidth="1"/>
    <col min="2565" max="2565" width="16.42578125" style="53" customWidth="1"/>
    <col min="2566" max="2566" width="27.7109375" style="53" customWidth="1"/>
    <col min="2567" max="2567" width="16.140625" style="53" customWidth="1"/>
    <col min="2568" max="2814" width="8.85546875" style="53"/>
    <col min="2815" max="2815" width="5.7109375" style="53" customWidth="1"/>
    <col min="2816" max="2816" width="49.7109375" style="53" customWidth="1"/>
    <col min="2817" max="2817" width="30.140625" style="53" customWidth="1"/>
    <col min="2818" max="2818" width="27.85546875" style="53" customWidth="1"/>
    <col min="2819" max="2819" width="31.28515625" style="53" customWidth="1"/>
    <col min="2820" max="2820" width="16.140625" style="53" customWidth="1"/>
    <col min="2821" max="2821" width="16.42578125" style="53" customWidth="1"/>
    <col min="2822" max="2822" width="27.7109375" style="53" customWidth="1"/>
    <col min="2823" max="2823" width="16.140625" style="53" customWidth="1"/>
    <col min="2824" max="3070" width="8.85546875" style="53"/>
    <col min="3071" max="3071" width="5.7109375" style="53" customWidth="1"/>
    <col min="3072" max="3072" width="49.7109375" style="53" customWidth="1"/>
    <col min="3073" max="3073" width="30.140625" style="53" customWidth="1"/>
    <col min="3074" max="3074" width="27.85546875" style="53" customWidth="1"/>
    <col min="3075" max="3075" width="31.28515625" style="53" customWidth="1"/>
    <col min="3076" max="3076" width="16.140625" style="53" customWidth="1"/>
    <col min="3077" max="3077" width="16.42578125" style="53" customWidth="1"/>
    <col min="3078" max="3078" width="27.7109375" style="53" customWidth="1"/>
    <col min="3079" max="3079" width="16.140625" style="53" customWidth="1"/>
    <col min="3080" max="3326" width="8.85546875" style="53"/>
    <col min="3327" max="3327" width="5.7109375" style="53" customWidth="1"/>
    <col min="3328" max="3328" width="49.7109375" style="53" customWidth="1"/>
    <col min="3329" max="3329" width="30.140625" style="53" customWidth="1"/>
    <col min="3330" max="3330" width="27.85546875" style="53" customWidth="1"/>
    <col min="3331" max="3331" width="31.28515625" style="53" customWidth="1"/>
    <col min="3332" max="3332" width="16.140625" style="53" customWidth="1"/>
    <col min="3333" max="3333" width="16.42578125" style="53" customWidth="1"/>
    <col min="3334" max="3334" width="27.7109375" style="53" customWidth="1"/>
    <col min="3335" max="3335" width="16.140625" style="53" customWidth="1"/>
    <col min="3336" max="3582" width="8.85546875" style="53"/>
    <col min="3583" max="3583" width="5.7109375" style="53" customWidth="1"/>
    <col min="3584" max="3584" width="49.7109375" style="53" customWidth="1"/>
    <col min="3585" max="3585" width="30.140625" style="53" customWidth="1"/>
    <col min="3586" max="3586" width="27.85546875" style="53" customWidth="1"/>
    <col min="3587" max="3587" width="31.28515625" style="53" customWidth="1"/>
    <col min="3588" max="3588" width="16.140625" style="53" customWidth="1"/>
    <col min="3589" max="3589" width="16.42578125" style="53" customWidth="1"/>
    <col min="3590" max="3590" width="27.7109375" style="53" customWidth="1"/>
    <col min="3591" max="3591" width="16.140625" style="53" customWidth="1"/>
    <col min="3592" max="3838" width="8.85546875" style="53"/>
    <col min="3839" max="3839" width="5.7109375" style="53" customWidth="1"/>
    <col min="3840" max="3840" width="49.7109375" style="53" customWidth="1"/>
    <col min="3841" max="3841" width="30.140625" style="53" customWidth="1"/>
    <col min="3842" max="3842" width="27.85546875" style="53" customWidth="1"/>
    <col min="3843" max="3843" width="31.28515625" style="53" customWidth="1"/>
    <col min="3844" max="3844" width="16.140625" style="53" customWidth="1"/>
    <col min="3845" max="3845" width="16.42578125" style="53" customWidth="1"/>
    <col min="3846" max="3846" width="27.7109375" style="53" customWidth="1"/>
    <col min="3847" max="3847" width="16.140625" style="53" customWidth="1"/>
    <col min="3848" max="4094" width="8.85546875" style="53"/>
    <col min="4095" max="4095" width="5.7109375" style="53" customWidth="1"/>
    <col min="4096" max="4096" width="49.7109375" style="53" customWidth="1"/>
    <col min="4097" max="4097" width="30.140625" style="53" customWidth="1"/>
    <col min="4098" max="4098" width="27.85546875" style="53" customWidth="1"/>
    <col min="4099" max="4099" width="31.28515625" style="53" customWidth="1"/>
    <col min="4100" max="4100" width="16.140625" style="53" customWidth="1"/>
    <col min="4101" max="4101" width="16.42578125" style="53" customWidth="1"/>
    <col min="4102" max="4102" width="27.7109375" style="53" customWidth="1"/>
    <col min="4103" max="4103" width="16.140625" style="53" customWidth="1"/>
    <col min="4104" max="4350" width="8.85546875" style="53"/>
    <col min="4351" max="4351" width="5.7109375" style="53" customWidth="1"/>
    <col min="4352" max="4352" width="49.7109375" style="53" customWidth="1"/>
    <col min="4353" max="4353" width="30.140625" style="53" customWidth="1"/>
    <col min="4354" max="4354" width="27.85546875" style="53" customWidth="1"/>
    <col min="4355" max="4355" width="31.28515625" style="53" customWidth="1"/>
    <col min="4356" max="4356" width="16.140625" style="53" customWidth="1"/>
    <col min="4357" max="4357" width="16.42578125" style="53" customWidth="1"/>
    <col min="4358" max="4358" width="27.7109375" style="53" customWidth="1"/>
    <col min="4359" max="4359" width="16.140625" style="53" customWidth="1"/>
    <col min="4360" max="4606" width="8.85546875" style="53"/>
    <col min="4607" max="4607" width="5.7109375" style="53" customWidth="1"/>
    <col min="4608" max="4608" width="49.7109375" style="53" customWidth="1"/>
    <col min="4609" max="4609" width="30.140625" style="53" customWidth="1"/>
    <col min="4610" max="4610" width="27.85546875" style="53" customWidth="1"/>
    <col min="4611" max="4611" width="31.28515625" style="53" customWidth="1"/>
    <col min="4612" max="4612" width="16.140625" style="53" customWidth="1"/>
    <col min="4613" max="4613" width="16.42578125" style="53" customWidth="1"/>
    <col min="4614" max="4614" width="27.7109375" style="53" customWidth="1"/>
    <col min="4615" max="4615" width="16.140625" style="53" customWidth="1"/>
    <col min="4616" max="4862" width="8.85546875" style="53"/>
    <col min="4863" max="4863" width="5.7109375" style="53" customWidth="1"/>
    <col min="4864" max="4864" width="49.7109375" style="53" customWidth="1"/>
    <col min="4865" max="4865" width="30.140625" style="53" customWidth="1"/>
    <col min="4866" max="4866" width="27.85546875" style="53" customWidth="1"/>
    <col min="4867" max="4867" width="31.28515625" style="53" customWidth="1"/>
    <col min="4868" max="4868" width="16.140625" style="53" customWidth="1"/>
    <col min="4869" max="4869" width="16.42578125" style="53" customWidth="1"/>
    <col min="4870" max="4870" width="27.7109375" style="53" customWidth="1"/>
    <col min="4871" max="4871" width="16.140625" style="53" customWidth="1"/>
    <col min="4872" max="5118" width="8.85546875" style="53"/>
    <col min="5119" max="5119" width="5.7109375" style="53" customWidth="1"/>
    <col min="5120" max="5120" width="49.7109375" style="53" customWidth="1"/>
    <col min="5121" max="5121" width="30.140625" style="53" customWidth="1"/>
    <col min="5122" max="5122" width="27.85546875" style="53" customWidth="1"/>
    <col min="5123" max="5123" width="31.28515625" style="53" customWidth="1"/>
    <col min="5124" max="5124" width="16.140625" style="53" customWidth="1"/>
    <col min="5125" max="5125" width="16.42578125" style="53" customWidth="1"/>
    <col min="5126" max="5126" width="27.7109375" style="53" customWidth="1"/>
    <col min="5127" max="5127" width="16.140625" style="53" customWidth="1"/>
    <col min="5128" max="5374" width="8.85546875" style="53"/>
    <col min="5375" max="5375" width="5.7109375" style="53" customWidth="1"/>
    <col min="5376" max="5376" width="49.7109375" style="53" customWidth="1"/>
    <col min="5377" max="5377" width="30.140625" style="53" customWidth="1"/>
    <col min="5378" max="5378" width="27.85546875" style="53" customWidth="1"/>
    <col min="5379" max="5379" width="31.28515625" style="53" customWidth="1"/>
    <col min="5380" max="5380" width="16.140625" style="53" customWidth="1"/>
    <col min="5381" max="5381" width="16.42578125" style="53" customWidth="1"/>
    <col min="5382" max="5382" width="27.7109375" style="53" customWidth="1"/>
    <col min="5383" max="5383" width="16.140625" style="53" customWidth="1"/>
    <col min="5384" max="5630" width="8.85546875" style="53"/>
    <col min="5631" max="5631" width="5.7109375" style="53" customWidth="1"/>
    <col min="5632" max="5632" width="49.7109375" style="53" customWidth="1"/>
    <col min="5633" max="5633" width="30.140625" style="53" customWidth="1"/>
    <col min="5634" max="5634" width="27.85546875" style="53" customWidth="1"/>
    <col min="5635" max="5635" width="31.28515625" style="53" customWidth="1"/>
    <col min="5636" max="5636" width="16.140625" style="53" customWidth="1"/>
    <col min="5637" max="5637" width="16.42578125" style="53" customWidth="1"/>
    <col min="5638" max="5638" width="27.7109375" style="53" customWidth="1"/>
    <col min="5639" max="5639" width="16.140625" style="53" customWidth="1"/>
    <col min="5640" max="5886" width="8.85546875" style="53"/>
    <col min="5887" max="5887" width="5.7109375" style="53" customWidth="1"/>
    <col min="5888" max="5888" width="49.7109375" style="53" customWidth="1"/>
    <col min="5889" max="5889" width="30.140625" style="53" customWidth="1"/>
    <col min="5890" max="5890" width="27.85546875" style="53" customWidth="1"/>
    <col min="5891" max="5891" width="31.28515625" style="53" customWidth="1"/>
    <col min="5892" max="5892" width="16.140625" style="53" customWidth="1"/>
    <col min="5893" max="5893" width="16.42578125" style="53" customWidth="1"/>
    <col min="5894" max="5894" width="27.7109375" style="53" customWidth="1"/>
    <col min="5895" max="5895" width="16.140625" style="53" customWidth="1"/>
    <col min="5896" max="6142" width="8.85546875" style="53"/>
    <col min="6143" max="6143" width="5.7109375" style="53" customWidth="1"/>
    <col min="6144" max="6144" width="49.7109375" style="53" customWidth="1"/>
    <col min="6145" max="6145" width="30.140625" style="53" customWidth="1"/>
    <col min="6146" max="6146" width="27.85546875" style="53" customWidth="1"/>
    <col min="6147" max="6147" width="31.28515625" style="53" customWidth="1"/>
    <col min="6148" max="6148" width="16.140625" style="53" customWidth="1"/>
    <col min="6149" max="6149" width="16.42578125" style="53" customWidth="1"/>
    <col min="6150" max="6150" width="27.7109375" style="53" customWidth="1"/>
    <col min="6151" max="6151" width="16.140625" style="53" customWidth="1"/>
    <col min="6152" max="6398" width="8.85546875" style="53"/>
    <col min="6399" max="6399" width="5.7109375" style="53" customWidth="1"/>
    <col min="6400" max="6400" width="49.7109375" style="53" customWidth="1"/>
    <col min="6401" max="6401" width="30.140625" style="53" customWidth="1"/>
    <col min="6402" max="6402" width="27.85546875" style="53" customWidth="1"/>
    <col min="6403" max="6403" width="31.28515625" style="53" customWidth="1"/>
    <col min="6404" max="6404" width="16.140625" style="53" customWidth="1"/>
    <col min="6405" max="6405" width="16.42578125" style="53" customWidth="1"/>
    <col min="6406" max="6406" width="27.7109375" style="53" customWidth="1"/>
    <col min="6407" max="6407" width="16.140625" style="53" customWidth="1"/>
    <col min="6408" max="6654" width="8.85546875" style="53"/>
    <col min="6655" max="6655" width="5.7109375" style="53" customWidth="1"/>
    <col min="6656" max="6656" width="49.7109375" style="53" customWidth="1"/>
    <col min="6657" max="6657" width="30.140625" style="53" customWidth="1"/>
    <col min="6658" max="6658" width="27.85546875" style="53" customWidth="1"/>
    <col min="6659" max="6659" width="31.28515625" style="53" customWidth="1"/>
    <col min="6660" max="6660" width="16.140625" style="53" customWidth="1"/>
    <col min="6661" max="6661" width="16.42578125" style="53" customWidth="1"/>
    <col min="6662" max="6662" width="27.7109375" style="53" customWidth="1"/>
    <col min="6663" max="6663" width="16.140625" style="53" customWidth="1"/>
    <col min="6664" max="6910" width="8.85546875" style="53"/>
    <col min="6911" max="6911" width="5.7109375" style="53" customWidth="1"/>
    <col min="6912" max="6912" width="49.7109375" style="53" customWidth="1"/>
    <col min="6913" max="6913" width="30.140625" style="53" customWidth="1"/>
    <col min="6914" max="6914" width="27.85546875" style="53" customWidth="1"/>
    <col min="6915" max="6915" width="31.28515625" style="53" customWidth="1"/>
    <col min="6916" max="6916" width="16.140625" style="53" customWidth="1"/>
    <col min="6917" max="6917" width="16.42578125" style="53" customWidth="1"/>
    <col min="6918" max="6918" width="27.7109375" style="53" customWidth="1"/>
    <col min="6919" max="6919" width="16.140625" style="53" customWidth="1"/>
    <col min="6920" max="7166" width="8.85546875" style="53"/>
    <col min="7167" max="7167" width="5.7109375" style="53" customWidth="1"/>
    <col min="7168" max="7168" width="49.7109375" style="53" customWidth="1"/>
    <col min="7169" max="7169" width="30.140625" style="53" customWidth="1"/>
    <col min="7170" max="7170" width="27.85546875" style="53" customWidth="1"/>
    <col min="7171" max="7171" width="31.28515625" style="53" customWidth="1"/>
    <col min="7172" max="7172" width="16.140625" style="53" customWidth="1"/>
    <col min="7173" max="7173" width="16.42578125" style="53" customWidth="1"/>
    <col min="7174" max="7174" width="27.7109375" style="53" customWidth="1"/>
    <col min="7175" max="7175" width="16.140625" style="53" customWidth="1"/>
    <col min="7176" max="7422" width="8.85546875" style="53"/>
    <col min="7423" max="7423" width="5.7109375" style="53" customWidth="1"/>
    <col min="7424" max="7424" width="49.7109375" style="53" customWidth="1"/>
    <col min="7425" max="7425" width="30.140625" style="53" customWidth="1"/>
    <col min="7426" max="7426" width="27.85546875" style="53" customWidth="1"/>
    <col min="7427" max="7427" width="31.28515625" style="53" customWidth="1"/>
    <col min="7428" max="7428" width="16.140625" style="53" customWidth="1"/>
    <col min="7429" max="7429" width="16.42578125" style="53" customWidth="1"/>
    <col min="7430" max="7430" width="27.7109375" style="53" customWidth="1"/>
    <col min="7431" max="7431" width="16.140625" style="53" customWidth="1"/>
    <col min="7432" max="7678" width="8.85546875" style="53"/>
    <col min="7679" max="7679" width="5.7109375" style="53" customWidth="1"/>
    <col min="7680" max="7680" width="49.7109375" style="53" customWidth="1"/>
    <col min="7681" max="7681" width="30.140625" style="53" customWidth="1"/>
    <col min="7682" max="7682" width="27.85546875" style="53" customWidth="1"/>
    <col min="7683" max="7683" width="31.28515625" style="53" customWidth="1"/>
    <col min="7684" max="7684" width="16.140625" style="53" customWidth="1"/>
    <col min="7685" max="7685" width="16.42578125" style="53" customWidth="1"/>
    <col min="7686" max="7686" width="27.7109375" style="53" customWidth="1"/>
    <col min="7687" max="7687" width="16.140625" style="53" customWidth="1"/>
    <col min="7688" max="7934" width="8.85546875" style="53"/>
    <col min="7935" max="7935" width="5.7109375" style="53" customWidth="1"/>
    <col min="7936" max="7936" width="49.7109375" style="53" customWidth="1"/>
    <col min="7937" max="7937" width="30.140625" style="53" customWidth="1"/>
    <col min="7938" max="7938" width="27.85546875" style="53" customWidth="1"/>
    <col min="7939" max="7939" width="31.28515625" style="53" customWidth="1"/>
    <col min="7940" max="7940" width="16.140625" style="53" customWidth="1"/>
    <col min="7941" max="7941" width="16.42578125" style="53" customWidth="1"/>
    <col min="7942" max="7942" width="27.7109375" style="53" customWidth="1"/>
    <col min="7943" max="7943" width="16.140625" style="53" customWidth="1"/>
    <col min="7944" max="8190" width="8.85546875" style="53"/>
    <col min="8191" max="8191" width="5.7109375" style="53" customWidth="1"/>
    <col min="8192" max="8192" width="49.7109375" style="53" customWidth="1"/>
    <col min="8193" max="8193" width="30.140625" style="53" customWidth="1"/>
    <col min="8194" max="8194" width="27.85546875" style="53" customWidth="1"/>
    <col min="8195" max="8195" width="31.28515625" style="53" customWidth="1"/>
    <col min="8196" max="8196" width="16.140625" style="53" customWidth="1"/>
    <col min="8197" max="8197" width="16.42578125" style="53" customWidth="1"/>
    <col min="8198" max="8198" width="27.7109375" style="53" customWidth="1"/>
    <col min="8199" max="8199" width="16.140625" style="53" customWidth="1"/>
    <col min="8200" max="8446" width="8.85546875" style="53"/>
    <col min="8447" max="8447" width="5.7109375" style="53" customWidth="1"/>
    <col min="8448" max="8448" width="49.7109375" style="53" customWidth="1"/>
    <col min="8449" max="8449" width="30.140625" style="53" customWidth="1"/>
    <col min="8450" max="8450" width="27.85546875" style="53" customWidth="1"/>
    <col min="8451" max="8451" width="31.28515625" style="53" customWidth="1"/>
    <col min="8452" max="8452" width="16.140625" style="53" customWidth="1"/>
    <col min="8453" max="8453" width="16.42578125" style="53" customWidth="1"/>
    <col min="8454" max="8454" width="27.7109375" style="53" customWidth="1"/>
    <col min="8455" max="8455" width="16.140625" style="53" customWidth="1"/>
    <col min="8456" max="8702" width="8.85546875" style="53"/>
    <col min="8703" max="8703" width="5.7109375" style="53" customWidth="1"/>
    <col min="8704" max="8704" width="49.7109375" style="53" customWidth="1"/>
    <col min="8705" max="8705" width="30.140625" style="53" customWidth="1"/>
    <col min="8706" max="8706" width="27.85546875" style="53" customWidth="1"/>
    <col min="8707" max="8707" width="31.28515625" style="53" customWidth="1"/>
    <col min="8708" max="8708" width="16.140625" style="53" customWidth="1"/>
    <col min="8709" max="8709" width="16.42578125" style="53" customWidth="1"/>
    <col min="8710" max="8710" width="27.7109375" style="53" customWidth="1"/>
    <col min="8711" max="8711" width="16.140625" style="53" customWidth="1"/>
    <col min="8712" max="8958" width="8.85546875" style="53"/>
    <col min="8959" max="8959" width="5.7109375" style="53" customWidth="1"/>
    <col min="8960" max="8960" width="49.7109375" style="53" customWidth="1"/>
    <col min="8961" max="8961" width="30.140625" style="53" customWidth="1"/>
    <col min="8962" max="8962" width="27.85546875" style="53" customWidth="1"/>
    <col min="8963" max="8963" width="31.28515625" style="53" customWidth="1"/>
    <col min="8964" max="8964" width="16.140625" style="53" customWidth="1"/>
    <col min="8965" max="8965" width="16.42578125" style="53" customWidth="1"/>
    <col min="8966" max="8966" width="27.7109375" style="53" customWidth="1"/>
    <col min="8967" max="8967" width="16.140625" style="53" customWidth="1"/>
    <col min="8968" max="9214" width="8.85546875" style="53"/>
    <col min="9215" max="9215" width="5.7109375" style="53" customWidth="1"/>
    <col min="9216" max="9216" width="49.7109375" style="53" customWidth="1"/>
    <col min="9217" max="9217" width="30.140625" style="53" customWidth="1"/>
    <col min="9218" max="9218" width="27.85546875" style="53" customWidth="1"/>
    <col min="9219" max="9219" width="31.28515625" style="53" customWidth="1"/>
    <col min="9220" max="9220" width="16.140625" style="53" customWidth="1"/>
    <col min="9221" max="9221" width="16.42578125" style="53" customWidth="1"/>
    <col min="9222" max="9222" width="27.7109375" style="53" customWidth="1"/>
    <col min="9223" max="9223" width="16.140625" style="53" customWidth="1"/>
    <col min="9224" max="9470" width="8.85546875" style="53"/>
    <col min="9471" max="9471" width="5.7109375" style="53" customWidth="1"/>
    <col min="9472" max="9472" width="49.7109375" style="53" customWidth="1"/>
    <col min="9473" max="9473" width="30.140625" style="53" customWidth="1"/>
    <col min="9474" max="9474" width="27.85546875" style="53" customWidth="1"/>
    <col min="9475" max="9475" width="31.28515625" style="53" customWidth="1"/>
    <col min="9476" max="9476" width="16.140625" style="53" customWidth="1"/>
    <col min="9477" max="9477" width="16.42578125" style="53" customWidth="1"/>
    <col min="9478" max="9478" width="27.7109375" style="53" customWidth="1"/>
    <col min="9479" max="9479" width="16.140625" style="53" customWidth="1"/>
    <col min="9480" max="9726" width="8.85546875" style="53"/>
    <col min="9727" max="9727" width="5.7109375" style="53" customWidth="1"/>
    <col min="9728" max="9728" width="49.7109375" style="53" customWidth="1"/>
    <col min="9729" max="9729" width="30.140625" style="53" customWidth="1"/>
    <col min="9730" max="9730" width="27.85546875" style="53" customWidth="1"/>
    <col min="9731" max="9731" width="31.28515625" style="53" customWidth="1"/>
    <col min="9732" max="9732" width="16.140625" style="53" customWidth="1"/>
    <col min="9733" max="9733" width="16.42578125" style="53" customWidth="1"/>
    <col min="9734" max="9734" width="27.7109375" style="53" customWidth="1"/>
    <col min="9735" max="9735" width="16.140625" style="53" customWidth="1"/>
    <col min="9736" max="9982" width="8.85546875" style="53"/>
    <col min="9983" max="9983" width="5.7109375" style="53" customWidth="1"/>
    <col min="9984" max="9984" width="49.7109375" style="53" customWidth="1"/>
    <col min="9985" max="9985" width="30.140625" style="53" customWidth="1"/>
    <col min="9986" max="9986" width="27.85546875" style="53" customWidth="1"/>
    <col min="9987" max="9987" width="31.28515625" style="53" customWidth="1"/>
    <col min="9988" max="9988" width="16.140625" style="53" customWidth="1"/>
    <col min="9989" max="9989" width="16.42578125" style="53" customWidth="1"/>
    <col min="9990" max="9990" width="27.7109375" style="53" customWidth="1"/>
    <col min="9991" max="9991" width="16.140625" style="53" customWidth="1"/>
    <col min="9992" max="10238" width="8.85546875" style="53"/>
    <col min="10239" max="10239" width="5.7109375" style="53" customWidth="1"/>
    <col min="10240" max="10240" width="49.7109375" style="53" customWidth="1"/>
    <col min="10241" max="10241" width="30.140625" style="53" customWidth="1"/>
    <col min="10242" max="10242" width="27.85546875" style="53" customWidth="1"/>
    <col min="10243" max="10243" width="31.28515625" style="53" customWidth="1"/>
    <col min="10244" max="10244" width="16.140625" style="53" customWidth="1"/>
    <col min="10245" max="10245" width="16.42578125" style="53" customWidth="1"/>
    <col min="10246" max="10246" width="27.7109375" style="53" customWidth="1"/>
    <col min="10247" max="10247" width="16.140625" style="53" customWidth="1"/>
    <col min="10248" max="10494" width="8.85546875" style="53"/>
    <col min="10495" max="10495" width="5.7109375" style="53" customWidth="1"/>
    <col min="10496" max="10496" width="49.7109375" style="53" customWidth="1"/>
    <col min="10497" max="10497" width="30.140625" style="53" customWidth="1"/>
    <col min="10498" max="10498" width="27.85546875" style="53" customWidth="1"/>
    <col min="10499" max="10499" width="31.28515625" style="53" customWidth="1"/>
    <col min="10500" max="10500" width="16.140625" style="53" customWidth="1"/>
    <col min="10501" max="10501" width="16.42578125" style="53" customWidth="1"/>
    <col min="10502" max="10502" width="27.7109375" style="53" customWidth="1"/>
    <col min="10503" max="10503" width="16.140625" style="53" customWidth="1"/>
    <col min="10504" max="10750" width="8.85546875" style="53"/>
    <col min="10751" max="10751" width="5.7109375" style="53" customWidth="1"/>
    <col min="10752" max="10752" width="49.7109375" style="53" customWidth="1"/>
    <col min="10753" max="10753" width="30.140625" style="53" customWidth="1"/>
    <col min="10754" max="10754" width="27.85546875" style="53" customWidth="1"/>
    <col min="10755" max="10755" width="31.28515625" style="53" customWidth="1"/>
    <col min="10756" max="10756" width="16.140625" style="53" customWidth="1"/>
    <col min="10757" max="10757" width="16.42578125" style="53" customWidth="1"/>
    <col min="10758" max="10758" width="27.7109375" style="53" customWidth="1"/>
    <col min="10759" max="10759" width="16.140625" style="53" customWidth="1"/>
    <col min="10760" max="11006" width="8.85546875" style="53"/>
    <col min="11007" max="11007" width="5.7109375" style="53" customWidth="1"/>
    <col min="11008" max="11008" width="49.7109375" style="53" customWidth="1"/>
    <col min="11009" max="11009" width="30.140625" style="53" customWidth="1"/>
    <col min="11010" max="11010" width="27.85546875" style="53" customWidth="1"/>
    <col min="11011" max="11011" width="31.28515625" style="53" customWidth="1"/>
    <col min="11012" max="11012" width="16.140625" style="53" customWidth="1"/>
    <col min="11013" max="11013" width="16.42578125" style="53" customWidth="1"/>
    <col min="11014" max="11014" width="27.7109375" style="53" customWidth="1"/>
    <col min="11015" max="11015" width="16.140625" style="53" customWidth="1"/>
    <col min="11016" max="11262" width="8.85546875" style="53"/>
    <col min="11263" max="11263" width="5.7109375" style="53" customWidth="1"/>
    <col min="11264" max="11264" width="49.7109375" style="53" customWidth="1"/>
    <col min="11265" max="11265" width="30.140625" style="53" customWidth="1"/>
    <col min="11266" max="11266" width="27.85546875" style="53" customWidth="1"/>
    <col min="11267" max="11267" width="31.28515625" style="53" customWidth="1"/>
    <col min="11268" max="11268" width="16.140625" style="53" customWidth="1"/>
    <col min="11269" max="11269" width="16.42578125" style="53" customWidth="1"/>
    <col min="11270" max="11270" width="27.7109375" style="53" customWidth="1"/>
    <col min="11271" max="11271" width="16.140625" style="53" customWidth="1"/>
    <col min="11272" max="11518" width="8.85546875" style="53"/>
    <col min="11519" max="11519" width="5.7109375" style="53" customWidth="1"/>
    <col min="11520" max="11520" width="49.7109375" style="53" customWidth="1"/>
    <col min="11521" max="11521" width="30.140625" style="53" customWidth="1"/>
    <col min="11522" max="11522" width="27.85546875" style="53" customWidth="1"/>
    <col min="11523" max="11523" width="31.28515625" style="53" customWidth="1"/>
    <col min="11524" max="11524" width="16.140625" style="53" customWidth="1"/>
    <col min="11525" max="11525" width="16.42578125" style="53" customWidth="1"/>
    <col min="11526" max="11526" width="27.7109375" style="53" customWidth="1"/>
    <col min="11527" max="11527" width="16.140625" style="53" customWidth="1"/>
    <col min="11528" max="11774" width="8.85546875" style="53"/>
    <col min="11775" max="11775" width="5.7109375" style="53" customWidth="1"/>
    <col min="11776" max="11776" width="49.7109375" style="53" customWidth="1"/>
    <col min="11777" max="11777" width="30.140625" style="53" customWidth="1"/>
    <col min="11778" max="11778" width="27.85546875" style="53" customWidth="1"/>
    <col min="11779" max="11779" width="31.28515625" style="53" customWidth="1"/>
    <col min="11780" max="11780" width="16.140625" style="53" customWidth="1"/>
    <col min="11781" max="11781" width="16.42578125" style="53" customWidth="1"/>
    <col min="11782" max="11782" width="27.7109375" style="53" customWidth="1"/>
    <col min="11783" max="11783" width="16.140625" style="53" customWidth="1"/>
    <col min="11784" max="12030" width="8.85546875" style="53"/>
    <col min="12031" max="12031" width="5.7109375" style="53" customWidth="1"/>
    <col min="12032" max="12032" width="49.7109375" style="53" customWidth="1"/>
    <col min="12033" max="12033" width="30.140625" style="53" customWidth="1"/>
    <col min="12034" max="12034" width="27.85546875" style="53" customWidth="1"/>
    <col min="12035" max="12035" width="31.28515625" style="53" customWidth="1"/>
    <col min="12036" max="12036" width="16.140625" style="53" customWidth="1"/>
    <col min="12037" max="12037" width="16.42578125" style="53" customWidth="1"/>
    <col min="12038" max="12038" width="27.7109375" style="53" customWidth="1"/>
    <col min="12039" max="12039" width="16.140625" style="53" customWidth="1"/>
    <col min="12040" max="12286" width="8.85546875" style="53"/>
    <col min="12287" max="12287" width="5.7109375" style="53" customWidth="1"/>
    <col min="12288" max="12288" width="49.7109375" style="53" customWidth="1"/>
    <col min="12289" max="12289" width="30.140625" style="53" customWidth="1"/>
    <col min="12290" max="12290" width="27.85546875" style="53" customWidth="1"/>
    <col min="12291" max="12291" width="31.28515625" style="53" customWidth="1"/>
    <col min="12292" max="12292" width="16.140625" style="53" customWidth="1"/>
    <col min="12293" max="12293" width="16.42578125" style="53" customWidth="1"/>
    <col min="12294" max="12294" width="27.7109375" style="53" customWidth="1"/>
    <col min="12295" max="12295" width="16.140625" style="53" customWidth="1"/>
    <col min="12296" max="12542" width="8.85546875" style="53"/>
    <col min="12543" max="12543" width="5.7109375" style="53" customWidth="1"/>
    <col min="12544" max="12544" width="49.7109375" style="53" customWidth="1"/>
    <col min="12545" max="12545" width="30.140625" style="53" customWidth="1"/>
    <col min="12546" max="12546" width="27.85546875" style="53" customWidth="1"/>
    <col min="12547" max="12547" width="31.28515625" style="53" customWidth="1"/>
    <col min="12548" max="12548" width="16.140625" style="53" customWidth="1"/>
    <col min="12549" max="12549" width="16.42578125" style="53" customWidth="1"/>
    <col min="12550" max="12550" width="27.7109375" style="53" customWidth="1"/>
    <col min="12551" max="12551" width="16.140625" style="53" customWidth="1"/>
    <col min="12552" max="12798" width="8.85546875" style="53"/>
    <col min="12799" max="12799" width="5.7109375" style="53" customWidth="1"/>
    <col min="12800" max="12800" width="49.7109375" style="53" customWidth="1"/>
    <col min="12801" max="12801" width="30.140625" style="53" customWidth="1"/>
    <col min="12802" max="12802" width="27.85546875" style="53" customWidth="1"/>
    <col min="12803" max="12803" width="31.28515625" style="53" customWidth="1"/>
    <col min="12804" max="12804" width="16.140625" style="53" customWidth="1"/>
    <col min="12805" max="12805" width="16.42578125" style="53" customWidth="1"/>
    <col min="12806" max="12806" width="27.7109375" style="53" customWidth="1"/>
    <col min="12807" max="12807" width="16.140625" style="53" customWidth="1"/>
    <col min="12808" max="13054" width="8.85546875" style="53"/>
    <col min="13055" max="13055" width="5.7109375" style="53" customWidth="1"/>
    <col min="13056" max="13056" width="49.7109375" style="53" customWidth="1"/>
    <col min="13057" max="13057" width="30.140625" style="53" customWidth="1"/>
    <col min="13058" max="13058" width="27.85546875" style="53" customWidth="1"/>
    <col min="13059" max="13059" width="31.28515625" style="53" customWidth="1"/>
    <col min="13060" max="13060" width="16.140625" style="53" customWidth="1"/>
    <col min="13061" max="13061" width="16.42578125" style="53" customWidth="1"/>
    <col min="13062" max="13062" width="27.7109375" style="53" customWidth="1"/>
    <col min="13063" max="13063" width="16.140625" style="53" customWidth="1"/>
    <col min="13064" max="13310" width="8.85546875" style="53"/>
    <col min="13311" max="13311" width="5.7109375" style="53" customWidth="1"/>
    <col min="13312" max="13312" width="49.7109375" style="53" customWidth="1"/>
    <col min="13313" max="13313" width="30.140625" style="53" customWidth="1"/>
    <col min="13314" max="13314" width="27.85546875" style="53" customWidth="1"/>
    <col min="13315" max="13315" width="31.28515625" style="53" customWidth="1"/>
    <col min="13316" max="13316" width="16.140625" style="53" customWidth="1"/>
    <col min="13317" max="13317" width="16.42578125" style="53" customWidth="1"/>
    <col min="13318" max="13318" width="27.7109375" style="53" customWidth="1"/>
    <col min="13319" max="13319" width="16.140625" style="53" customWidth="1"/>
    <col min="13320" max="13566" width="8.85546875" style="53"/>
    <col min="13567" max="13567" width="5.7109375" style="53" customWidth="1"/>
    <col min="13568" max="13568" width="49.7109375" style="53" customWidth="1"/>
    <col min="13569" max="13569" width="30.140625" style="53" customWidth="1"/>
    <col min="13570" max="13570" width="27.85546875" style="53" customWidth="1"/>
    <col min="13571" max="13571" width="31.28515625" style="53" customWidth="1"/>
    <col min="13572" max="13572" width="16.140625" style="53" customWidth="1"/>
    <col min="13573" max="13573" width="16.42578125" style="53" customWidth="1"/>
    <col min="13574" max="13574" width="27.7109375" style="53" customWidth="1"/>
    <col min="13575" max="13575" width="16.140625" style="53" customWidth="1"/>
    <col min="13576" max="13822" width="8.85546875" style="53"/>
    <col min="13823" max="13823" width="5.7109375" style="53" customWidth="1"/>
    <col min="13824" max="13824" width="49.7109375" style="53" customWidth="1"/>
    <col min="13825" max="13825" width="30.140625" style="53" customWidth="1"/>
    <col min="13826" max="13826" width="27.85546875" style="53" customWidth="1"/>
    <col min="13827" max="13827" width="31.28515625" style="53" customWidth="1"/>
    <col min="13828" max="13828" width="16.140625" style="53" customWidth="1"/>
    <col min="13829" max="13829" width="16.42578125" style="53" customWidth="1"/>
    <col min="13830" max="13830" width="27.7109375" style="53" customWidth="1"/>
    <col min="13831" max="13831" width="16.140625" style="53" customWidth="1"/>
    <col min="13832" max="14078" width="8.85546875" style="53"/>
    <col min="14079" max="14079" width="5.7109375" style="53" customWidth="1"/>
    <col min="14080" max="14080" width="49.7109375" style="53" customWidth="1"/>
    <col min="14081" max="14081" width="30.140625" style="53" customWidth="1"/>
    <col min="14082" max="14082" width="27.85546875" style="53" customWidth="1"/>
    <col min="14083" max="14083" width="31.28515625" style="53" customWidth="1"/>
    <col min="14084" max="14084" width="16.140625" style="53" customWidth="1"/>
    <col min="14085" max="14085" width="16.42578125" style="53" customWidth="1"/>
    <col min="14086" max="14086" width="27.7109375" style="53" customWidth="1"/>
    <col min="14087" max="14087" width="16.140625" style="53" customWidth="1"/>
    <col min="14088" max="14334" width="8.85546875" style="53"/>
    <col min="14335" max="14335" width="5.7109375" style="53" customWidth="1"/>
    <col min="14336" max="14336" width="49.7109375" style="53" customWidth="1"/>
    <col min="14337" max="14337" width="30.140625" style="53" customWidth="1"/>
    <col min="14338" max="14338" width="27.85546875" style="53" customWidth="1"/>
    <col min="14339" max="14339" width="31.28515625" style="53" customWidth="1"/>
    <col min="14340" max="14340" width="16.140625" style="53" customWidth="1"/>
    <col min="14341" max="14341" width="16.42578125" style="53" customWidth="1"/>
    <col min="14342" max="14342" width="27.7109375" style="53" customWidth="1"/>
    <col min="14343" max="14343" width="16.140625" style="53" customWidth="1"/>
    <col min="14344" max="14590" width="8.85546875" style="53"/>
    <col min="14591" max="14591" width="5.7109375" style="53" customWidth="1"/>
    <col min="14592" max="14592" width="49.7109375" style="53" customWidth="1"/>
    <col min="14593" max="14593" width="30.140625" style="53" customWidth="1"/>
    <col min="14594" max="14594" width="27.85546875" style="53" customWidth="1"/>
    <col min="14595" max="14595" width="31.28515625" style="53" customWidth="1"/>
    <col min="14596" max="14596" width="16.140625" style="53" customWidth="1"/>
    <col min="14597" max="14597" width="16.42578125" style="53" customWidth="1"/>
    <col min="14598" max="14598" width="27.7109375" style="53" customWidth="1"/>
    <col min="14599" max="14599" width="16.140625" style="53" customWidth="1"/>
    <col min="14600" max="14846" width="8.85546875" style="53"/>
    <col min="14847" max="14847" width="5.7109375" style="53" customWidth="1"/>
    <col min="14848" max="14848" width="49.7109375" style="53" customWidth="1"/>
    <col min="14849" max="14849" width="30.140625" style="53" customWidth="1"/>
    <col min="14850" max="14850" width="27.85546875" style="53" customWidth="1"/>
    <col min="14851" max="14851" width="31.28515625" style="53" customWidth="1"/>
    <col min="14852" max="14852" width="16.140625" style="53" customWidth="1"/>
    <col min="14853" max="14853" width="16.42578125" style="53" customWidth="1"/>
    <col min="14854" max="14854" width="27.7109375" style="53" customWidth="1"/>
    <col min="14855" max="14855" width="16.140625" style="53" customWidth="1"/>
    <col min="14856" max="15102" width="8.85546875" style="53"/>
    <col min="15103" max="15103" width="5.7109375" style="53" customWidth="1"/>
    <col min="15104" max="15104" width="49.7109375" style="53" customWidth="1"/>
    <col min="15105" max="15105" width="30.140625" style="53" customWidth="1"/>
    <col min="15106" max="15106" width="27.85546875" style="53" customWidth="1"/>
    <col min="15107" max="15107" width="31.28515625" style="53" customWidth="1"/>
    <col min="15108" max="15108" width="16.140625" style="53" customWidth="1"/>
    <col min="15109" max="15109" width="16.42578125" style="53" customWidth="1"/>
    <col min="15110" max="15110" width="27.7109375" style="53" customWidth="1"/>
    <col min="15111" max="15111" width="16.140625" style="53" customWidth="1"/>
    <col min="15112" max="15358" width="8.85546875" style="53"/>
    <col min="15359" max="15359" width="5.7109375" style="53" customWidth="1"/>
    <col min="15360" max="15360" width="49.7109375" style="53" customWidth="1"/>
    <col min="15361" max="15361" width="30.140625" style="53" customWidth="1"/>
    <col min="15362" max="15362" width="27.85546875" style="53" customWidth="1"/>
    <col min="15363" max="15363" width="31.28515625" style="53" customWidth="1"/>
    <col min="15364" max="15364" width="16.140625" style="53" customWidth="1"/>
    <col min="15365" max="15365" width="16.42578125" style="53" customWidth="1"/>
    <col min="15366" max="15366" width="27.7109375" style="53" customWidth="1"/>
    <col min="15367" max="15367" width="16.140625" style="53" customWidth="1"/>
    <col min="15368" max="15614" width="8.85546875" style="53"/>
    <col min="15615" max="15615" width="5.7109375" style="53" customWidth="1"/>
    <col min="15616" max="15616" width="49.7109375" style="53" customWidth="1"/>
    <col min="15617" max="15617" width="30.140625" style="53" customWidth="1"/>
    <col min="15618" max="15618" width="27.85546875" style="53" customWidth="1"/>
    <col min="15619" max="15619" width="31.28515625" style="53" customWidth="1"/>
    <col min="15620" max="15620" width="16.140625" style="53" customWidth="1"/>
    <col min="15621" max="15621" width="16.42578125" style="53" customWidth="1"/>
    <col min="15622" max="15622" width="27.7109375" style="53" customWidth="1"/>
    <col min="15623" max="15623" width="16.140625" style="53" customWidth="1"/>
    <col min="15624" max="15870" width="8.85546875" style="53"/>
    <col min="15871" max="15871" width="5.7109375" style="53" customWidth="1"/>
    <col min="15872" max="15872" width="49.7109375" style="53" customWidth="1"/>
    <col min="15873" max="15873" width="30.140625" style="53" customWidth="1"/>
    <col min="15874" max="15874" width="27.85546875" style="53" customWidth="1"/>
    <col min="15875" max="15875" width="31.28515625" style="53" customWidth="1"/>
    <col min="15876" max="15876" width="16.140625" style="53" customWidth="1"/>
    <col min="15877" max="15877" width="16.42578125" style="53" customWidth="1"/>
    <col min="15878" max="15878" width="27.7109375" style="53" customWidth="1"/>
    <col min="15879" max="15879" width="16.140625" style="53" customWidth="1"/>
    <col min="15880" max="16126" width="8.85546875" style="53"/>
    <col min="16127" max="16127" width="5.7109375" style="53" customWidth="1"/>
    <col min="16128" max="16128" width="49.7109375" style="53" customWidth="1"/>
    <col min="16129" max="16129" width="30.140625" style="53" customWidth="1"/>
    <col min="16130" max="16130" width="27.85546875" style="53" customWidth="1"/>
    <col min="16131" max="16131" width="31.28515625" style="53" customWidth="1"/>
    <col min="16132" max="16132" width="16.140625" style="53" customWidth="1"/>
    <col min="16133" max="16133" width="16.42578125" style="53" customWidth="1"/>
    <col min="16134" max="16134" width="27.7109375" style="53" customWidth="1"/>
    <col min="16135" max="16135" width="16.140625" style="53" customWidth="1"/>
    <col min="16136" max="16384" width="8.85546875" style="53"/>
  </cols>
  <sheetData>
    <row r="1" spans="1:9" x14ac:dyDescent="0.3">
      <c r="E1" s="57"/>
      <c r="F1" s="274" t="s">
        <v>431</v>
      </c>
    </row>
    <row r="2" spans="1:9" ht="55.9" customHeight="1" x14ac:dyDescent="0.3">
      <c r="A2" s="1255" t="s">
        <v>576</v>
      </c>
      <c r="B2" s="1255"/>
      <c r="C2" s="1255"/>
      <c r="D2" s="1255"/>
      <c r="E2" s="1255"/>
      <c r="F2" s="1255"/>
    </row>
    <row r="3" spans="1:9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</row>
    <row r="4" spans="1:9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52"/>
      <c r="I4" s="52"/>
    </row>
    <row r="5" spans="1:9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84"/>
      <c r="I5" s="84"/>
    </row>
    <row r="6" spans="1:9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84"/>
      <c r="I6" s="84"/>
    </row>
    <row r="7" spans="1:9" x14ac:dyDescent="0.3">
      <c r="A7" s="58"/>
    </row>
    <row r="8" spans="1:9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9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7"/>
    </row>
    <row r="10" spans="1:9" ht="43.5" customHeight="1" x14ac:dyDescent="0.3">
      <c r="A10" s="88">
        <v>1</v>
      </c>
      <c r="B10" s="89" t="s">
        <v>334</v>
      </c>
      <c r="C10" s="293"/>
      <c r="D10" s="293"/>
      <c r="E10" s="293"/>
      <c r="F10" s="351"/>
      <c r="G10" s="91"/>
    </row>
    <row r="11" spans="1:9" ht="65.25" customHeight="1" x14ac:dyDescent="0.3">
      <c r="A11" s="88" t="s">
        <v>187</v>
      </c>
      <c r="B11" s="92" t="s">
        <v>335</v>
      </c>
      <c r="C11" s="293"/>
      <c r="D11" s="293"/>
      <c r="E11" s="293"/>
      <c r="F11" s="354">
        <v>4000</v>
      </c>
    </row>
    <row r="12" spans="1:9" s="97" customFormat="1" x14ac:dyDescent="0.3">
      <c r="A12" s="459"/>
      <c r="B12" s="1257" t="s">
        <v>336</v>
      </c>
      <c r="C12" s="1258"/>
      <c r="D12" s="1258"/>
      <c r="E12" s="1259"/>
      <c r="F12" s="460">
        <f>F11</f>
        <v>4000</v>
      </c>
      <c r="G12" s="96"/>
    </row>
    <row r="13" spans="1:9" ht="44.25" customHeight="1" x14ac:dyDescent="0.3">
      <c r="A13" s="88" t="s">
        <v>190</v>
      </c>
      <c r="B13" s="92" t="s">
        <v>337</v>
      </c>
      <c r="C13" s="293"/>
      <c r="D13" s="293"/>
      <c r="E13" s="293"/>
      <c r="F13" s="351">
        <v>5000</v>
      </c>
    </row>
    <row r="14" spans="1:9" ht="40.5" customHeight="1" x14ac:dyDescent="0.3">
      <c r="A14" s="88" t="s">
        <v>208</v>
      </c>
      <c r="B14" s="92" t="s">
        <v>499</v>
      </c>
      <c r="C14" s="293"/>
      <c r="D14" s="293"/>
      <c r="E14" s="293"/>
      <c r="F14" s="354">
        <v>6000</v>
      </c>
    </row>
    <row r="15" spans="1:9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11000</v>
      </c>
      <c r="G15" s="96"/>
    </row>
    <row r="16" spans="1:9" s="97" customFormat="1" x14ac:dyDescent="0.3">
      <c r="A16" s="99"/>
      <c r="B16" s="100"/>
      <c r="C16" s="100"/>
      <c r="D16" s="100"/>
      <c r="E16" s="100"/>
      <c r="F16" s="101"/>
      <c r="G16" s="96"/>
    </row>
    <row r="17" spans="1:7" s="97" customFormat="1" x14ac:dyDescent="0.3">
      <c r="A17" s="99"/>
      <c r="B17" s="100"/>
      <c r="C17" s="100"/>
      <c r="D17" s="100"/>
      <c r="E17" s="100"/>
      <c r="F17" s="101"/>
      <c r="G17" s="96"/>
    </row>
    <row r="18" spans="1:7" x14ac:dyDescent="0.3">
      <c r="B18" s="103"/>
    </row>
    <row r="19" spans="1:7" s="41" customFormat="1" ht="23.25" customHeight="1" x14ac:dyDescent="0.25">
      <c r="A19" s="696" t="s">
        <v>762</v>
      </c>
      <c r="B19" s="42"/>
      <c r="C19" s="241"/>
      <c r="D19" s="42"/>
      <c r="E19" s="864" t="s">
        <v>1101</v>
      </c>
      <c r="F19" s="300"/>
      <c r="G19" s="304"/>
    </row>
    <row r="20" spans="1:7" s="297" customFormat="1" ht="12.75" x14ac:dyDescent="0.25">
      <c r="C20" s="298" t="s">
        <v>131</v>
      </c>
      <c r="E20" s="298" t="s">
        <v>132</v>
      </c>
      <c r="F20" s="299"/>
      <c r="G20" s="299"/>
    </row>
    <row r="21" spans="1:7" s="41" customFormat="1" ht="15.75" x14ac:dyDescent="0.25">
      <c r="F21" s="300"/>
      <c r="G21" s="300"/>
    </row>
    <row r="22" spans="1:7" s="41" customFormat="1" ht="23.25" customHeight="1" x14ac:dyDescent="0.25">
      <c r="A22" s="48" t="s">
        <v>133</v>
      </c>
      <c r="B22" s="42"/>
      <c r="C22" s="241"/>
      <c r="D22" s="42"/>
      <c r="E22" s="869" t="s">
        <v>1104</v>
      </c>
      <c r="F22" s="300"/>
      <c r="G22" s="304"/>
    </row>
    <row r="23" spans="1:7" s="297" customFormat="1" ht="12.75" x14ac:dyDescent="0.25">
      <c r="C23" s="298" t="s">
        <v>131</v>
      </c>
      <c r="E23" s="298" t="s">
        <v>132</v>
      </c>
      <c r="F23" s="299"/>
      <c r="G23" s="299"/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92"/>
  <sheetViews>
    <sheetView view="pageBreakPreview" zoomScale="80" zoomScaleNormal="50" zoomScaleSheetLayoutView="80" workbookViewId="0">
      <selection activeCell="R39" sqref="R39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501</v>
      </c>
      <c r="B3" s="1264"/>
      <c r="C3" s="1264"/>
      <c r="D3" s="1264"/>
      <c r="E3" s="1264"/>
      <c r="F3" s="1264"/>
      <c r="G3" s="70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18.75" x14ac:dyDescent="0.3">
      <c r="A11" s="1265" t="s">
        <v>585</v>
      </c>
      <c r="B11" s="1266"/>
      <c r="C11" s="1266"/>
      <c r="D11" s="1266"/>
      <c r="E11" s="1266"/>
      <c r="F11" s="1267"/>
      <c r="G11" s="306"/>
      <c r="H11" s="306"/>
      <c r="I11" s="306"/>
      <c r="O11" s="116"/>
    </row>
    <row r="12" spans="1:15" s="115" customFormat="1" ht="54" customHeight="1" x14ac:dyDescent="0.3">
      <c r="A12" s="355">
        <v>1</v>
      </c>
      <c r="B12" s="131" t="s">
        <v>351</v>
      </c>
      <c r="C12" s="433">
        <v>1</v>
      </c>
      <c r="D12" s="433">
        <v>12</v>
      </c>
      <c r="E12" s="434">
        <f>F12/D12</f>
        <v>1458.3333333333333</v>
      </c>
      <c r="F12" s="356">
        <v>17500</v>
      </c>
      <c r="G12" s="356"/>
      <c r="H12" s="310"/>
      <c r="I12" s="311">
        <f>F12-H12</f>
        <v>17500</v>
      </c>
      <c r="O12" s="116"/>
    </row>
    <row r="13" spans="1:15" s="115" customFormat="1" ht="54" hidden="1" customHeight="1" x14ac:dyDescent="0.3">
      <c r="A13" s="355">
        <v>2</v>
      </c>
      <c r="B13" s="131" t="s">
        <v>352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K13" s="117"/>
      <c r="N13" s="118"/>
      <c r="O13" s="116"/>
    </row>
    <row r="14" spans="1:15" s="115" customFormat="1" ht="39.75" customHeight="1" x14ac:dyDescent="0.3">
      <c r="A14" s="355">
        <v>2</v>
      </c>
      <c r="B14" s="131" t="s">
        <v>353</v>
      </c>
      <c r="C14" s="433">
        <v>1</v>
      </c>
      <c r="D14" s="433">
        <v>12</v>
      </c>
      <c r="E14" s="434">
        <f>F14/D14</f>
        <v>2083.3333333333335</v>
      </c>
      <c r="F14" s="356">
        <v>25000</v>
      </c>
      <c r="G14" s="356"/>
      <c r="H14" s="310"/>
      <c r="I14" s="311">
        <f>F14-H14</f>
        <v>25000</v>
      </c>
      <c r="O14" s="116"/>
    </row>
    <row r="15" spans="1:15" s="115" customFormat="1" ht="39.75" hidden="1" customHeight="1" x14ac:dyDescent="0.3">
      <c r="A15" s="355">
        <v>4</v>
      </c>
      <c r="B15" s="131" t="s">
        <v>583</v>
      </c>
      <c r="C15" s="433"/>
      <c r="D15" s="433"/>
      <c r="E15" s="434" t="e">
        <f>F15/D15</f>
        <v>#DIV/0!</v>
      </c>
      <c r="F15" s="356"/>
      <c r="G15" s="356"/>
      <c r="H15" s="310"/>
      <c r="I15" s="311">
        <f>F15-H15</f>
        <v>0</v>
      </c>
      <c r="O15" s="116"/>
    </row>
    <row r="16" spans="1:15" s="115" customFormat="1" ht="18.75" x14ac:dyDescent="0.3">
      <c r="A16" s="438"/>
      <c r="B16" s="439" t="s">
        <v>295</v>
      </c>
      <c r="C16" s="440" t="s">
        <v>305</v>
      </c>
      <c r="D16" s="440" t="s">
        <v>305</v>
      </c>
      <c r="E16" s="440" t="s">
        <v>305</v>
      </c>
      <c r="F16" s="441">
        <f>SUM(F12:F15)</f>
        <v>42500</v>
      </c>
      <c r="G16" s="357" t="s">
        <v>587</v>
      </c>
      <c r="H16" s="312">
        <f>SUM(H12:H15)</f>
        <v>0</v>
      </c>
      <c r="I16" s="312">
        <f>SUM(I12:I15)</f>
        <v>42500</v>
      </c>
      <c r="O16" s="116"/>
    </row>
    <row r="17" spans="1:15" s="115" customFormat="1" ht="18.75" hidden="1" x14ac:dyDescent="0.3">
      <c r="A17" s="1265" t="s">
        <v>513</v>
      </c>
      <c r="B17" s="1266"/>
      <c r="C17" s="1266"/>
      <c r="D17" s="1266"/>
      <c r="E17" s="1266"/>
      <c r="F17" s="1267"/>
      <c r="G17" s="314"/>
      <c r="H17" s="316"/>
      <c r="I17" s="316"/>
      <c r="O17" s="116"/>
    </row>
    <row r="18" spans="1:15" s="115" customFormat="1" ht="54" hidden="1" customHeight="1" x14ac:dyDescent="0.3">
      <c r="A18" s="355">
        <v>1</v>
      </c>
      <c r="B18" s="131" t="s">
        <v>351</v>
      </c>
      <c r="C18" s="433"/>
      <c r="D18" s="433"/>
      <c r="E18" s="434" t="e">
        <f>F18/D18</f>
        <v>#DIV/0!</v>
      </c>
      <c r="F18" s="356"/>
      <c r="G18" s="356"/>
      <c r="H18" s="310"/>
      <c r="I18" s="311">
        <f>F18-H18</f>
        <v>0</v>
      </c>
      <c r="O18" s="116"/>
    </row>
    <row r="19" spans="1:15" s="115" customFormat="1" ht="54" hidden="1" customHeight="1" x14ac:dyDescent="0.3">
      <c r="A19" s="355">
        <v>2</v>
      </c>
      <c r="B19" s="131" t="s">
        <v>352</v>
      </c>
      <c r="C19" s="433"/>
      <c r="D19" s="433"/>
      <c r="E19" s="434" t="e">
        <f>F19/D19</f>
        <v>#DIV/0!</v>
      </c>
      <c r="F19" s="356"/>
      <c r="G19" s="356"/>
      <c r="H19" s="310"/>
      <c r="I19" s="311">
        <f>F19-H19</f>
        <v>0</v>
      </c>
      <c r="K19" s="117"/>
      <c r="N19" s="118"/>
      <c r="O19" s="116"/>
    </row>
    <row r="20" spans="1:15" s="115" customFormat="1" ht="39.75" hidden="1" customHeight="1" x14ac:dyDescent="0.3">
      <c r="A20" s="355">
        <v>3</v>
      </c>
      <c r="B20" s="131" t="s">
        <v>353</v>
      </c>
      <c r="C20" s="433"/>
      <c r="D20" s="433"/>
      <c r="E20" s="434" t="e">
        <f>F20/D20</f>
        <v>#DIV/0!</v>
      </c>
      <c r="F20" s="356"/>
      <c r="G20" s="356"/>
      <c r="H20" s="310"/>
      <c r="I20" s="311">
        <f>F20-H20</f>
        <v>0</v>
      </c>
      <c r="O20" s="116"/>
    </row>
    <row r="21" spans="1:15" s="115" customFormat="1" ht="39.75" hidden="1" customHeight="1" x14ac:dyDescent="0.3">
      <c r="A21" s="355">
        <v>4</v>
      </c>
      <c r="B21" s="131" t="s">
        <v>583</v>
      </c>
      <c r="C21" s="433"/>
      <c r="D21" s="433"/>
      <c r="E21" s="434" t="e">
        <f>F21/D21</f>
        <v>#DIV/0!</v>
      </c>
      <c r="F21" s="356"/>
      <c r="G21" s="356"/>
      <c r="H21" s="310"/>
      <c r="I21" s="311">
        <f>F21-H21</f>
        <v>0</v>
      </c>
      <c r="O21" s="116"/>
    </row>
    <row r="22" spans="1:15" s="115" customFormat="1" ht="18.75" hidden="1" x14ac:dyDescent="0.3">
      <c r="A22" s="438"/>
      <c r="B22" s="439" t="s">
        <v>295</v>
      </c>
      <c r="C22" s="440" t="s">
        <v>305</v>
      </c>
      <c r="D22" s="440" t="s">
        <v>305</v>
      </c>
      <c r="E22" s="440" t="s">
        <v>305</v>
      </c>
      <c r="F22" s="441">
        <f>SUM(F18:F21)</f>
        <v>0</v>
      </c>
      <c r="G22" s="357" t="s">
        <v>588</v>
      </c>
      <c r="H22" s="312">
        <f>SUM(H18:H21)</f>
        <v>0</v>
      </c>
      <c r="I22" s="312">
        <f>SUM(I18:I21)</f>
        <v>0</v>
      </c>
      <c r="O22" s="116"/>
    </row>
    <row r="23" spans="1:15" s="115" customFormat="1" ht="18.75" x14ac:dyDescent="0.3">
      <c r="A23" s="53"/>
      <c r="B23" s="53"/>
      <c r="C23" s="53"/>
      <c r="D23" s="53"/>
      <c r="E23" s="53"/>
      <c r="F23" s="53"/>
      <c r="G23" s="314" t="s">
        <v>464</v>
      </c>
      <c r="H23" s="315">
        <f>H16+H22</f>
        <v>0</v>
      </c>
      <c r="I23" s="315">
        <f>I16+I22</f>
        <v>42500</v>
      </c>
      <c r="O23" s="116"/>
    </row>
    <row r="24" spans="1:15" s="115" customFormat="1" ht="18.75" x14ac:dyDescent="0.3">
      <c r="A24" s="53"/>
      <c r="B24" s="53"/>
      <c r="C24" s="53"/>
      <c r="D24" s="53"/>
      <c r="E24" s="53"/>
      <c r="F24" s="53"/>
      <c r="G24" s="314"/>
      <c r="H24" s="316"/>
      <c r="I24" s="316"/>
      <c r="O24" s="116"/>
    </row>
    <row r="25" spans="1:15" s="115" customFormat="1" ht="18.75" x14ac:dyDescent="0.3">
      <c r="A25" s="53"/>
      <c r="B25" s="53"/>
      <c r="C25" s="53"/>
      <c r="D25" s="53"/>
      <c r="E25" s="53"/>
      <c r="F25" s="53"/>
      <c r="G25" s="314"/>
      <c r="H25" s="316"/>
      <c r="I25" s="316"/>
      <c r="O25" s="116"/>
    </row>
    <row r="26" spans="1:15" s="704" customFormat="1" ht="23.25" customHeight="1" x14ac:dyDescent="0.25">
      <c r="A26" s="1083" t="s">
        <v>762</v>
      </c>
      <c r="D26" s="702"/>
      <c r="F26" s="1084" t="s">
        <v>1131</v>
      </c>
      <c r="I26" s="296"/>
    </row>
    <row r="27" spans="1:15" s="297" customFormat="1" ht="12.75" x14ac:dyDescent="0.25">
      <c r="D27" s="298" t="s">
        <v>131</v>
      </c>
      <c r="F27" s="298" t="s">
        <v>132</v>
      </c>
      <c r="I27" s="299"/>
    </row>
    <row r="28" spans="1:15" s="41" customFormat="1" ht="15.75" x14ac:dyDescent="0.25">
      <c r="I28" s="300"/>
    </row>
    <row r="29" spans="1:15" s="704" customFormat="1" ht="23.25" customHeight="1" x14ac:dyDescent="0.25">
      <c r="A29" s="701" t="s">
        <v>133</v>
      </c>
      <c r="D29" s="702"/>
      <c r="F29" s="869" t="s">
        <v>1104</v>
      </c>
      <c r="I29" s="296"/>
    </row>
    <row r="30" spans="1:15" s="297" customFormat="1" ht="12.75" x14ac:dyDescent="0.25">
      <c r="D30" s="298" t="s">
        <v>131</v>
      </c>
      <c r="F30" s="298" t="s">
        <v>132</v>
      </c>
      <c r="I30" s="299"/>
    </row>
    <row r="31" spans="1:15" s="115" customFormat="1" ht="18.75" x14ac:dyDescent="0.3">
      <c r="B31" s="119"/>
      <c r="C31" s="119"/>
      <c r="D31" s="119"/>
      <c r="E31" s="120"/>
      <c r="F31" s="120"/>
      <c r="G31" s="120"/>
      <c r="O31" s="116"/>
    </row>
    <row r="32" spans="1:15" ht="18.75" x14ac:dyDescent="0.3">
      <c r="B32" s="119"/>
      <c r="C32" s="119"/>
      <c r="D32" s="119"/>
      <c r="E32" s="119"/>
      <c r="F32" s="119"/>
      <c r="G32" s="119"/>
    </row>
    <row r="33" spans="2:7" ht="18.75" x14ac:dyDescent="0.3">
      <c r="B33" s="119"/>
      <c r="C33" s="119"/>
      <c r="D33" s="119"/>
      <c r="E33" s="119"/>
      <c r="F33" s="119"/>
      <c r="G33" s="119"/>
    </row>
    <row r="34" spans="2:7" ht="18.75" x14ac:dyDescent="0.3">
      <c r="B34" s="53"/>
      <c r="C34" s="53"/>
      <c r="D34" s="53"/>
      <c r="E34" s="53"/>
      <c r="F34" s="53"/>
      <c r="G34" s="53"/>
    </row>
    <row r="40" spans="2:7" x14ac:dyDescent="0.25">
      <c r="F40" s="121"/>
    </row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90" hidden="1" x14ac:dyDescent="0.25"/>
    <row r="91" hidden="1" x14ac:dyDescent="0.25"/>
    <row r="92" hidden="1" x14ac:dyDescent="0.25"/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O84"/>
  <sheetViews>
    <sheetView view="pageBreakPreview" zoomScale="80" zoomScaleNormal="50" zoomScaleSheetLayoutView="80" workbookViewId="0">
      <selection activeCell="R39" sqref="R39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584</v>
      </c>
      <c r="B3" s="1264"/>
      <c r="C3" s="1264"/>
      <c r="D3" s="1264"/>
      <c r="E3" s="1264"/>
      <c r="F3" s="1264"/>
      <c r="G3" s="70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54" customHeight="1" x14ac:dyDescent="0.3">
      <c r="A11" s="355">
        <v>1</v>
      </c>
      <c r="B11" s="131" t="s">
        <v>351</v>
      </c>
      <c r="C11" s="433">
        <v>1</v>
      </c>
      <c r="D11" s="433">
        <v>12</v>
      </c>
      <c r="E11" s="434">
        <f>F11/D11</f>
        <v>1458.3333333333333</v>
      </c>
      <c r="F11" s="356">
        <v>17500</v>
      </c>
      <c r="G11" s="356"/>
      <c r="H11" s="310"/>
      <c r="I11" s="311">
        <f>F11-H11</f>
        <v>17500</v>
      </c>
      <c r="O11" s="116"/>
    </row>
    <row r="12" spans="1:15" s="115" customFormat="1" ht="54" hidden="1" customHeight="1" x14ac:dyDescent="0.3">
      <c r="A12" s="355">
        <v>2</v>
      </c>
      <c r="B12" s="131" t="s">
        <v>352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K12" s="117"/>
      <c r="N12" s="118"/>
      <c r="O12" s="116"/>
    </row>
    <row r="13" spans="1:15" s="115" customFormat="1" ht="39.75" customHeight="1" x14ac:dyDescent="0.3">
      <c r="A13" s="355">
        <v>2</v>
      </c>
      <c r="B13" s="131" t="s">
        <v>353</v>
      </c>
      <c r="C13" s="433">
        <v>1</v>
      </c>
      <c r="D13" s="433">
        <v>12</v>
      </c>
      <c r="E13" s="434">
        <f>F13/D13</f>
        <v>2083.3333333333335</v>
      </c>
      <c r="F13" s="356">
        <v>25000</v>
      </c>
      <c r="G13" s="356"/>
      <c r="H13" s="310"/>
      <c r="I13" s="311">
        <f>F13-H13</f>
        <v>25000</v>
      </c>
      <c r="O13" s="116"/>
    </row>
    <row r="14" spans="1:15" s="115" customFormat="1" ht="39.75" hidden="1" customHeight="1" x14ac:dyDescent="0.3">
      <c r="A14" s="355">
        <v>4</v>
      </c>
      <c r="B14" s="131" t="s">
        <v>583</v>
      </c>
      <c r="C14" s="433"/>
      <c r="D14" s="433"/>
      <c r="E14" s="434" t="e">
        <f>F14/D14</f>
        <v>#DIV/0!</v>
      </c>
      <c r="F14" s="356"/>
      <c r="G14" s="356"/>
      <c r="H14" s="310"/>
      <c r="I14" s="311"/>
      <c r="O14" s="116"/>
    </row>
    <row r="15" spans="1:15" s="115" customFormat="1" ht="18.75" x14ac:dyDescent="0.3">
      <c r="A15" s="438"/>
      <c r="B15" s="439" t="s">
        <v>295</v>
      </c>
      <c r="C15" s="440" t="s">
        <v>305</v>
      </c>
      <c r="D15" s="440" t="s">
        <v>305</v>
      </c>
      <c r="E15" s="440" t="s">
        <v>305</v>
      </c>
      <c r="F15" s="441">
        <f>SUM(F11:F14)</f>
        <v>42500</v>
      </c>
      <c r="G15" s="357" t="s">
        <v>366</v>
      </c>
      <c r="H15" s="312">
        <f>SUM(H11:H13)</f>
        <v>0</v>
      </c>
      <c r="I15" s="312">
        <f>SUM(I11:I13)</f>
        <v>42500</v>
      </c>
      <c r="O15" s="116"/>
    </row>
    <row r="16" spans="1:15" s="115" customFormat="1" ht="18.75" x14ac:dyDescent="0.3">
      <c r="A16" s="53"/>
      <c r="B16" s="53"/>
      <c r="C16" s="53"/>
      <c r="D16" s="53"/>
      <c r="E16" s="53"/>
      <c r="F16" s="53"/>
      <c r="G16" s="314"/>
      <c r="H16" s="316"/>
      <c r="I16" s="316"/>
      <c r="O16" s="116"/>
    </row>
    <row r="17" spans="1:15" s="115" customFormat="1" ht="18.75" x14ac:dyDescent="0.3">
      <c r="A17" s="53"/>
      <c r="B17" s="53"/>
      <c r="C17" s="53"/>
      <c r="D17" s="53"/>
      <c r="E17" s="53"/>
      <c r="F17" s="53"/>
      <c r="G17" s="314"/>
      <c r="H17" s="316"/>
      <c r="I17" s="316"/>
      <c r="O17" s="116"/>
    </row>
    <row r="18" spans="1:15" s="115" customFormat="1" ht="18.75" x14ac:dyDescent="0.3">
      <c r="A18" s="53"/>
      <c r="B18" s="53"/>
      <c r="C18" s="53"/>
      <c r="D18" s="53"/>
      <c r="E18" s="53"/>
      <c r="F18" s="53"/>
      <c r="G18" s="314"/>
      <c r="H18" s="316"/>
      <c r="I18" s="316"/>
      <c r="O18" s="116"/>
    </row>
    <row r="19" spans="1:15" s="704" customFormat="1" ht="23.25" customHeight="1" x14ac:dyDescent="0.25">
      <c r="A19" s="701" t="s">
        <v>762</v>
      </c>
      <c r="D19" s="702"/>
      <c r="F19" s="864" t="s">
        <v>1101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41" customFormat="1" ht="15.75" x14ac:dyDescent="0.25">
      <c r="I21" s="300"/>
    </row>
    <row r="22" spans="1:15" s="704" customFormat="1" ht="23.25" customHeight="1" x14ac:dyDescent="0.25">
      <c r="A22" s="701" t="s">
        <v>133</v>
      </c>
      <c r="D22" s="702"/>
      <c r="F22" s="869" t="s">
        <v>1104</v>
      </c>
      <c r="I22" s="296"/>
    </row>
    <row r="23" spans="1:15" s="297" customFormat="1" ht="12.75" x14ac:dyDescent="0.25">
      <c r="D23" s="298" t="s">
        <v>131</v>
      </c>
      <c r="F23" s="298" t="s">
        <v>132</v>
      </c>
      <c r="I23" s="299"/>
    </row>
    <row r="24" spans="1:15" ht="18.75" x14ac:dyDescent="0.3">
      <c r="B24" s="119"/>
      <c r="C24" s="119"/>
      <c r="D24" s="119"/>
      <c r="E24" s="119"/>
      <c r="F24" s="119"/>
      <c r="G24" s="119"/>
    </row>
    <row r="25" spans="1:15" ht="18.75" x14ac:dyDescent="0.3">
      <c r="B25" s="119"/>
      <c r="C25" s="119"/>
      <c r="D25" s="119"/>
      <c r="E25" s="119"/>
      <c r="F25" s="119"/>
      <c r="G25" s="119"/>
    </row>
    <row r="26" spans="1:15" ht="18.75" x14ac:dyDescent="0.3">
      <c r="B26" s="53"/>
      <c r="C26" s="53"/>
      <c r="D26" s="53"/>
      <c r="E26" s="53"/>
      <c r="F26" s="53"/>
      <c r="G26" s="53"/>
    </row>
    <row r="32" spans="1:15" x14ac:dyDescent="0.25">
      <c r="F32" s="121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O84"/>
  <sheetViews>
    <sheetView view="pageBreakPreview" zoomScale="80" zoomScaleNormal="50" zoomScaleSheetLayoutView="80" workbookViewId="0">
      <selection activeCell="R39" sqref="R39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567</v>
      </c>
      <c r="B3" s="1264"/>
      <c r="C3" s="1264"/>
      <c r="D3" s="1264"/>
      <c r="E3" s="1264"/>
      <c r="F3" s="1264"/>
      <c r="G3" s="70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54" customHeight="1" x14ac:dyDescent="0.3">
      <c r="A11" s="355">
        <v>1</v>
      </c>
      <c r="B11" s="131" t="s">
        <v>351</v>
      </c>
      <c r="C11" s="433">
        <v>1</v>
      </c>
      <c r="D11" s="433">
        <v>12</v>
      </c>
      <c r="E11" s="434">
        <f>F11/D11</f>
        <v>1458.3333333333333</v>
      </c>
      <c r="F11" s="356">
        <v>17500</v>
      </c>
      <c r="G11" s="356"/>
      <c r="H11" s="310"/>
      <c r="I11" s="311">
        <f>F11-H11</f>
        <v>17500</v>
      </c>
      <c r="O11" s="116"/>
    </row>
    <row r="12" spans="1:15" s="115" customFormat="1" ht="54" hidden="1" customHeight="1" x14ac:dyDescent="0.3">
      <c r="A12" s="355">
        <v>2</v>
      </c>
      <c r="B12" s="131" t="s">
        <v>352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K12" s="117"/>
      <c r="N12" s="118"/>
      <c r="O12" s="116"/>
    </row>
    <row r="13" spans="1:15" s="115" customFormat="1" ht="39.75" customHeight="1" x14ac:dyDescent="0.3">
      <c r="A13" s="355">
        <v>3</v>
      </c>
      <c r="B13" s="131" t="s">
        <v>353</v>
      </c>
      <c r="C13" s="433">
        <v>1</v>
      </c>
      <c r="D13" s="433">
        <v>12</v>
      </c>
      <c r="E13" s="434">
        <f>F13/D13</f>
        <v>2083.3333333333335</v>
      </c>
      <c r="F13" s="356">
        <v>25000</v>
      </c>
      <c r="G13" s="356"/>
      <c r="H13" s="310"/>
      <c r="I13" s="311">
        <f>F13-H13</f>
        <v>25000</v>
      </c>
      <c r="O13" s="116"/>
    </row>
    <row r="14" spans="1:15" s="115" customFormat="1" ht="39.75" hidden="1" customHeight="1" x14ac:dyDescent="0.3">
      <c r="A14" s="355">
        <v>4</v>
      </c>
      <c r="B14" s="131" t="s">
        <v>583</v>
      </c>
      <c r="C14" s="433"/>
      <c r="D14" s="433"/>
      <c r="E14" s="434" t="e">
        <f>F14/D14</f>
        <v>#DIV/0!</v>
      </c>
      <c r="F14" s="356"/>
      <c r="G14" s="356"/>
      <c r="H14" s="310"/>
      <c r="I14" s="311"/>
      <c r="O14" s="116"/>
    </row>
    <row r="15" spans="1:15" s="115" customFormat="1" ht="18.75" x14ac:dyDescent="0.3">
      <c r="A15" s="438"/>
      <c r="B15" s="439" t="s">
        <v>295</v>
      </c>
      <c r="C15" s="440" t="s">
        <v>305</v>
      </c>
      <c r="D15" s="440" t="s">
        <v>305</v>
      </c>
      <c r="E15" s="440" t="s">
        <v>305</v>
      </c>
      <c r="F15" s="441">
        <f>SUM(F11:F14)</f>
        <v>42500</v>
      </c>
      <c r="G15" s="357" t="s">
        <v>366</v>
      </c>
      <c r="H15" s="312">
        <f>SUM(H11:H13)</f>
        <v>0</v>
      </c>
      <c r="I15" s="312">
        <f>SUM(I11:I13)</f>
        <v>42500</v>
      </c>
      <c r="O15" s="116"/>
    </row>
    <row r="16" spans="1:15" s="115" customFormat="1" ht="18.75" x14ac:dyDescent="0.3">
      <c r="A16" s="53"/>
      <c r="B16" s="53"/>
      <c r="C16" s="53"/>
      <c r="D16" s="53"/>
      <c r="E16" s="53"/>
      <c r="F16" s="53"/>
      <c r="G16" s="314"/>
      <c r="H16" s="316"/>
      <c r="I16" s="316"/>
      <c r="O16" s="116"/>
    </row>
    <row r="17" spans="1:15" s="115" customFormat="1" ht="18.75" x14ac:dyDescent="0.3">
      <c r="A17" s="53"/>
      <c r="B17" s="53"/>
      <c r="C17" s="53"/>
      <c r="D17" s="53"/>
      <c r="E17" s="53"/>
      <c r="F17" s="53"/>
      <c r="G17" s="314"/>
      <c r="H17" s="316"/>
      <c r="I17" s="316"/>
      <c r="O17" s="116"/>
    </row>
    <row r="18" spans="1:15" s="115" customFormat="1" ht="18.75" x14ac:dyDescent="0.3">
      <c r="A18" s="53"/>
      <c r="B18" s="53"/>
      <c r="C18" s="53"/>
      <c r="D18" s="53"/>
      <c r="E18" s="53"/>
      <c r="F18" s="53"/>
      <c r="G18" s="314"/>
      <c r="H18" s="316"/>
      <c r="I18" s="316"/>
      <c r="O18" s="116"/>
    </row>
    <row r="19" spans="1:15" s="704" customFormat="1" ht="23.25" customHeight="1" x14ac:dyDescent="0.25">
      <c r="A19" s="701" t="s">
        <v>762</v>
      </c>
      <c r="D19" s="702"/>
      <c r="F19" s="864" t="s">
        <v>1101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41" customFormat="1" ht="15.75" x14ac:dyDescent="0.25">
      <c r="I21" s="300"/>
    </row>
    <row r="22" spans="1:15" s="704" customFormat="1" ht="23.25" customHeight="1" x14ac:dyDescent="0.25">
      <c r="A22" s="701" t="s">
        <v>133</v>
      </c>
      <c r="D22" s="702"/>
      <c r="F22" s="869" t="s">
        <v>1104</v>
      </c>
      <c r="I22" s="296"/>
    </row>
    <row r="23" spans="1:15" s="297" customFormat="1" ht="12.75" x14ac:dyDescent="0.25">
      <c r="D23" s="298" t="s">
        <v>131</v>
      </c>
      <c r="F23" s="298" t="s">
        <v>132</v>
      </c>
      <c r="I23" s="299"/>
    </row>
    <row r="24" spans="1:15" ht="18.75" x14ac:dyDescent="0.3">
      <c r="B24" s="119"/>
      <c r="C24" s="119"/>
      <c r="D24" s="119"/>
      <c r="E24" s="119"/>
      <c r="F24" s="119"/>
      <c r="G24" s="119"/>
    </row>
    <row r="25" spans="1:15" ht="18.75" x14ac:dyDescent="0.3">
      <c r="B25" s="119"/>
      <c r="C25" s="119"/>
      <c r="D25" s="119"/>
      <c r="E25" s="119"/>
      <c r="F25" s="119"/>
      <c r="G25" s="119"/>
    </row>
    <row r="26" spans="1:15" ht="18.75" x14ac:dyDescent="0.3">
      <c r="B26" s="53"/>
      <c r="C26" s="53"/>
      <c r="D26" s="53"/>
      <c r="E26" s="53"/>
      <c r="F26" s="53"/>
      <c r="G26" s="53"/>
    </row>
    <row r="32" spans="1:15" x14ac:dyDescent="0.25">
      <c r="F32" s="121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28"/>
  <sheetViews>
    <sheetView view="pageBreakPreview" zoomScale="80" zoomScaleSheetLayoutView="80" workbookViewId="0">
      <selection activeCell="B12" sqref="B12"/>
    </sheetView>
  </sheetViews>
  <sheetFormatPr defaultRowHeight="18.75" x14ac:dyDescent="0.3"/>
  <cols>
    <col min="1" max="1" width="8" style="122" customWidth="1"/>
    <col min="2" max="2" width="74.140625" style="122" customWidth="1"/>
    <col min="3" max="3" width="24.7109375" style="122" customWidth="1"/>
    <col min="4" max="4" width="34" style="122" customWidth="1"/>
    <col min="5" max="5" width="29.5703125" style="141" customWidth="1"/>
    <col min="6" max="7" width="22.5703125" style="141" customWidth="1"/>
    <col min="8" max="8" width="38.42578125" style="119" customWidth="1"/>
    <col min="9" max="255" width="9.140625" style="122"/>
    <col min="256" max="256" width="8" style="122" customWidth="1"/>
    <col min="257" max="257" width="74.140625" style="122" customWidth="1"/>
    <col min="258" max="258" width="24.7109375" style="122" customWidth="1"/>
    <col min="259" max="260" width="34" style="122" customWidth="1"/>
    <col min="261" max="261" width="11.7109375" style="122" customWidth="1"/>
    <col min="262" max="511" width="9.140625" style="122"/>
    <col min="512" max="512" width="8" style="122" customWidth="1"/>
    <col min="513" max="513" width="74.140625" style="122" customWidth="1"/>
    <col min="514" max="514" width="24.7109375" style="122" customWidth="1"/>
    <col min="515" max="516" width="34" style="122" customWidth="1"/>
    <col min="517" max="517" width="11.7109375" style="122" customWidth="1"/>
    <col min="518" max="767" width="9.140625" style="122"/>
    <col min="768" max="768" width="8" style="122" customWidth="1"/>
    <col min="769" max="769" width="74.140625" style="122" customWidth="1"/>
    <col min="770" max="770" width="24.7109375" style="122" customWidth="1"/>
    <col min="771" max="772" width="34" style="122" customWidth="1"/>
    <col min="773" max="773" width="11.7109375" style="122" customWidth="1"/>
    <col min="774" max="1023" width="9.140625" style="122"/>
    <col min="1024" max="1024" width="8" style="122" customWidth="1"/>
    <col min="1025" max="1025" width="74.140625" style="122" customWidth="1"/>
    <col min="1026" max="1026" width="24.7109375" style="122" customWidth="1"/>
    <col min="1027" max="1028" width="34" style="122" customWidth="1"/>
    <col min="1029" max="1029" width="11.7109375" style="122" customWidth="1"/>
    <col min="1030" max="1279" width="9.140625" style="122"/>
    <col min="1280" max="1280" width="8" style="122" customWidth="1"/>
    <col min="1281" max="1281" width="74.140625" style="122" customWidth="1"/>
    <col min="1282" max="1282" width="24.7109375" style="122" customWidth="1"/>
    <col min="1283" max="1284" width="34" style="122" customWidth="1"/>
    <col min="1285" max="1285" width="11.7109375" style="122" customWidth="1"/>
    <col min="1286" max="1535" width="9.140625" style="122"/>
    <col min="1536" max="1536" width="8" style="122" customWidth="1"/>
    <col min="1537" max="1537" width="74.140625" style="122" customWidth="1"/>
    <col min="1538" max="1538" width="24.7109375" style="122" customWidth="1"/>
    <col min="1539" max="1540" width="34" style="122" customWidth="1"/>
    <col min="1541" max="1541" width="11.7109375" style="122" customWidth="1"/>
    <col min="1542" max="1791" width="9.140625" style="122"/>
    <col min="1792" max="1792" width="8" style="122" customWidth="1"/>
    <col min="1793" max="1793" width="74.140625" style="122" customWidth="1"/>
    <col min="1794" max="1794" width="24.7109375" style="122" customWidth="1"/>
    <col min="1795" max="1796" width="34" style="122" customWidth="1"/>
    <col min="1797" max="1797" width="11.7109375" style="122" customWidth="1"/>
    <col min="1798" max="2047" width="9.140625" style="122"/>
    <col min="2048" max="2048" width="8" style="122" customWidth="1"/>
    <col min="2049" max="2049" width="74.140625" style="122" customWidth="1"/>
    <col min="2050" max="2050" width="24.7109375" style="122" customWidth="1"/>
    <col min="2051" max="2052" width="34" style="122" customWidth="1"/>
    <col min="2053" max="2053" width="11.7109375" style="122" customWidth="1"/>
    <col min="2054" max="2303" width="9.140625" style="122"/>
    <col min="2304" max="2304" width="8" style="122" customWidth="1"/>
    <col min="2305" max="2305" width="74.140625" style="122" customWidth="1"/>
    <col min="2306" max="2306" width="24.7109375" style="122" customWidth="1"/>
    <col min="2307" max="2308" width="34" style="122" customWidth="1"/>
    <col min="2309" max="2309" width="11.7109375" style="122" customWidth="1"/>
    <col min="2310" max="2559" width="9.140625" style="122"/>
    <col min="2560" max="2560" width="8" style="122" customWidth="1"/>
    <col min="2561" max="2561" width="74.140625" style="122" customWidth="1"/>
    <col min="2562" max="2562" width="24.7109375" style="122" customWidth="1"/>
    <col min="2563" max="2564" width="34" style="122" customWidth="1"/>
    <col min="2565" max="2565" width="11.7109375" style="122" customWidth="1"/>
    <col min="2566" max="2815" width="9.140625" style="122"/>
    <col min="2816" max="2816" width="8" style="122" customWidth="1"/>
    <col min="2817" max="2817" width="74.140625" style="122" customWidth="1"/>
    <col min="2818" max="2818" width="24.7109375" style="122" customWidth="1"/>
    <col min="2819" max="2820" width="34" style="122" customWidth="1"/>
    <col min="2821" max="2821" width="11.7109375" style="122" customWidth="1"/>
    <col min="2822" max="3071" width="9.140625" style="122"/>
    <col min="3072" max="3072" width="8" style="122" customWidth="1"/>
    <col min="3073" max="3073" width="74.140625" style="122" customWidth="1"/>
    <col min="3074" max="3074" width="24.7109375" style="122" customWidth="1"/>
    <col min="3075" max="3076" width="34" style="122" customWidth="1"/>
    <col min="3077" max="3077" width="11.7109375" style="122" customWidth="1"/>
    <col min="3078" max="3327" width="9.140625" style="122"/>
    <col min="3328" max="3328" width="8" style="122" customWidth="1"/>
    <col min="3329" max="3329" width="74.140625" style="122" customWidth="1"/>
    <col min="3330" max="3330" width="24.7109375" style="122" customWidth="1"/>
    <col min="3331" max="3332" width="34" style="122" customWidth="1"/>
    <col min="3333" max="3333" width="11.7109375" style="122" customWidth="1"/>
    <col min="3334" max="3583" width="9.140625" style="122"/>
    <col min="3584" max="3584" width="8" style="122" customWidth="1"/>
    <col min="3585" max="3585" width="74.140625" style="122" customWidth="1"/>
    <col min="3586" max="3586" width="24.7109375" style="122" customWidth="1"/>
    <col min="3587" max="3588" width="34" style="122" customWidth="1"/>
    <col min="3589" max="3589" width="11.7109375" style="122" customWidth="1"/>
    <col min="3590" max="3839" width="9.140625" style="122"/>
    <col min="3840" max="3840" width="8" style="122" customWidth="1"/>
    <col min="3841" max="3841" width="74.140625" style="122" customWidth="1"/>
    <col min="3842" max="3842" width="24.7109375" style="122" customWidth="1"/>
    <col min="3843" max="3844" width="34" style="122" customWidth="1"/>
    <col min="3845" max="3845" width="11.7109375" style="122" customWidth="1"/>
    <col min="3846" max="4095" width="9.140625" style="122"/>
    <col min="4096" max="4096" width="8" style="122" customWidth="1"/>
    <col min="4097" max="4097" width="74.140625" style="122" customWidth="1"/>
    <col min="4098" max="4098" width="24.7109375" style="122" customWidth="1"/>
    <col min="4099" max="4100" width="34" style="122" customWidth="1"/>
    <col min="4101" max="4101" width="11.7109375" style="122" customWidth="1"/>
    <col min="4102" max="4351" width="9.140625" style="122"/>
    <col min="4352" max="4352" width="8" style="122" customWidth="1"/>
    <col min="4353" max="4353" width="74.140625" style="122" customWidth="1"/>
    <col min="4354" max="4354" width="24.7109375" style="122" customWidth="1"/>
    <col min="4355" max="4356" width="34" style="122" customWidth="1"/>
    <col min="4357" max="4357" width="11.7109375" style="122" customWidth="1"/>
    <col min="4358" max="4607" width="9.140625" style="122"/>
    <col min="4608" max="4608" width="8" style="122" customWidth="1"/>
    <col min="4609" max="4609" width="74.140625" style="122" customWidth="1"/>
    <col min="4610" max="4610" width="24.7109375" style="122" customWidth="1"/>
    <col min="4611" max="4612" width="34" style="122" customWidth="1"/>
    <col min="4613" max="4613" width="11.7109375" style="122" customWidth="1"/>
    <col min="4614" max="4863" width="9.140625" style="122"/>
    <col min="4864" max="4864" width="8" style="122" customWidth="1"/>
    <col min="4865" max="4865" width="74.140625" style="122" customWidth="1"/>
    <col min="4866" max="4866" width="24.7109375" style="122" customWidth="1"/>
    <col min="4867" max="4868" width="34" style="122" customWidth="1"/>
    <col min="4869" max="4869" width="11.7109375" style="122" customWidth="1"/>
    <col min="4870" max="5119" width="9.140625" style="122"/>
    <col min="5120" max="5120" width="8" style="122" customWidth="1"/>
    <col min="5121" max="5121" width="74.140625" style="122" customWidth="1"/>
    <col min="5122" max="5122" width="24.7109375" style="122" customWidth="1"/>
    <col min="5123" max="5124" width="34" style="122" customWidth="1"/>
    <col min="5125" max="5125" width="11.7109375" style="122" customWidth="1"/>
    <col min="5126" max="5375" width="9.140625" style="122"/>
    <col min="5376" max="5376" width="8" style="122" customWidth="1"/>
    <col min="5377" max="5377" width="74.140625" style="122" customWidth="1"/>
    <col min="5378" max="5378" width="24.7109375" style="122" customWidth="1"/>
    <col min="5379" max="5380" width="34" style="122" customWidth="1"/>
    <col min="5381" max="5381" width="11.7109375" style="122" customWidth="1"/>
    <col min="5382" max="5631" width="9.140625" style="122"/>
    <col min="5632" max="5632" width="8" style="122" customWidth="1"/>
    <col min="5633" max="5633" width="74.140625" style="122" customWidth="1"/>
    <col min="5634" max="5634" width="24.7109375" style="122" customWidth="1"/>
    <col min="5635" max="5636" width="34" style="122" customWidth="1"/>
    <col min="5637" max="5637" width="11.7109375" style="122" customWidth="1"/>
    <col min="5638" max="5887" width="9.140625" style="122"/>
    <col min="5888" max="5888" width="8" style="122" customWidth="1"/>
    <col min="5889" max="5889" width="74.140625" style="122" customWidth="1"/>
    <col min="5890" max="5890" width="24.7109375" style="122" customWidth="1"/>
    <col min="5891" max="5892" width="34" style="122" customWidth="1"/>
    <col min="5893" max="5893" width="11.7109375" style="122" customWidth="1"/>
    <col min="5894" max="6143" width="9.140625" style="122"/>
    <col min="6144" max="6144" width="8" style="122" customWidth="1"/>
    <col min="6145" max="6145" width="74.140625" style="122" customWidth="1"/>
    <col min="6146" max="6146" width="24.7109375" style="122" customWidth="1"/>
    <col min="6147" max="6148" width="34" style="122" customWidth="1"/>
    <col min="6149" max="6149" width="11.7109375" style="122" customWidth="1"/>
    <col min="6150" max="6399" width="9.140625" style="122"/>
    <col min="6400" max="6400" width="8" style="122" customWidth="1"/>
    <col min="6401" max="6401" width="74.140625" style="122" customWidth="1"/>
    <col min="6402" max="6402" width="24.7109375" style="122" customWidth="1"/>
    <col min="6403" max="6404" width="34" style="122" customWidth="1"/>
    <col min="6405" max="6405" width="11.7109375" style="122" customWidth="1"/>
    <col min="6406" max="6655" width="9.140625" style="122"/>
    <col min="6656" max="6656" width="8" style="122" customWidth="1"/>
    <col min="6657" max="6657" width="74.140625" style="122" customWidth="1"/>
    <col min="6658" max="6658" width="24.7109375" style="122" customWidth="1"/>
    <col min="6659" max="6660" width="34" style="122" customWidth="1"/>
    <col min="6661" max="6661" width="11.7109375" style="122" customWidth="1"/>
    <col min="6662" max="6911" width="9.140625" style="122"/>
    <col min="6912" max="6912" width="8" style="122" customWidth="1"/>
    <col min="6913" max="6913" width="74.140625" style="122" customWidth="1"/>
    <col min="6914" max="6914" width="24.7109375" style="122" customWidth="1"/>
    <col min="6915" max="6916" width="34" style="122" customWidth="1"/>
    <col min="6917" max="6917" width="11.7109375" style="122" customWidth="1"/>
    <col min="6918" max="7167" width="9.140625" style="122"/>
    <col min="7168" max="7168" width="8" style="122" customWidth="1"/>
    <col min="7169" max="7169" width="74.140625" style="122" customWidth="1"/>
    <col min="7170" max="7170" width="24.7109375" style="122" customWidth="1"/>
    <col min="7171" max="7172" width="34" style="122" customWidth="1"/>
    <col min="7173" max="7173" width="11.7109375" style="122" customWidth="1"/>
    <col min="7174" max="7423" width="9.140625" style="122"/>
    <col min="7424" max="7424" width="8" style="122" customWidth="1"/>
    <col min="7425" max="7425" width="74.140625" style="122" customWidth="1"/>
    <col min="7426" max="7426" width="24.7109375" style="122" customWidth="1"/>
    <col min="7427" max="7428" width="34" style="122" customWidth="1"/>
    <col min="7429" max="7429" width="11.7109375" style="122" customWidth="1"/>
    <col min="7430" max="7679" width="9.140625" style="122"/>
    <col min="7680" max="7680" width="8" style="122" customWidth="1"/>
    <col min="7681" max="7681" width="74.140625" style="122" customWidth="1"/>
    <col min="7682" max="7682" width="24.7109375" style="122" customWidth="1"/>
    <col min="7683" max="7684" width="34" style="122" customWidth="1"/>
    <col min="7685" max="7685" width="11.7109375" style="122" customWidth="1"/>
    <col min="7686" max="7935" width="9.140625" style="122"/>
    <col min="7936" max="7936" width="8" style="122" customWidth="1"/>
    <col min="7937" max="7937" width="74.140625" style="122" customWidth="1"/>
    <col min="7938" max="7938" width="24.7109375" style="122" customWidth="1"/>
    <col min="7939" max="7940" width="34" style="122" customWidth="1"/>
    <col min="7941" max="7941" width="11.7109375" style="122" customWidth="1"/>
    <col min="7942" max="8191" width="9.140625" style="122"/>
    <col min="8192" max="8192" width="8" style="122" customWidth="1"/>
    <col min="8193" max="8193" width="74.140625" style="122" customWidth="1"/>
    <col min="8194" max="8194" width="24.7109375" style="122" customWidth="1"/>
    <col min="8195" max="8196" width="34" style="122" customWidth="1"/>
    <col min="8197" max="8197" width="11.7109375" style="122" customWidth="1"/>
    <col min="8198" max="8447" width="9.140625" style="122"/>
    <col min="8448" max="8448" width="8" style="122" customWidth="1"/>
    <col min="8449" max="8449" width="74.140625" style="122" customWidth="1"/>
    <col min="8450" max="8450" width="24.7109375" style="122" customWidth="1"/>
    <col min="8451" max="8452" width="34" style="122" customWidth="1"/>
    <col min="8453" max="8453" width="11.7109375" style="122" customWidth="1"/>
    <col min="8454" max="8703" width="9.140625" style="122"/>
    <col min="8704" max="8704" width="8" style="122" customWidth="1"/>
    <col min="8705" max="8705" width="74.140625" style="122" customWidth="1"/>
    <col min="8706" max="8706" width="24.7109375" style="122" customWidth="1"/>
    <col min="8707" max="8708" width="34" style="122" customWidth="1"/>
    <col min="8709" max="8709" width="11.7109375" style="122" customWidth="1"/>
    <col min="8710" max="8959" width="9.140625" style="122"/>
    <col min="8960" max="8960" width="8" style="122" customWidth="1"/>
    <col min="8961" max="8961" width="74.140625" style="122" customWidth="1"/>
    <col min="8962" max="8962" width="24.7109375" style="122" customWidth="1"/>
    <col min="8963" max="8964" width="34" style="122" customWidth="1"/>
    <col min="8965" max="8965" width="11.7109375" style="122" customWidth="1"/>
    <col min="8966" max="9215" width="9.140625" style="122"/>
    <col min="9216" max="9216" width="8" style="122" customWidth="1"/>
    <col min="9217" max="9217" width="74.140625" style="122" customWidth="1"/>
    <col min="9218" max="9218" width="24.7109375" style="122" customWidth="1"/>
    <col min="9219" max="9220" width="34" style="122" customWidth="1"/>
    <col min="9221" max="9221" width="11.7109375" style="122" customWidth="1"/>
    <col min="9222" max="9471" width="9.140625" style="122"/>
    <col min="9472" max="9472" width="8" style="122" customWidth="1"/>
    <col min="9473" max="9473" width="74.140625" style="122" customWidth="1"/>
    <col min="9474" max="9474" width="24.7109375" style="122" customWidth="1"/>
    <col min="9475" max="9476" width="34" style="122" customWidth="1"/>
    <col min="9477" max="9477" width="11.7109375" style="122" customWidth="1"/>
    <col min="9478" max="9727" width="9.140625" style="122"/>
    <col min="9728" max="9728" width="8" style="122" customWidth="1"/>
    <col min="9729" max="9729" width="74.140625" style="122" customWidth="1"/>
    <col min="9730" max="9730" width="24.7109375" style="122" customWidth="1"/>
    <col min="9731" max="9732" width="34" style="122" customWidth="1"/>
    <col min="9733" max="9733" width="11.7109375" style="122" customWidth="1"/>
    <col min="9734" max="9983" width="9.140625" style="122"/>
    <col min="9984" max="9984" width="8" style="122" customWidth="1"/>
    <col min="9985" max="9985" width="74.140625" style="122" customWidth="1"/>
    <col min="9986" max="9986" width="24.7109375" style="122" customWidth="1"/>
    <col min="9987" max="9988" width="34" style="122" customWidth="1"/>
    <col min="9989" max="9989" width="11.7109375" style="122" customWidth="1"/>
    <col min="9990" max="10239" width="9.140625" style="122"/>
    <col min="10240" max="10240" width="8" style="122" customWidth="1"/>
    <col min="10241" max="10241" width="74.140625" style="122" customWidth="1"/>
    <col min="10242" max="10242" width="24.7109375" style="122" customWidth="1"/>
    <col min="10243" max="10244" width="34" style="122" customWidth="1"/>
    <col min="10245" max="10245" width="11.7109375" style="122" customWidth="1"/>
    <col min="10246" max="10495" width="9.140625" style="122"/>
    <col min="10496" max="10496" width="8" style="122" customWidth="1"/>
    <col min="10497" max="10497" width="74.140625" style="122" customWidth="1"/>
    <col min="10498" max="10498" width="24.7109375" style="122" customWidth="1"/>
    <col min="10499" max="10500" width="34" style="122" customWidth="1"/>
    <col min="10501" max="10501" width="11.7109375" style="122" customWidth="1"/>
    <col min="10502" max="10751" width="9.140625" style="122"/>
    <col min="10752" max="10752" width="8" style="122" customWidth="1"/>
    <col min="10753" max="10753" width="74.140625" style="122" customWidth="1"/>
    <col min="10754" max="10754" width="24.7109375" style="122" customWidth="1"/>
    <col min="10755" max="10756" width="34" style="122" customWidth="1"/>
    <col min="10757" max="10757" width="11.7109375" style="122" customWidth="1"/>
    <col min="10758" max="11007" width="9.140625" style="122"/>
    <col min="11008" max="11008" width="8" style="122" customWidth="1"/>
    <col min="11009" max="11009" width="74.140625" style="122" customWidth="1"/>
    <col min="11010" max="11010" width="24.7109375" style="122" customWidth="1"/>
    <col min="11011" max="11012" width="34" style="122" customWidth="1"/>
    <col min="11013" max="11013" width="11.7109375" style="122" customWidth="1"/>
    <col min="11014" max="11263" width="9.140625" style="122"/>
    <col min="11264" max="11264" width="8" style="122" customWidth="1"/>
    <col min="11265" max="11265" width="74.140625" style="122" customWidth="1"/>
    <col min="11266" max="11266" width="24.7109375" style="122" customWidth="1"/>
    <col min="11267" max="11268" width="34" style="122" customWidth="1"/>
    <col min="11269" max="11269" width="11.7109375" style="122" customWidth="1"/>
    <col min="11270" max="11519" width="9.140625" style="122"/>
    <col min="11520" max="11520" width="8" style="122" customWidth="1"/>
    <col min="11521" max="11521" width="74.140625" style="122" customWidth="1"/>
    <col min="11522" max="11522" width="24.7109375" style="122" customWidth="1"/>
    <col min="11523" max="11524" width="34" style="122" customWidth="1"/>
    <col min="11525" max="11525" width="11.7109375" style="122" customWidth="1"/>
    <col min="11526" max="11775" width="9.140625" style="122"/>
    <col min="11776" max="11776" width="8" style="122" customWidth="1"/>
    <col min="11777" max="11777" width="74.140625" style="122" customWidth="1"/>
    <col min="11778" max="11778" width="24.7109375" style="122" customWidth="1"/>
    <col min="11779" max="11780" width="34" style="122" customWidth="1"/>
    <col min="11781" max="11781" width="11.7109375" style="122" customWidth="1"/>
    <col min="11782" max="12031" width="9.140625" style="122"/>
    <col min="12032" max="12032" width="8" style="122" customWidth="1"/>
    <col min="12033" max="12033" width="74.140625" style="122" customWidth="1"/>
    <col min="12034" max="12034" width="24.7109375" style="122" customWidth="1"/>
    <col min="12035" max="12036" width="34" style="122" customWidth="1"/>
    <col min="12037" max="12037" width="11.7109375" style="122" customWidth="1"/>
    <col min="12038" max="12287" width="9.140625" style="122"/>
    <col min="12288" max="12288" width="8" style="122" customWidth="1"/>
    <col min="12289" max="12289" width="74.140625" style="122" customWidth="1"/>
    <col min="12290" max="12290" width="24.7109375" style="122" customWidth="1"/>
    <col min="12291" max="12292" width="34" style="122" customWidth="1"/>
    <col min="12293" max="12293" width="11.7109375" style="122" customWidth="1"/>
    <col min="12294" max="12543" width="9.140625" style="122"/>
    <col min="12544" max="12544" width="8" style="122" customWidth="1"/>
    <col min="12545" max="12545" width="74.140625" style="122" customWidth="1"/>
    <col min="12546" max="12546" width="24.7109375" style="122" customWidth="1"/>
    <col min="12547" max="12548" width="34" style="122" customWidth="1"/>
    <col min="12549" max="12549" width="11.7109375" style="122" customWidth="1"/>
    <col min="12550" max="12799" width="9.140625" style="122"/>
    <col min="12800" max="12800" width="8" style="122" customWidth="1"/>
    <col min="12801" max="12801" width="74.140625" style="122" customWidth="1"/>
    <col min="12802" max="12802" width="24.7109375" style="122" customWidth="1"/>
    <col min="12803" max="12804" width="34" style="122" customWidth="1"/>
    <col min="12805" max="12805" width="11.7109375" style="122" customWidth="1"/>
    <col min="12806" max="13055" width="9.140625" style="122"/>
    <col min="13056" max="13056" width="8" style="122" customWidth="1"/>
    <col min="13057" max="13057" width="74.140625" style="122" customWidth="1"/>
    <col min="13058" max="13058" width="24.7109375" style="122" customWidth="1"/>
    <col min="13059" max="13060" width="34" style="122" customWidth="1"/>
    <col min="13061" max="13061" width="11.7109375" style="122" customWidth="1"/>
    <col min="13062" max="13311" width="9.140625" style="122"/>
    <col min="13312" max="13312" width="8" style="122" customWidth="1"/>
    <col min="13313" max="13313" width="74.140625" style="122" customWidth="1"/>
    <col min="13314" max="13314" width="24.7109375" style="122" customWidth="1"/>
    <col min="13315" max="13316" width="34" style="122" customWidth="1"/>
    <col min="13317" max="13317" width="11.7109375" style="122" customWidth="1"/>
    <col min="13318" max="13567" width="9.140625" style="122"/>
    <col min="13568" max="13568" width="8" style="122" customWidth="1"/>
    <col min="13569" max="13569" width="74.140625" style="122" customWidth="1"/>
    <col min="13570" max="13570" width="24.7109375" style="122" customWidth="1"/>
    <col min="13571" max="13572" width="34" style="122" customWidth="1"/>
    <col min="13573" max="13573" width="11.7109375" style="122" customWidth="1"/>
    <col min="13574" max="13823" width="9.140625" style="122"/>
    <col min="13824" max="13824" width="8" style="122" customWidth="1"/>
    <col min="13825" max="13825" width="74.140625" style="122" customWidth="1"/>
    <col min="13826" max="13826" width="24.7109375" style="122" customWidth="1"/>
    <col min="13827" max="13828" width="34" style="122" customWidth="1"/>
    <col min="13829" max="13829" width="11.7109375" style="122" customWidth="1"/>
    <col min="13830" max="14079" width="9.140625" style="122"/>
    <col min="14080" max="14080" width="8" style="122" customWidth="1"/>
    <col min="14081" max="14081" width="74.140625" style="122" customWidth="1"/>
    <col min="14082" max="14082" width="24.7109375" style="122" customWidth="1"/>
    <col min="14083" max="14084" width="34" style="122" customWidth="1"/>
    <col min="14085" max="14085" width="11.7109375" style="122" customWidth="1"/>
    <col min="14086" max="14335" width="9.140625" style="122"/>
    <col min="14336" max="14336" width="8" style="122" customWidth="1"/>
    <col min="14337" max="14337" width="74.140625" style="122" customWidth="1"/>
    <col min="14338" max="14338" width="24.7109375" style="122" customWidth="1"/>
    <col min="14339" max="14340" width="34" style="122" customWidth="1"/>
    <col min="14341" max="14341" width="11.7109375" style="122" customWidth="1"/>
    <col min="14342" max="14591" width="9.140625" style="122"/>
    <col min="14592" max="14592" width="8" style="122" customWidth="1"/>
    <col min="14593" max="14593" width="74.140625" style="122" customWidth="1"/>
    <col min="14594" max="14594" width="24.7109375" style="122" customWidth="1"/>
    <col min="14595" max="14596" width="34" style="122" customWidth="1"/>
    <col min="14597" max="14597" width="11.7109375" style="122" customWidth="1"/>
    <col min="14598" max="14847" width="9.140625" style="122"/>
    <col min="14848" max="14848" width="8" style="122" customWidth="1"/>
    <col min="14849" max="14849" width="74.140625" style="122" customWidth="1"/>
    <col min="14850" max="14850" width="24.7109375" style="122" customWidth="1"/>
    <col min="14851" max="14852" width="34" style="122" customWidth="1"/>
    <col min="14853" max="14853" width="11.7109375" style="122" customWidth="1"/>
    <col min="14854" max="15103" width="9.140625" style="122"/>
    <col min="15104" max="15104" width="8" style="122" customWidth="1"/>
    <col min="15105" max="15105" width="74.140625" style="122" customWidth="1"/>
    <col min="15106" max="15106" width="24.7109375" style="122" customWidth="1"/>
    <col min="15107" max="15108" width="34" style="122" customWidth="1"/>
    <col min="15109" max="15109" width="11.7109375" style="122" customWidth="1"/>
    <col min="15110" max="15359" width="9.140625" style="122"/>
    <col min="15360" max="15360" width="8" style="122" customWidth="1"/>
    <col min="15361" max="15361" width="74.140625" style="122" customWidth="1"/>
    <col min="15362" max="15362" width="24.7109375" style="122" customWidth="1"/>
    <col min="15363" max="15364" width="34" style="122" customWidth="1"/>
    <col min="15365" max="15365" width="11.7109375" style="122" customWidth="1"/>
    <col min="15366" max="15615" width="9.140625" style="122"/>
    <col min="15616" max="15616" width="8" style="122" customWidth="1"/>
    <col min="15617" max="15617" width="74.140625" style="122" customWidth="1"/>
    <col min="15618" max="15618" width="24.7109375" style="122" customWidth="1"/>
    <col min="15619" max="15620" width="34" style="122" customWidth="1"/>
    <col min="15621" max="15621" width="11.7109375" style="122" customWidth="1"/>
    <col min="15622" max="15871" width="9.140625" style="122"/>
    <col min="15872" max="15872" width="8" style="122" customWidth="1"/>
    <col min="15873" max="15873" width="74.140625" style="122" customWidth="1"/>
    <col min="15874" max="15874" width="24.7109375" style="122" customWidth="1"/>
    <col min="15875" max="15876" width="34" style="122" customWidth="1"/>
    <col min="15877" max="15877" width="11.7109375" style="122" customWidth="1"/>
    <col min="15878" max="16127" width="9.140625" style="122"/>
    <col min="16128" max="16128" width="8" style="122" customWidth="1"/>
    <col min="16129" max="16129" width="74.140625" style="122" customWidth="1"/>
    <col min="16130" max="16130" width="24.7109375" style="122" customWidth="1"/>
    <col min="16131" max="16132" width="34" style="122" customWidth="1"/>
    <col min="16133" max="16133" width="11.7109375" style="122" customWidth="1"/>
    <col min="16134" max="16384" width="9.140625" style="122"/>
  </cols>
  <sheetData>
    <row r="1" spans="1:10" x14ac:dyDescent="0.3">
      <c r="D1" s="558" t="s">
        <v>758</v>
      </c>
    </row>
    <row r="3" spans="1:10" s="123" customFormat="1" ht="28.9" customHeight="1" x14ac:dyDescent="0.3">
      <c r="A3" s="1263" t="s">
        <v>761</v>
      </c>
      <c r="B3" s="1263"/>
      <c r="C3" s="1263"/>
      <c r="D3" s="1263"/>
      <c r="E3" s="141"/>
      <c r="F3" s="141"/>
      <c r="G3" s="141"/>
      <c r="H3" s="119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498</v>
      </c>
      <c r="B6" s="1242"/>
      <c r="C6" s="1242"/>
      <c r="D6" s="1242"/>
      <c r="E6" s="136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B8" s="124"/>
    </row>
    <row r="9" spans="1:10" ht="45.75" customHeight="1" x14ac:dyDescent="0.3">
      <c r="A9" s="687" t="s">
        <v>282</v>
      </c>
      <c r="B9" s="687" t="s">
        <v>297</v>
      </c>
      <c r="C9" s="687" t="s">
        <v>354</v>
      </c>
      <c r="D9" s="687" t="s">
        <v>135</v>
      </c>
      <c r="E9" s="160"/>
      <c r="F9" s="160"/>
      <c r="G9" s="160"/>
    </row>
    <row r="10" spans="1:10" ht="37.5" x14ac:dyDescent="0.25">
      <c r="A10" s="687">
        <v>1</v>
      </c>
      <c r="B10" s="687">
        <v>2</v>
      </c>
      <c r="C10" s="687">
        <v>3</v>
      </c>
      <c r="D10" s="687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0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0" x14ac:dyDescent="0.3">
      <c r="A12" s="691" t="s">
        <v>759</v>
      </c>
      <c r="B12" s="692" t="s">
        <v>760</v>
      </c>
      <c r="C12" s="693"/>
      <c r="D12" s="308"/>
      <c r="E12" s="309"/>
      <c r="F12" s="310"/>
      <c r="G12" s="310">
        <f>D12-F12</f>
        <v>0</v>
      </c>
      <c r="H12" s="310">
        <f>D12-E12</f>
        <v>0</v>
      </c>
    </row>
    <row r="13" spans="1:10" x14ac:dyDescent="0.3">
      <c r="A13" s="694"/>
      <c r="B13" s="307"/>
      <c r="C13" s="693"/>
      <c r="D13" s="308"/>
      <c r="E13" s="525"/>
      <c r="F13" s="145"/>
      <c r="G13" s="145"/>
      <c r="H13" s="310"/>
    </row>
    <row r="14" spans="1:10" s="123" customFormat="1" x14ac:dyDescent="0.3">
      <c r="A14" s="695"/>
      <c r="B14" s="487" t="s">
        <v>295</v>
      </c>
      <c r="C14" s="489" t="s">
        <v>305</v>
      </c>
      <c r="D14" s="441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0" s="119" customFormat="1" ht="21" customHeight="1" x14ac:dyDescent="0.3">
      <c r="A15" s="1268" t="s">
        <v>513</v>
      </c>
      <c r="B15" s="1268"/>
      <c r="C15" s="1268"/>
      <c r="D15" s="1268"/>
      <c r="E15" s="141"/>
      <c r="F15" s="141"/>
      <c r="G15" s="141"/>
    </row>
    <row r="16" spans="1:10" s="119" customFormat="1" x14ac:dyDescent="0.3">
      <c r="A16" s="691" t="s">
        <v>759</v>
      </c>
      <c r="B16" s="692" t="s">
        <v>760</v>
      </c>
      <c r="C16" s="328"/>
      <c r="D16" s="308"/>
      <c r="E16" s="525"/>
      <c r="F16" s="145"/>
      <c r="G16" s="310">
        <f>D16-F16</f>
        <v>0</v>
      </c>
      <c r="H16" s="310">
        <f>D16-E16</f>
        <v>0</v>
      </c>
    </row>
    <row r="17" spans="1:9" s="119" customFormat="1" x14ac:dyDescent="0.3">
      <c r="A17" s="336"/>
      <c r="B17" s="327"/>
      <c r="C17" s="328"/>
      <c r="D17" s="308"/>
      <c r="E17" s="525"/>
      <c r="F17" s="145"/>
      <c r="G17" s="145"/>
      <c r="H17" s="310"/>
    </row>
    <row r="18" spans="1:9" s="119" customFormat="1" ht="21" customHeight="1" x14ac:dyDescent="0.3">
      <c r="A18" s="519"/>
      <c r="B18" s="487" t="s">
        <v>295</v>
      </c>
      <c r="C18" s="489" t="s">
        <v>305</v>
      </c>
      <c r="D18" s="506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x14ac:dyDescent="0.3">
      <c r="A19" s="297"/>
      <c r="B19" s="41"/>
      <c r="C19" s="41"/>
      <c r="D19" s="41"/>
      <c r="E19" s="314" t="s">
        <v>464</v>
      </c>
      <c r="F19" s="315">
        <f>F14+F18</f>
        <v>0</v>
      </c>
      <c r="G19" s="315">
        <f>G14+G18</f>
        <v>0</v>
      </c>
      <c r="H19" s="315">
        <f>H14+H18</f>
        <v>0</v>
      </c>
      <c r="I19" s="300"/>
    </row>
    <row r="20" spans="1:9" ht="15.75" x14ac:dyDescent="0.25">
      <c r="D20" s="127"/>
      <c r="E20" s="41"/>
      <c r="F20" s="122"/>
      <c r="G20" s="41"/>
      <c r="H20" s="41"/>
    </row>
    <row r="21" spans="1:9" s="686" customFormat="1" ht="23.25" customHeight="1" x14ac:dyDescent="0.25">
      <c r="A21" s="696" t="s">
        <v>762</v>
      </c>
      <c r="C21" s="685"/>
      <c r="D21" s="864" t="s">
        <v>1101</v>
      </c>
      <c r="F21" s="122"/>
    </row>
    <row r="22" spans="1:9" s="297" customFormat="1" ht="15" x14ac:dyDescent="0.25">
      <c r="C22" s="298" t="s">
        <v>131</v>
      </c>
      <c r="D22" s="298" t="s">
        <v>132</v>
      </c>
      <c r="F22" s="122"/>
    </row>
    <row r="23" spans="1:9" s="41" customFormat="1" ht="15.75" x14ac:dyDescent="0.25">
      <c r="F23" s="122"/>
    </row>
    <row r="24" spans="1:9" s="686" customFormat="1" ht="23.25" customHeight="1" x14ac:dyDescent="0.25">
      <c r="A24" s="684" t="s">
        <v>133</v>
      </c>
      <c r="C24" s="685"/>
      <c r="D24" s="869" t="s">
        <v>1104</v>
      </c>
      <c r="F24" s="122"/>
    </row>
    <row r="25" spans="1:9" s="297" customFormat="1" ht="15" x14ac:dyDescent="0.25">
      <c r="C25" s="298" t="s">
        <v>131</v>
      </c>
      <c r="D25" s="298" t="s">
        <v>132</v>
      </c>
      <c r="F25" s="122"/>
    </row>
    <row r="27" spans="1:9" ht="27" x14ac:dyDescent="0.35">
      <c r="E27" s="143"/>
      <c r="F27" s="143"/>
      <c r="G27" s="143"/>
      <c r="H27" s="163"/>
    </row>
    <row r="28" spans="1:9" ht="21" x14ac:dyDescent="0.35">
      <c r="B28" s="15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77"/>
  <sheetViews>
    <sheetView view="pageBreakPreview" topLeftCell="A4" zoomScale="70" zoomScaleSheetLayoutView="70" workbookViewId="0">
      <selection activeCell="H36" sqref="H36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5.8554687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6.140625" style="142" customWidth="1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279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1" x14ac:dyDescent="0.3">
      <c r="B8" s="124"/>
    </row>
    <row r="9" spans="1:11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  <c r="J9" s="568"/>
    </row>
    <row r="10" spans="1:11" ht="75" customHeight="1" x14ac:dyDescent="0.3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</row>
    <row r="11" spans="1:11" ht="37.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586" t="s">
        <v>357</v>
      </c>
      <c r="H11" s="587" t="s">
        <v>302</v>
      </c>
      <c r="I11" s="587" t="s">
        <v>303</v>
      </c>
      <c r="J11" s="494" t="s">
        <v>605</v>
      </c>
    </row>
    <row r="12" spans="1:11" x14ac:dyDescent="0.3">
      <c r="A12" s="1268" t="s">
        <v>585</v>
      </c>
      <c r="B12" s="1268"/>
      <c r="C12" s="1268"/>
      <c r="D12" s="1268"/>
      <c r="E12" s="1268"/>
      <c r="F12" s="1268"/>
      <c r="G12" s="580"/>
      <c r="H12" s="580"/>
      <c r="I12" s="580"/>
      <c r="J12" s="580"/>
    </row>
    <row r="13" spans="1:11" x14ac:dyDescent="0.3">
      <c r="A13" s="576">
        <v>1</v>
      </c>
      <c r="B13" s="577" t="s">
        <v>370</v>
      </c>
      <c r="C13" s="578" t="s">
        <v>305</v>
      </c>
      <c r="D13" s="579">
        <f>SUM(D15:D16)</f>
        <v>0</v>
      </c>
      <c r="E13" s="583" t="s">
        <v>305</v>
      </c>
      <c r="F13" s="579">
        <f>SUM(F14:F16)</f>
        <v>0</v>
      </c>
      <c r="G13" s="356"/>
      <c r="H13" s="310"/>
      <c r="I13" s="310"/>
      <c r="J13" s="310"/>
    </row>
    <row r="14" spans="1:11" hidden="1" x14ac:dyDescent="0.3">
      <c r="A14" s="330"/>
      <c r="B14" s="307" t="s">
        <v>199</v>
      </c>
      <c r="C14" s="366"/>
      <c r="D14" s="308"/>
      <c r="E14" s="585"/>
      <c r="F14" s="308"/>
      <c r="G14" s="356"/>
      <c r="H14" s="310"/>
      <c r="I14" s="310">
        <f t="shared" ref="I14:I38" si="0">F14-H14</f>
        <v>0</v>
      </c>
      <c r="J14" s="310"/>
    </row>
    <row r="15" spans="1:11" ht="22.5" hidden="1" customHeight="1" x14ac:dyDescent="0.3">
      <c r="A15" s="330"/>
      <c r="B15" s="307"/>
      <c r="C15" s="366"/>
      <c r="D15" s="308"/>
      <c r="E15" s="585"/>
      <c r="F15" s="308"/>
      <c r="G15" s="356"/>
      <c r="H15" s="310"/>
      <c r="I15" s="310">
        <f t="shared" si="0"/>
        <v>0</v>
      </c>
      <c r="J15" s="310"/>
    </row>
    <row r="16" spans="1:11" hidden="1" x14ac:dyDescent="0.3">
      <c r="A16" s="330"/>
      <c r="B16" s="307"/>
      <c r="C16" s="366"/>
      <c r="D16" s="308"/>
      <c r="E16" s="585"/>
      <c r="F16" s="308"/>
      <c r="G16" s="356"/>
      <c r="H16" s="310"/>
      <c r="I16" s="310">
        <f t="shared" si="0"/>
        <v>0</v>
      </c>
      <c r="J16" s="310"/>
    </row>
    <row r="17" spans="1:10" x14ac:dyDescent="0.3">
      <c r="A17" s="576">
        <v>2</v>
      </c>
      <c r="B17" s="577" t="s">
        <v>371</v>
      </c>
      <c r="C17" s="578" t="s">
        <v>305</v>
      </c>
      <c r="D17" s="579">
        <f>SUM(D19:D20)</f>
        <v>0</v>
      </c>
      <c r="E17" s="583" t="s">
        <v>305</v>
      </c>
      <c r="F17" s="579">
        <f>SUM(F18:F20)</f>
        <v>0</v>
      </c>
      <c r="G17" s="356"/>
      <c r="H17" s="310"/>
      <c r="I17" s="310"/>
      <c r="J17" s="310"/>
    </row>
    <row r="18" spans="1:10" hidden="1" x14ac:dyDescent="0.3">
      <c r="A18" s="330"/>
      <c r="B18" s="307" t="s">
        <v>199</v>
      </c>
      <c r="C18" s="366"/>
      <c r="D18" s="308"/>
      <c r="E18" s="585"/>
      <c r="F18" s="308"/>
      <c r="G18" s="356"/>
      <c r="H18" s="310"/>
      <c r="I18" s="310">
        <f t="shared" si="0"/>
        <v>0</v>
      </c>
      <c r="J18" s="310"/>
    </row>
    <row r="19" spans="1:10" hidden="1" x14ac:dyDescent="0.3">
      <c r="A19" s="330"/>
      <c r="B19" s="307"/>
      <c r="C19" s="366"/>
      <c r="D19" s="308"/>
      <c r="E19" s="585"/>
      <c r="F19" s="308"/>
      <c r="G19" s="356"/>
      <c r="H19" s="310"/>
      <c r="I19" s="310">
        <f t="shared" si="0"/>
        <v>0</v>
      </c>
      <c r="J19" s="310"/>
    </row>
    <row r="20" spans="1:10" hidden="1" x14ac:dyDescent="0.3">
      <c r="A20" s="330"/>
      <c r="B20" s="307"/>
      <c r="C20" s="366"/>
      <c r="D20" s="308"/>
      <c r="E20" s="585"/>
      <c r="F20" s="308"/>
      <c r="G20" s="356"/>
      <c r="H20" s="310"/>
      <c r="I20" s="310">
        <f t="shared" si="0"/>
        <v>0</v>
      </c>
      <c r="J20" s="310"/>
    </row>
    <row r="21" spans="1:10" s="123" customFormat="1" x14ac:dyDescent="0.3">
      <c r="A21" s="487">
        <v>3</v>
      </c>
      <c r="B21" s="488" t="s">
        <v>373</v>
      </c>
      <c r="C21" s="489" t="s">
        <v>305</v>
      </c>
      <c r="D21" s="490">
        <f>SUM(D23:D33)</f>
        <v>0</v>
      </c>
      <c r="E21" s="584" t="s">
        <v>305</v>
      </c>
      <c r="F21" s="490">
        <f>SUM(F22:F29)</f>
        <v>0</v>
      </c>
      <c r="G21" s="356"/>
      <c r="H21" s="310"/>
      <c r="I21" s="310"/>
      <c r="J21" s="310"/>
    </row>
    <row r="22" spans="1:10" hidden="1" x14ac:dyDescent="0.3">
      <c r="A22" s="330"/>
      <c r="B22" s="307" t="s">
        <v>199</v>
      </c>
      <c r="C22" s="366"/>
      <c r="D22" s="308"/>
      <c r="E22" s="585"/>
      <c r="F22" s="308"/>
      <c r="G22" s="356"/>
      <c r="H22" s="310"/>
      <c r="I22" s="310">
        <f t="shared" si="0"/>
        <v>0</v>
      </c>
      <c r="J22" s="310">
        <f t="shared" ref="J22:J27" si="1">F22-G22</f>
        <v>0</v>
      </c>
    </row>
    <row r="23" spans="1:10" ht="42" hidden="1" customHeight="1" x14ac:dyDescent="0.3">
      <c r="A23" s="330"/>
      <c r="B23" s="327" t="s">
        <v>876</v>
      </c>
      <c r="C23" s="366"/>
      <c r="D23" s="308"/>
      <c r="E23" s="585"/>
      <c r="F23" s="308"/>
      <c r="G23" s="356"/>
      <c r="H23" s="310"/>
      <c r="I23" s="310">
        <f t="shared" si="0"/>
        <v>0</v>
      </c>
      <c r="J23" s="310">
        <f t="shared" si="1"/>
        <v>0</v>
      </c>
    </row>
    <row r="24" spans="1:10" ht="42" hidden="1" customHeight="1" x14ac:dyDescent="0.3">
      <c r="A24" s="330"/>
      <c r="B24" s="327" t="s">
        <v>877</v>
      </c>
      <c r="C24" s="366"/>
      <c r="D24" s="308"/>
      <c r="E24" s="58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ht="42" hidden="1" customHeight="1" x14ac:dyDescent="0.3">
      <c r="A25" s="330"/>
      <c r="B25" s="327" t="s">
        <v>878</v>
      </c>
      <c r="C25" s="366"/>
      <c r="D25" s="308"/>
      <c r="E25" s="58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ht="42" hidden="1" customHeight="1" x14ac:dyDescent="0.3">
      <c r="A26" s="330"/>
      <c r="B26" s="327" t="s">
        <v>879</v>
      </c>
      <c r="C26" s="366"/>
      <c r="D26" s="308"/>
      <c r="E26" s="585"/>
      <c r="F26" s="308"/>
      <c r="G26" s="309"/>
      <c r="H26" s="310"/>
      <c r="I26" s="310">
        <f t="shared" si="0"/>
        <v>0</v>
      </c>
      <c r="J26" s="310">
        <f t="shared" si="1"/>
        <v>0</v>
      </c>
    </row>
    <row r="27" spans="1:10" ht="42" hidden="1" customHeight="1" x14ac:dyDescent="0.3">
      <c r="A27" s="330"/>
      <c r="B27" s="327" t="s">
        <v>880</v>
      </c>
      <c r="C27" s="366"/>
      <c r="D27" s="308"/>
      <c r="E27" s="58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ht="23.45" hidden="1" customHeight="1" x14ac:dyDescent="0.3">
      <c r="A28" s="330"/>
      <c r="B28" s="327"/>
      <c r="C28" s="366"/>
      <c r="D28" s="308"/>
      <c r="E28" s="585"/>
      <c r="F28" s="308"/>
      <c r="G28" s="309"/>
      <c r="H28" s="310"/>
      <c r="I28" s="310">
        <f t="shared" si="0"/>
        <v>0</v>
      </c>
      <c r="J28" s="310">
        <f>F28-G28</f>
        <v>0</v>
      </c>
    </row>
    <row r="29" spans="1:10" ht="24" hidden="1" customHeight="1" x14ac:dyDescent="0.3">
      <c r="A29" s="330"/>
      <c r="B29" s="332"/>
      <c r="C29" s="366"/>
      <c r="D29" s="308"/>
      <c r="E29" s="585"/>
      <c r="F29" s="308"/>
      <c r="G29" s="309"/>
      <c r="H29" s="310"/>
      <c r="I29" s="310">
        <f t="shared" si="0"/>
        <v>0</v>
      </c>
      <c r="J29" s="310">
        <f>F29-G29</f>
        <v>0</v>
      </c>
    </row>
    <row r="30" spans="1:10" ht="20.25" customHeight="1" x14ac:dyDescent="0.3">
      <c r="A30" s="576">
        <v>4</v>
      </c>
      <c r="B30" s="577" t="s">
        <v>374</v>
      </c>
      <c r="C30" s="578" t="s">
        <v>305</v>
      </c>
      <c r="D30" s="579">
        <f>SUM(D33:D33)</f>
        <v>0</v>
      </c>
      <c r="E30" s="583" t="s">
        <v>305</v>
      </c>
      <c r="F30" s="579">
        <f>SUM(F31:F33)</f>
        <v>0</v>
      </c>
      <c r="G30" s="309"/>
      <c r="H30" s="310"/>
      <c r="I30" s="310"/>
      <c r="J30" s="310"/>
    </row>
    <row r="31" spans="1:10" hidden="1" x14ac:dyDescent="0.3">
      <c r="A31" s="330"/>
      <c r="B31" s="327" t="s">
        <v>199</v>
      </c>
      <c r="C31" s="366"/>
      <c r="D31" s="308"/>
      <c r="E31" s="585"/>
      <c r="F31" s="308"/>
      <c r="G31" s="309"/>
      <c r="H31" s="310"/>
      <c r="I31" s="310">
        <f t="shared" si="0"/>
        <v>0</v>
      </c>
      <c r="J31" s="310"/>
    </row>
    <row r="32" spans="1:10" hidden="1" x14ac:dyDescent="0.3">
      <c r="A32" s="330"/>
      <c r="B32" s="327"/>
      <c r="C32" s="366"/>
      <c r="D32" s="308"/>
      <c r="E32" s="585"/>
      <c r="F32" s="308"/>
      <c r="G32" s="309"/>
      <c r="H32" s="310"/>
      <c r="I32" s="310">
        <f t="shared" si="0"/>
        <v>0</v>
      </c>
      <c r="J32" s="310"/>
    </row>
    <row r="33" spans="1:10" hidden="1" x14ac:dyDescent="0.3">
      <c r="A33" s="330"/>
      <c r="B33" s="327"/>
      <c r="C33" s="366"/>
      <c r="D33" s="308"/>
      <c r="E33" s="585"/>
      <c r="F33" s="308"/>
      <c r="G33" s="309"/>
      <c r="H33" s="310"/>
      <c r="I33" s="310">
        <f t="shared" si="0"/>
        <v>0</v>
      </c>
      <c r="J33" s="310"/>
    </row>
    <row r="34" spans="1:10" x14ac:dyDescent="0.3">
      <c r="A34" s="487">
        <v>5</v>
      </c>
      <c r="B34" s="488" t="s">
        <v>375</v>
      </c>
      <c r="C34" s="489" t="s">
        <v>305</v>
      </c>
      <c r="D34" s="490">
        <f>SUM(D35:D38)</f>
        <v>0</v>
      </c>
      <c r="E34" s="584" t="s">
        <v>305</v>
      </c>
      <c r="F34" s="490">
        <f>SUM(F35:F38)</f>
        <v>15000</v>
      </c>
      <c r="G34" s="309"/>
      <c r="H34" s="310"/>
      <c r="I34" s="310"/>
      <c r="J34" s="310"/>
    </row>
    <row r="35" spans="1:10" x14ac:dyDescent="0.3">
      <c r="A35" s="367"/>
      <c r="B35" s="368" t="s">
        <v>199</v>
      </c>
      <c r="C35" s="366"/>
      <c r="D35" s="308"/>
      <c r="E35" s="585"/>
      <c r="F35" s="308"/>
      <c r="G35" s="309"/>
      <c r="H35" s="310"/>
      <c r="I35" s="310">
        <f t="shared" si="0"/>
        <v>0</v>
      </c>
      <c r="J35" s="310">
        <f>F35-G35</f>
        <v>0</v>
      </c>
    </row>
    <row r="36" spans="1:10" ht="37.5" x14ac:dyDescent="0.3">
      <c r="A36" s="330"/>
      <c r="B36" s="320" t="s">
        <v>881</v>
      </c>
      <c r="C36" s="366"/>
      <c r="D36" s="308"/>
      <c r="E36" s="585"/>
      <c r="F36" s="308">
        <v>15000</v>
      </c>
      <c r="G36" s="309"/>
      <c r="H36" s="310"/>
      <c r="I36" s="310">
        <f t="shared" si="0"/>
        <v>15000</v>
      </c>
      <c r="J36" s="310">
        <f>F36-G36</f>
        <v>15000</v>
      </c>
    </row>
    <row r="37" spans="1:10" x14ac:dyDescent="0.3">
      <c r="A37" s="330"/>
      <c r="B37" s="327"/>
      <c r="C37" s="366"/>
      <c r="D37" s="308"/>
      <c r="E37" s="585"/>
      <c r="F37" s="369"/>
      <c r="G37" s="309"/>
      <c r="H37" s="310"/>
      <c r="I37" s="310">
        <f t="shared" si="0"/>
        <v>0</v>
      </c>
      <c r="J37" s="310">
        <f>F37-G37</f>
        <v>0</v>
      </c>
    </row>
    <row r="38" spans="1:10" x14ac:dyDescent="0.3">
      <c r="A38" s="330"/>
      <c r="B38" s="307"/>
      <c r="C38" s="366"/>
      <c r="D38" s="308"/>
      <c r="E38" s="585"/>
      <c r="F38" s="308"/>
      <c r="G38" s="309"/>
      <c r="H38" s="310"/>
      <c r="I38" s="310">
        <f t="shared" si="0"/>
        <v>0</v>
      </c>
      <c r="J38" s="310">
        <f>F38-G38</f>
        <v>0</v>
      </c>
    </row>
    <row r="39" spans="1:10" s="123" customFormat="1" x14ac:dyDescent="0.3">
      <c r="A39" s="487"/>
      <c r="B39" s="488" t="s">
        <v>295</v>
      </c>
      <c r="C39" s="489" t="s">
        <v>305</v>
      </c>
      <c r="D39" s="490">
        <f>D30+D21+D17+D13+D34</f>
        <v>0</v>
      </c>
      <c r="E39" s="584" t="s">
        <v>10</v>
      </c>
      <c r="F39" s="490">
        <f>F30+F21+F17+F13+F34</f>
        <v>15000</v>
      </c>
      <c r="G39" s="313" t="s">
        <v>366</v>
      </c>
      <c r="H39" s="312">
        <f>SUM(H13:H38)</f>
        <v>0</v>
      </c>
      <c r="I39" s="312">
        <f>SUM(I13:I38)</f>
        <v>15000</v>
      </c>
      <c r="J39" s="312">
        <f>SUM(J13:J38)</f>
        <v>15000</v>
      </c>
    </row>
    <row r="40" spans="1:10" hidden="1" x14ac:dyDescent="0.3">
      <c r="A40" s="1313" t="s">
        <v>513</v>
      </c>
      <c r="B40" s="1313"/>
      <c r="C40" s="1313"/>
      <c r="D40" s="1313"/>
      <c r="E40" s="1313"/>
      <c r="F40" s="1313"/>
      <c r="J40" s="582"/>
    </row>
    <row r="41" spans="1:10" hidden="1" x14ac:dyDescent="0.3">
      <c r="A41" s="576">
        <v>1</v>
      </c>
      <c r="B41" s="577" t="s">
        <v>370</v>
      </c>
      <c r="C41" s="578" t="s">
        <v>305</v>
      </c>
      <c r="D41" s="579">
        <f>SUM(D43:D44)</f>
        <v>0</v>
      </c>
      <c r="E41" s="583" t="s">
        <v>305</v>
      </c>
      <c r="F41" s="579">
        <f>SUM(F42:F44)</f>
        <v>0</v>
      </c>
      <c r="G41" s="356"/>
      <c r="H41" s="310"/>
      <c r="I41" s="310"/>
      <c r="J41" s="310"/>
    </row>
    <row r="42" spans="1:10" hidden="1" x14ac:dyDescent="0.3">
      <c r="A42" s="330"/>
      <c r="B42" s="307" t="s">
        <v>199</v>
      </c>
      <c r="C42" s="366"/>
      <c r="D42" s="308"/>
      <c r="E42" s="585"/>
      <c r="F42" s="308"/>
      <c r="G42" s="356"/>
      <c r="H42" s="310"/>
      <c r="I42" s="310">
        <f>F42-H42</f>
        <v>0</v>
      </c>
      <c r="J42" s="310"/>
    </row>
    <row r="43" spans="1:10" ht="22.5" hidden="1" customHeight="1" x14ac:dyDescent="0.3">
      <c r="A43" s="330"/>
      <c r="B43" s="307"/>
      <c r="C43" s="366"/>
      <c r="D43" s="308"/>
      <c r="E43" s="585"/>
      <c r="F43" s="308"/>
      <c r="G43" s="356"/>
      <c r="H43" s="310"/>
      <c r="I43" s="310">
        <f>F43-H43</f>
        <v>0</v>
      </c>
      <c r="J43" s="310"/>
    </row>
    <row r="44" spans="1:10" hidden="1" x14ac:dyDescent="0.3">
      <c r="A44" s="330"/>
      <c r="B44" s="307"/>
      <c r="C44" s="366"/>
      <c r="D44" s="308"/>
      <c r="E44" s="585"/>
      <c r="F44" s="308"/>
      <c r="G44" s="356"/>
      <c r="H44" s="310"/>
      <c r="I44" s="310">
        <f>F44-H44</f>
        <v>0</v>
      </c>
      <c r="J44" s="310"/>
    </row>
    <row r="45" spans="1:10" hidden="1" x14ac:dyDescent="0.3">
      <c r="A45" s="576">
        <v>2</v>
      </c>
      <c r="B45" s="577" t="s">
        <v>371</v>
      </c>
      <c r="C45" s="578" t="s">
        <v>305</v>
      </c>
      <c r="D45" s="579">
        <f>SUM(D47:D48)</f>
        <v>0</v>
      </c>
      <c r="E45" s="583" t="s">
        <v>305</v>
      </c>
      <c r="F45" s="579">
        <f>SUM(F46:F48)</f>
        <v>0</v>
      </c>
      <c r="G45" s="356"/>
      <c r="H45" s="310"/>
      <c r="I45" s="310"/>
      <c r="J45" s="310"/>
    </row>
    <row r="46" spans="1:10" hidden="1" x14ac:dyDescent="0.3">
      <c r="A46" s="330"/>
      <c r="B46" s="307" t="s">
        <v>199</v>
      </c>
      <c r="C46" s="366"/>
      <c r="D46" s="308"/>
      <c r="E46" s="585"/>
      <c r="F46" s="308"/>
      <c r="G46" s="356"/>
      <c r="H46" s="310"/>
      <c r="I46" s="310">
        <f>F46-H46</f>
        <v>0</v>
      </c>
      <c r="J46" s="310"/>
    </row>
    <row r="47" spans="1:10" hidden="1" x14ac:dyDescent="0.3">
      <c r="A47" s="330"/>
      <c r="B47" s="307"/>
      <c r="C47" s="366"/>
      <c r="D47" s="308"/>
      <c r="E47" s="585"/>
      <c r="F47" s="308"/>
      <c r="G47" s="356"/>
      <c r="H47" s="310"/>
      <c r="I47" s="310">
        <f>F47-H47</f>
        <v>0</v>
      </c>
      <c r="J47" s="310"/>
    </row>
    <row r="48" spans="1:10" hidden="1" x14ac:dyDescent="0.3">
      <c r="A48" s="330"/>
      <c r="B48" s="307"/>
      <c r="C48" s="366"/>
      <c r="D48" s="308"/>
      <c r="E48" s="585"/>
      <c r="F48" s="308"/>
      <c r="G48" s="356"/>
      <c r="H48" s="310"/>
      <c r="I48" s="310">
        <f>F48-H48</f>
        <v>0</v>
      </c>
      <c r="J48" s="310"/>
    </row>
    <row r="49" spans="1:10" s="123" customFormat="1" hidden="1" x14ac:dyDescent="0.3">
      <c r="A49" s="487">
        <v>3</v>
      </c>
      <c r="B49" s="488" t="s">
        <v>373</v>
      </c>
      <c r="C49" s="489" t="s">
        <v>305</v>
      </c>
      <c r="D49" s="490">
        <f>SUM(D51:D61)</f>
        <v>0</v>
      </c>
      <c r="E49" s="584" t="s">
        <v>305</v>
      </c>
      <c r="F49" s="490">
        <f>SUM(F50:F57)</f>
        <v>0</v>
      </c>
      <c r="G49" s="356"/>
      <c r="H49" s="310"/>
      <c r="I49" s="310"/>
      <c r="J49" s="310"/>
    </row>
    <row r="50" spans="1:10" hidden="1" x14ac:dyDescent="0.3">
      <c r="A50" s="330"/>
      <c r="B50" s="307" t="s">
        <v>199</v>
      </c>
      <c r="C50" s="366"/>
      <c r="D50" s="308"/>
      <c r="E50" s="585"/>
      <c r="F50" s="308"/>
      <c r="G50" s="356"/>
      <c r="H50" s="310"/>
      <c r="I50" s="310">
        <f t="shared" ref="I50:I57" si="2">F50-H50</f>
        <v>0</v>
      </c>
      <c r="J50" s="310">
        <f t="shared" ref="J50:J57" si="3">F50-G50</f>
        <v>0</v>
      </c>
    </row>
    <row r="51" spans="1:10" ht="42" hidden="1" customHeight="1" x14ac:dyDescent="0.3">
      <c r="A51" s="330"/>
      <c r="B51" s="327" t="s">
        <v>876</v>
      </c>
      <c r="C51" s="366"/>
      <c r="D51" s="308"/>
      <c r="E51" s="585"/>
      <c r="F51" s="308"/>
      <c r="G51" s="356"/>
      <c r="H51" s="310"/>
      <c r="I51" s="310">
        <f t="shared" si="2"/>
        <v>0</v>
      </c>
      <c r="J51" s="310">
        <f t="shared" si="3"/>
        <v>0</v>
      </c>
    </row>
    <row r="52" spans="1:10" ht="42" hidden="1" customHeight="1" x14ac:dyDescent="0.3">
      <c r="A52" s="330"/>
      <c r="B52" s="327" t="s">
        <v>877</v>
      </c>
      <c r="C52" s="366"/>
      <c r="D52" s="308"/>
      <c r="E52" s="585"/>
      <c r="F52" s="308"/>
      <c r="G52" s="309"/>
      <c r="H52" s="310"/>
      <c r="I52" s="310">
        <f t="shared" si="2"/>
        <v>0</v>
      </c>
      <c r="J52" s="310">
        <f t="shared" si="3"/>
        <v>0</v>
      </c>
    </row>
    <row r="53" spans="1:10" ht="42" hidden="1" customHeight="1" x14ac:dyDescent="0.3">
      <c r="A53" s="330"/>
      <c r="B53" s="327" t="s">
        <v>878</v>
      </c>
      <c r="C53" s="366"/>
      <c r="D53" s="308"/>
      <c r="E53" s="585"/>
      <c r="F53" s="308"/>
      <c r="G53" s="309"/>
      <c r="H53" s="310"/>
      <c r="I53" s="310">
        <f t="shared" si="2"/>
        <v>0</v>
      </c>
      <c r="J53" s="310">
        <f t="shared" si="3"/>
        <v>0</v>
      </c>
    </row>
    <row r="54" spans="1:10" ht="42" hidden="1" customHeight="1" x14ac:dyDescent="0.3">
      <c r="A54" s="330"/>
      <c r="B54" s="327" t="s">
        <v>879</v>
      </c>
      <c r="C54" s="366"/>
      <c r="D54" s="308"/>
      <c r="E54" s="585"/>
      <c r="F54" s="308"/>
      <c r="G54" s="309"/>
      <c r="H54" s="310"/>
      <c r="I54" s="310">
        <f t="shared" si="2"/>
        <v>0</v>
      </c>
      <c r="J54" s="310">
        <f t="shared" si="3"/>
        <v>0</v>
      </c>
    </row>
    <row r="55" spans="1:10" ht="42" hidden="1" customHeight="1" x14ac:dyDescent="0.3">
      <c r="A55" s="330"/>
      <c r="B55" s="327" t="s">
        <v>880</v>
      </c>
      <c r="C55" s="366"/>
      <c r="D55" s="308"/>
      <c r="E55" s="585"/>
      <c r="F55" s="308"/>
      <c r="G55" s="309"/>
      <c r="H55" s="310"/>
      <c r="I55" s="310">
        <f t="shared" si="2"/>
        <v>0</v>
      </c>
      <c r="J55" s="310">
        <f t="shared" si="3"/>
        <v>0</v>
      </c>
    </row>
    <row r="56" spans="1:10" ht="23.45" hidden="1" customHeight="1" x14ac:dyDescent="0.3">
      <c r="A56" s="330"/>
      <c r="B56" s="327"/>
      <c r="C56" s="366"/>
      <c r="D56" s="308"/>
      <c r="E56" s="585"/>
      <c r="F56" s="308"/>
      <c r="G56" s="309"/>
      <c r="H56" s="310"/>
      <c r="I56" s="310">
        <f t="shared" si="2"/>
        <v>0</v>
      </c>
      <c r="J56" s="310">
        <f t="shared" si="3"/>
        <v>0</v>
      </c>
    </row>
    <row r="57" spans="1:10" ht="24" hidden="1" customHeight="1" x14ac:dyDescent="0.3">
      <c r="A57" s="330"/>
      <c r="B57" s="332"/>
      <c r="C57" s="366"/>
      <c r="D57" s="308"/>
      <c r="E57" s="585"/>
      <c r="F57" s="308"/>
      <c r="G57" s="309"/>
      <c r="H57" s="310"/>
      <c r="I57" s="310">
        <f t="shared" si="2"/>
        <v>0</v>
      </c>
      <c r="J57" s="310">
        <f t="shared" si="3"/>
        <v>0</v>
      </c>
    </row>
    <row r="58" spans="1:10" ht="20.25" hidden="1" customHeight="1" x14ac:dyDescent="0.3">
      <c r="A58" s="576">
        <v>4</v>
      </c>
      <c r="B58" s="577" t="s">
        <v>374</v>
      </c>
      <c r="C58" s="578" t="s">
        <v>305</v>
      </c>
      <c r="D58" s="579">
        <f>SUM(D61:D61)</f>
        <v>0</v>
      </c>
      <c r="E58" s="583" t="s">
        <v>305</v>
      </c>
      <c r="F58" s="579">
        <f>SUM(F59:F61)</f>
        <v>0</v>
      </c>
      <c r="G58" s="309"/>
      <c r="H58" s="310"/>
      <c r="I58" s="310"/>
      <c r="J58" s="310"/>
    </row>
    <row r="59" spans="1:10" hidden="1" x14ac:dyDescent="0.3">
      <c r="A59" s="330"/>
      <c r="B59" s="327" t="s">
        <v>199</v>
      </c>
      <c r="C59" s="366"/>
      <c r="D59" s="308"/>
      <c r="E59" s="585"/>
      <c r="F59" s="308"/>
      <c r="G59" s="309"/>
      <c r="H59" s="310"/>
      <c r="I59" s="310">
        <f>F59-H59</f>
        <v>0</v>
      </c>
      <c r="J59" s="310"/>
    </row>
    <row r="60" spans="1:10" hidden="1" x14ac:dyDescent="0.3">
      <c r="A60" s="330"/>
      <c r="B60" s="327"/>
      <c r="C60" s="366"/>
      <c r="D60" s="308"/>
      <c r="E60" s="585"/>
      <c r="F60" s="308"/>
      <c r="G60" s="309"/>
      <c r="H60" s="310"/>
      <c r="I60" s="310">
        <f>F60-H60</f>
        <v>0</v>
      </c>
      <c r="J60" s="310"/>
    </row>
    <row r="61" spans="1:10" hidden="1" x14ac:dyDescent="0.3">
      <c r="A61" s="330"/>
      <c r="B61" s="327"/>
      <c r="C61" s="366"/>
      <c r="D61" s="308"/>
      <c r="E61" s="585"/>
      <c r="F61" s="308"/>
      <c r="G61" s="309"/>
      <c r="H61" s="310"/>
      <c r="I61" s="310">
        <f>F61-H61</f>
        <v>0</v>
      </c>
      <c r="J61" s="310"/>
    </row>
    <row r="62" spans="1:10" hidden="1" x14ac:dyDescent="0.3">
      <c r="A62" s="487">
        <v>5</v>
      </c>
      <c r="B62" s="488" t="s">
        <v>375</v>
      </c>
      <c r="C62" s="489" t="s">
        <v>305</v>
      </c>
      <c r="D62" s="490">
        <f>SUM(D63:D66)</f>
        <v>0</v>
      </c>
      <c r="E62" s="584" t="s">
        <v>305</v>
      </c>
      <c r="F62" s="490">
        <f>SUM(F63:F66)</f>
        <v>0</v>
      </c>
      <c r="G62" s="309"/>
      <c r="H62" s="310"/>
      <c r="I62" s="310"/>
      <c r="J62" s="310"/>
    </row>
    <row r="63" spans="1:10" hidden="1" x14ac:dyDescent="0.3">
      <c r="A63" s="367"/>
      <c r="B63" s="368" t="s">
        <v>199</v>
      </c>
      <c r="C63" s="366"/>
      <c r="D63" s="308"/>
      <c r="E63" s="585"/>
      <c r="F63" s="308"/>
      <c r="G63" s="309"/>
      <c r="H63" s="310"/>
      <c r="I63" s="310">
        <f>F63-H63</f>
        <v>0</v>
      </c>
      <c r="J63" s="310">
        <f>F63-G63</f>
        <v>0</v>
      </c>
    </row>
    <row r="64" spans="1:10" ht="37.5" hidden="1" x14ac:dyDescent="0.3">
      <c r="A64" s="330"/>
      <c r="B64" s="320" t="s">
        <v>881</v>
      </c>
      <c r="C64" s="366"/>
      <c r="D64" s="308"/>
      <c r="E64" s="585"/>
      <c r="F64" s="308"/>
      <c r="G64" s="309"/>
      <c r="H64" s="310"/>
      <c r="I64" s="310">
        <f>F64-H64</f>
        <v>0</v>
      </c>
      <c r="J64" s="310">
        <f>F64-G64</f>
        <v>0</v>
      </c>
    </row>
    <row r="65" spans="1:10" hidden="1" x14ac:dyDescent="0.3">
      <c r="A65" s="330"/>
      <c r="B65" s="327"/>
      <c r="C65" s="366"/>
      <c r="D65" s="308"/>
      <c r="E65" s="585"/>
      <c r="F65" s="369"/>
      <c r="G65" s="309"/>
      <c r="H65" s="310"/>
      <c r="I65" s="310">
        <f>F65-H65</f>
        <v>0</v>
      </c>
      <c r="J65" s="310">
        <f>F65-G65</f>
        <v>0</v>
      </c>
    </row>
    <row r="66" spans="1:10" hidden="1" x14ac:dyDescent="0.3">
      <c r="A66" s="330"/>
      <c r="B66" s="307"/>
      <c r="C66" s="366"/>
      <c r="D66" s="308"/>
      <c r="E66" s="585"/>
      <c r="F66" s="308"/>
      <c r="G66" s="309"/>
      <c r="H66" s="310"/>
      <c r="I66" s="310"/>
      <c r="J66" s="310">
        <f>F66-G66</f>
        <v>0</v>
      </c>
    </row>
    <row r="67" spans="1:10" s="123" customFormat="1" hidden="1" x14ac:dyDescent="0.3">
      <c r="A67" s="487"/>
      <c r="B67" s="488" t="s">
        <v>295</v>
      </c>
      <c r="C67" s="489" t="s">
        <v>305</v>
      </c>
      <c r="D67" s="490">
        <f>D58+D49+D45+D41+D62</f>
        <v>0</v>
      </c>
      <c r="E67" s="584" t="s">
        <v>10</v>
      </c>
      <c r="F67" s="490">
        <f>F58+F49+F45+F41+F62</f>
        <v>0</v>
      </c>
      <c r="G67" s="313" t="s">
        <v>366</v>
      </c>
      <c r="H67" s="312">
        <f>SUM(H41:H66)</f>
        <v>0</v>
      </c>
      <c r="I67" s="312">
        <f>SUM(I41:I66)</f>
        <v>0</v>
      </c>
      <c r="J67" s="312">
        <f>SUM(J41:J66)</f>
        <v>0</v>
      </c>
    </row>
    <row r="68" spans="1:10" x14ac:dyDescent="0.3">
      <c r="F68" s="127"/>
      <c r="G68" s="143" t="s">
        <v>387</v>
      </c>
      <c r="H68" s="588">
        <f>H39+H67</f>
        <v>0</v>
      </c>
      <c r="I68" s="588">
        <f>I39+I67</f>
        <v>15000</v>
      </c>
      <c r="J68" s="588">
        <f>J39+J67</f>
        <v>15000</v>
      </c>
    </row>
    <row r="69" spans="1:10" x14ac:dyDescent="0.3">
      <c r="F69" s="127"/>
    </row>
    <row r="70" spans="1:10" x14ac:dyDescent="0.3">
      <c r="A70" s="1083" t="s">
        <v>762</v>
      </c>
      <c r="B70" s="42"/>
      <c r="C70" s="42"/>
      <c r="D70" s="241"/>
      <c r="E70" s="42"/>
      <c r="F70" s="1084" t="s">
        <v>1131</v>
      </c>
      <c r="G70" s="477"/>
      <c r="H70" s="477"/>
      <c r="I70" s="296"/>
    </row>
    <row r="71" spans="1:10" x14ac:dyDescent="0.3">
      <c r="A71" s="297"/>
      <c r="B71" s="297"/>
      <c r="C71" s="297"/>
      <c r="D71" s="298" t="s">
        <v>131</v>
      </c>
      <c r="E71" s="297"/>
      <c r="F71" s="298" t="s">
        <v>132</v>
      </c>
      <c r="G71" s="581"/>
      <c r="H71" s="581"/>
      <c r="I71" s="582"/>
    </row>
    <row r="72" spans="1:10" x14ac:dyDescent="0.3">
      <c r="A72" s="41"/>
      <c r="B72" s="41"/>
      <c r="C72" s="41"/>
      <c r="D72" s="41"/>
      <c r="E72" s="41"/>
      <c r="F72" s="41"/>
      <c r="G72" s="477"/>
      <c r="H72" s="477"/>
      <c r="I72" s="240"/>
    </row>
    <row r="73" spans="1:10" x14ac:dyDescent="0.3">
      <c r="A73" s="48" t="s">
        <v>133</v>
      </c>
      <c r="B73" s="42"/>
      <c r="C73" s="42"/>
      <c r="D73" s="241"/>
      <c r="E73" s="42"/>
      <c r="F73" s="869" t="s">
        <v>1104</v>
      </c>
      <c r="G73" s="477"/>
      <c r="H73" s="477"/>
      <c r="I73" s="296"/>
    </row>
    <row r="74" spans="1:10" x14ac:dyDescent="0.3">
      <c r="A74" s="297"/>
      <c r="B74" s="297"/>
      <c r="C74" s="297"/>
      <c r="D74" s="298" t="s">
        <v>131</v>
      </c>
      <c r="E74" s="297"/>
      <c r="F74" s="298" t="s">
        <v>132</v>
      </c>
      <c r="G74" s="581"/>
      <c r="H74" s="581"/>
      <c r="I74" s="582"/>
    </row>
    <row r="77" spans="1:10" ht="21" x14ac:dyDescent="0.35">
      <c r="B77" s="153"/>
    </row>
  </sheetData>
  <mergeCells count="8">
    <mergeCell ref="A40:F40"/>
    <mergeCell ref="A3:F3"/>
    <mergeCell ref="A6:D6"/>
    <mergeCell ref="A9:A10"/>
    <mergeCell ref="B9:B10"/>
    <mergeCell ref="C9:D9"/>
    <mergeCell ref="E9:F9"/>
    <mergeCell ref="A12:F12"/>
  </mergeCells>
  <pageMargins left="0.78740157480314965" right="0.78740157480314965" top="1.1811023622047245" bottom="0.39370078740157483" header="0.15748031496062992" footer="0.15748031496062992"/>
  <pageSetup paperSize="9" scale="62" fitToHeight="0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topLeftCell="A6" zoomScale="80" zoomScaleSheetLayoutView="8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7" x14ac:dyDescent="0.25">
      <c r="F1" s="232" t="s">
        <v>436</v>
      </c>
    </row>
    <row r="3" spans="1:7" s="123" customFormat="1" ht="28.9" customHeight="1" x14ac:dyDescent="0.3">
      <c r="A3" s="1263" t="s">
        <v>606</v>
      </c>
      <c r="B3" s="1269"/>
      <c r="C3" s="1269"/>
      <c r="D3" s="1269"/>
      <c r="E3" s="1269"/>
      <c r="F3" s="1269"/>
    </row>
    <row r="4" spans="1:7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7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52"/>
    </row>
    <row r="6" spans="1:7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84"/>
    </row>
    <row r="7" spans="1:7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7" ht="15.75" x14ac:dyDescent="0.25">
      <c r="B8" s="124"/>
    </row>
    <row r="9" spans="1:7" ht="18.75" x14ac:dyDescent="0.3">
      <c r="A9" s="1270" t="s">
        <v>282</v>
      </c>
      <c r="B9" s="1270" t="s">
        <v>297</v>
      </c>
      <c r="C9" s="1314" t="s">
        <v>367</v>
      </c>
      <c r="D9" s="1315"/>
      <c r="E9" s="1314" t="s">
        <v>368</v>
      </c>
      <c r="F9" s="1315"/>
    </row>
    <row r="10" spans="1:7" ht="75" customHeight="1" x14ac:dyDescent="0.25">
      <c r="A10" s="1270"/>
      <c r="B10" s="1270"/>
      <c r="C10" s="521" t="s">
        <v>354</v>
      </c>
      <c r="D10" s="521" t="s">
        <v>369</v>
      </c>
      <c r="E10" s="521" t="s">
        <v>354</v>
      </c>
      <c r="F10" s="521" t="s">
        <v>369</v>
      </c>
    </row>
    <row r="11" spans="1:7" ht="18.75" x14ac:dyDescent="0.25">
      <c r="A11" s="521">
        <v>1</v>
      </c>
      <c r="B11" s="521">
        <v>2</v>
      </c>
      <c r="C11" s="483">
        <v>3</v>
      </c>
      <c r="D11" s="483">
        <v>4</v>
      </c>
      <c r="E11" s="483">
        <v>5</v>
      </c>
      <c r="F11" s="515">
        <v>6</v>
      </c>
    </row>
    <row r="12" spans="1:7" ht="18.75" x14ac:dyDescent="0.3">
      <c r="A12" s="576">
        <v>1</v>
      </c>
      <c r="B12" s="577" t="s">
        <v>370</v>
      </c>
      <c r="C12" s="578" t="s">
        <v>305</v>
      </c>
      <c r="D12" s="579">
        <f>SUM(D14:D15)</f>
        <v>0</v>
      </c>
      <c r="E12" s="583" t="s">
        <v>305</v>
      </c>
      <c r="F12" s="579">
        <f>SUM(F13:F15)</f>
        <v>0</v>
      </c>
    </row>
    <row r="13" spans="1:7" ht="18.75" hidden="1" x14ac:dyDescent="0.3">
      <c r="A13" s="330"/>
      <c r="B13" s="307" t="s">
        <v>199</v>
      </c>
      <c r="C13" s="366"/>
      <c r="D13" s="308"/>
      <c r="E13" s="585"/>
      <c r="F13" s="308"/>
    </row>
    <row r="14" spans="1:7" ht="22.5" hidden="1" customHeight="1" x14ac:dyDescent="0.3">
      <c r="A14" s="330"/>
      <c r="B14" s="307"/>
      <c r="C14" s="366"/>
      <c r="D14" s="308"/>
      <c r="E14" s="585"/>
      <c r="F14" s="308"/>
    </row>
    <row r="15" spans="1:7" ht="18.75" hidden="1" x14ac:dyDescent="0.3">
      <c r="A15" s="330"/>
      <c r="B15" s="307"/>
      <c r="C15" s="366"/>
      <c r="D15" s="308"/>
      <c r="E15" s="585"/>
      <c r="F15" s="308"/>
    </row>
    <row r="16" spans="1:7" ht="18.75" x14ac:dyDescent="0.3">
      <c r="A16" s="576">
        <v>2</v>
      </c>
      <c r="B16" s="577" t="s">
        <v>371</v>
      </c>
      <c r="C16" s="578" t="s">
        <v>305</v>
      </c>
      <c r="D16" s="579">
        <f>SUM(D18:D19)</f>
        <v>0</v>
      </c>
      <c r="E16" s="583" t="s">
        <v>305</v>
      </c>
      <c r="F16" s="579">
        <f>SUM(F17:F19)</f>
        <v>0</v>
      </c>
    </row>
    <row r="17" spans="1:6" ht="18.75" hidden="1" x14ac:dyDescent="0.3">
      <c r="A17" s="330"/>
      <c r="B17" s="307" t="s">
        <v>199</v>
      </c>
      <c r="C17" s="366"/>
      <c r="D17" s="308"/>
      <c r="E17" s="585"/>
      <c r="F17" s="308"/>
    </row>
    <row r="18" spans="1:6" ht="18.75" hidden="1" x14ac:dyDescent="0.3">
      <c r="A18" s="330"/>
      <c r="B18" s="307"/>
      <c r="C18" s="366"/>
      <c r="D18" s="308"/>
      <c r="E18" s="585"/>
      <c r="F18" s="308"/>
    </row>
    <row r="19" spans="1:6" ht="18.75" hidden="1" x14ac:dyDescent="0.3">
      <c r="A19" s="330"/>
      <c r="B19" s="307"/>
      <c r="C19" s="366"/>
      <c r="D19" s="308"/>
      <c r="E19" s="585"/>
      <c r="F19" s="308"/>
    </row>
    <row r="20" spans="1:6" s="123" customFormat="1" ht="18.75" x14ac:dyDescent="0.3">
      <c r="A20" s="487">
        <v>3</v>
      </c>
      <c r="B20" s="488" t="s">
        <v>373</v>
      </c>
      <c r="C20" s="489" t="s">
        <v>305</v>
      </c>
      <c r="D20" s="490">
        <f>SUM(D22:D32)</f>
        <v>0</v>
      </c>
      <c r="E20" s="584" t="s">
        <v>305</v>
      </c>
      <c r="F20" s="490">
        <f>SUM(F21:F28)</f>
        <v>0</v>
      </c>
    </row>
    <row r="21" spans="1:6" ht="18.75" hidden="1" x14ac:dyDescent="0.3">
      <c r="A21" s="330"/>
      <c r="B21" s="307" t="s">
        <v>199</v>
      </c>
      <c r="C21" s="366"/>
      <c r="D21" s="308"/>
      <c r="E21" s="585"/>
      <c r="F21" s="308"/>
    </row>
    <row r="22" spans="1:6" ht="42" hidden="1" customHeight="1" x14ac:dyDescent="0.3">
      <c r="A22" s="330"/>
      <c r="B22" s="327" t="s">
        <v>876</v>
      </c>
      <c r="C22" s="366"/>
      <c r="D22" s="308"/>
      <c r="E22" s="585"/>
      <c r="F22" s="308"/>
    </row>
    <row r="23" spans="1:6" ht="42" hidden="1" customHeight="1" x14ac:dyDescent="0.3">
      <c r="A23" s="330"/>
      <c r="B23" s="327" t="s">
        <v>877</v>
      </c>
      <c r="C23" s="366"/>
      <c r="D23" s="308"/>
      <c r="E23" s="585"/>
      <c r="F23" s="308"/>
    </row>
    <row r="24" spans="1:6" ht="42" hidden="1" customHeight="1" x14ac:dyDescent="0.3">
      <c r="A24" s="330"/>
      <c r="B24" s="327" t="s">
        <v>878</v>
      </c>
      <c r="C24" s="366"/>
      <c r="D24" s="308"/>
      <c r="E24" s="585"/>
      <c r="F24" s="308"/>
    </row>
    <row r="25" spans="1:6" ht="42" hidden="1" customHeight="1" x14ac:dyDescent="0.3">
      <c r="A25" s="330"/>
      <c r="B25" s="327" t="s">
        <v>879</v>
      </c>
      <c r="C25" s="366"/>
      <c r="D25" s="308"/>
      <c r="E25" s="585"/>
      <c r="F25" s="308"/>
    </row>
    <row r="26" spans="1:6" ht="42" hidden="1" customHeight="1" x14ac:dyDescent="0.3">
      <c r="A26" s="330"/>
      <c r="B26" s="327" t="s">
        <v>880</v>
      </c>
      <c r="C26" s="366"/>
      <c r="D26" s="308"/>
      <c r="E26" s="585"/>
      <c r="F26" s="308"/>
    </row>
    <row r="27" spans="1:6" ht="23.45" hidden="1" customHeight="1" x14ac:dyDescent="0.3">
      <c r="A27" s="330"/>
      <c r="B27" s="327"/>
      <c r="C27" s="366"/>
      <c r="D27" s="308"/>
      <c r="E27" s="585"/>
      <c r="F27" s="308"/>
    </row>
    <row r="28" spans="1:6" ht="24" hidden="1" customHeight="1" x14ac:dyDescent="0.3">
      <c r="A28" s="330"/>
      <c r="B28" s="332"/>
      <c r="C28" s="366"/>
      <c r="D28" s="308"/>
      <c r="E28" s="585"/>
      <c r="F28" s="308"/>
    </row>
    <row r="29" spans="1:6" ht="20.25" customHeight="1" x14ac:dyDescent="0.3">
      <c r="A29" s="576">
        <v>4</v>
      </c>
      <c r="B29" s="577" t="s">
        <v>374</v>
      </c>
      <c r="C29" s="578" t="s">
        <v>305</v>
      </c>
      <c r="D29" s="579">
        <f>SUM(D32:D32)</f>
        <v>0</v>
      </c>
      <c r="E29" s="583" t="s">
        <v>305</v>
      </c>
      <c r="F29" s="579">
        <f>SUM(F30:F32)</f>
        <v>0</v>
      </c>
    </row>
    <row r="30" spans="1:6" ht="18.75" hidden="1" x14ac:dyDescent="0.3">
      <c r="A30" s="330"/>
      <c r="B30" s="327" t="s">
        <v>199</v>
      </c>
      <c r="C30" s="366"/>
      <c r="D30" s="308"/>
      <c r="E30" s="585"/>
      <c r="F30" s="308"/>
    </row>
    <row r="31" spans="1:6" ht="18.75" hidden="1" x14ac:dyDescent="0.3">
      <c r="A31" s="330"/>
      <c r="B31" s="327"/>
      <c r="C31" s="366"/>
      <c r="D31" s="308"/>
      <c r="E31" s="585"/>
      <c r="F31" s="308"/>
    </row>
    <row r="32" spans="1:6" ht="18.75" hidden="1" x14ac:dyDescent="0.3">
      <c r="A32" s="330"/>
      <c r="B32" s="327"/>
      <c r="C32" s="366"/>
      <c r="D32" s="308"/>
      <c r="E32" s="585"/>
      <c r="F32" s="308"/>
    </row>
    <row r="33" spans="1:6" ht="18.75" x14ac:dyDescent="0.3">
      <c r="A33" s="487">
        <v>5</v>
      </c>
      <c r="B33" s="488" t="s">
        <v>375</v>
      </c>
      <c r="C33" s="489" t="s">
        <v>305</v>
      </c>
      <c r="D33" s="490">
        <f>SUM(D34:D37)</f>
        <v>0</v>
      </c>
      <c r="E33" s="584" t="s">
        <v>305</v>
      </c>
      <c r="F33" s="490">
        <f>SUM(F34:F37)</f>
        <v>15000</v>
      </c>
    </row>
    <row r="34" spans="1:6" ht="18.75" x14ac:dyDescent="0.3">
      <c r="A34" s="367"/>
      <c r="B34" s="368" t="s">
        <v>199</v>
      </c>
      <c r="C34" s="366"/>
      <c r="D34" s="308"/>
      <c r="E34" s="585"/>
      <c r="F34" s="308"/>
    </row>
    <row r="35" spans="1:6" ht="37.5" x14ac:dyDescent="0.3">
      <c r="A35" s="330"/>
      <c r="B35" s="320" t="s">
        <v>881</v>
      </c>
      <c r="C35" s="366"/>
      <c r="D35" s="308"/>
      <c r="E35" s="585"/>
      <c r="F35" s="308">
        <v>15000</v>
      </c>
    </row>
    <row r="36" spans="1:6" ht="18.75" x14ac:dyDescent="0.3">
      <c r="A36" s="330"/>
      <c r="B36" s="327"/>
      <c r="C36" s="366"/>
      <c r="D36" s="308"/>
      <c r="E36" s="585"/>
      <c r="F36" s="369"/>
    </row>
    <row r="37" spans="1:6" ht="18.75" x14ac:dyDescent="0.3">
      <c r="A37" s="330"/>
      <c r="B37" s="307"/>
      <c r="C37" s="366"/>
      <c r="D37" s="308"/>
      <c r="E37" s="585"/>
      <c r="F37" s="308"/>
    </row>
    <row r="38" spans="1:6" s="123" customFormat="1" ht="18.75" x14ac:dyDescent="0.3">
      <c r="A38" s="487"/>
      <c r="B38" s="488" t="s">
        <v>295</v>
      </c>
      <c r="C38" s="489" t="s">
        <v>305</v>
      </c>
      <c r="D38" s="490">
        <f>D29+D20+D16+D12+D33</f>
        <v>0</v>
      </c>
      <c r="E38" s="584" t="s">
        <v>10</v>
      </c>
      <c r="F38" s="490">
        <f>F29+F20+F16+F12+F33</f>
        <v>15000</v>
      </c>
    </row>
    <row r="39" spans="1:6" x14ac:dyDescent="0.25">
      <c r="F39" s="127"/>
    </row>
    <row r="40" spans="1:6" x14ac:dyDescent="0.25">
      <c r="F40" s="127"/>
    </row>
    <row r="41" spans="1:6" ht="18.75" x14ac:dyDescent="0.25">
      <c r="A41" s="696" t="s">
        <v>762</v>
      </c>
      <c r="B41" s="42"/>
      <c r="C41" s="42"/>
      <c r="D41" s="241"/>
      <c r="E41" s="42"/>
      <c r="F41" s="864" t="s">
        <v>1101</v>
      </c>
    </row>
    <row r="42" spans="1:6" x14ac:dyDescent="0.25">
      <c r="A42" s="297"/>
      <c r="B42" s="297"/>
      <c r="C42" s="297"/>
      <c r="D42" s="298" t="s">
        <v>131</v>
      </c>
      <c r="E42" s="297"/>
      <c r="F42" s="298" t="s">
        <v>132</v>
      </c>
    </row>
    <row r="43" spans="1:6" ht="15.75" x14ac:dyDescent="0.25">
      <c r="A43" s="41"/>
      <c r="B43" s="41"/>
      <c r="C43" s="41"/>
      <c r="D43" s="41"/>
      <c r="E43" s="41"/>
      <c r="F43" s="41"/>
    </row>
    <row r="44" spans="1:6" ht="18.75" x14ac:dyDescent="0.25">
      <c r="A44" s="48" t="s">
        <v>133</v>
      </c>
      <c r="B44" s="42"/>
      <c r="C44" s="42"/>
      <c r="D44" s="241"/>
      <c r="E44" s="42"/>
      <c r="F44" s="869" t="s">
        <v>1104</v>
      </c>
    </row>
    <row r="45" spans="1:6" x14ac:dyDescent="0.25">
      <c r="A45" s="297"/>
      <c r="B45" s="297"/>
      <c r="C45" s="297"/>
      <c r="D45" s="298" t="s">
        <v>131</v>
      </c>
      <c r="E45" s="297"/>
      <c r="F45" s="298" t="s">
        <v>132</v>
      </c>
    </row>
    <row r="48" spans="1:6" ht="21" x14ac:dyDescent="0.35">
      <c r="B48" s="15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17"/>
  <sheetViews>
    <sheetView view="pageBreakPreview" zoomScaleSheetLayoutView="100" workbookViewId="0">
      <selection activeCell="C13" sqref="C13"/>
    </sheetView>
  </sheetViews>
  <sheetFormatPr defaultColWidth="9.140625" defaultRowHeight="15" x14ac:dyDescent="0.25"/>
  <cols>
    <col min="1" max="1" width="91" style="29" customWidth="1"/>
    <col min="2" max="4" width="26.42578125" style="29" customWidth="1"/>
    <col min="5" max="6" width="20.140625" style="29" customWidth="1"/>
    <col min="7" max="16384" width="9.140625" style="29"/>
  </cols>
  <sheetData>
    <row r="2" spans="1:45" x14ac:dyDescent="0.25">
      <c r="D2" s="29" t="s">
        <v>424</v>
      </c>
    </row>
    <row r="4" spans="1:45" ht="18.75" x14ac:dyDescent="0.3">
      <c r="A4" s="244" t="s">
        <v>425</v>
      </c>
    </row>
    <row r="5" spans="1:45" x14ac:dyDescent="0.25">
      <c r="B5" s="1225"/>
      <c r="C5" s="1225"/>
      <c r="D5" s="1225"/>
    </row>
    <row r="6" spans="1:45" ht="18.75" x14ac:dyDescent="0.3">
      <c r="A6" s="1218" t="s">
        <v>0</v>
      </c>
      <c r="B6" s="1221" t="s">
        <v>269</v>
      </c>
      <c r="C6" s="1221"/>
      <c r="D6" s="1221"/>
      <c r="E6" s="244"/>
      <c r="F6" s="244"/>
    </row>
    <row r="7" spans="1:45" ht="56.25" x14ac:dyDescent="0.3">
      <c r="A7" s="1219"/>
      <c r="B7" s="423" t="s">
        <v>559</v>
      </c>
      <c r="C7" s="423" t="s">
        <v>560</v>
      </c>
      <c r="D7" s="423" t="s">
        <v>561</v>
      </c>
      <c r="E7" s="244"/>
      <c r="F7" s="244"/>
    </row>
    <row r="8" spans="1:45" ht="18.75" x14ac:dyDescent="0.3">
      <c r="A8" s="233">
        <v>1</v>
      </c>
      <c r="B8" s="43">
        <v>2</v>
      </c>
      <c r="C8" s="43">
        <v>3</v>
      </c>
      <c r="D8" s="43">
        <v>4</v>
      </c>
      <c r="E8" s="244"/>
      <c r="F8" s="244"/>
    </row>
    <row r="9" spans="1:45" ht="18.75" x14ac:dyDescent="0.3">
      <c r="A9" s="259" t="s">
        <v>270</v>
      </c>
      <c r="B9" s="238">
        <v>-342</v>
      </c>
      <c r="C9" s="238"/>
      <c r="D9" s="238"/>
      <c r="E9" s="244"/>
      <c r="F9" s="244"/>
    </row>
    <row r="10" spans="1:45" ht="18.75" x14ac:dyDescent="0.3">
      <c r="A10" s="247" t="s">
        <v>247</v>
      </c>
      <c r="B10" s="237">
        <f>B9</f>
        <v>-342</v>
      </c>
      <c r="C10" s="237">
        <f>C9</f>
        <v>0</v>
      </c>
      <c r="D10" s="237">
        <f>D9</f>
        <v>0</v>
      </c>
      <c r="E10" s="244"/>
      <c r="F10" s="244"/>
    </row>
    <row r="11" spans="1:45" ht="18.75" x14ac:dyDescent="0.3">
      <c r="A11" s="244"/>
      <c r="B11" s="244"/>
      <c r="C11" s="244"/>
      <c r="D11" s="244"/>
      <c r="E11" s="244"/>
      <c r="F11" s="244"/>
    </row>
    <row r="13" spans="1:45" s="251" customFormat="1" ht="18" customHeight="1" x14ac:dyDescent="0.3">
      <c r="A13" s="248" t="s">
        <v>763</v>
      </c>
      <c r="B13" s="260"/>
      <c r="C13" s="261"/>
      <c r="D13" s="260" t="s">
        <v>1131</v>
      </c>
      <c r="F13" s="249"/>
      <c r="G13" s="249"/>
      <c r="H13" s="250"/>
      <c r="I13" s="250"/>
      <c r="K13" s="249"/>
      <c r="L13" s="249"/>
      <c r="M13" s="249"/>
      <c r="N13" s="249"/>
      <c r="O13" s="249"/>
      <c r="P13" s="249"/>
      <c r="Q13" s="249"/>
      <c r="R13" s="249"/>
      <c r="S13" s="252"/>
      <c r="T13" s="252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</row>
    <row r="14" spans="1:45" s="50" customFormat="1" ht="18" customHeight="1" x14ac:dyDescent="0.25">
      <c r="A14" s="253" t="s">
        <v>260</v>
      </c>
      <c r="B14" s="262" t="s">
        <v>131</v>
      </c>
      <c r="C14" s="263"/>
      <c r="D14" s="262" t="s">
        <v>132</v>
      </c>
      <c r="F14" s="254"/>
      <c r="G14" s="254"/>
      <c r="H14" s="254"/>
      <c r="I14" s="254"/>
      <c r="K14" s="254"/>
      <c r="L14" s="254"/>
      <c r="M14" s="254"/>
      <c r="N14" s="254"/>
      <c r="O14" s="254"/>
      <c r="P14" s="254"/>
      <c r="Q14" s="254"/>
      <c r="R14" s="254"/>
      <c r="S14" s="255"/>
      <c r="T14" s="255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</row>
    <row r="15" spans="1:45" s="50" customFormat="1" ht="18" customHeight="1" x14ac:dyDescent="0.25">
      <c r="A15" s="256"/>
      <c r="B15" s="263"/>
      <c r="C15" s="263"/>
      <c r="D15" s="263"/>
      <c r="F15" s="255"/>
      <c r="G15" s="255"/>
      <c r="H15" s="254"/>
      <c r="I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</row>
    <row r="16" spans="1:45" s="251" customFormat="1" ht="18" customHeight="1" x14ac:dyDescent="0.3">
      <c r="A16" s="248" t="s">
        <v>765</v>
      </c>
      <c r="B16" s="260"/>
      <c r="C16" s="261"/>
      <c r="D16" s="260" t="s">
        <v>1104</v>
      </c>
      <c r="F16" s="249"/>
      <c r="G16" s="249"/>
      <c r="H16" s="250"/>
      <c r="I16" s="250"/>
      <c r="K16" s="249"/>
      <c r="L16" s="249"/>
      <c r="M16" s="249"/>
      <c r="N16" s="249"/>
      <c r="O16" s="249"/>
      <c r="P16" s="249"/>
      <c r="Q16" s="249"/>
      <c r="R16" s="249"/>
      <c r="S16" s="252"/>
      <c r="T16" s="252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</row>
    <row r="17" spans="1:45" s="50" customFormat="1" ht="18" customHeight="1" x14ac:dyDescent="0.25">
      <c r="A17" s="256"/>
      <c r="B17" s="262" t="s">
        <v>131</v>
      </c>
      <c r="C17" s="263"/>
      <c r="D17" s="262" t="s">
        <v>132</v>
      </c>
      <c r="F17" s="254"/>
      <c r="G17" s="254"/>
      <c r="H17" s="254"/>
      <c r="I17" s="254"/>
      <c r="K17" s="254"/>
      <c r="L17" s="254"/>
      <c r="M17" s="254"/>
      <c r="N17" s="254"/>
      <c r="O17" s="254"/>
      <c r="P17" s="254"/>
      <c r="Q17" s="254"/>
      <c r="R17" s="254"/>
      <c r="S17" s="255"/>
      <c r="T17" s="255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zoomScale="80" zoomScaleSheetLayoutView="8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7" x14ac:dyDescent="0.25">
      <c r="F1" s="232" t="s">
        <v>436</v>
      </c>
    </row>
    <row r="3" spans="1:7" s="123" customFormat="1" ht="28.9" customHeight="1" x14ac:dyDescent="0.3">
      <c r="A3" s="1263" t="s">
        <v>569</v>
      </c>
      <c r="B3" s="1269"/>
      <c r="C3" s="1269"/>
      <c r="D3" s="1269"/>
      <c r="E3" s="1269"/>
      <c r="F3" s="1269"/>
    </row>
    <row r="4" spans="1:7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7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52"/>
    </row>
    <row r="6" spans="1:7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84"/>
    </row>
    <row r="7" spans="1:7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7" ht="15.75" x14ac:dyDescent="0.25">
      <c r="B8" s="124"/>
    </row>
    <row r="9" spans="1:7" ht="18.75" x14ac:dyDescent="0.3">
      <c r="A9" s="1270" t="s">
        <v>282</v>
      </c>
      <c r="B9" s="1270" t="s">
        <v>297</v>
      </c>
      <c r="C9" s="1314" t="s">
        <v>367</v>
      </c>
      <c r="D9" s="1315"/>
      <c r="E9" s="1314" t="s">
        <v>368</v>
      </c>
      <c r="F9" s="1315"/>
    </row>
    <row r="10" spans="1:7" ht="75" customHeight="1" x14ac:dyDescent="0.25">
      <c r="A10" s="1270"/>
      <c r="B10" s="1270"/>
      <c r="C10" s="521" t="s">
        <v>354</v>
      </c>
      <c r="D10" s="521" t="s">
        <v>369</v>
      </c>
      <c r="E10" s="521" t="s">
        <v>354</v>
      </c>
      <c r="F10" s="521" t="s">
        <v>369</v>
      </c>
    </row>
    <row r="11" spans="1:7" ht="18.75" x14ac:dyDescent="0.25">
      <c r="A11" s="521">
        <v>1</v>
      </c>
      <c r="B11" s="521">
        <v>2</v>
      </c>
      <c r="C11" s="483">
        <v>3</v>
      </c>
      <c r="D11" s="483">
        <v>4</v>
      </c>
      <c r="E11" s="483">
        <v>5</v>
      </c>
      <c r="F11" s="515">
        <v>6</v>
      </c>
    </row>
    <row r="12" spans="1:7" ht="18.75" x14ac:dyDescent="0.3">
      <c r="A12" s="576">
        <v>1</v>
      </c>
      <c r="B12" s="577" t="s">
        <v>370</v>
      </c>
      <c r="C12" s="578" t="s">
        <v>305</v>
      </c>
      <c r="D12" s="579">
        <f>SUM(D14:D15)</f>
        <v>0</v>
      </c>
      <c r="E12" s="583" t="s">
        <v>305</v>
      </c>
      <c r="F12" s="579">
        <f>SUM(F13:F15)</f>
        <v>0</v>
      </c>
    </row>
    <row r="13" spans="1:7" ht="18.75" hidden="1" x14ac:dyDescent="0.3">
      <c r="A13" s="330"/>
      <c r="B13" s="307" t="s">
        <v>199</v>
      </c>
      <c r="C13" s="366"/>
      <c r="D13" s="308"/>
      <c r="E13" s="585"/>
      <c r="F13" s="308"/>
    </row>
    <row r="14" spans="1:7" ht="22.5" hidden="1" customHeight="1" x14ac:dyDescent="0.3">
      <c r="A14" s="330"/>
      <c r="B14" s="307"/>
      <c r="C14" s="366"/>
      <c r="D14" s="308"/>
      <c r="E14" s="585"/>
      <c r="F14" s="308"/>
    </row>
    <row r="15" spans="1:7" ht="18.75" hidden="1" x14ac:dyDescent="0.3">
      <c r="A15" s="330"/>
      <c r="B15" s="307"/>
      <c r="C15" s="366"/>
      <c r="D15" s="308"/>
      <c r="E15" s="585"/>
      <c r="F15" s="308"/>
    </row>
    <row r="16" spans="1:7" ht="18.75" x14ac:dyDescent="0.3">
      <c r="A16" s="576">
        <v>2</v>
      </c>
      <c r="B16" s="577" t="s">
        <v>371</v>
      </c>
      <c r="C16" s="578" t="s">
        <v>305</v>
      </c>
      <c r="D16" s="579">
        <f>SUM(D18:D19)</f>
        <v>0</v>
      </c>
      <c r="E16" s="583" t="s">
        <v>305</v>
      </c>
      <c r="F16" s="579">
        <f>SUM(F17:F19)</f>
        <v>0</v>
      </c>
    </row>
    <row r="17" spans="1:6" ht="18.75" hidden="1" x14ac:dyDescent="0.3">
      <c r="A17" s="330"/>
      <c r="B17" s="307" t="s">
        <v>199</v>
      </c>
      <c r="C17" s="366"/>
      <c r="D17" s="308"/>
      <c r="E17" s="585"/>
      <c r="F17" s="308"/>
    </row>
    <row r="18" spans="1:6" ht="18.75" hidden="1" x14ac:dyDescent="0.3">
      <c r="A18" s="330"/>
      <c r="B18" s="307"/>
      <c r="C18" s="366"/>
      <c r="D18" s="308"/>
      <c r="E18" s="585"/>
      <c r="F18" s="308"/>
    </row>
    <row r="19" spans="1:6" ht="18.75" hidden="1" x14ac:dyDescent="0.3">
      <c r="A19" s="330"/>
      <c r="B19" s="307"/>
      <c r="C19" s="366"/>
      <c r="D19" s="308"/>
      <c r="E19" s="585"/>
      <c r="F19" s="308"/>
    </row>
    <row r="20" spans="1:6" s="123" customFormat="1" ht="18.75" x14ac:dyDescent="0.3">
      <c r="A20" s="487">
        <v>3</v>
      </c>
      <c r="B20" s="488" t="s">
        <v>373</v>
      </c>
      <c r="C20" s="489" t="s">
        <v>305</v>
      </c>
      <c r="D20" s="490">
        <f>SUM(D22:D32)</f>
        <v>0</v>
      </c>
      <c r="E20" s="584" t="s">
        <v>305</v>
      </c>
      <c r="F20" s="490">
        <f>SUM(F21:F28)</f>
        <v>0</v>
      </c>
    </row>
    <row r="21" spans="1:6" ht="18.75" hidden="1" x14ac:dyDescent="0.3">
      <c r="A21" s="330"/>
      <c r="B21" s="307" t="s">
        <v>199</v>
      </c>
      <c r="C21" s="366"/>
      <c r="D21" s="308"/>
      <c r="E21" s="585"/>
      <c r="F21" s="308"/>
    </row>
    <row r="22" spans="1:6" ht="42" hidden="1" customHeight="1" x14ac:dyDescent="0.3">
      <c r="A22" s="330"/>
      <c r="B22" s="327" t="s">
        <v>876</v>
      </c>
      <c r="C22" s="366"/>
      <c r="D22" s="308"/>
      <c r="E22" s="585"/>
      <c r="F22" s="308"/>
    </row>
    <row r="23" spans="1:6" ht="42" hidden="1" customHeight="1" x14ac:dyDescent="0.3">
      <c r="A23" s="330"/>
      <c r="B23" s="327" t="s">
        <v>877</v>
      </c>
      <c r="C23" s="366"/>
      <c r="D23" s="308"/>
      <c r="E23" s="585"/>
      <c r="F23" s="308"/>
    </row>
    <row r="24" spans="1:6" ht="42" hidden="1" customHeight="1" x14ac:dyDescent="0.3">
      <c r="A24" s="330"/>
      <c r="B24" s="327" t="s">
        <v>878</v>
      </c>
      <c r="C24" s="366"/>
      <c r="D24" s="308"/>
      <c r="E24" s="585"/>
      <c r="F24" s="308"/>
    </row>
    <row r="25" spans="1:6" ht="42" hidden="1" customHeight="1" x14ac:dyDescent="0.3">
      <c r="A25" s="330"/>
      <c r="B25" s="327" t="s">
        <v>879</v>
      </c>
      <c r="C25" s="366"/>
      <c r="D25" s="308"/>
      <c r="E25" s="585"/>
      <c r="F25" s="308"/>
    </row>
    <row r="26" spans="1:6" ht="42" hidden="1" customHeight="1" x14ac:dyDescent="0.3">
      <c r="A26" s="330"/>
      <c r="B26" s="327" t="s">
        <v>880</v>
      </c>
      <c r="C26" s="366"/>
      <c r="D26" s="308"/>
      <c r="E26" s="585"/>
      <c r="F26" s="308"/>
    </row>
    <row r="27" spans="1:6" ht="23.45" hidden="1" customHeight="1" x14ac:dyDescent="0.3">
      <c r="A27" s="330"/>
      <c r="B27" s="327"/>
      <c r="C27" s="366"/>
      <c r="D27" s="308"/>
      <c r="E27" s="585"/>
      <c r="F27" s="308"/>
    </row>
    <row r="28" spans="1:6" ht="24" hidden="1" customHeight="1" x14ac:dyDescent="0.3">
      <c r="A28" s="330"/>
      <c r="B28" s="332"/>
      <c r="C28" s="366"/>
      <c r="D28" s="308"/>
      <c r="E28" s="585"/>
      <c r="F28" s="308"/>
    </row>
    <row r="29" spans="1:6" ht="20.25" customHeight="1" x14ac:dyDescent="0.3">
      <c r="A29" s="576">
        <v>4</v>
      </c>
      <c r="B29" s="577" t="s">
        <v>374</v>
      </c>
      <c r="C29" s="578" t="s">
        <v>305</v>
      </c>
      <c r="D29" s="579">
        <f>SUM(D32:D32)</f>
        <v>0</v>
      </c>
      <c r="E29" s="583" t="s">
        <v>305</v>
      </c>
      <c r="F29" s="579">
        <f>SUM(F30:F32)</f>
        <v>0</v>
      </c>
    </row>
    <row r="30" spans="1:6" ht="18.75" hidden="1" x14ac:dyDescent="0.3">
      <c r="A30" s="330"/>
      <c r="B30" s="327" t="s">
        <v>199</v>
      </c>
      <c r="C30" s="366"/>
      <c r="D30" s="308"/>
      <c r="E30" s="585"/>
      <c r="F30" s="308"/>
    </row>
    <row r="31" spans="1:6" ht="18.75" hidden="1" x14ac:dyDescent="0.3">
      <c r="A31" s="330"/>
      <c r="B31" s="327"/>
      <c r="C31" s="366"/>
      <c r="D31" s="308"/>
      <c r="E31" s="585"/>
      <c r="F31" s="308"/>
    </row>
    <row r="32" spans="1:6" ht="18.75" hidden="1" x14ac:dyDescent="0.3">
      <c r="A32" s="330"/>
      <c r="B32" s="327"/>
      <c r="C32" s="366"/>
      <c r="D32" s="308"/>
      <c r="E32" s="585"/>
      <c r="F32" s="308"/>
    </row>
    <row r="33" spans="1:6" ht="18.75" x14ac:dyDescent="0.3">
      <c r="A33" s="487">
        <v>5</v>
      </c>
      <c r="B33" s="488" t="s">
        <v>375</v>
      </c>
      <c r="C33" s="489" t="s">
        <v>305</v>
      </c>
      <c r="D33" s="490">
        <f>SUM(D34:D37)</f>
        <v>0</v>
      </c>
      <c r="E33" s="584" t="s">
        <v>305</v>
      </c>
      <c r="F33" s="490">
        <f>SUM(F34:F37)</f>
        <v>15000</v>
      </c>
    </row>
    <row r="34" spans="1:6" ht="18.75" x14ac:dyDescent="0.3">
      <c r="A34" s="367"/>
      <c r="B34" s="368" t="s">
        <v>199</v>
      </c>
      <c r="C34" s="366"/>
      <c r="D34" s="308"/>
      <c r="E34" s="585"/>
      <c r="F34" s="308"/>
    </row>
    <row r="35" spans="1:6" ht="37.5" x14ac:dyDescent="0.3">
      <c r="A35" s="330"/>
      <c r="B35" s="320" t="s">
        <v>881</v>
      </c>
      <c r="C35" s="366"/>
      <c r="D35" s="308"/>
      <c r="E35" s="585"/>
      <c r="F35" s="308">
        <v>15000</v>
      </c>
    </row>
    <row r="36" spans="1:6" ht="18.75" x14ac:dyDescent="0.3">
      <c r="A36" s="330"/>
      <c r="B36" s="327"/>
      <c r="C36" s="366"/>
      <c r="D36" s="308"/>
      <c r="E36" s="585"/>
      <c r="F36" s="369"/>
    </row>
    <row r="37" spans="1:6" ht="18.75" x14ac:dyDescent="0.3">
      <c r="A37" s="330"/>
      <c r="B37" s="307"/>
      <c r="C37" s="366"/>
      <c r="D37" s="308"/>
      <c r="E37" s="585"/>
      <c r="F37" s="308"/>
    </row>
    <row r="38" spans="1:6" s="123" customFormat="1" ht="18.75" x14ac:dyDescent="0.3">
      <c r="A38" s="487"/>
      <c r="B38" s="488" t="s">
        <v>295</v>
      </c>
      <c r="C38" s="489" t="s">
        <v>305</v>
      </c>
      <c r="D38" s="490">
        <f>D29+D20+D16+D12+D33</f>
        <v>0</v>
      </c>
      <c r="E38" s="584" t="s">
        <v>10</v>
      </c>
      <c r="F38" s="490">
        <f>F29+F20+F16+F12+F33</f>
        <v>15000</v>
      </c>
    </row>
    <row r="39" spans="1:6" x14ac:dyDescent="0.25">
      <c r="F39" s="127"/>
    </row>
    <row r="40" spans="1:6" x14ac:dyDescent="0.25">
      <c r="F40" s="127"/>
    </row>
    <row r="41" spans="1:6" ht="18.75" x14ac:dyDescent="0.25">
      <c r="A41" s="696" t="s">
        <v>762</v>
      </c>
      <c r="B41" s="42"/>
      <c r="C41" s="42"/>
      <c r="D41" s="241"/>
      <c r="E41" s="42"/>
      <c r="F41" s="864" t="s">
        <v>1101</v>
      </c>
    </row>
    <row r="42" spans="1:6" x14ac:dyDescent="0.25">
      <c r="A42" s="297"/>
      <c r="B42" s="297"/>
      <c r="C42" s="297"/>
      <c r="D42" s="298" t="s">
        <v>131</v>
      </c>
      <c r="E42" s="297"/>
      <c r="F42" s="298" t="s">
        <v>132</v>
      </c>
    </row>
    <row r="43" spans="1:6" ht="15.75" x14ac:dyDescent="0.25">
      <c r="A43" s="41"/>
      <c r="B43" s="41"/>
      <c r="C43" s="41"/>
      <c r="D43" s="41"/>
      <c r="E43" s="41"/>
      <c r="F43" s="41"/>
    </row>
    <row r="44" spans="1:6" ht="18.75" x14ac:dyDescent="0.25">
      <c r="A44" s="48" t="s">
        <v>133</v>
      </c>
      <c r="B44" s="42"/>
      <c r="C44" s="42"/>
      <c r="D44" s="241"/>
      <c r="E44" s="42"/>
      <c r="F44" s="869" t="s">
        <v>1104</v>
      </c>
    </row>
    <row r="45" spans="1:6" x14ac:dyDescent="0.25">
      <c r="A45" s="297"/>
      <c r="B45" s="297"/>
      <c r="C45" s="297"/>
      <c r="D45" s="298" t="s">
        <v>131</v>
      </c>
      <c r="E45" s="297"/>
      <c r="F45" s="298" t="s">
        <v>132</v>
      </c>
    </row>
    <row r="48" spans="1:6" ht="21" x14ac:dyDescent="0.35">
      <c r="B48" s="15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82"/>
  <sheetViews>
    <sheetView view="pageBreakPreview" topLeftCell="A10" zoomScale="70" zoomScaleSheetLayoutView="70" workbookViewId="0">
      <selection activeCell="A37" sqref="A37:XFD37"/>
    </sheetView>
  </sheetViews>
  <sheetFormatPr defaultRowHeight="18.75" x14ac:dyDescent="0.3"/>
  <cols>
    <col min="1" max="1" width="8.140625" style="122" customWidth="1"/>
    <col min="2" max="2" width="85.140625" style="122" customWidth="1"/>
    <col min="3" max="5" width="16.28515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34.5703125" style="154" customWidth="1"/>
    <col min="11" max="11" width="14.42578125" style="1003" customWidth="1"/>
    <col min="12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960"/>
    </row>
    <row r="5" spans="1:11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961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206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206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520" t="s">
        <v>377</v>
      </c>
      <c r="E10" s="520" t="s">
        <v>376</v>
      </c>
      <c r="F10" s="520" t="s">
        <v>377</v>
      </c>
    </row>
    <row r="11" spans="1:11" ht="43.5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586" t="s">
        <v>357</v>
      </c>
      <c r="H11" s="587" t="s">
        <v>302</v>
      </c>
      <c r="I11" s="587" t="s">
        <v>303</v>
      </c>
      <c r="J11" s="494" t="s">
        <v>605</v>
      </c>
    </row>
    <row r="12" spans="1:11" ht="21" customHeight="1" x14ac:dyDescent="0.3">
      <c r="A12" s="1268" t="s">
        <v>585</v>
      </c>
      <c r="B12" s="1268"/>
      <c r="C12" s="1268"/>
      <c r="D12" s="1268"/>
      <c r="E12" s="1268"/>
      <c r="F12" s="1268"/>
      <c r="G12" s="580"/>
      <c r="H12" s="580"/>
      <c r="I12" s="580"/>
      <c r="J12" s="580"/>
    </row>
    <row r="13" spans="1:11" s="325" customFormat="1" ht="21.6" customHeight="1" x14ac:dyDescent="0.3">
      <c r="A13" s="501">
        <v>1</v>
      </c>
      <c r="B13" s="502" t="s">
        <v>378</v>
      </c>
      <c r="C13" s="486" t="s">
        <v>305</v>
      </c>
      <c r="D13" s="503">
        <f>SUM(D14:D16)</f>
        <v>0</v>
      </c>
      <c r="E13" s="583" t="s">
        <v>305</v>
      </c>
      <c r="F13" s="503">
        <f>SUM(F14:F16)</f>
        <v>0</v>
      </c>
      <c r="G13" s="323"/>
      <c r="H13" s="323"/>
      <c r="I13" s="323"/>
      <c r="J13" s="310"/>
      <c r="K13" s="1004"/>
    </row>
    <row r="14" spans="1:11" hidden="1" x14ac:dyDescent="0.3">
      <c r="A14" s="326"/>
      <c r="B14" s="327" t="s">
        <v>379</v>
      </c>
      <c r="C14" s="328"/>
      <c r="D14" s="308"/>
      <c r="E14" s="414"/>
      <c r="F14" s="308"/>
      <c r="G14" s="145"/>
      <c r="H14" s="145"/>
      <c r="I14" s="145">
        <f t="shared" ref="I14:I39" si="0">F14-H14</f>
        <v>0</v>
      </c>
      <c r="J14" s="310">
        <f t="shared" ref="J14:J40" si="1">F14-G14</f>
        <v>0</v>
      </c>
    </row>
    <row r="15" spans="1:11" hidden="1" x14ac:dyDescent="0.3">
      <c r="A15" s="326"/>
      <c r="B15" s="327"/>
      <c r="C15" s="328"/>
      <c r="D15" s="308"/>
      <c r="E15" s="414"/>
      <c r="F15" s="308"/>
      <c r="G15" s="145"/>
      <c r="H15" s="145"/>
      <c r="I15" s="145">
        <f t="shared" si="0"/>
        <v>0</v>
      </c>
      <c r="J15" s="310">
        <f t="shared" si="1"/>
        <v>0</v>
      </c>
    </row>
    <row r="16" spans="1:11" hidden="1" x14ac:dyDescent="0.3">
      <c r="A16" s="326"/>
      <c r="B16" s="330"/>
      <c r="C16" s="328"/>
      <c r="D16" s="308"/>
      <c r="E16" s="414"/>
      <c r="F16" s="308"/>
      <c r="G16" s="145"/>
      <c r="H16" s="145"/>
      <c r="I16" s="145">
        <f t="shared" si="0"/>
        <v>0</v>
      </c>
      <c r="J16" s="310">
        <f t="shared" si="1"/>
        <v>0</v>
      </c>
    </row>
    <row r="17" spans="1:11" s="325" customFormat="1" ht="21.6" customHeight="1" x14ac:dyDescent="0.3">
      <c r="A17" s="501">
        <v>2</v>
      </c>
      <c r="B17" s="502" t="s">
        <v>380</v>
      </c>
      <c r="C17" s="486" t="s">
        <v>305</v>
      </c>
      <c r="D17" s="503">
        <f>SUM(D18:D20)</f>
        <v>0</v>
      </c>
      <c r="E17" s="583" t="s">
        <v>305</v>
      </c>
      <c r="F17" s="503">
        <f>SUM(F18:F20)</f>
        <v>0</v>
      </c>
      <c r="G17" s="323"/>
      <c r="H17" s="323"/>
      <c r="I17" s="323"/>
      <c r="J17" s="310"/>
      <c r="K17" s="1004"/>
    </row>
    <row r="18" spans="1:11" hidden="1" x14ac:dyDescent="0.3">
      <c r="A18" s="326"/>
      <c r="B18" s="327" t="s">
        <v>199</v>
      </c>
      <c r="C18" s="328"/>
      <c r="D18" s="308"/>
      <c r="E18" s="414"/>
      <c r="F18" s="308"/>
      <c r="G18" s="145"/>
      <c r="H18" s="145"/>
      <c r="I18" s="145">
        <f t="shared" si="0"/>
        <v>0</v>
      </c>
      <c r="J18" s="310"/>
    </row>
    <row r="19" spans="1:11" hidden="1" x14ac:dyDescent="0.3">
      <c r="A19" s="326"/>
      <c r="B19" s="327"/>
      <c r="C19" s="328"/>
      <c r="D19" s="308"/>
      <c r="E19" s="414"/>
      <c r="F19" s="308"/>
      <c r="G19" s="145"/>
      <c r="H19" s="145"/>
      <c r="I19" s="145">
        <f t="shared" si="0"/>
        <v>0</v>
      </c>
      <c r="J19" s="310"/>
    </row>
    <row r="20" spans="1:11" hidden="1" x14ac:dyDescent="0.3">
      <c r="A20" s="326"/>
      <c r="B20" s="327"/>
      <c r="C20" s="328"/>
      <c r="D20" s="308"/>
      <c r="E20" s="414"/>
      <c r="F20" s="308"/>
      <c r="G20" s="145"/>
      <c r="H20" s="145"/>
      <c r="I20" s="145">
        <f t="shared" si="0"/>
        <v>0</v>
      </c>
      <c r="J20" s="310"/>
    </row>
    <row r="21" spans="1:11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SUM(D22:D27)</f>
        <v>0</v>
      </c>
      <c r="E21" s="584" t="s">
        <v>305</v>
      </c>
      <c r="F21" s="506">
        <f>SUM(F22:F28)</f>
        <v>38641</v>
      </c>
      <c r="G21" s="323"/>
      <c r="H21" s="323"/>
      <c r="I21" s="323"/>
      <c r="J21" s="310"/>
      <c r="K21" s="1004"/>
    </row>
    <row r="22" spans="1:11" x14ac:dyDescent="0.3">
      <c r="A22" s="326"/>
      <c r="B22" s="327" t="s">
        <v>199</v>
      </c>
      <c r="C22" s="328"/>
      <c r="D22" s="308"/>
      <c r="E22" s="414"/>
      <c r="F22" s="308"/>
      <c r="G22" s="145"/>
      <c r="H22" s="145"/>
      <c r="I22" s="145">
        <f t="shared" si="0"/>
        <v>0</v>
      </c>
      <c r="J22" s="310">
        <f t="shared" si="1"/>
        <v>0</v>
      </c>
    </row>
    <row r="23" spans="1:11" ht="37.5" x14ac:dyDescent="0.3">
      <c r="A23" s="326"/>
      <c r="B23" s="327" t="s">
        <v>1189</v>
      </c>
      <c r="C23" s="328"/>
      <c r="D23" s="308"/>
      <c r="E23" s="414"/>
      <c r="F23" s="308">
        <v>2000</v>
      </c>
      <c r="G23" s="145">
        <v>2000</v>
      </c>
      <c r="H23" s="152">
        <v>2000</v>
      </c>
      <c r="I23" s="145">
        <f t="shared" si="0"/>
        <v>0</v>
      </c>
      <c r="J23" s="310">
        <f t="shared" si="1"/>
        <v>0</v>
      </c>
    </row>
    <row r="24" spans="1:11" ht="37.5" hidden="1" x14ac:dyDescent="0.3">
      <c r="A24" s="326"/>
      <c r="B24" s="331" t="s">
        <v>882</v>
      </c>
      <c r="C24" s="328"/>
      <c r="D24" s="308"/>
      <c r="E24" s="414"/>
      <c r="F24" s="308"/>
      <c r="G24" s="145"/>
      <c r="H24" s="152">
        <f t="shared" ref="H24" si="2">1950+1131</f>
        <v>3081</v>
      </c>
      <c r="I24" s="145">
        <f t="shared" si="0"/>
        <v>-3081</v>
      </c>
      <c r="J24" s="310">
        <f t="shared" si="1"/>
        <v>0</v>
      </c>
    </row>
    <row r="25" spans="1:11" ht="37.5" x14ac:dyDescent="0.3">
      <c r="A25" s="326"/>
      <c r="B25" s="572" t="s">
        <v>885</v>
      </c>
      <c r="C25" s="328"/>
      <c r="D25" s="308"/>
      <c r="E25" s="414"/>
      <c r="F25" s="369">
        <f>15000-10560-1359</f>
        <v>3081</v>
      </c>
      <c r="G25" s="145">
        <f>1950+1131</f>
        <v>3081</v>
      </c>
      <c r="H25" s="152">
        <f>1950+1131</f>
        <v>3081</v>
      </c>
      <c r="I25" s="145">
        <f>F25-H25</f>
        <v>0</v>
      </c>
      <c r="J25" s="310">
        <f>F25-G25</f>
        <v>0</v>
      </c>
      <c r="K25" s="1035">
        <v>3081</v>
      </c>
    </row>
    <row r="26" spans="1:11" ht="37.5" x14ac:dyDescent="0.3">
      <c r="A26" s="326"/>
      <c r="B26" s="572" t="s">
        <v>886</v>
      </c>
      <c r="C26" s="328"/>
      <c r="D26" s="308"/>
      <c r="E26" s="414"/>
      <c r="F26" s="308">
        <v>10560</v>
      </c>
      <c r="G26" s="145">
        <v>10560</v>
      </c>
      <c r="H26" s="152">
        <v>10560</v>
      </c>
      <c r="I26" s="145">
        <f>F26-H26</f>
        <v>0</v>
      </c>
      <c r="J26" s="310">
        <f>F26-G26</f>
        <v>0</v>
      </c>
      <c r="K26" s="1035">
        <v>10560</v>
      </c>
    </row>
    <row r="27" spans="1:11" ht="37.5" x14ac:dyDescent="0.3">
      <c r="A27" s="326"/>
      <c r="B27" s="327" t="s">
        <v>883</v>
      </c>
      <c r="C27" s="328"/>
      <c r="D27" s="308"/>
      <c r="E27" s="414"/>
      <c r="F27" s="308">
        <v>23000</v>
      </c>
      <c r="G27" s="145"/>
      <c r="H27" s="152"/>
      <c r="I27" s="145">
        <f t="shared" si="0"/>
        <v>23000</v>
      </c>
      <c r="J27" s="310">
        <f t="shared" si="1"/>
        <v>23000</v>
      </c>
    </row>
    <row r="28" spans="1:11" x14ac:dyDescent="0.3">
      <c r="A28" s="326"/>
      <c r="B28" s="327"/>
      <c r="C28" s="328"/>
      <c r="D28" s="308"/>
      <c r="E28" s="414"/>
      <c r="F28" s="308"/>
      <c r="G28" s="145"/>
      <c r="H28" s="145"/>
      <c r="I28" s="145">
        <f t="shared" si="0"/>
        <v>0</v>
      </c>
      <c r="J28" s="310">
        <f t="shared" si="1"/>
        <v>0</v>
      </c>
    </row>
    <row r="29" spans="1:11" s="325" customFormat="1" ht="21.6" customHeight="1" x14ac:dyDescent="0.3">
      <c r="A29" s="504">
        <v>4</v>
      </c>
      <c r="B29" s="505" t="s">
        <v>382</v>
      </c>
      <c r="C29" s="468" t="s">
        <v>305</v>
      </c>
      <c r="D29" s="506">
        <f>SUM(D30:D39)</f>
        <v>0</v>
      </c>
      <c r="E29" s="584" t="s">
        <v>305</v>
      </c>
      <c r="F29" s="506">
        <f>SUM(F31:F40)</f>
        <v>119859</v>
      </c>
      <c r="G29" s="323"/>
      <c r="H29" s="323"/>
      <c r="I29" s="323"/>
      <c r="J29" s="310"/>
      <c r="K29" s="1004"/>
    </row>
    <row r="30" spans="1:11" x14ac:dyDescent="0.3">
      <c r="A30" s="333"/>
      <c r="B30" s="327" t="s">
        <v>199</v>
      </c>
      <c r="C30" s="328"/>
      <c r="D30" s="308"/>
      <c r="E30" s="414"/>
      <c r="F30" s="308"/>
      <c r="G30" s="145"/>
      <c r="H30" s="145"/>
      <c r="I30" s="145">
        <f t="shared" si="0"/>
        <v>0</v>
      </c>
      <c r="J30" s="310">
        <f t="shared" si="1"/>
        <v>0</v>
      </c>
    </row>
    <row r="31" spans="1:11" ht="37.5" x14ac:dyDescent="0.3">
      <c r="A31" s="334"/>
      <c r="B31" s="148" t="s">
        <v>884</v>
      </c>
      <c r="C31" s="328"/>
      <c r="D31" s="308"/>
      <c r="E31" s="414"/>
      <c r="F31" s="308">
        <v>15000</v>
      </c>
      <c r="G31" s="145"/>
      <c r="H31" s="145"/>
      <c r="I31" s="145">
        <f t="shared" si="0"/>
        <v>15000</v>
      </c>
      <c r="J31" s="310">
        <f t="shared" si="1"/>
        <v>15000</v>
      </c>
    </row>
    <row r="32" spans="1:11" ht="37.5" x14ac:dyDescent="0.3">
      <c r="A32" s="334"/>
      <c r="B32" s="148" t="s">
        <v>907</v>
      </c>
      <c r="C32" s="328"/>
      <c r="D32" s="308"/>
      <c r="E32" s="414"/>
      <c r="F32" s="308">
        <v>8000</v>
      </c>
      <c r="G32" s="145"/>
      <c r="H32" s="145"/>
      <c r="I32" s="145">
        <f t="shared" si="0"/>
        <v>8000</v>
      </c>
      <c r="J32" s="310">
        <f t="shared" si="1"/>
        <v>8000</v>
      </c>
    </row>
    <row r="33" spans="1:11" ht="37.5" hidden="1" x14ac:dyDescent="0.3">
      <c r="A33" s="334"/>
      <c r="B33" s="46" t="s">
        <v>887</v>
      </c>
      <c r="C33" s="328"/>
      <c r="D33" s="308"/>
      <c r="E33" s="414"/>
      <c r="F33" s="308"/>
      <c r="G33" s="145"/>
      <c r="H33" s="145"/>
      <c r="I33" s="145">
        <f>F33-H33</f>
        <v>0</v>
      </c>
      <c r="J33" s="310">
        <f>F33-G33</f>
        <v>0</v>
      </c>
    </row>
    <row r="34" spans="1:11" hidden="1" x14ac:dyDescent="0.3">
      <c r="A34" s="334"/>
      <c r="B34" s="148" t="s">
        <v>634</v>
      </c>
      <c r="C34" s="328"/>
      <c r="D34" s="308"/>
      <c r="E34" s="414"/>
      <c r="F34" s="308"/>
      <c r="G34" s="145"/>
      <c r="H34" s="145"/>
      <c r="I34" s="145">
        <f t="shared" si="0"/>
        <v>0</v>
      </c>
      <c r="J34" s="310">
        <f t="shared" si="1"/>
        <v>0</v>
      </c>
    </row>
    <row r="35" spans="1:11" x14ac:dyDescent="0.3">
      <c r="A35" s="334"/>
      <c r="B35" s="148" t="s">
        <v>635</v>
      </c>
      <c r="C35" s="328"/>
      <c r="D35" s="308"/>
      <c r="E35" s="414"/>
      <c r="F35" s="308">
        <v>66000</v>
      </c>
      <c r="G35" s="145">
        <f>45152+12624+8126.64</f>
        <v>65902.64</v>
      </c>
      <c r="H35" s="145">
        <f>8126.64+12624+45152</f>
        <v>65902.64</v>
      </c>
      <c r="I35" s="145">
        <f t="shared" si="0"/>
        <v>97.360000000000582</v>
      </c>
      <c r="J35" s="310">
        <f t="shared" si="1"/>
        <v>97.360000000000582</v>
      </c>
      <c r="K35" s="1035">
        <v>65902.64</v>
      </c>
    </row>
    <row r="36" spans="1:11" hidden="1" x14ac:dyDescent="0.3">
      <c r="A36" s="334"/>
      <c r="B36" s="148" t="s">
        <v>636</v>
      </c>
      <c r="C36" s="328"/>
      <c r="D36" s="308"/>
      <c r="E36" s="414"/>
      <c r="F36" s="308"/>
      <c r="G36" s="145"/>
      <c r="H36" s="145"/>
      <c r="I36" s="145">
        <f t="shared" si="0"/>
        <v>0</v>
      </c>
      <c r="J36" s="310">
        <f t="shared" si="1"/>
        <v>0</v>
      </c>
    </row>
    <row r="37" spans="1:11" x14ac:dyDescent="0.3">
      <c r="A37" s="334"/>
      <c r="B37" s="148" t="s">
        <v>670</v>
      </c>
      <c r="C37" s="328"/>
      <c r="D37" s="308"/>
      <c r="E37" s="414"/>
      <c r="F37" s="369">
        <f>14000-641</f>
        <v>13359</v>
      </c>
      <c r="G37" s="145">
        <f>431.09+10137.63</f>
        <v>10568.72</v>
      </c>
      <c r="H37" s="145">
        <f>431.09+10137.63</f>
        <v>10568.72</v>
      </c>
      <c r="I37" s="145">
        <f t="shared" si="0"/>
        <v>2790.2800000000007</v>
      </c>
      <c r="J37" s="310">
        <f t="shared" si="1"/>
        <v>2790.2800000000007</v>
      </c>
      <c r="K37" s="1035">
        <v>10568.72</v>
      </c>
    </row>
    <row r="38" spans="1:11" x14ac:dyDescent="0.3">
      <c r="A38" s="334"/>
      <c r="B38" s="329" t="s">
        <v>524</v>
      </c>
      <c r="C38" s="328"/>
      <c r="D38" s="308"/>
      <c r="E38" s="414"/>
      <c r="F38" s="308">
        <v>17500</v>
      </c>
      <c r="G38" s="145">
        <v>9600</v>
      </c>
      <c r="H38" s="145">
        <v>9600</v>
      </c>
      <c r="I38" s="145">
        <f t="shared" si="0"/>
        <v>7900</v>
      </c>
      <c r="J38" s="310">
        <f t="shared" si="1"/>
        <v>7900</v>
      </c>
    </row>
    <row r="39" spans="1:11" x14ac:dyDescent="0.3">
      <c r="A39" s="334"/>
      <c r="B39" s="329"/>
      <c r="C39" s="328"/>
      <c r="D39" s="308"/>
      <c r="E39" s="414"/>
      <c r="F39" s="308"/>
      <c r="G39" s="145"/>
      <c r="H39" s="145"/>
      <c r="I39" s="145">
        <f t="shared" si="0"/>
        <v>0</v>
      </c>
      <c r="J39" s="310">
        <f t="shared" si="1"/>
        <v>0</v>
      </c>
    </row>
    <row r="40" spans="1:11" x14ac:dyDescent="0.3">
      <c r="A40" s="334"/>
      <c r="B40" s="327"/>
      <c r="C40" s="328"/>
      <c r="D40" s="308"/>
      <c r="E40" s="414"/>
      <c r="F40" s="308"/>
      <c r="G40" s="145"/>
      <c r="H40" s="145"/>
      <c r="I40" s="145"/>
      <c r="J40" s="310">
        <f t="shared" si="1"/>
        <v>0</v>
      </c>
    </row>
    <row r="41" spans="1:11" ht="21" customHeight="1" x14ac:dyDescent="0.3">
      <c r="A41" s="504"/>
      <c r="B41" s="505" t="s">
        <v>295</v>
      </c>
      <c r="C41" s="468" t="s">
        <v>305</v>
      </c>
      <c r="D41" s="506">
        <f>D29+D21+D17+D13</f>
        <v>0</v>
      </c>
      <c r="E41" s="584" t="s">
        <v>305</v>
      </c>
      <c r="F41" s="506">
        <f>F13+F17+F21+F29</f>
        <v>158500</v>
      </c>
      <c r="G41" s="335" t="s">
        <v>366</v>
      </c>
      <c r="H41" s="335">
        <f>SUM(H13:H40)</f>
        <v>104793.36</v>
      </c>
      <c r="I41" s="335">
        <f>SUM(I13:I40)</f>
        <v>53706.64</v>
      </c>
      <c r="J41" s="335">
        <f>SUM(J13:J40)</f>
        <v>56787.64</v>
      </c>
    </row>
    <row r="42" spans="1:11" hidden="1" x14ac:dyDescent="0.3">
      <c r="A42" s="1313" t="s">
        <v>513</v>
      </c>
      <c r="B42" s="1313"/>
      <c r="C42" s="1313"/>
      <c r="D42" s="1313"/>
      <c r="E42" s="1313"/>
      <c r="F42" s="1313"/>
    </row>
    <row r="43" spans="1:11" s="325" customFormat="1" ht="21.6" hidden="1" customHeight="1" x14ac:dyDescent="0.3">
      <c r="A43" s="501">
        <v>1</v>
      </c>
      <c r="B43" s="502" t="s">
        <v>378</v>
      </c>
      <c r="C43" s="486" t="s">
        <v>305</v>
      </c>
      <c r="D43" s="503">
        <f>SUM(D44:D46)</f>
        <v>0</v>
      </c>
      <c r="E43" s="583" t="s">
        <v>305</v>
      </c>
      <c r="F43" s="503">
        <f>SUM(F44:F46)</f>
        <v>0</v>
      </c>
      <c r="G43" s="323"/>
      <c r="H43" s="323"/>
      <c r="I43" s="323"/>
      <c r="J43" s="310"/>
      <c r="K43" s="1004"/>
    </row>
    <row r="44" spans="1:11" hidden="1" x14ac:dyDescent="0.3">
      <c r="A44" s="326"/>
      <c r="B44" s="327" t="s">
        <v>379</v>
      </c>
      <c r="C44" s="328"/>
      <c r="D44" s="308"/>
      <c r="E44" s="414"/>
      <c r="F44" s="308"/>
      <c r="G44" s="145"/>
      <c r="H44" s="145"/>
      <c r="I44" s="145">
        <f>F44-H44</f>
        <v>0</v>
      </c>
      <c r="J44" s="310">
        <f>F44-G44</f>
        <v>0</v>
      </c>
    </row>
    <row r="45" spans="1:11" hidden="1" x14ac:dyDescent="0.3">
      <c r="A45" s="326"/>
      <c r="B45" s="327"/>
      <c r="C45" s="328"/>
      <c r="D45" s="308"/>
      <c r="E45" s="414"/>
      <c r="F45" s="308"/>
      <c r="G45" s="145"/>
      <c r="H45" s="145"/>
      <c r="I45" s="145">
        <f>F45-H45</f>
        <v>0</v>
      </c>
      <c r="J45" s="310">
        <f>F45-G45</f>
        <v>0</v>
      </c>
    </row>
    <row r="46" spans="1:11" hidden="1" x14ac:dyDescent="0.3">
      <c r="A46" s="326"/>
      <c r="B46" s="330"/>
      <c r="C46" s="328"/>
      <c r="D46" s="308"/>
      <c r="E46" s="414"/>
      <c r="F46" s="308"/>
      <c r="G46" s="145"/>
      <c r="H46" s="145"/>
      <c r="I46" s="145">
        <f>F46-H46</f>
        <v>0</v>
      </c>
      <c r="J46" s="310">
        <f>F46-G46</f>
        <v>0</v>
      </c>
    </row>
    <row r="47" spans="1:11" s="325" customFormat="1" ht="21.6" hidden="1" customHeight="1" x14ac:dyDescent="0.3">
      <c r="A47" s="501">
        <v>2</v>
      </c>
      <c r="B47" s="502" t="s">
        <v>380</v>
      </c>
      <c r="C47" s="486" t="s">
        <v>305</v>
      </c>
      <c r="D47" s="503">
        <f>SUM(D48:D50)</f>
        <v>0</v>
      </c>
      <c r="E47" s="583" t="s">
        <v>305</v>
      </c>
      <c r="F47" s="503">
        <f>SUM(F48:F50)</f>
        <v>0</v>
      </c>
      <c r="G47" s="323"/>
      <c r="H47" s="323"/>
      <c r="I47" s="323"/>
      <c r="J47" s="310"/>
      <c r="K47" s="1004"/>
    </row>
    <row r="48" spans="1:11" hidden="1" x14ac:dyDescent="0.3">
      <c r="A48" s="326"/>
      <c r="B48" s="327" t="s">
        <v>199</v>
      </c>
      <c r="C48" s="328"/>
      <c r="D48" s="308"/>
      <c r="E48" s="414"/>
      <c r="F48" s="308"/>
      <c r="G48" s="145"/>
      <c r="H48" s="145"/>
      <c r="I48" s="145">
        <f>F48-H48</f>
        <v>0</v>
      </c>
      <c r="J48" s="310"/>
    </row>
    <row r="49" spans="1:11" hidden="1" x14ac:dyDescent="0.3">
      <c r="A49" s="326"/>
      <c r="B49" s="327"/>
      <c r="C49" s="328"/>
      <c r="D49" s="308"/>
      <c r="E49" s="414"/>
      <c r="F49" s="308"/>
      <c r="G49" s="145"/>
      <c r="H49" s="145"/>
      <c r="I49" s="145">
        <f>F49-H49</f>
        <v>0</v>
      </c>
      <c r="J49" s="310"/>
    </row>
    <row r="50" spans="1:11" hidden="1" x14ac:dyDescent="0.3">
      <c r="A50" s="326"/>
      <c r="B50" s="327"/>
      <c r="C50" s="328"/>
      <c r="D50" s="308"/>
      <c r="E50" s="414"/>
      <c r="F50" s="308"/>
      <c r="G50" s="145"/>
      <c r="H50" s="145"/>
      <c r="I50" s="145">
        <f>F50-H50</f>
        <v>0</v>
      </c>
      <c r="J50" s="310"/>
    </row>
    <row r="51" spans="1:11" s="325" customFormat="1" ht="21.6" hidden="1" customHeight="1" x14ac:dyDescent="0.3">
      <c r="A51" s="504">
        <v>3</v>
      </c>
      <c r="B51" s="505" t="s">
        <v>381</v>
      </c>
      <c r="C51" s="468" t="s">
        <v>305</v>
      </c>
      <c r="D51" s="506">
        <f>SUM(D52:D56)</f>
        <v>0</v>
      </c>
      <c r="E51" s="584" t="s">
        <v>305</v>
      </c>
      <c r="F51" s="506">
        <f>SUM(F52:F57)</f>
        <v>0</v>
      </c>
      <c r="G51" s="323"/>
      <c r="H51" s="323"/>
      <c r="I51" s="323"/>
      <c r="J51" s="310"/>
      <c r="K51" s="1004"/>
    </row>
    <row r="52" spans="1:11" hidden="1" x14ac:dyDescent="0.3">
      <c r="A52" s="326"/>
      <c r="B52" s="327" t="s">
        <v>199</v>
      </c>
      <c r="C52" s="328"/>
      <c r="D52" s="308"/>
      <c r="E52" s="414"/>
      <c r="F52" s="308"/>
      <c r="G52" s="145"/>
      <c r="H52" s="145"/>
      <c r="I52" s="145">
        <f t="shared" ref="I52:I57" si="3">F52-H52</f>
        <v>0</v>
      </c>
      <c r="J52" s="310">
        <f t="shared" ref="J52:J57" si="4">F52-G52</f>
        <v>0</v>
      </c>
    </row>
    <row r="53" spans="1:11" ht="37.5" hidden="1" x14ac:dyDescent="0.3">
      <c r="A53" s="326"/>
      <c r="B53" s="331" t="s">
        <v>882</v>
      </c>
      <c r="C53" s="328"/>
      <c r="D53" s="308"/>
      <c r="E53" s="414"/>
      <c r="F53" s="308"/>
      <c r="G53" s="145"/>
      <c r="H53" s="152"/>
      <c r="I53" s="145">
        <f t="shared" si="3"/>
        <v>0</v>
      </c>
      <c r="J53" s="310">
        <f t="shared" si="4"/>
        <v>0</v>
      </c>
    </row>
    <row r="54" spans="1:11" ht="37.5" hidden="1" x14ac:dyDescent="0.3">
      <c r="A54" s="326"/>
      <c r="B54" s="572" t="s">
        <v>885</v>
      </c>
      <c r="C54" s="328"/>
      <c r="D54" s="308"/>
      <c r="E54" s="414"/>
      <c r="F54" s="308"/>
      <c r="G54" s="145"/>
      <c r="H54" s="152"/>
      <c r="I54" s="145">
        <f t="shared" si="3"/>
        <v>0</v>
      </c>
      <c r="J54" s="310">
        <f t="shared" si="4"/>
        <v>0</v>
      </c>
    </row>
    <row r="55" spans="1:11" ht="37.5" hidden="1" x14ac:dyDescent="0.3">
      <c r="A55" s="326"/>
      <c r="B55" s="572" t="s">
        <v>886</v>
      </c>
      <c r="C55" s="328"/>
      <c r="D55" s="308"/>
      <c r="E55" s="414"/>
      <c r="F55" s="308"/>
      <c r="G55" s="145"/>
      <c r="H55" s="152"/>
      <c r="I55" s="145">
        <f t="shared" si="3"/>
        <v>0</v>
      </c>
      <c r="J55" s="310">
        <f t="shared" si="4"/>
        <v>0</v>
      </c>
    </row>
    <row r="56" spans="1:11" ht="37.5" hidden="1" x14ac:dyDescent="0.3">
      <c r="A56" s="326"/>
      <c r="B56" s="327" t="s">
        <v>883</v>
      </c>
      <c r="C56" s="328"/>
      <c r="D56" s="308"/>
      <c r="E56" s="414"/>
      <c r="F56" s="308"/>
      <c r="G56" s="145"/>
      <c r="H56" s="152"/>
      <c r="I56" s="145">
        <f t="shared" si="3"/>
        <v>0</v>
      </c>
      <c r="J56" s="310">
        <f t="shared" si="4"/>
        <v>0</v>
      </c>
    </row>
    <row r="57" spans="1:11" hidden="1" x14ac:dyDescent="0.3">
      <c r="A57" s="326"/>
      <c r="B57" s="327"/>
      <c r="C57" s="328"/>
      <c r="D57" s="308"/>
      <c r="E57" s="414"/>
      <c r="F57" s="308"/>
      <c r="G57" s="145"/>
      <c r="H57" s="145"/>
      <c r="I57" s="145">
        <f t="shared" si="3"/>
        <v>0</v>
      </c>
      <c r="J57" s="310">
        <f t="shared" si="4"/>
        <v>0</v>
      </c>
    </row>
    <row r="58" spans="1:11" s="325" customFormat="1" ht="21.6" hidden="1" customHeight="1" x14ac:dyDescent="0.3">
      <c r="A58" s="504">
        <v>4</v>
      </c>
      <c r="B58" s="505" t="s">
        <v>382</v>
      </c>
      <c r="C58" s="468" t="s">
        <v>305</v>
      </c>
      <c r="D58" s="506">
        <f>SUM(D59:D68)</f>
        <v>0</v>
      </c>
      <c r="E58" s="584" t="s">
        <v>305</v>
      </c>
      <c r="F58" s="506">
        <f>SUM(F60:F69)</f>
        <v>0</v>
      </c>
      <c r="G58" s="323"/>
      <c r="H58" s="323"/>
      <c r="I58" s="323"/>
      <c r="J58" s="310"/>
      <c r="K58" s="1004"/>
    </row>
    <row r="59" spans="1:11" hidden="1" x14ac:dyDescent="0.3">
      <c r="A59" s="333"/>
      <c r="B59" s="327" t="s">
        <v>199</v>
      </c>
      <c r="C59" s="328"/>
      <c r="D59" s="308"/>
      <c r="E59" s="414"/>
      <c r="F59" s="308"/>
      <c r="G59" s="145"/>
      <c r="H59" s="145"/>
      <c r="I59" s="145">
        <f t="shared" ref="I59:I68" si="5">F59-H59</f>
        <v>0</v>
      </c>
      <c r="J59" s="310">
        <f t="shared" ref="J59:J69" si="6">F59-G59</f>
        <v>0</v>
      </c>
    </row>
    <row r="60" spans="1:11" ht="37.5" hidden="1" x14ac:dyDescent="0.3">
      <c r="A60" s="334"/>
      <c r="B60" s="148" t="s">
        <v>884</v>
      </c>
      <c r="C60" s="328"/>
      <c r="D60" s="308"/>
      <c r="E60" s="414"/>
      <c r="F60" s="308"/>
      <c r="G60" s="145"/>
      <c r="H60" s="145"/>
      <c r="I60" s="145">
        <f t="shared" si="5"/>
        <v>0</v>
      </c>
      <c r="J60" s="310">
        <f t="shared" si="6"/>
        <v>0</v>
      </c>
    </row>
    <row r="61" spans="1:11" ht="37.5" hidden="1" x14ac:dyDescent="0.3">
      <c r="A61" s="334"/>
      <c r="B61" s="148" t="s">
        <v>907</v>
      </c>
      <c r="C61" s="328"/>
      <c r="D61" s="308"/>
      <c r="E61" s="414"/>
      <c r="F61" s="308"/>
      <c r="G61" s="145"/>
      <c r="H61" s="145"/>
      <c r="I61" s="145">
        <f t="shared" si="5"/>
        <v>0</v>
      </c>
      <c r="J61" s="310">
        <f t="shared" si="6"/>
        <v>0</v>
      </c>
    </row>
    <row r="62" spans="1:11" ht="37.5" hidden="1" x14ac:dyDescent="0.3">
      <c r="A62" s="334"/>
      <c r="B62" s="46" t="s">
        <v>887</v>
      </c>
      <c r="C62" s="328"/>
      <c r="D62" s="308"/>
      <c r="E62" s="414"/>
      <c r="F62" s="308"/>
      <c r="G62" s="145"/>
      <c r="H62" s="145"/>
      <c r="I62" s="145">
        <f t="shared" si="5"/>
        <v>0</v>
      </c>
      <c r="J62" s="310">
        <f t="shared" si="6"/>
        <v>0</v>
      </c>
    </row>
    <row r="63" spans="1:11" hidden="1" x14ac:dyDescent="0.3">
      <c r="A63" s="334"/>
      <c r="B63" s="148" t="s">
        <v>634</v>
      </c>
      <c r="C63" s="328"/>
      <c r="D63" s="308"/>
      <c r="E63" s="414"/>
      <c r="F63" s="308"/>
      <c r="G63" s="145"/>
      <c r="H63" s="145"/>
      <c r="I63" s="145">
        <f t="shared" si="5"/>
        <v>0</v>
      </c>
      <c r="J63" s="310">
        <f t="shared" si="6"/>
        <v>0</v>
      </c>
    </row>
    <row r="64" spans="1:11" hidden="1" x14ac:dyDescent="0.3">
      <c r="A64" s="334"/>
      <c r="B64" s="148" t="s">
        <v>635</v>
      </c>
      <c r="C64" s="328"/>
      <c r="D64" s="308"/>
      <c r="E64" s="414"/>
      <c r="F64" s="308"/>
      <c r="G64" s="145"/>
      <c r="H64" s="145"/>
      <c r="I64" s="145">
        <f t="shared" si="5"/>
        <v>0</v>
      </c>
      <c r="J64" s="310">
        <f t="shared" si="6"/>
        <v>0</v>
      </c>
    </row>
    <row r="65" spans="1:10" hidden="1" x14ac:dyDescent="0.3">
      <c r="A65" s="334"/>
      <c r="B65" s="148" t="s">
        <v>636</v>
      </c>
      <c r="C65" s="328"/>
      <c r="D65" s="308"/>
      <c r="E65" s="414"/>
      <c r="F65" s="308"/>
      <c r="G65" s="145"/>
      <c r="H65" s="145"/>
      <c r="I65" s="145">
        <f t="shared" si="5"/>
        <v>0</v>
      </c>
      <c r="J65" s="310">
        <f t="shared" si="6"/>
        <v>0</v>
      </c>
    </row>
    <row r="66" spans="1:10" hidden="1" x14ac:dyDescent="0.3">
      <c r="A66" s="334"/>
      <c r="B66" s="148" t="s">
        <v>670</v>
      </c>
      <c r="C66" s="328"/>
      <c r="D66" s="308"/>
      <c r="E66" s="414"/>
      <c r="F66" s="308"/>
      <c r="G66" s="145"/>
      <c r="H66" s="145"/>
      <c r="I66" s="145">
        <f t="shared" si="5"/>
        <v>0</v>
      </c>
      <c r="J66" s="310">
        <f t="shared" si="6"/>
        <v>0</v>
      </c>
    </row>
    <row r="67" spans="1:10" hidden="1" x14ac:dyDescent="0.3">
      <c r="A67" s="334"/>
      <c r="B67" s="329" t="s">
        <v>524</v>
      </c>
      <c r="C67" s="328"/>
      <c r="D67" s="308"/>
      <c r="E67" s="414"/>
      <c r="F67" s="308"/>
      <c r="G67" s="145"/>
      <c r="H67" s="145"/>
      <c r="I67" s="145">
        <f t="shared" si="5"/>
        <v>0</v>
      </c>
      <c r="J67" s="310">
        <f t="shared" si="6"/>
        <v>0</v>
      </c>
    </row>
    <row r="68" spans="1:10" hidden="1" x14ac:dyDescent="0.3">
      <c r="A68" s="334"/>
      <c r="B68" s="329"/>
      <c r="C68" s="328"/>
      <c r="D68" s="308"/>
      <c r="E68" s="414"/>
      <c r="F68" s="308"/>
      <c r="G68" s="145"/>
      <c r="H68" s="145"/>
      <c r="I68" s="145">
        <f t="shared" si="5"/>
        <v>0</v>
      </c>
      <c r="J68" s="310">
        <f t="shared" si="6"/>
        <v>0</v>
      </c>
    </row>
    <row r="69" spans="1:10" hidden="1" x14ac:dyDescent="0.3">
      <c r="A69" s="334"/>
      <c r="B69" s="327"/>
      <c r="C69" s="328"/>
      <c r="D69" s="308"/>
      <c r="E69" s="414"/>
      <c r="F69" s="308"/>
      <c r="G69" s="145"/>
      <c r="H69" s="145"/>
      <c r="I69" s="145"/>
      <c r="J69" s="310">
        <f t="shared" si="6"/>
        <v>0</v>
      </c>
    </row>
    <row r="70" spans="1:10" ht="21" hidden="1" customHeight="1" x14ac:dyDescent="0.3">
      <c r="A70" s="504"/>
      <c r="B70" s="505" t="s">
        <v>295</v>
      </c>
      <c r="C70" s="468" t="s">
        <v>305</v>
      </c>
      <c r="D70" s="506">
        <f>D58+D51+D47+D43</f>
        <v>0</v>
      </c>
      <c r="E70" s="584" t="s">
        <v>305</v>
      </c>
      <c r="F70" s="506">
        <f>F43+F47+F51+F58</f>
        <v>0</v>
      </c>
      <c r="G70" s="335" t="s">
        <v>366</v>
      </c>
      <c r="H70" s="335">
        <f t="shared" ref="H70:J71" si="7">SUM(H43:H69)</f>
        <v>0</v>
      </c>
      <c r="I70" s="335">
        <f t="shared" si="7"/>
        <v>0</v>
      </c>
      <c r="J70" s="335">
        <f t="shared" si="7"/>
        <v>0</v>
      </c>
    </row>
    <row r="71" spans="1:10" hidden="1" x14ac:dyDescent="0.3">
      <c r="G71" s="143" t="s">
        <v>387</v>
      </c>
      <c r="H71" s="589">
        <f t="shared" si="7"/>
        <v>0</v>
      </c>
      <c r="I71" s="589">
        <f t="shared" si="7"/>
        <v>0</v>
      </c>
      <c r="J71" s="589">
        <f t="shared" si="7"/>
        <v>0</v>
      </c>
    </row>
    <row r="72" spans="1:10" hidden="1" x14ac:dyDescent="0.3"/>
    <row r="73" spans="1:10" hidden="1" x14ac:dyDescent="0.3"/>
    <row r="75" spans="1:10" x14ac:dyDescent="0.3">
      <c r="A75" s="1083" t="s">
        <v>762</v>
      </c>
      <c r="B75" s="42"/>
      <c r="C75" s="42"/>
      <c r="D75" s="241"/>
      <c r="E75" s="42"/>
      <c r="F75" s="1084" t="s">
        <v>1131</v>
      </c>
      <c r="G75" s="42"/>
      <c r="H75" s="42"/>
      <c r="I75" s="296"/>
      <c r="J75" s="122"/>
    </row>
    <row r="76" spans="1:10" x14ac:dyDescent="0.3">
      <c r="A76" s="297"/>
      <c r="B76" s="297"/>
      <c r="C76" s="297"/>
      <c r="D76" s="298" t="s">
        <v>131</v>
      </c>
      <c r="E76" s="297"/>
      <c r="F76" s="298" t="s">
        <v>132</v>
      </c>
      <c r="G76" s="297"/>
      <c r="H76" s="297"/>
      <c r="I76" s="299"/>
      <c r="J76" s="122"/>
    </row>
    <row r="77" spans="1:10" x14ac:dyDescent="0.3">
      <c r="A77" s="41"/>
      <c r="B77" s="41"/>
      <c r="C77" s="41"/>
      <c r="D77" s="41"/>
      <c r="E77" s="41"/>
      <c r="F77" s="41"/>
      <c r="G77" s="41"/>
      <c r="H77" s="41"/>
      <c r="I77" s="300"/>
      <c r="J77" s="122"/>
    </row>
    <row r="78" spans="1:10" x14ac:dyDescent="0.3">
      <c r="A78" s="48" t="s">
        <v>133</v>
      </c>
      <c r="B78" s="42"/>
      <c r="C78" s="42"/>
      <c r="D78" s="241"/>
      <c r="E78" s="42"/>
      <c r="F78" s="869" t="s">
        <v>1104</v>
      </c>
      <c r="G78" s="42"/>
      <c r="H78" s="42"/>
      <c r="I78" s="296"/>
      <c r="J78" s="122"/>
    </row>
    <row r="79" spans="1:10" x14ac:dyDescent="0.3">
      <c r="A79" s="297"/>
      <c r="B79" s="297"/>
      <c r="C79" s="297"/>
      <c r="D79" s="298" t="s">
        <v>131</v>
      </c>
      <c r="E79" s="297"/>
      <c r="F79" s="298" t="s">
        <v>132</v>
      </c>
      <c r="G79" s="297"/>
      <c r="H79" s="297"/>
      <c r="I79" s="299"/>
      <c r="J79" s="122"/>
    </row>
    <row r="80" spans="1:10" x14ac:dyDescent="0.3">
      <c r="A80" s="53"/>
      <c r="B80" s="53"/>
      <c r="C80" s="53"/>
      <c r="D80" s="53"/>
      <c r="E80" s="53"/>
      <c r="F80" s="53"/>
      <c r="G80" s="158"/>
      <c r="H80" s="158"/>
      <c r="I80" s="158"/>
    </row>
    <row r="82" spans="2:2" ht="21" x14ac:dyDescent="0.35">
      <c r="B82" s="153"/>
    </row>
  </sheetData>
  <mergeCells count="8">
    <mergeCell ref="A42:F42"/>
    <mergeCell ref="A3:F3"/>
    <mergeCell ref="A6:D6"/>
    <mergeCell ref="A9:A10"/>
    <mergeCell ref="B9:B10"/>
    <mergeCell ref="C9:D9"/>
    <mergeCell ref="E9:F9"/>
    <mergeCell ref="A12:F12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K49"/>
  <sheetViews>
    <sheetView view="pageBreakPreview" topLeftCell="A20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37.285156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1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1" ht="43.5" customHeight="1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586" t="s">
        <v>357</v>
      </c>
      <c r="H11" s="587" t="s">
        <v>302</v>
      </c>
      <c r="I11" s="587" t="s">
        <v>303</v>
      </c>
      <c r="J11" s="494" t="s">
        <v>605</v>
      </c>
    </row>
    <row r="12" spans="1:11" s="325" customFormat="1" ht="21.6" customHeight="1" x14ac:dyDescent="0.3">
      <c r="A12" s="501">
        <v>1</v>
      </c>
      <c r="B12" s="502" t="s">
        <v>378</v>
      </c>
      <c r="C12" s="486" t="s">
        <v>305</v>
      </c>
      <c r="D12" s="503">
        <f>SUM(D13:D15)</f>
        <v>0</v>
      </c>
      <c r="E12" s="583" t="s">
        <v>305</v>
      </c>
      <c r="F12" s="503">
        <f>SUM(F13:F15)</f>
        <v>0</v>
      </c>
      <c r="G12" s="323"/>
      <c r="H12" s="323"/>
      <c r="I12" s="323"/>
      <c r="J12" s="310"/>
    </row>
    <row r="13" spans="1:11" hidden="1" x14ac:dyDescent="0.3">
      <c r="A13" s="326"/>
      <c r="B13" s="327" t="s">
        <v>379</v>
      </c>
      <c r="C13" s="328"/>
      <c r="D13" s="308"/>
      <c r="E13" s="414"/>
      <c r="F13" s="308"/>
      <c r="G13" s="145"/>
      <c r="H13" s="145"/>
      <c r="I13" s="145">
        <f t="shared" ref="I13:I37" si="0">F13-H13</f>
        <v>0</v>
      </c>
      <c r="J13" s="310">
        <f t="shared" ref="J13:J38" si="1">F13-G13</f>
        <v>0</v>
      </c>
    </row>
    <row r="14" spans="1:11" hidden="1" x14ac:dyDescent="0.3">
      <c r="A14" s="326"/>
      <c r="B14" s="327"/>
      <c r="C14" s="328"/>
      <c r="D14" s="308"/>
      <c r="E14" s="414"/>
      <c r="F14" s="308"/>
      <c r="G14" s="145"/>
      <c r="H14" s="145"/>
      <c r="I14" s="145">
        <f t="shared" si="0"/>
        <v>0</v>
      </c>
      <c r="J14" s="310">
        <f t="shared" si="1"/>
        <v>0</v>
      </c>
    </row>
    <row r="15" spans="1:11" hidden="1" x14ac:dyDescent="0.3">
      <c r="A15" s="326"/>
      <c r="B15" s="330"/>
      <c r="C15" s="328"/>
      <c r="D15" s="308"/>
      <c r="E15" s="414"/>
      <c r="F15" s="308"/>
      <c r="G15" s="145"/>
      <c r="H15" s="145"/>
      <c r="I15" s="145">
        <f t="shared" si="0"/>
        <v>0</v>
      </c>
      <c r="J15" s="310">
        <f t="shared" si="1"/>
        <v>0</v>
      </c>
    </row>
    <row r="16" spans="1:11" s="325" customFormat="1" ht="21.6" customHeight="1" x14ac:dyDescent="0.3">
      <c r="A16" s="501">
        <v>2</v>
      </c>
      <c r="B16" s="502" t="s">
        <v>380</v>
      </c>
      <c r="C16" s="486" t="s">
        <v>305</v>
      </c>
      <c r="D16" s="503">
        <f>SUM(D17:D19)</f>
        <v>0</v>
      </c>
      <c r="E16" s="583" t="s">
        <v>305</v>
      </c>
      <c r="F16" s="503">
        <f>SUM(F17:F19)</f>
        <v>0</v>
      </c>
      <c r="G16" s="323"/>
      <c r="H16" s="323"/>
      <c r="I16" s="323"/>
      <c r="J16" s="310"/>
    </row>
    <row r="17" spans="1:10" hidden="1" x14ac:dyDescent="0.3">
      <c r="A17" s="326"/>
      <c r="B17" s="327" t="s">
        <v>199</v>
      </c>
      <c r="C17" s="328"/>
      <c r="D17" s="308"/>
      <c r="E17" s="414"/>
      <c r="F17" s="308"/>
      <c r="G17" s="145"/>
      <c r="H17" s="145"/>
      <c r="I17" s="145">
        <f t="shared" si="0"/>
        <v>0</v>
      </c>
      <c r="J17" s="310"/>
    </row>
    <row r="18" spans="1:10" hidden="1" x14ac:dyDescent="0.3">
      <c r="A18" s="326"/>
      <c r="B18" s="327"/>
      <c r="C18" s="328"/>
      <c r="D18" s="308"/>
      <c r="E18" s="414"/>
      <c r="F18" s="308"/>
      <c r="G18" s="145"/>
      <c r="H18" s="145"/>
      <c r="I18" s="145">
        <f t="shared" si="0"/>
        <v>0</v>
      </c>
      <c r="J18" s="310"/>
    </row>
    <row r="19" spans="1:10" hidden="1" x14ac:dyDescent="0.3">
      <c r="A19" s="326"/>
      <c r="B19" s="327"/>
      <c r="C19" s="328"/>
      <c r="D19" s="308"/>
      <c r="E19" s="414"/>
      <c r="F19" s="308"/>
      <c r="G19" s="145"/>
      <c r="H19" s="145"/>
      <c r="I19" s="145">
        <f t="shared" si="0"/>
        <v>0</v>
      </c>
      <c r="J19" s="310"/>
    </row>
    <row r="20" spans="1:10" s="325" customFormat="1" ht="21.6" customHeight="1" x14ac:dyDescent="0.3">
      <c r="A20" s="504">
        <v>3</v>
      </c>
      <c r="B20" s="505" t="s">
        <v>381</v>
      </c>
      <c r="C20" s="468" t="s">
        <v>305</v>
      </c>
      <c r="D20" s="506">
        <f>SUM(D21:D25)</f>
        <v>0</v>
      </c>
      <c r="E20" s="584" t="s">
        <v>305</v>
      </c>
      <c r="F20" s="506">
        <f>SUM(F21:F26)</f>
        <v>38000</v>
      </c>
      <c r="G20" s="323"/>
      <c r="H20" s="323"/>
      <c r="I20" s="323"/>
      <c r="J20" s="310"/>
    </row>
    <row r="21" spans="1:10" x14ac:dyDescent="0.3">
      <c r="A21" s="326"/>
      <c r="B21" s="327" t="s">
        <v>199</v>
      </c>
      <c r="C21" s="328"/>
      <c r="D21" s="308"/>
      <c r="E21" s="414"/>
      <c r="F21" s="308"/>
      <c r="G21" s="145"/>
      <c r="H21" s="145"/>
      <c r="I21" s="145">
        <f t="shared" si="0"/>
        <v>0</v>
      </c>
      <c r="J21" s="310">
        <f t="shared" si="1"/>
        <v>0</v>
      </c>
    </row>
    <row r="22" spans="1:10" ht="37.5" hidden="1" x14ac:dyDescent="0.3">
      <c r="A22" s="326"/>
      <c r="B22" s="331" t="s">
        <v>882</v>
      </c>
      <c r="C22" s="328"/>
      <c r="D22" s="308"/>
      <c r="E22" s="414"/>
      <c r="F22" s="308"/>
      <c r="G22" s="145"/>
      <c r="H22" s="152"/>
      <c r="I22" s="145">
        <f t="shared" si="0"/>
        <v>0</v>
      </c>
      <c r="J22" s="310">
        <f t="shared" si="1"/>
        <v>0</v>
      </c>
    </row>
    <row r="23" spans="1:10" ht="37.5" x14ac:dyDescent="0.3">
      <c r="A23" s="326"/>
      <c r="B23" s="572" t="s">
        <v>885</v>
      </c>
      <c r="C23" s="328"/>
      <c r="D23" s="308"/>
      <c r="E23" s="414"/>
      <c r="F23" s="308">
        <v>15000</v>
      </c>
      <c r="G23" s="145"/>
      <c r="H23" s="152"/>
      <c r="I23" s="145">
        <f t="shared" si="0"/>
        <v>15000</v>
      </c>
      <c r="J23" s="310">
        <f t="shared" si="1"/>
        <v>15000</v>
      </c>
    </row>
    <row r="24" spans="1:10" ht="37.5" hidden="1" x14ac:dyDescent="0.3">
      <c r="A24" s="326"/>
      <c r="B24" s="572" t="s">
        <v>886</v>
      </c>
      <c r="C24" s="328"/>
      <c r="D24" s="308"/>
      <c r="E24" s="414"/>
      <c r="F24" s="308"/>
      <c r="G24" s="145"/>
      <c r="H24" s="152"/>
      <c r="I24" s="145">
        <f t="shared" si="0"/>
        <v>0</v>
      </c>
      <c r="J24" s="310">
        <f t="shared" si="1"/>
        <v>0</v>
      </c>
    </row>
    <row r="25" spans="1:10" ht="37.5" x14ac:dyDescent="0.3">
      <c r="A25" s="326"/>
      <c r="B25" s="327" t="s">
        <v>883</v>
      </c>
      <c r="C25" s="328"/>
      <c r="D25" s="308"/>
      <c r="E25" s="414"/>
      <c r="F25" s="308">
        <v>23000</v>
      </c>
      <c r="G25" s="145"/>
      <c r="H25" s="152"/>
      <c r="I25" s="145">
        <f t="shared" si="0"/>
        <v>23000</v>
      </c>
      <c r="J25" s="310">
        <f t="shared" si="1"/>
        <v>23000</v>
      </c>
    </row>
    <row r="26" spans="1:10" x14ac:dyDescent="0.3">
      <c r="A26" s="326"/>
      <c r="B26" s="327"/>
      <c r="C26" s="328"/>
      <c r="D26" s="308"/>
      <c r="E26" s="414"/>
      <c r="F26" s="308"/>
      <c r="G26" s="145"/>
      <c r="H26" s="145"/>
      <c r="I26" s="145">
        <f t="shared" si="0"/>
        <v>0</v>
      </c>
      <c r="J26" s="310">
        <f t="shared" si="1"/>
        <v>0</v>
      </c>
    </row>
    <row r="27" spans="1:10" s="325" customFormat="1" ht="21.6" customHeight="1" x14ac:dyDescent="0.3">
      <c r="A27" s="504">
        <v>4</v>
      </c>
      <c r="B27" s="505" t="s">
        <v>382</v>
      </c>
      <c r="C27" s="468" t="s">
        <v>305</v>
      </c>
      <c r="D27" s="506">
        <f>SUM(D28:D37)</f>
        <v>0</v>
      </c>
      <c r="E27" s="584" t="s">
        <v>305</v>
      </c>
      <c r="F27" s="506">
        <f>SUM(F29:F38)</f>
        <v>120500</v>
      </c>
      <c r="G27" s="323"/>
      <c r="H27" s="323"/>
      <c r="I27" s="323"/>
      <c r="J27" s="310"/>
    </row>
    <row r="28" spans="1:10" x14ac:dyDescent="0.3">
      <c r="A28" s="333"/>
      <c r="B28" s="327" t="s">
        <v>199</v>
      </c>
      <c r="C28" s="328"/>
      <c r="D28" s="308"/>
      <c r="E28" s="414"/>
      <c r="F28" s="308"/>
      <c r="G28" s="145"/>
      <c r="H28" s="145"/>
      <c r="I28" s="145">
        <f t="shared" si="0"/>
        <v>0</v>
      </c>
      <c r="J28" s="310">
        <f t="shared" si="1"/>
        <v>0</v>
      </c>
    </row>
    <row r="29" spans="1:10" ht="37.5" x14ac:dyDescent="0.3">
      <c r="A29" s="334"/>
      <c r="B29" s="148" t="s">
        <v>884</v>
      </c>
      <c r="C29" s="328"/>
      <c r="D29" s="308"/>
      <c r="E29" s="414"/>
      <c r="F29" s="308">
        <v>15000</v>
      </c>
      <c r="G29" s="145"/>
      <c r="H29" s="145"/>
      <c r="I29" s="145">
        <f t="shared" si="0"/>
        <v>15000</v>
      </c>
      <c r="J29" s="310">
        <f t="shared" si="1"/>
        <v>15000</v>
      </c>
    </row>
    <row r="30" spans="1:10" ht="37.5" x14ac:dyDescent="0.3">
      <c r="A30" s="334"/>
      <c r="B30" s="148" t="s">
        <v>907</v>
      </c>
      <c r="C30" s="328"/>
      <c r="D30" s="308"/>
      <c r="E30" s="414"/>
      <c r="F30" s="308">
        <v>8000</v>
      </c>
      <c r="G30" s="145"/>
      <c r="H30" s="145"/>
      <c r="I30" s="145">
        <f t="shared" si="0"/>
        <v>8000</v>
      </c>
      <c r="J30" s="310">
        <f t="shared" si="1"/>
        <v>8000</v>
      </c>
    </row>
    <row r="31" spans="1:10" ht="37.5" hidden="1" x14ac:dyDescent="0.3">
      <c r="A31" s="334"/>
      <c r="B31" s="46" t="s">
        <v>887</v>
      </c>
      <c r="C31" s="328"/>
      <c r="D31" s="308"/>
      <c r="E31" s="414"/>
      <c r="F31" s="308"/>
      <c r="G31" s="145"/>
      <c r="H31" s="145"/>
      <c r="I31" s="145">
        <f t="shared" si="0"/>
        <v>0</v>
      </c>
      <c r="J31" s="310">
        <f t="shared" si="1"/>
        <v>0</v>
      </c>
    </row>
    <row r="32" spans="1:10" hidden="1" x14ac:dyDescent="0.3">
      <c r="A32" s="334"/>
      <c r="B32" s="148" t="s">
        <v>634</v>
      </c>
      <c r="C32" s="328"/>
      <c r="D32" s="308"/>
      <c r="E32" s="414"/>
      <c r="F32" s="308"/>
      <c r="G32" s="145"/>
      <c r="H32" s="145"/>
      <c r="I32" s="145">
        <f t="shared" si="0"/>
        <v>0</v>
      </c>
      <c r="J32" s="310">
        <f t="shared" si="1"/>
        <v>0</v>
      </c>
    </row>
    <row r="33" spans="1:10" x14ac:dyDescent="0.3">
      <c r="A33" s="334"/>
      <c r="B33" s="148" t="s">
        <v>635</v>
      </c>
      <c r="C33" s="328"/>
      <c r="D33" s="308"/>
      <c r="E33" s="414"/>
      <c r="F33" s="308">
        <v>66000</v>
      </c>
      <c r="G33" s="145"/>
      <c r="H33" s="145"/>
      <c r="I33" s="145">
        <f t="shared" si="0"/>
        <v>66000</v>
      </c>
      <c r="J33" s="310">
        <f t="shared" si="1"/>
        <v>66000</v>
      </c>
    </row>
    <row r="34" spans="1:10" hidden="1" x14ac:dyDescent="0.3">
      <c r="A34" s="334"/>
      <c r="B34" s="148" t="s">
        <v>636</v>
      </c>
      <c r="C34" s="328"/>
      <c r="D34" s="308"/>
      <c r="E34" s="414"/>
      <c r="F34" s="308"/>
      <c r="G34" s="145"/>
      <c r="H34" s="145"/>
      <c r="I34" s="145">
        <f t="shared" si="0"/>
        <v>0</v>
      </c>
      <c r="J34" s="310">
        <f t="shared" si="1"/>
        <v>0</v>
      </c>
    </row>
    <row r="35" spans="1:10" x14ac:dyDescent="0.3">
      <c r="A35" s="334"/>
      <c r="B35" s="148" t="s">
        <v>670</v>
      </c>
      <c r="C35" s="328"/>
      <c r="D35" s="308"/>
      <c r="E35" s="414"/>
      <c r="F35" s="308">
        <v>14000</v>
      </c>
      <c r="G35" s="145"/>
      <c r="H35" s="145"/>
      <c r="I35" s="145">
        <f t="shared" si="0"/>
        <v>14000</v>
      </c>
      <c r="J35" s="310">
        <f t="shared" si="1"/>
        <v>14000</v>
      </c>
    </row>
    <row r="36" spans="1:10" x14ac:dyDescent="0.3">
      <c r="A36" s="334"/>
      <c r="B36" s="329" t="s">
        <v>524</v>
      </c>
      <c r="C36" s="328"/>
      <c r="D36" s="308"/>
      <c r="E36" s="414"/>
      <c r="F36" s="308">
        <v>17500</v>
      </c>
      <c r="G36" s="145"/>
      <c r="H36" s="145"/>
      <c r="I36" s="145">
        <f t="shared" si="0"/>
        <v>17500</v>
      </c>
      <c r="J36" s="310">
        <f t="shared" si="1"/>
        <v>17500</v>
      </c>
    </row>
    <row r="37" spans="1:10" x14ac:dyDescent="0.3">
      <c r="A37" s="334"/>
      <c r="B37" s="329"/>
      <c r="C37" s="328"/>
      <c r="D37" s="308"/>
      <c r="E37" s="414"/>
      <c r="F37" s="308"/>
      <c r="G37" s="145"/>
      <c r="H37" s="145"/>
      <c r="I37" s="145">
        <f t="shared" si="0"/>
        <v>0</v>
      </c>
      <c r="J37" s="310">
        <f t="shared" si="1"/>
        <v>0</v>
      </c>
    </row>
    <row r="38" spans="1:10" x14ac:dyDescent="0.3">
      <c r="A38" s="334"/>
      <c r="B38" s="327"/>
      <c r="C38" s="328"/>
      <c r="D38" s="308"/>
      <c r="E38" s="414"/>
      <c r="F38" s="308"/>
      <c r="G38" s="145"/>
      <c r="H38" s="145"/>
      <c r="I38" s="145"/>
      <c r="J38" s="310">
        <f t="shared" si="1"/>
        <v>0</v>
      </c>
    </row>
    <row r="39" spans="1:10" ht="21" customHeight="1" x14ac:dyDescent="0.25">
      <c r="A39" s="504"/>
      <c r="B39" s="505" t="s">
        <v>295</v>
      </c>
      <c r="C39" s="468" t="s">
        <v>305</v>
      </c>
      <c r="D39" s="506">
        <f>D27+D20+D16+D12</f>
        <v>0</v>
      </c>
      <c r="E39" s="584" t="s">
        <v>305</v>
      </c>
      <c r="F39" s="506">
        <f>F12+F16+F20+F27</f>
        <v>158500</v>
      </c>
      <c r="G39" s="335" t="s">
        <v>366</v>
      </c>
      <c r="H39" s="335">
        <f>SUM(H12:H38)</f>
        <v>0</v>
      </c>
      <c r="I39" s="335">
        <f>SUM(I12:I38)</f>
        <v>158500</v>
      </c>
      <c r="J39" s="335">
        <f>SUM(J12:J38)</f>
        <v>158500</v>
      </c>
    </row>
    <row r="40" spans="1:10" s="594" customFormat="1" ht="21" customHeight="1" x14ac:dyDescent="0.25">
      <c r="A40" s="590"/>
      <c r="B40" s="591"/>
      <c r="C40" s="592"/>
      <c r="D40" s="359"/>
      <c r="E40" s="593"/>
      <c r="F40" s="359"/>
      <c r="G40" s="359"/>
      <c r="H40" s="359"/>
      <c r="I40" s="359"/>
      <c r="J40" s="359"/>
    </row>
    <row r="41" spans="1:10" s="594" customFormat="1" ht="21" customHeight="1" x14ac:dyDescent="0.25">
      <c r="A41" s="590"/>
      <c r="B41" s="591"/>
      <c r="C41" s="592"/>
      <c r="D41" s="359"/>
      <c r="E41" s="593"/>
      <c r="F41" s="359"/>
      <c r="G41" s="359"/>
      <c r="H41" s="359"/>
      <c r="I41" s="359"/>
      <c r="J41" s="359"/>
    </row>
    <row r="42" spans="1:10" x14ac:dyDescent="0.25">
      <c r="A42" s="696" t="s">
        <v>762</v>
      </c>
      <c r="B42" s="42"/>
      <c r="C42" s="42"/>
      <c r="D42" s="241"/>
      <c r="E42" s="42"/>
      <c r="F42" s="864" t="s">
        <v>1101</v>
      </c>
      <c r="G42" s="42"/>
      <c r="H42" s="42"/>
      <c r="I42" s="296"/>
      <c r="J42" s="122"/>
    </row>
    <row r="43" spans="1:10" ht="15" x14ac:dyDescent="0.25">
      <c r="A43" s="297"/>
      <c r="B43" s="297"/>
      <c r="C43" s="297"/>
      <c r="D43" s="298" t="s">
        <v>131</v>
      </c>
      <c r="E43" s="297"/>
      <c r="F43" s="298" t="s">
        <v>132</v>
      </c>
      <c r="G43" s="297"/>
      <c r="H43" s="297"/>
      <c r="I43" s="299"/>
      <c r="J43" s="122"/>
    </row>
    <row r="44" spans="1:10" ht="15.75" x14ac:dyDescent="0.25">
      <c r="A44" s="41"/>
      <c r="B44" s="41"/>
      <c r="C44" s="41"/>
      <c r="D44" s="41"/>
      <c r="E44" s="41"/>
      <c r="F44" s="41"/>
      <c r="G44" s="41"/>
      <c r="H44" s="41"/>
      <c r="I44" s="300"/>
      <c r="J44" s="122"/>
    </row>
    <row r="45" spans="1:10" x14ac:dyDescent="0.25">
      <c r="A45" s="48" t="s">
        <v>133</v>
      </c>
      <c r="B45" s="42"/>
      <c r="C45" s="42"/>
      <c r="D45" s="241"/>
      <c r="E45" s="42"/>
      <c r="F45" s="869" t="s">
        <v>1104</v>
      </c>
      <c r="G45" s="42"/>
      <c r="H45" s="42"/>
      <c r="I45" s="296"/>
      <c r="J45" s="122"/>
    </row>
    <row r="46" spans="1:10" ht="15" x14ac:dyDescent="0.25">
      <c r="A46" s="297"/>
      <c r="B46" s="297"/>
      <c r="C46" s="297"/>
      <c r="D46" s="298" t="s">
        <v>131</v>
      </c>
      <c r="E46" s="297"/>
      <c r="F46" s="298" t="s">
        <v>132</v>
      </c>
      <c r="G46" s="297"/>
      <c r="H46" s="297"/>
      <c r="I46" s="299"/>
      <c r="J46" s="122"/>
    </row>
    <row r="47" spans="1:10" x14ac:dyDescent="0.3">
      <c r="A47" s="53"/>
      <c r="B47" s="53"/>
      <c r="C47" s="53"/>
      <c r="D47" s="53"/>
      <c r="E47" s="53"/>
      <c r="F47" s="53"/>
      <c r="G47" s="158"/>
      <c r="H47" s="158"/>
      <c r="I47" s="158"/>
    </row>
    <row r="49" spans="2:2" ht="21" x14ac:dyDescent="0.35">
      <c r="B49" s="153"/>
    </row>
  </sheetData>
  <mergeCells count="6">
    <mergeCell ref="A9:A10"/>
    <mergeCell ref="B9:B10"/>
    <mergeCell ref="C9:D9"/>
    <mergeCell ref="E9:F9"/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49"/>
  <sheetViews>
    <sheetView view="pageBreakPreview" topLeftCell="A16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37.285156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1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1" ht="43.5" customHeight="1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586" t="s">
        <v>357</v>
      </c>
      <c r="H11" s="587" t="s">
        <v>302</v>
      </c>
      <c r="I11" s="587" t="s">
        <v>303</v>
      </c>
      <c r="J11" s="494" t="s">
        <v>605</v>
      </c>
    </row>
    <row r="12" spans="1:11" s="325" customFormat="1" ht="21.6" customHeight="1" x14ac:dyDescent="0.3">
      <c r="A12" s="501">
        <v>1</v>
      </c>
      <c r="B12" s="502" t="s">
        <v>378</v>
      </c>
      <c r="C12" s="486" t="s">
        <v>305</v>
      </c>
      <c r="D12" s="503">
        <f>SUM(D13:D15)</f>
        <v>0</v>
      </c>
      <c r="E12" s="583" t="s">
        <v>305</v>
      </c>
      <c r="F12" s="503">
        <f>SUM(F13:F15)</f>
        <v>0</v>
      </c>
      <c r="G12" s="323"/>
      <c r="H12" s="323"/>
      <c r="I12" s="323"/>
      <c r="J12" s="310"/>
    </row>
    <row r="13" spans="1:11" hidden="1" x14ac:dyDescent="0.3">
      <c r="A13" s="326"/>
      <c r="B13" s="327" t="s">
        <v>379</v>
      </c>
      <c r="C13" s="328"/>
      <c r="D13" s="308"/>
      <c r="E13" s="414"/>
      <c r="F13" s="308"/>
      <c r="G13" s="145"/>
      <c r="H13" s="145"/>
      <c r="I13" s="145">
        <f t="shared" ref="I13:I37" si="0">F13-H13</f>
        <v>0</v>
      </c>
      <c r="J13" s="310">
        <f t="shared" ref="J13:J38" si="1">F13-G13</f>
        <v>0</v>
      </c>
    </row>
    <row r="14" spans="1:11" hidden="1" x14ac:dyDescent="0.3">
      <c r="A14" s="326"/>
      <c r="B14" s="327"/>
      <c r="C14" s="328"/>
      <c r="D14" s="308"/>
      <c r="E14" s="414"/>
      <c r="F14" s="308"/>
      <c r="G14" s="145"/>
      <c r="H14" s="145"/>
      <c r="I14" s="145">
        <f t="shared" si="0"/>
        <v>0</v>
      </c>
      <c r="J14" s="310">
        <f t="shared" si="1"/>
        <v>0</v>
      </c>
    </row>
    <row r="15" spans="1:11" hidden="1" x14ac:dyDescent="0.3">
      <c r="A15" s="326"/>
      <c r="B15" s="330"/>
      <c r="C15" s="328"/>
      <c r="D15" s="308"/>
      <c r="E15" s="414"/>
      <c r="F15" s="308"/>
      <c r="G15" s="145"/>
      <c r="H15" s="145"/>
      <c r="I15" s="145">
        <f t="shared" si="0"/>
        <v>0</v>
      </c>
      <c r="J15" s="310">
        <f t="shared" si="1"/>
        <v>0</v>
      </c>
    </row>
    <row r="16" spans="1:11" s="325" customFormat="1" ht="21.6" customHeight="1" x14ac:dyDescent="0.3">
      <c r="A16" s="501">
        <v>2</v>
      </c>
      <c r="B16" s="502" t="s">
        <v>380</v>
      </c>
      <c r="C16" s="486" t="s">
        <v>305</v>
      </c>
      <c r="D16" s="503">
        <f>SUM(D17:D19)</f>
        <v>0</v>
      </c>
      <c r="E16" s="583" t="s">
        <v>305</v>
      </c>
      <c r="F16" s="503">
        <f>SUM(F17:F19)</f>
        <v>0</v>
      </c>
      <c r="G16" s="323"/>
      <c r="H16" s="323"/>
      <c r="I16" s="323"/>
      <c r="J16" s="310"/>
    </row>
    <row r="17" spans="1:10" hidden="1" x14ac:dyDescent="0.3">
      <c r="A17" s="326"/>
      <c r="B17" s="327" t="s">
        <v>199</v>
      </c>
      <c r="C17" s="328"/>
      <c r="D17" s="308"/>
      <c r="E17" s="414"/>
      <c r="F17" s="308"/>
      <c r="G17" s="145"/>
      <c r="H17" s="145"/>
      <c r="I17" s="145">
        <f t="shared" si="0"/>
        <v>0</v>
      </c>
      <c r="J17" s="310"/>
    </row>
    <row r="18" spans="1:10" hidden="1" x14ac:dyDescent="0.3">
      <c r="A18" s="326"/>
      <c r="B18" s="327"/>
      <c r="C18" s="328"/>
      <c r="D18" s="308"/>
      <c r="E18" s="414"/>
      <c r="F18" s="308"/>
      <c r="G18" s="145"/>
      <c r="H18" s="145"/>
      <c r="I18" s="145">
        <f t="shared" si="0"/>
        <v>0</v>
      </c>
      <c r="J18" s="310"/>
    </row>
    <row r="19" spans="1:10" hidden="1" x14ac:dyDescent="0.3">
      <c r="A19" s="326"/>
      <c r="B19" s="327"/>
      <c r="C19" s="328"/>
      <c r="D19" s="308"/>
      <c r="E19" s="414"/>
      <c r="F19" s="308"/>
      <c r="G19" s="145"/>
      <c r="H19" s="145"/>
      <c r="I19" s="145">
        <f t="shared" si="0"/>
        <v>0</v>
      </c>
      <c r="J19" s="310"/>
    </row>
    <row r="20" spans="1:10" s="325" customFormat="1" ht="21.6" customHeight="1" x14ac:dyDescent="0.3">
      <c r="A20" s="504">
        <v>3</v>
      </c>
      <c r="B20" s="505" t="s">
        <v>381</v>
      </c>
      <c r="C20" s="468" t="s">
        <v>305</v>
      </c>
      <c r="D20" s="506">
        <f>SUM(D21:D25)</f>
        <v>0</v>
      </c>
      <c r="E20" s="584" t="s">
        <v>305</v>
      </c>
      <c r="F20" s="506">
        <f>SUM(F21:F26)</f>
        <v>38000</v>
      </c>
      <c r="G20" s="323"/>
      <c r="H20" s="323"/>
      <c r="I20" s="323"/>
      <c r="J20" s="310"/>
    </row>
    <row r="21" spans="1:10" x14ac:dyDescent="0.3">
      <c r="A21" s="326"/>
      <c r="B21" s="327" t="s">
        <v>199</v>
      </c>
      <c r="C21" s="328"/>
      <c r="D21" s="308"/>
      <c r="E21" s="414"/>
      <c r="F21" s="308"/>
      <c r="G21" s="145"/>
      <c r="H21" s="145"/>
      <c r="I21" s="145">
        <f t="shared" si="0"/>
        <v>0</v>
      </c>
      <c r="J21" s="310">
        <f t="shared" si="1"/>
        <v>0</v>
      </c>
    </row>
    <row r="22" spans="1:10" ht="37.5" hidden="1" x14ac:dyDescent="0.3">
      <c r="A22" s="326"/>
      <c r="B22" s="331" t="s">
        <v>882</v>
      </c>
      <c r="C22" s="328"/>
      <c r="D22" s="308"/>
      <c r="E22" s="414"/>
      <c r="F22" s="308"/>
      <c r="G22" s="145"/>
      <c r="H22" s="152"/>
      <c r="I22" s="145">
        <f t="shared" si="0"/>
        <v>0</v>
      </c>
      <c r="J22" s="310">
        <f t="shared" si="1"/>
        <v>0</v>
      </c>
    </row>
    <row r="23" spans="1:10" ht="37.5" x14ac:dyDescent="0.3">
      <c r="A23" s="326"/>
      <c r="B23" s="572" t="s">
        <v>885</v>
      </c>
      <c r="C23" s="328"/>
      <c r="D23" s="308"/>
      <c r="E23" s="414"/>
      <c r="F23" s="308">
        <v>15000</v>
      </c>
      <c r="G23" s="145"/>
      <c r="H23" s="152"/>
      <c r="I23" s="145">
        <f t="shared" si="0"/>
        <v>15000</v>
      </c>
      <c r="J23" s="310">
        <f t="shared" si="1"/>
        <v>15000</v>
      </c>
    </row>
    <row r="24" spans="1:10" ht="37.5" hidden="1" x14ac:dyDescent="0.3">
      <c r="A24" s="326"/>
      <c r="B24" s="572" t="s">
        <v>886</v>
      </c>
      <c r="C24" s="328"/>
      <c r="D24" s="308"/>
      <c r="E24" s="414"/>
      <c r="F24" s="308"/>
      <c r="G24" s="145"/>
      <c r="H24" s="152"/>
      <c r="I24" s="145">
        <f t="shared" si="0"/>
        <v>0</v>
      </c>
      <c r="J24" s="310">
        <f t="shared" si="1"/>
        <v>0</v>
      </c>
    </row>
    <row r="25" spans="1:10" ht="37.5" x14ac:dyDescent="0.3">
      <c r="A25" s="326"/>
      <c r="B25" s="327" t="s">
        <v>883</v>
      </c>
      <c r="C25" s="328"/>
      <c r="D25" s="308"/>
      <c r="E25" s="414"/>
      <c r="F25" s="308">
        <v>23000</v>
      </c>
      <c r="G25" s="145"/>
      <c r="H25" s="152"/>
      <c r="I25" s="145">
        <f t="shared" si="0"/>
        <v>23000</v>
      </c>
      <c r="J25" s="310">
        <f t="shared" si="1"/>
        <v>23000</v>
      </c>
    </row>
    <row r="26" spans="1:10" x14ac:dyDescent="0.3">
      <c r="A26" s="326"/>
      <c r="B26" s="327"/>
      <c r="C26" s="328"/>
      <c r="D26" s="308"/>
      <c r="E26" s="414"/>
      <c r="F26" s="308"/>
      <c r="G26" s="145"/>
      <c r="H26" s="145"/>
      <c r="I26" s="145">
        <f t="shared" si="0"/>
        <v>0</v>
      </c>
      <c r="J26" s="310">
        <f t="shared" si="1"/>
        <v>0</v>
      </c>
    </row>
    <row r="27" spans="1:10" s="325" customFormat="1" ht="21.6" customHeight="1" x14ac:dyDescent="0.3">
      <c r="A27" s="504">
        <v>4</v>
      </c>
      <c r="B27" s="505" t="s">
        <v>382</v>
      </c>
      <c r="C27" s="468" t="s">
        <v>305</v>
      </c>
      <c r="D27" s="506">
        <f>SUM(D28:D37)</f>
        <v>0</v>
      </c>
      <c r="E27" s="584" t="s">
        <v>305</v>
      </c>
      <c r="F27" s="506">
        <f>SUM(F29:F38)</f>
        <v>120500</v>
      </c>
      <c r="G27" s="323"/>
      <c r="H27" s="323"/>
      <c r="I27" s="323"/>
      <c r="J27" s="310"/>
    </row>
    <row r="28" spans="1:10" x14ac:dyDescent="0.3">
      <c r="A28" s="333"/>
      <c r="B28" s="327" t="s">
        <v>199</v>
      </c>
      <c r="C28" s="328"/>
      <c r="D28" s="308"/>
      <c r="E28" s="414"/>
      <c r="F28" s="308"/>
      <c r="G28" s="145"/>
      <c r="H28" s="145"/>
      <c r="I28" s="145">
        <f t="shared" si="0"/>
        <v>0</v>
      </c>
      <c r="J28" s="310">
        <f t="shared" si="1"/>
        <v>0</v>
      </c>
    </row>
    <row r="29" spans="1:10" ht="37.5" x14ac:dyDescent="0.3">
      <c r="A29" s="334"/>
      <c r="B29" s="148" t="s">
        <v>884</v>
      </c>
      <c r="C29" s="328"/>
      <c r="D29" s="308"/>
      <c r="E29" s="414"/>
      <c r="F29" s="308">
        <v>15000</v>
      </c>
      <c r="G29" s="145"/>
      <c r="H29" s="145"/>
      <c r="I29" s="145">
        <f t="shared" si="0"/>
        <v>15000</v>
      </c>
      <c r="J29" s="310">
        <f t="shared" si="1"/>
        <v>15000</v>
      </c>
    </row>
    <row r="30" spans="1:10" ht="37.5" x14ac:dyDescent="0.3">
      <c r="A30" s="334"/>
      <c r="B30" s="148" t="s">
        <v>907</v>
      </c>
      <c r="C30" s="328"/>
      <c r="D30" s="308"/>
      <c r="E30" s="414"/>
      <c r="F30" s="308">
        <v>8000</v>
      </c>
      <c r="G30" s="145"/>
      <c r="H30" s="145"/>
      <c r="I30" s="145">
        <f t="shared" si="0"/>
        <v>8000</v>
      </c>
      <c r="J30" s="310">
        <f t="shared" si="1"/>
        <v>8000</v>
      </c>
    </row>
    <row r="31" spans="1:10" ht="37.5" hidden="1" x14ac:dyDescent="0.3">
      <c r="A31" s="334"/>
      <c r="B31" s="46" t="s">
        <v>887</v>
      </c>
      <c r="C31" s="328"/>
      <c r="D31" s="308"/>
      <c r="E31" s="414"/>
      <c r="F31" s="308"/>
      <c r="G31" s="145"/>
      <c r="H31" s="145"/>
      <c r="I31" s="145">
        <f t="shared" si="0"/>
        <v>0</v>
      </c>
      <c r="J31" s="310">
        <f t="shared" si="1"/>
        <v>0</v>
      </c>
    </row>
    <row r="32" spans="1:10" hidden="1" x14ac:dyDescent="0.3">
      <c r="A32" s="334"/>
      <c r="B32" s="148" t="s">
        <v>634</v>
      </c>
      <c r="C32" s="328"/>
      <c r="D32" s="308"/>
      <c r="E32" s="414"/>
      <c r="F32" s="308"/>
      <c r="G32" s="145"/>
      <c r="H32" s="145"/>
      <c r="I32" s="145">
        <f t="shared" si="0"/>
        <v>0</v>
      </c>
      <c r="J32" s="310">
        <f t="shared" si="1"/>
        <v>0</v>
      </c>
    </row>
    <row r="33" spans="1:10" x14ac:dyDescent="0.3">
      <c r="A33" s="334"/>
      <c r="B33" s="148" t="s">
        <v>635</v>
      </c>
      <c r="C33" s="328"/>
      <c r="D33" s="308"/>
      <c r="E33" s="414"/>
      <c r="F33" s="308">
        <v>66000</v>
      </c>
      <c r="G33" s="145"/>
      <c r="H33" s="145"/>
      <c r="I33" s="145">
        <f t="shared" si="0"/>
        <v>66000</v>
      </c>
      <c r="J33" s="310">
        <f t="shared" si="1"/>
        <v>66000</v>
      </c>
    </row>
    <row r="34" spans="1:10" hidden="1" x14ac:dyDescent="0.3">
      <c r="A34" s="334"/>
      <c r="B34" s="148" t="s">
        <v>636</v>
      </c>
      <c r="C34" s="328"/>
      <c r="D34" s="308"/>
      <c r="E34" s="414"/>
      <c r="F34" s="308"/>
      <c r="G34" s="145"/>
      <c r="H34" s="145"/>
      <c r="I34" s="145">
        <f t="shared" si="0"/>
        <v>0</v>
      </c>
      <c r="J34" s="310">
        <f t="shared" si="1"/>
        <v>0</v>
      </c>
    </row>
    <row r="35" spans="1:10" x14ac:dyDescent="0.3">
      <c r="A35" s="334"/>
      <c r="B35" s="148" t="s">
        <v>670</v>
      </c>
      <c r="C35" s="328"/>
      <c r="D35" s="308"/>
      <c r="E35" s="414"/>
      <c r="F35" s="308">
        <v>14000</v>
      </c>
      <c r="G35" s="145"/>
      <c r="H35" s="145"/>
      <c r="I35" s="145">
        <f t="shared" si="0"/>
        <v>14000</v>
      </c>
      <c r="J35" s="310">
        <f t="shared" si="1"/>
        <v>14000</v>
      </c>
    </row>
    <row r="36" spans="1:10" x14ac:dyDescent="0.3">
      <c r="A36" s="334"/>
      <c r="B36" s="329" t="s">
        <v>524</v>
      </c>
      <c r="C36" s="328"/>
      <c r="D36" s="308"/>
      <c r="E36" s="414"/>
      <c r="F36" s="308">
        <v>17500</v>
      </c>
      <c r="G36" s="145"/>
      <c r="H36" s="145"/>
      <c r="I36" s="145">
        <f t="shared" si="0"/>
        <v>17500</v>
      </c>
      <c r="J36" s="310">
        <f t="shared" si="1"/>
        <v>17500</v>
      </c>
    </row>
    <row r="37" spans="1:10" x14ac:dyDescent="0.3">
      <c r="A37" s="334"/>
      <c r="B37" s="329"/>
      <c r="C37" s="328"/>
      <c r="D37" s="308"/>
      <c r="E37" s="414"/>
      <c r="F37" s="308"/>
      <c r="G37" s="145"/>
      <c r="H37" s="145"/>
      <c r="I37" s="145">
        <f t="shared" si="0"/>
        <v>0</v>
      </c>
      <c r="J37" s="310">
        <f t="shared" si="1"/>
        <v>0</v>
      </c>
    </row>
    <row r="38" spans="1:10" x14ac:dyDescent="0.3">
      <c r="A38" s="334"/>
      <c r="B38" s="327"/>
      <c r="C38" s="328"/>
      <c r="D38" s="308"/>
      <c r="E38" s="414"/>
      <c r="F38" s="308"/>
      <c r="G38" s="145"/>
      <c r="H38" s="145"/>
      <c r="I38" s="145"/>
      <c r="J38" s="310">
        <f t="shared" si="1"/>
        <v>0</v>
      </c>
    </row>
    <row r="39" spans="1:10" ht="21" customHeight="1" x14ac:dyDescent="0.25">
      <c r="A39" s="504"/>
      <c r="B39" s="505" t="s">
        <v>295</v>
      </c>
      <c r="C39" s="468" t="s">
        <v>305</v>
      </c>
      <c r="D39" s="506">
        <f>D27+D20+D16+D12</f>
        <v>0</v>
      </c>
      <c r="E39" s="584" t="s">
        <v>305</v>
      </c>
      <c r="F39" s="506">
        <f>F12+F16+F20+F27</f>
        <v>158500</v>
      </c>
      <c r="G39" s="335" t="s">
        <v>366</v>
      </c>
      <c r="H39" s="335">
        <f>SUM(H12:H38)</f>
        <v>0</v>
      </c>
      <c r="I39" s="335">
        <f>SUM(I12:I38)</f>
        <v>158500</v>
      </c>
      <c r="J39" s="335">
        <f>SUM(J12:J38)</f>
        <v>158500</v>
      </c>
    </row>
    <row r="40" spans="1:10" s="594" customFormat="1" ht="21" customHeight="1" x14ac:dyDescent="0.25">
      <c r="A40" s="590"/>
      <c r="B40" s="591"/>
      <c r="C40" s="592"/>
      <c r="D40" s="359"/>
      <c r="E40" s="593"/>
      <c r="F40" s="359"/>
      <c r="G40" s="359"/>
      <c r="H40" s="359"/>
      <c r="I40" s="359"/>
      <c r="J40" s="359"/>
    </row>
    <row r="41" spans="1:10" s="594" customFormat="1" ht="21" customHeight="1" x14ac:dyDescent="0.25">
      <c r="A41" s="590"/>
      <c r="B41" s="591"/>
      <c r="C41" s="592"/>
      <c r="D41" s="359"/>
      <c r="E41" s="593"/>
      <c r="F41" s="359"/>
      <c r="G41" s="359"/>
      <c r="H41" s="359"/>
      <c r="I41" s="359"/>
      <c r="J41" s="359"/>
    </row>
    <row r="42" spans="1:10" x14ac:dyDescent="0.25">
      <c r="A42" s="696" t="s">
        <v>762</v>
      </c>
      <c r="B42" s="42"/>
      <c r="C42" s="42"/>
      <c r="D42" s="241"/>
      <c r="E42" s="42"/>
      <c r="F42" s="864" t="s">
        <v>1101</v>
      </c>
      <c r="G42" s="42"/>
      <c r="H42" s="42"/>
      <c r="I42" s="296"/>
      <c r="J42" s="122"/>
    </row>
    <row r="43" spans="1:10" ht="15" x14ac:dyDescent="0.25">
      <c r="A43" s="297"/>
      <c r="B43" s="297"/>
      <c r="C43" s="297"/>
      <c r="D43" s="298" t="s">
        <v>131</v>
      </c>
      <c r="E43" s="297"/>
      <c r="F43" s="298" t="s">
        <v>132</v>
      </c>
      <c r="G43" s="297"/>
      <c r="H43" s="297"/>
      <c r="I43" s="299"/>
      <c r="J43" s="122"/>
    </row>
    <row r="44" spans="1:10" ht="15.75" x14ac:dyDescent="0.25">
      <c r="A44" s="41"/>
      <c r="B44" s="41"/>
      <c r="C44" s="41"/>
      <c r="D44" s="41"/>
      <c r="E44" s="41"/>
      <c r="F44" s="41"/>
      <c r="G44" s="41"/>
      <c r="H44" s="41"/>
      <c r="I44" s="300"/>
      <c r="J44" s="122"/>
    </row>
    <row r="45" spans="1:10" x14ac:dyDescent="0.25">
      <c r="A45" s="48" t="s">
        <v>133</v>
      </c>
      <c r="B45" s="42"/>
      <c r="C45" s="42"/>
      <c r="D45" s="241"/>
      <c r="E45" s="42"/>
      <c r="F45" s="869" t="s">
        <v>1104</v>
      </c>
      <c r="G45" s="42"/>
      <c r="H45" s="42"/>
      <c r="I45" s="296"/>
      <c r="J45" s="122"/>
    </row>
    <row r="46" spans="1:10" ht="15" x14ac:dyDescent="0.25">
      <c r="A46" s="297"/>
      <c r="B46" s="297"/>
      <c r="C46" s="297"/>
      <c r="D46" s="298" t="s">
        <v>131</v>
      </c>
      <c r="E46" s="297"/>
      <c r="F46" s="298" t="s">
        <v>132</v>
      </c>
      <c r="G46" s="297"/>
      <c r="H46" s="297"/>
      <c r="I46" s="299"/>
      <c r="J46" s="122"/>
    </row>
    <row r="47" spans="1:10" x14ac:dyDescent="0.3">
      <c r="A47" s="53"/>
      <c r="B47" s="53"/>
      <c r="C47" s="53"/>
      <c r="D47" s="53"/>
      <c r="E47" s="53"/>
      <c r="F47" s="53"/>
      <c r="G47" s="158"/>
      <c r="H47" s="158"/>
      <c r="I47" s="158"/>
    </row>
    <row r="49" spans="2:2" ht="21" x14ac:dyDescent="0.35">
      <c r="B49" s="153"/>
    </row>
  </sheetData>
  <mergeCells count="6">
    <mergeCell ref="A9:A10"/>
    <mergeCell ref="B9:B10"/>
    <mergeCell ref="C9:D9"/>
    <mergeCell ref="E9:F9"/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2"/>
  <sheetViews>
    <sheetView view="pageBreakPreview" topLeftCell="A7" zoomScale="85" zoomScaleNormal="75" zoomScaleSheetLayoutView="85" workbookViewId="0">
      <selection activeCell="I12" sqref="I12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7" customWidth="1"/>
    <col min="7" max="8" width="20" style="167" customWidth="1"/>
    <col min="9" max="9" width="21.140625" style="12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232" t="s">
        <v>440</v>
      </c>
    </row>
    <row r="3" spans="1:11" ht="21" customHeight="1" x14ac:dyDescent="0.3">
      <c r="A3" s="1263" t="s">
        <v>502</v>
      </c>
      <c r="B3" s="1263"/>
      <c r="C3" s="1263"/>
      <c r="D3" s="1263"/>
      <c r="E3" s="126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58"/>
    </row>
    <row r="9" spans="1:11" s="170" customFormat="1" ht="37.5" x14ac:dyDescent="0.25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8"/>
      <c r="G9" s="168"/>
      <c r="H9" s="168"/>
      <c r="I9" s="169"/>
    </row>
    <row r="10" spans="1:11" s="171" customFormat="1" ht="56.25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586" t="s">
        <v>357</v>
      </c>
      <c r="G10" s="587" t="s">
        <v>302</v>
      </c>
      <c r="H10" s="587" t="s">
        <v>303</v>
      </c>
      <c r="I10" s="494" t="s">
        <v>605</v>
      </c>
    </row>
    <row r="11" spans="1:11" s="171" customFormat="1" ht="18.75" x14ac:dyDescent="0.3">
      <c r="A11" s="1320" t="s">
        <v>585</v>
      </c>
      <c r="B11" s="1320"/>
      <c r="C11" s="1320"/>
      <c r="D11" s="1320"/>
      <c r="E11" s="1320"/>
      <c r="F11" s="580"/>
      <c r="G11" s="580"/>
      <c r="H11" s="580"/>
      <c r="I11" s="580"/>
    </row>
    <row r="12" spans="1:11" s="171" customFormat="1" ht="18.75" x14ac:dyDescent="0.3">
      <c r="A12" s="105">
        <v>1</v>
      </c>
      <c r="B12" s="172" t="s">
        <v>888</v>
      </c>
      <c r="C12" s="105"/>
      <c r="D12" s="340"/>
      <c r="E12" s="341">
        <f>30000-5000</f>
        <v>25000</v>
      </c>
      <c r="F12" s="145">
        <v>24458</v>
      </c>
      <c r="G12" s="145">
        <v>24458</v>
      </c>
      <c r="H12" s="145">
        <f>E12-G12</f>
        <v>542</v>
      </c>
      <c r="I12" s="310">
        <f t="shared" ref="I12:I25" si="0">E12-F12</f>
        <v>542</v>
      </c>
      <c r="J12" s="171">
        <v>24458</v>
      </c>
    </row>
    <row r="13" spans="1:11" s="171" customFormat="1" ht="37.5" hidden="1" x14ac:dyDescent="0.3">
      <c r="A13" s="805">
        <v>2</v>
      </c>
      <c r="B13" s="806" t="s">
        <v>889</v>
      </c>
      <c r="C13" s="805"/>
      <c r="D13" s="807"/>
      <c r="E13" s="808"/>
      <c r="F13" s="145"/>
      <c r="G13" s="145"/>
      <c r="H13" s="145">
        <f>E13-G13</f>
        <v>0</v>
      </c>
      <c r="I13" s="310">
        <f>E13-F13</f>
        <v>0</v>
      </c>
    </row>
    <row r="14" spans="1:11" ht="37.5" x14ac:dyDescent="0.3">
      <c r="A14" s="105">
        <v>3</v>
      </c>
      <c r="B14" s="66" t="s">
        <v>700</v>
      </c>
      <c r="C14" s="173"/>
      <c r="D14" s="293"/>
      <c r="E14" s="342">
        <f>250000+20102.3+6900</f>
        <v>277002.3</v>
      </c>
      <c r="F14" s="145">
        <f>1900+275102.3</f>
        <v>277002.3</v>
      </c>
      <c r="G14" s="145">
        <f>1900+275102.3</f>
        <v>277002.3</v>
      </c>
      <c r="H14" s="145">
        <f>E14-G14</f>
        <v>0</v>
      </c>
      <c r="I14" s="310">
        <f t="shared" si="0"/>
        <v>0</v>
      </c>
      <c r="J14" s="1036">
        <v>277002.3</v>
      </c>
    </row>
    <row r="15" spans="1:11" ht="18.75" hidden="1" x14ac:dyDescent="0.3">
      <c r="A15" s="805">
        <v>4</v>
      </c>
      <c r="B15" s="66" t="s">
        <v>701</v>
      </c>
      <c r="C15" s="173"/>
      <c r="D15" s="293"/>
      <c r="E15" s="342"/>
      <c r="F15" s="145"/>
      <c r="G15" s="145"/>
      <c r="H15" s="145"/>
      <c r="I15" s="310">
        <f t="shared" si="0"/>
        <v>0</v>
      </c>
    </row>
    <row r="16" spans="1:11" ht="18.75" hidden="1" x14ac:dyDescent="0.3">
      <c r="A16" s="105">
        <v>5</v>
      </c>
      <c r="B16" s="66" t="s">
        <v>890</v>
      </c>
      <c r="C16" s="173"/>
      <c r="D16" s="293"/>
      <c r="E16" s="342"/>
      <c r="F16" s="145"/>
      <c r="G16" s="145"/>
      <c r="H16" s="145">
        <f>E16-G16</f>
        <v>0</v>
      </c>
      <c r="I16" s="310">
        <f t="shared" si="0"/>
        <v>0</v>
      </c>
    </row>
    <row r="17" spans="1:10" ht="56.25" hidden="1" x14ac:dyDescent="0.3">
      <c r="A17" s="805">
        <v>6</v>
      </c>
      <c r="B17" s="66" t="s">
        <v>891</v>
      </c>
      <c r="C17" s="173"/>
      <c r="D17" s="293"/>
      <c r="E17" s="342"/>
      <c r="F17" s="145"/>
      <c r="G17" s="145"/>
      <c r="H17" s="145"/>
      <c r="I17" s="310">
        <f t="shared" si="0"/>
        <v>0</v>
      </c>
    </row>
    <row r="18" spans="1:10" ht="37.5" hidden="1" x14ac:dyDescent="0.3">
      <c r="A18" s="105">
        <v>7</v>
      </c>
      <c r="B18" s="66" t="s">
        <v>702</v>
      </c>
      <c r="C18" s="173"/>
      <c r="D18" s="293"/>
      <c r="E18" s="342"/>
      <c r="F18" s="145"/>
      <c r="G18" s="145"/>
      <c r="H18" s="145">
        <f>E18-G18</f>
        <v>0</v>
      </c>
      <c r="I18" s="310">
        <f t="shared" si="0"/>
        <v>0</v>
      </c>
    </row>
    <row r="19" spans="1:10" ht="37.5" hidden="1" x14ac:dyDescent="0.3">
      <c r="A19" s="805">
        <v>8</v>
      </c>
      <c r="B19" s="66" t="s">
        <v>892</v>
      </c>
      <c r="C19" s="173"/>
      <c r="D19" s="293"/>
      <c r="E19" s="342"/>
      <c r="F19" s="145"/>
      <c r="G19" s="145"/>
      <c r="H19" s="145">
        <f t="shared" ref="H19:H24" si="1">E19-G19</f>
        <v>0</v>
      </c>
      <c r="I19" s="310">
        <f t="shared" si="0"/>
        <v>0</v>
      </c>
    </row>
    <row r="20" spans="1:10" ht="18.75" hidden="1" x14ac:dyDescent="0.3">
      <c r="A20" s="105">
        <v>9</v>
      </c>
      <c r="B20" s="809" t="s">
        <v>893</v>
      </c>
      <c r="C20" s="810"/>
      <c r="D20" s="811"/>
      <c r="E20" s="812"/>
      <c r="F20" s="145"/>
      <c r="G20" s="145"/>
      <c r="H20" s="145"/>
      <c r="I20" s="310"/>
    </row>
    <row r="21" spans="1:10" ht="18.75" hidden="1" x14ac:dyDescent="0.3">
      <c r="A21" s="805">
        <v>10</v>
      </c>
      <c r="B21" s="809" t="s">
        <v>894</v>
      </c>
      <c r="C21" s="810"/>
      <c r="D21" s="811"/>
      <c r="E21" s="812"/>
      <c r="F21" s="145"/>
      <c r="G21" s="145"/>
      <c r="H21" s="145"/>
      <c r="I21" s="310"/>
    </row>
    <row r="22" spans="1:10" ht="18.75" x14ac:dyDescent="0.3">
      <c r="A22" s="105">
        <v>11</v>
      </c>
      <c r="B22" s="66" t="s">
        <v>671</v>
      </c>
      <c r="C22" s="173"/>
      <c r="D22" s="293"/>
      <c r="E22" s="342">
        <f>118842-9700-20102.3-6900</f>
        <v>82139.7</v>
      </c>
      <c r="F22" s="145">
        <v>82139.7</v>
      </c>
      <c r="G22" s="145">
        <v>82139.7</v>
      </c>
      <c r="H22" s="145">
        <f t="shared" si="1"/>
        <v>0</v>
      </c>
      <c r="I22" s="310">
        <f t="shared" si="0"/>
        <v>0</v>
      </c>
      <c r="J22">
        <v>82139.7</v>
      </c>
    </row>
    <row r="23" spans="1:10" ht="18.75" hidden="1" x14ac:dyDescent="0.3">
      <c r="A23" s="805">
        <v>12</v>
      </c>
      <c r="B23" s="809" t="s">
        <v>895</v>
      </c>
      <c r="C23" s="810"/>
      <c r="D23" s="811"/>
      <c r="E23" s="812"/>
      <c r="F23" s="145"/>
      <c r="G23" s="145"/>
      <c r="H23" s="145"/>
      <c r="I23" s="310"/>
    </row>
    <row r="24" spans="1:10" ht="18.75" hidden="1" x14ac:dyDescent="0.3">
      <c r="A24" s="105"/>
      <c r="B24" s="66"/>
      <c r="C24" s="173"/>
      <c r="D24" s="293"/>
      <c r="E24" s="342"/>
      <c r="F24" s="145"/>
      <c r="G24" s="145"/>
      <c r="H24" s="145">
        <f t="shared" si="1"/>
        <v>0</v>
      </c>
      <c r="I24" s="310">
        <f t="shared" si="0"/>
        <v>0</v>
      </c>
    </row>
    <row r="25" spans="1:10" ht="18.75" x14ac:dyDescent="0.3">
      <c r="A25" s="175"/>
      <c r="B25" s="66"/>
      <c r="C25" s="173"/>
      <c r="D25" s="293"/>
      <c r="E25" s="338"/>
      <c r="F25" s="145"/>
      <c r="G25" s="145"/>
      <c r="H25" s="145"/>
      <c r="I25" s="310">
        <f t="shared" si="0"/>
        <v>0</v>
      </c>
    </row>
    <row r="26" spans="1:10" s="176" customFormat="1" ht="18.75" x14ac:dyDescent="0.3">
      <c r="A26" s="531"/>
      <c r="B26" s="453" t="s">
        <v>295</v>
      </c>
      <c r="C26" s="532" t="s">
        <v>305</v>
      </c>
      <c r="D26" s="532" t="s">
        <v>305</v>
      </c>
      <c r="E26" s="533">
        <f>SUM(E12:E25)</f>
        <v>384142</v>
      </c>
      <c r="F26" s="146" t="s">
        <v>366</v>
      </c>
      <c r="G26" s="146">
        <f>SUM(G12:G25)</f>
        <v>383600</v>
      </c>
      <c r="H26" s="146">
        <f>SUM(H12:H25)</f>
        <v>542</v>
      </c>
      <c r="I26" s="146">
        <f>SUM(I12:I25)</f>
        <v>542</v>
      </c>
    </row>
    <row r="27" spans="1:10" ht="18.75" hidden="1" x14ac:dyDescent="0.3">
      <c r="A27" s="1320" t="s">
        <v>513</v>
      </c>
      <c r="B27" s="1320"/>
      <c r="C27" s="1320"/>
      <c r="D27" s="1320"/>
      <c r="E27" s="1320"/>
    </row>
    <row r="28" spans="1:10" s="171" customFormat="1" ht="18.75" hidden="1" x14ac:dyDescent="0.3">
      <c r="A28" s="105">
        <v>1</v>
      </c>
      <c r="B28" s="172" t="s">
        <v>888</v>
      </c>
      <c r="C28" s="105"/>
      <c r="D28" s="340"/>
      <c r="E28" s="341"/>
      <c r="F28" s="145"/>
      <c r="G28" s="145"/>
      <c r="H28" s="145">
        <f>E28-G28</f>
        <v>0</v>
      </c>
      <c r="I28" s="310">
        <f t="shared" ref="I28:I41" si="2">E28-F28</f>
        <v>0</v>
      </c>
    </row>
    <row r="29" spans="1:10" ht="37.5" hidden="1" x14ac:dyDescent="0.3">
      <c r="A29" s="105">
        <v>2</v>
      </c>
      <c r="B29" s="806" t="s">
        <v>889</v>
      </c>
      <c r="C29" s="173"/>
      <c r="D29" s="293"/>
      <c r="E29" s="342"/>
      <c r="F29" s="145"/>
      <c r="G29" s="145"/>
      <c r="H29" s="145">
        <f>E29-G29</f>
        <v>0</v>
      </c>
      <c r="I29" s="310">
        <f t="shared" si="2"/>
        <v>0</v>
      </c>
    </row>
    <row r="30" spans="1:10" ht="37.5" hidden="1" x14ac:dyDescent="0.3">
      <c r="A30" s="105">
        <v>3</v>
      </c>
      <c r="B30" s="66" t="s">
        <v>700</v>
      </c>
      <c r="C30" s="173"/>
      <c r="D30" s="293"/>
      <c r="E30" s="342"/>
      <c r="F30" s="145"/>
      <c r="G30" s="145"/>
      <c r="H30" s="145"/>
      <c r="I30" s="310">
        <f t="shared" si="2"/>
        <v>0</v>
      </c>
    </row>
    <row r="31" spans="1:10" ht="18.75" hidden="1" x14ac:dyDescent="0.3">
      <c r="A31" s="105">
        <v>4</v>
      </c>
      <c r="B31" s="66" t="s">
        <v>701</v>
      </c>
      <c r="C31" s="173"/>
      <c r="D31" s="293"/>
      <c r="E31" s="342"/>
      <c r="F31" s="145"/>
      <c r="G31" s="145"/>
      <c r="H31" s="145">
        <f>E31-G31</f>
        <v>0</v>
      </c>
      <c r="I31" s="310">
        <f t="shared" si="2"/>
        <v>0</v>
      </c>
    </row>
    <row r="32" spans="1:10" ht="18.75" hidden="1" x14ac:dyDescent="0.3">
      <c r="A32" s="105">
        <v>5</v>
      </c>
      <c r="B32" s="66" t="s">
        <v>890</v>
      </c>
      <c r="C32" s="173"/>
      <c r="D32" s="293"/>
      <c r="E32" s="342"/>
      <c r="F32" s="145"/>
      <c r="G32" s="145"/>
      <c r="H32" s="145">
        <f>E32-G32</f>
        <v>0</v>
      </c>
      <c r="I32" s="310">
        <f t="shared" si="2"/>
        <v>0</v>
      </c>
    </row>
    <row r="33" spans="1:9" ht="56.25" hidden="1" x14ac:dyDescent="0.3">
      <c r="A33" s="105">
        <v>6</v>
      </c>
      <c r="B33" s="66" t="s">
        <v>891</v>
      </c>
      <c r="C33" s="173"/>
      <c r="D33" s="293"/>
      <c r="E33" s="342"/>
      <c r="F33" s="145"/>
      <c r="G33" s="145"/>
      <c r="H33" s="145">
        <f t="shared" ref="H33:H40" si="3">E33-G33</f>
        <v>0</v>
      </c>
      <c r="I33" s="310">
        <f t="shared" si="2"/>
        <v>0</v>
      </c>
    </row>
    <row r="34" spans="1:9" ht="37.5" hidden="1" x14ac:dyDescent="0.3">
      <c r="A34" s="105">
        <v>7</v>
      </c>
      <c r="B34" s="66" t="s">
        <v>702</v>
      </c>
      <c r="C34" s="173"/>
      <c r="D34" s="293"/>
      <c r="E34" s="342"/>
      <c r="F34" s="145"/>
      <c r="G34" s="145"/>
      <c r="H34" s="145"/>
      <c r="I34" s="310">
        <f t="shared" si="2"/>
        <v>0</v>
      </c>
    </row>
    <row r="35" spans="1:9" ht="37.5" hidden="1" x14ac:dyDescent="0.3">
      <c r="A35" s="105">
        <v>8</v>
      </c>
      <c r="B35" s="66" t="s">
        <v>892</v>
      </c>
      <c r="C35" s="173"/>
      <c r="D35" s="293"/>
      <c r="E35" s="342"/>
      <c r="F35" s="145"/>
      <c r="G35" s="145"/>
      <c r="H35" s="145">
        <f t="shared" si="3"/>
        <v>0</v>
      </c>
      <c r="I35" s="310">
        <f t="shared" si="2"/>
        <v>0</v>
      </c>
    </row>
    <row r="36" spans="1:9" ht="18.75" hidden="1" x14ac:dyDescent="0.3">
      <c r="A36" s="105">
        <v>9</v>
      </c>
      <c r="B36" s="809" t="s">
        <v>893</v>
      </c>
      <c r="C36" s="173"/>
      <c r="D36" s="293"/>
      <c r="E36" s="342"/>
      <c r="F36" s="145"/>
      <c r="G36" s="145"/>
      <c r="H36" s="145">
        <f t="shared" si="3"/>
        <v>0</v>
      </c>
      <c r="I36" s="310">
        <f t="shared" si="2"/>
        <v>0</v>
      </c>
    </row>
    <row r="37" spans="1:9" ht="18.75" hidden="1" x14ac:dyDescent="0.3">
      <c r="A37" s="105">
        <v>10</v>
      </c>
      <c r="B37" s="809" t="s">
        <v>894</v>
      </c>
      <c r="C37" s="173"/>
      <c r="D37" s="293"/>
      <c r="E37" s="342"/>
      <c r="F37" s="145"/>
      <c r="G37" s="145"/>
      <c r="H37" s="145">
        <f t="shared" si="3"/>
        <v>0</v>
      </c>
      <c r="I37" s="310">
        <f t="shared" si="2"/>
        <v>0</v>
      </c>
    </row>
    <row r="38" spans="1:9" ht="18.75" hidden="1" x14ac:dyDescent="0.3">
      <c r="A38" s="805">
        <v>11</v>
      </c>
      <c r="B38" s="66" t="s">
        <v>671</v>
      </c>
      <c r="C38" s="810"/>
      <c r="D38" s="811"/>
      <c r="E38" s="812"/>
      <c r="F38" s="145"/>
      <c r="G38" s="145"/>
      <c r="H38" s="145">
        <f>E38-G38</f>
        <v>0</v>
      </c>
      <c r="I38" s="310">
        <f>E38-F38</f>
        <v>0</v>
      </c>
    </row>
    <row r="39" spans="1:9" ht="18.75" hidden="1" x14ac:dyDescent="0.3">
      <c r="A39" s="805">
        <v>12</v>
      </c>
      <c r="B39" s="809" t="s">
        <v>895</v>
      </c>
      <c r="C39" s="810"/>
      <c r="D39" s="811"/>
      <c r="E39" s="812"/>
      <c r="F39" s="145"/>
      <c r="G39" s="145"/>
      <c r="H39" s="145">
        <f>E39-G39</f>
        <v>0</v>
      </c>
      <c r="I39" s="310">
        <f>E39-F39</f>
        <v>0</v>
      </c>
    </row>
    <row r="40" spans="1:9" ht="18.75" hidden="1" x14ac:dyDescent="0.3">
      <c r="A40" s="105"/>
      <c r="B40" s="66"/>
      <c r="C40" s="173"/>
      <c r="D40" s="293"/>
      <c r="E40" s="342"/>
      <c r="F40" s="145"/>
      <c r="G40" s="145"/>
      <c r="H40" s="145">
        <f t="shared" si="3"/>
        <v>0</v>
      </c>
      <c r="I40" s="310">
        <f t="shared" si="2"/>
        <v>0</v>
      </c>
    </row>
    <row r="41" spans="1:9" ht="18.75" hidden="1" x14ac:dyDescent="0.3">
      <c r="A41" s="175"/>
      <c r="B41" s="66"/>
      <c r="C41" s="173"/>
      <c r="D41" s="293"/>
      <c r="E41" s="338"/>
      <c r="F41" s="145"/>
      <c r="G41" s="145"/>
      <c r="H41" s="145"/>
      <c r="I41" s="310">
        <f t="shared" si="2"/>
        <v>0</v>
      </c>
    </row>
    <row r="42" spans="1:9" s="176" customFormat="1" ht="18.75" hidden="1" x14ac:dyDescent="0.3">
      <c r="A42" s="531"/>
      <c r="B42" s="453" t="s">
        <v>295</v>
      </c>
      <c r="C42" s="532" t="s">
        <v>305</v>
      </c>
      <c r="D42" s="532" t="s">
        <v>305</v>
      </c>
      <c r="E42" s="533">
        <f>SUM(E28:E41)</f>
        <v>0</v>
      </c>
      <c r="F42" s="146" t="s">
        <v>366</v>
      </c>
      <c r="G42" s="146">
        <f>SUM(G28:G41)</f>
        <v>0</v>
      </c>
      <c r="H42" s="146">
        <f>SUM(H28:H41)</f>
        <v>0</v>
      </c>
      <c r="I42" s="146">
        <f>SUM(I28:I41)</f>
        <v>0</v>
      </c>
    </row>
    <row r="43" spans="1:9" ht="18.75" x14ac:dyDescent="0.3">
      <c r="F43" s="314" t="s">
        <v>387</v>
      </c>
      <c r="G43" s="595">
        <f>G26+G42</f>
        <v>383600</v>
      </c>
      <c r="H43" s="595">
        <f>H26+H42</f>
        <v>542</v>
      </c>
      <c r="I43" s="595">
        <f>I26+I42</f>
        <v>542</v>
      </c>
    </row>
    <row r="45" spans="1:9" ht="18.75" x14ac:dyDescent="0.3">
      <c r="A45" s="1083" t="s">
        <v>762</v>
      </c>
      <c r="B45" s="42"/>
      <c r="C45" s="241"/>
      <c r="D45" s="53"/>
      <c r="E45" s="1084" t="s">
        <v>1131</v>
      </c>
      <c r="F45" s="122"/>
      <c r="G45" s="42"/>
      <c r="H45" s="53"/>
    </row>
    <row r="46" spans="1:9" ht="19.5" x14ac:dyDescent="0.3">
      <c r="A46" s="122"/>
      <c r="B46" s="297"/>
      <c r="C46" s="298" t="s">
        <v>131</v>
      </c>
      <c r="D46" s="165"/>
      <c r="E46" s="298" t="s">
        <v>132</v>
      </c>
      <c r="F46" s="122"/>
      <c r="G46" s="297"/>
      <c r="H46" s="165"/>
    </row>
    <row r="47" spans="1:9" ht="15.75" x14ac:dyDescent="0.25">
      <c r="A47" s="297"/>
      <c r="B47" s="41"/>
      <c r="C47" s="41"/>
      <c r="D47" s="122"/>
      <c r="E47" s="41"/>
      <c r="F47" s="122"/>
      <c r="G47" s="41"/>
      <c r="H47" s="122"/>
    </row>
    <row r="48" spans="1:9" ht="18.75" x14ac:dyDescent="0.25">
      <c r="A48" s="48" t="s">
        <v>133</v>
      </c>
      <c r="B48" s="42"/>
      <c r="C48" s="241"/>
      <c r="D48" s="122"/>
      <c r="E48" s="869" t="s">
        <v>1104</v>
      </c>
      <c r="F48" s="122"/>
      <c r="G48" s="42"/>
      <c r="H48" s="122"/>
    </row>
    <row r="49" spans="1:8" x14ac:dyDescent="0.25">
      <c r="A49" s="122"/>
      <c r="B49" s="297"/>
      <c r="C49" s="298" t="s">
        <v>131</v>
      </c>
      <c r="D49" s="122"/>
      <c r="E49" s="298" t="s">
        <v>132</v>
      </c>
      <c r="F49" s="122"/>
      <c r="G49" s="297"/>
      <c r="H49" s="122"/>
    </row>
    <row r="50" spans="1:8" ht="18.75" x14ac:dyDescent="0.3">
      <c r="A50" s="53"/>
      <c r="B50" s="53"/>
      <c r="C50" s="53"/>
      <c r="D50" s="53"/>
      <c r="E50" s="53"/>
      <c r="F50" s="158"/>
      <c r="G50" s="158"/>
      <c r="H50" s="158"/>
    </row>
    <row r="51" spans="1:8" ht="18.75" x14ac:dyDescent="0.3">
      <c r="A51" s="53"/>
      <c r="B51" s="53"/>
      <c r="C51" s="53"/>
      <c r="D51" s="53"/>
      <c r="E51" s="53"/>
      <c r="F51" s="158"/>
      <c r="G51" s="158"/>
      <c r="H51" s="158"/>
    </row>
    <row r="52" spans="1:8" ht="21" x14ac:dyDescent="0.35">
      <c r="A52" s="53"/>
      <c r="B52" s="153"/>
      <c r="C52" s="53"/>
      <c r="D52" s="53"/>
      <c r="E52" s="53"/>
      <c r="F52" s="158"/>
      <c r="G52" s="158"/>
      <c r="H52" s="158"/>
    </row>
  </sheetData>
  <mergeCells count="4">
    <mergeCell ref="A3:E3"/>
    <mergeCell ref="A6:D6"/>
    <mergeCell ref="A27:E27"/>
    <mergeCell ref="A11:E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84"/>
  <sheetViews>
    <sheetView view="pageBreakPreview" topLeftCell="A8" zoomScale="90" zoomScaleNormal="75" zoomScaleSheetLayoutView="90" workbookViewId="0">
      <selection activeCell="R39" sqref="R39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9" x14ac:dyDescent="0.25">
      <c r="E1" s="232" t="s">
        <v>440</v>
      </c>
    </row>
    <row r="3" spans="1:9" ht="21" customHeight="1" x14ac:dyDescent="0.3">
      <c r="A3" s="1263" t="s">
        <v>674</v>
      </c>
      <c r="B3" s="1263"/>
      <c r="C3" s="1263"/>
      <c r="D3" s="1263"/>
      <c r="E3" s="1263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278" t="s">
        <v>345</v>
      </c>
      <c r="B5" s="136"/>
      <c r="C5" s="136"/>
      <c r="D5" s="136"/>
      <c r="E5" s="136"/>
      <c r="F5" s="52"/>
      <c r="G5" s="52"/>
    </row>
    <row r="6" spans="1:9" s="53" customFormat="1" ht="37.5" customHeight="1" x14ac:dyDescent="0.3">
      <c r="A6" s="1242" t="s">
        <v>498</v>
      </c>
      <c r="B6" s="1242"/>
      <c r="C6" s="1242"/>
      <c r="D6" s="1242"/>
      <c r="E6" s="279"/>
      <c r="F6" s="84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84"/>
      <c r="G7" s="84"/>
    </row>
    <row r="8" spans="1:9" ht="18.75" x14ac:dyDescent="0.3">
      <c r="A8" s="58"/>
    </row>
    <row r="9" spans="1:9" s="170" customFormat="1" ht="37.5" x14ac:dyDescent="0.25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</row>
    <row r="10" spans="1:9" s="171" customFormat="1" ht="150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586" t="s">
        <v>357</v>
      </c>
      <c r="G10" s="587" t="s">
        <v>302</v>
      </c>
      <c r="H10" s="587" t="s">
        <v>303</v>
      </c>
      <c r="I10" s="494" t="s">
        <v>605</v>
      </c>
    </row>
    <row r="11" spans="1:9" s="171" customFormat="1" ht="18.75" x14ac:dyDescent="0.3">
      <c r="A11" s="1320" t="s">
        <v>585</v>
      </c>
      <c r="B11" s="1320"/>
      <c r="C11" s="1320"/>
      <c r="D11" s="1320"/>
      <c r="E11" s="1320"/>
      <c r="F11" s="580"/>
      <c r="G11" s="580"/>
      <c r="H11" s="580"/>
      <c r="I11" s="580"/>
    </row>
    <row r="12" spans="1:9" s="171" customFormat="1" ht="18.75" x14ac:dyDescent="0.3">
      <c r="A12" s="105">
        <v>1</v>
      </c>
      <c r="B12" s="172" t="s">
        <v>888</v>
      </c>
      <c r="C12" s="105"/>
      <c r="D12" s="340"/>
      <c r="E12" s="341">
        <v>30000</v>
      </c>
      <c r="F12" s="145"/>
      <c r="G12" s="145"/>
      <c r="H12" s="145">
        <f>E12-G12</f>
        <v>30000</v>
      </c>
      <c r="I12" s="310">
        <f t="shared" ref="I12:I25" si="0">E12-F12</f>
        <v>30000</v>
      </c>
    </row>
    <row r="13" spans="1:9" s="171" customFormat="1" ht="37.5" hidden="1" x14ac:dyDescent="0.3">
      <c r="A13" s="805">
        <v>2</v>
      </c>
      <c r="B13" s="806" t="s">
        <v>889</v>
      </c>
      <c r="C13" s="805"/>
      <c r="D13" s="807"/>
      <c r="E13" s="808"/>
      <c r="F13" s="145"/>
      <c r="G13" s="145"/>
      <c r="H13" s="145">
        <f>E13-G13</f>
        <v>0</v>
      </c>
      <c r="I13" s="310">
        <f t="shared" si="0"/>
        <v>0</v>
      </c>
    </row>
    <row r="14" spans="1:9" ht="37.5" x14ac:dyDescent="0.3">
      <c r="A14" s="105">
        <v>3</v>
      </c>
      <c r="B14" s="66" t="s">
        <v>700</v>
      </c>
      <c r="C14" s="173"/>
      <c r="D14" s="293"/>
      <c r="E14" s="342">
        <v>250000</v>
      </c>
      <c r="F14" s="145"/>
      <c r="G14" s="145"/>
      <c r="H14" s="145">
        <f>E14-G14</f>
        <v>250000</v>
      </c>
      <c r="I14" s="310">
        <f t="shared" si="0"/>
        <v>250000</v>
      </c>
    </row>
    <row r="15" spans="1:9" ht="18.75" hidden="1" x14ac:dyDescent="0.3">
      <c r="A15" s="805">
        <v>4</v>
      </c>
      <c r="B15" s="66" t="s">
        <v>701</v>
      </c>
      <c r="C15" s="173"/>
      <c r="D15" s="293"/>
      <c r="E15" s="342"/>
      <c r="F15" s="145"/>
      <c r="G15" s="145"/>
      <c r="H15" s="145"/>
      <c r="I15" s="310">
        <f t="shared" si="0"/>
        <v>0</v>
      </c>
    </row>
    <row r="16" spans="1:9" ht="18.75" hidden="1" x14ac:dyDescent="0.3">
      <c r="A16" s="105">
        <v>5</v>
      </c>
      <c r="B16" s="66" t="s">
        <v>890</v>
      </c>
      <c r="C16" s="173"/>
      <c r="D16" s="293"/>
      <c r="E16" s="342"/>
      <c r="F16" s="145"/>
      <c r="G16" s="145"/>
      <c r="H16" s="145">
        <f>E16-G16</f>
        <v>0</v>
      </c>
      <c r="I16" s="310">
        <f t="shared" si="0"/>
        <v>0</v>
      </c>
    </row>
    <row r="17" spans="1:9" ht="56.25" hidden="1" x14ac:dyDescent="0.3">
      <c r="A17" s="805">
        <v>6</v>
      </c>
      <c r="B17" s="66" t="s">
        <v>891</v>
      </c>
      <c r="C17" s="173"/>
      <c r="D17" s="293"/>
      <c r="E17" s="342"/>
      <c r="F17" s="145"/>
      <c r="G17" s="145"/>
      <c r="H17" s="145"/>
      <c r="I17" s="310">
        <f t="shared" si="0"/>
        <v>0</v>
      </c>
    </row>
    <row r="18" spans="1:9" ht="37.5" hidden="1" x14ac:dyDescent="0.3">
      <c r="A18" s="105">
        <v>7</v>
      </c>
      <c r="B18" s="66" t="s">
        <v>702</v>
      </c>
      <c r="C18" s="173"/>
      <c r="D18" s="293"/>
      <c r="E18" s="342"/>
      <c r="F18" s="145"/>
      <c r="G18" s="145"/>
      <c r="H18" s="145">
        <f>E18-G18</f>
        <v>0</v>
      </c>
      <c r="I18" s="310">
        <f t="shared" si="0"/>
        <v>0</v>
      </c>
    </row>
    <row r="19" spans="1:9" ht="37.5" hidden="1" x14ac:dyDescent="0.3">
      <c r="A19" s="805">
        <v>8</v>
      </c>
      <c r="B19" s="66" t="s">
        <v>892</v>
      </c>
      <c r="C19" s="173"/>
      <c r="D19" s="293"/>
      <c r="E19" s="342"/>
      <c r="F19" s="145"/>
      <c r="G19" s="145"/>
      <c r="H19" s="145">
        <f t="shared" ref="H19:H24" si="1">E19-G19</f>
        <v>0</v>
      </c>
      <c r="I19" s="310">
        <f t="shared" si="0"/>
        <v>0</v>
      </c>
    </row>
    <row r="20" spans="1:9" ht="18.75" hidden="1" x14ac:dyDescent="0.3">
      <c r="A20" s="105">
        <v>9</v>
      </c>
      <c r="B20" s="809" t="s">
        <v>893</v>
      </c>
      <c r="C20" s="810"/>
      <c r="D20" s="811"/>
      <c r="E20" s="812"/>
      <c r="F20" s="145"/>
      <c r="G20" s="145"/>
      <c r="H20" s="145"/>
      <c r="I20" s="310"/>
    </row>
    <row r="21" spans="1:9" ht="18.75" hidden="1" x14ac:dyDescent="0.3">
      <c r="A21" s="805">
        <v>10</v>
      </c>
      <c r="B21" s="809" t="s">
        <v>894</v>
      </c>
      <c r="C21" s="810"/>
      <c r="D21" s="811"/>
      <c r="E21" s="812"/>
      <c r="F21" s="145"/>
      <c r="G21" s="145"/>
      <c r="H21" s="145"/>
      <c r="I21" s="310"/>
    </row>
    <row r="22" spans="1:9" ht="18.75" x14ac:dyDescent="0.3">
      <c r="A22" s="105">
        <v>11</v>
      </c>
      <c r="B22" s="66" t="s">
        <v>671</v>
      </c>
      <c r="C22" s="173"/>
      <c r="D22" s="293"/>
      <c r="E22" s="342">
        <v>118842</v>
      </c>
      <c r="F22" s="145"/>
      <c r="G22" s="145"/>
      <c r="H22" s="145">
        <f t="shared" si="1"/>
        <v>118842</v>
      </c>
      <c r="I22" s="310">
        <f t="shared" si="0"/>
        <v>118842</v>
      </c>
    </row>
    <row r="23" spans="1:9" ht="18.75" hidden="1" x14ac:dyDescent="0.3">
      <c r="A23" s="805">
        <v>12</v>
      </c>
      <c r="B23" s="809" t="s">
        <v>895</v>
      </c>
      <c r="C23" s="810"/>
      <c r="D23" s="811"/>
      <c r="E23" s="812"/>
      <c r="F23" s="145"/>
      <c r="G23" s="145"/>
      <c r="H23" s="145"/>
      <c r="I23" s="310"/>
    </row>
    <row r="24" spans="1:9" ht="18.75" hidden="1" x14ac:dyDescent="0.3">
      <c r="A24" s="105"/>
      <c r="B24" s="66"/>
      <c r="C24" s="173"/>
      <c r="D24" s="293"/>
      <c r="E24" s="342"/>
      <c r="F24" s="145"/>
      <c r="G24" s="145"/>
      <c r="H24" s="145">
        <f t="shared" si="1"/>
        <v>0</v>
      </c>
      <c r="I24" s="310">
        <f t="shared" si="0"/>
        <v>0</v>
      </c>
    </row>
    <row r="25" spans="1:9" ht="18.75" x14ac:dyDescent="0.3">
      <c r="A25" s="175"/>
      <c r="B25" s="66"/>
      <c r="C25" s="173"/>
      <c r="D25" s="293"/>
      <c r="E25" s="338"/>
      <c r="F25" s="145"/>
      <c r="G25" s="145"/>
      <c r="H25" s="145"/>
      <c r="I25" s="310">
        <f t="shared" si="0"/>
        <v>0</v>
      </c>
    </row>
    <row r="26" spans="1:9" s="176" customFormat="1" ht="18.75" x14ac:dyDescent="0.3">
      <c r="A26" s="531"/>
      <c r="B26" s="453" t="s">
        <v>295</v>
      </c>
      <c r="C26" s="532" t="s">
        <v>305</v>
      </c>
      <c r="D26" s="532" t="s">
        <v>305</v>
      </c>
      <c r="E26" s="533">
        <f>SUM(E12:E25)</f>
        <v>398842</v>
      </c>
      <c r="F26" s="146" t="s">
        <v>366</v>
      </c>
      <c r="G26" s="146">
        <f>SUM(G12:G25)</f>
        <v>0</v>
      </c>
      <c r="H26" s="146">
        <f>SUM(H12:H25)</f>
        <v>398842</v>
      </c>
      <c r="I26" s="146">
        <f>SUM(I12:I25)</f>
        <v>398842</v>
      </c>
    </row>
    <row r="30" spans="1:9" s="178" customFormat="1" ht="18.75" x14ac:dyDescent="0.25">
      <c r="A30" s="696" t="s">
        <v>762</v>
      </c>
      <c r="B30" s="267"/>
      <c r="C30" s="242"/>
      <c r="E30" s="864" t="s">
        <v>1101</v>
      </c>
    </row>
    <row r="31" spans="1:9" s="178" customFormat="1" ht="15.75" x14ac:dyDescent="0.25">
      <c r="A31" s="122"/>
      <c r="B31" s="297"/>
      <c r="C31" s="298" t="s">
        <v>131</v>
      </c>
      <c r="E31" s="298" t="s">
        <v>132</v>
      </c>
    </row>
    <row r="32" spans="1:9" s="178" customFormat="1" ht="15.75" x14ac:dyDescent="0.25">
      <c r="A32" s="297"/>
      <c r="B32" s="41"/>
      <c r="C32" s="41"/>
      <c r="E32" s="41"/>
    </row>
    <row r="33" spans="1:5" s="178" customFormat="1" ht="18.75" x14ac:dyDescent="0.25">
      <c r="A33" s="239" t="s">
        <v>133</v>
      </c>
      <c r="B33" s="267"/>
      <c r="C33" s="242"/>
      <c r="E33" s="869" t="s">
        <v>1104</v>
      </c>
    </row>
    <row r="34" spans="1:5" s="178" customFormat="1" ht="15.75" x14ac:dyDescent="0.25">
      <c r="A34" s="122"/>
      <c r="B34" s="297"/>
      <c r="C34" s="298" t="s">
        <v>131</v>
      </c>
      <c r="E34" s="298" t="s">
        <v>132</v>
      </c>
    </row>
    <row r="35" spans="1:5" ht="18.75" x14ac:dyDescent="0.3">
      <c r="A35" s="53"/>
      <c r="B35" s="53"/>
      <c r="C35" s="53"/>
      <c r="D35" s="53"/>
      <c r="E35" s="53"/>
    </row>
    <row r="36" spans="1:5" ht="21" x14ac:dyDescent="0.35">
      <c r="A36" s="53"/>
      <c r="B36" s="153"/>
      <c r="C36" s="53"/>
      <c r="D36" s="53"/>
      <c r="E36" s="53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3">
    <mergeCell ref="A3:E3"/>
    <mergeCell ref="A6:D6"/>
    <mergeCell ref="A11:E11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84"/>
  <sheetViews>
    <sheetView view="pageBreakPreview" topLeftCell="A10" zoomScale="90" zoomScaleNormal="75" zoomScaleSheetLayoutView="90" workbookViewId="0">
      <selection activeCell="R39" sqref="R39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9" x14ac:dyDescent="0.25">
      <c r="E1" s="232" t="s">
        <v>440</v>
      </c>
    </row>
    <row r="3" spans="1:9" ht="21" customHeight="1" x14ac:dyDescent="0.3">
      <c r="A3" s="1263" t="s">
        <v>577</v>
      </c>
      <c r="B3" s="1263"/>
      <c r="C3" s="1263"/>
      <c r="D3" s="1263"/>
      <c r="E3" s="1263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278" t="s">
        <v>345</v>
      </c>
      <c r="B5" s="136"/>
      <c r="C5" s="136"/>
      <c r="D5" s="136"/>
      <c r="E5" s="136"/>
      <c r="F5" s="52"/>
      <c r="G5" s="52"/>
    </row>
    <row r="6" spans="1:9" s="53" customFormat="1" ht="37.5" customHeight="1" x14ac:dyDescent="0.3">
      <c r="A6" s="1242" t="s">
        <v>498</v>
      </c>
      <c r="B6" s="1242"/>
      <c r="C6" s="1242"/>
      <c r="D6" s="1242"/>
      <c r="E6" s="279"/>
      <c r="F6" s="84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84"/>
      <c r="G7" s="84"/>
    </row>
    <row r="8" spans="1:9" ht="18.75" x14ac:dyDescent="0.3">
      <c r="A8" s="58"/>
    </row>
    <row r="9" spans="1:9" s="170" customFormat="1" ht="37.5" x14ac:dyDescent="0.25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</row>
    <row r="10" spans="1:9" s="171" customFormat="1" ht="150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586" t="s">
        <v>357</v>
      </c>
      <c r="G10" s="587" t="s">
        <v>302</v>
      </c>
      <c r="H10" s="587" t="s">
        <v>303</v>
      </c>
      <c r="I10" s="494" t="s">
        <v>605</v>
      </c>
    </row>
    <row r="11" spans="1:9" s="171" customFormat="1" ht="18.75" x14ac:dyDescent="0.3">
      <c r="A11" s="1320" t="s">
        <v>585</v>
      </c>
      <c r="B11" s="1320"/>
      <c r="C11" s="1320"/>
      <c r="D11" s="1320"/>
      <c r="E11" s="1320"/>
      <c r="F11" s="580"/>
      <c r="G11" s="580"/>
      <c r="H11" s="580"/>
      <c r="I11" s="580"/>
    </row>
    <row r="12" spans="1:9" s="171" customFormat="1" ht="18.75" x14ac:dyDescent="0.3">
      <c r="A12" s="105">
        <v>1</v>
      </c>
      <c r="B12" s="172" t="s">
        <v>888</v>
      </c>
      <c r="C12" s="105"/>
      <c r="D12" s="340"/>
      <c r="E12" s="341">
        <v>30000</v>
      </c>
      <c r="F12" s="145"/>
      <c r="G12" s="145"/>
      <c r="H12" s="145">
        <f>E12-G12</f>
        <v>30000</v>
      </c>
      <c r="I12" s="310">
        <f t="shared" ref="I12:I25" si="0">E12-F12</f>
        <v>30000</v>
      </c>
    </row>
    <row r="13" spans="1:9" s="171" customFormat="1" ht="37.5" hidden="1" x14ac:dyDescent="0.3">
      <c r="A13" s="805">
        <v>2</v>
      </c>
      <c r="B13" s="806" t="s">
        <v>889</v>
      </c>
      <c r="C13" s="805"/>
      <c r="D13" s="807"/>
      <c r="E13" s="808"/>
      <c r="F13" s="145"/>
      <c r="G13" s="145"/>
      <c r="H13" s="145">
        <f>E13-G13</f>
        <v>0</v>
      </c>
      <c r="I13" s="310">
        <f t="shared" si="0"/>
        <v>0</v>
      </c>
    </row>
    <row r="14" spans="1:9" ht="37.5" x14ac:dyDescent="0.3">
      <c r="A14" s="105">
        <v>3</v>
      </c>
      <c r="B14" s="66" t="s">
        <v>700</v>
      </c>
      <c r="C14" s="173"/>
      <c r="D14" s="293"/>
      <c r="E14" s="342">
        <v>250000</v>
      </c>
      <c r="F14" s="145"/>
      <c r="G14" s="145"/>
      <c r="H14" s="145">
        <f>E14-G14</f>
        <v>250000</v>
      </c>
      <c r="I14" s="310">
        <f t="shared" si="0"/>
        <v>250000</v>
      </c>
    </row>
    <row r="15" spans="1:9" ht="18.75" hidden="1" x14ac:dyDescent="0.3">
      <c r="A15" s="805">
        <v>4</v>
      </c>
      <c r="B15" s="66" t="s">
        <v>701</v>
      </c>
      <c r="C15" s="173"/>
      <c r="D15" s="293"/>
      <c r="E15" s="342"/>
      <c r="F15" s="145"/>
      <c r="G15" s="145"/>
      <c r="H15" s="145"/>
      <c r="I15" s="310">
        <f t="shared" si="0"/>
        <v>0</v>
      </c>
    </row>
    <row r="16" spans="1:9" ht="18.75" hidden="1" x14ac:dyDescent="0.3">
      <c r="A16" s="105">
        <v>5</v>
      </c>
      <c r="B16" s="66" t="s">
        <v>890</v>
      </c>
      <c r="C16" s="173"/>
      <c r="D16" s="293"/>
      <c r="E16" s="342"/>
      <c r="F16" s="145"/>
      <c r="G16" s="145"/>
      <c r="H16" s="145">
        <f>E16-G16</f>
        <v>0</v>
      </c>
      <c r="I16" s="310">
        <f t="shared" si="0"/>
        <v>0</v>
      </c>
    </row>
    <row r="17" spans="1:9" ht="56.25" hidden="1" x14ac:dyDescent="0.3">
      <c r="A17" s="805">
        <v>6</v>
      </c>
      <c r="B17" s="66" t="s">
        <v>891</v>
      </c>
      <c r="C17" s="173"/>
      <c r="D17" s="293"/>
      <c r="E17" s="342"/>
      <c r="F17" s="145"/>
      <c r="G17" s="145"/>
      <c r="H17" s="145"/>
      <c r="I17" s="310">
        <f t="shared" si="0"/>
        <v>0</v>
      </c>
    </row>
    <row r="18" spans="1:9" ht="37.5" hidden="1" x14ac:dyDescent="0.3">
      <c r="A18" s="105">
        <v>7</v>
      </c>
      <c r="B18" s="66" t="s">
        <v>702</v>
      </c>
      <c r="C18" s="173"/>
      <c r="D18" s="293"/>
      <c r="E18" s="342"/>
      <c r="F18" s="145"/>
      <c r="G18" s="145"/>
      <c r="H18" s="145">
        <f>E18-G18</f>
        <v>0</v>
      </c>
      <c r="I18" s="310">
        <f t="shared" si="0"/>
        <v>0</v>
      </c>
    </row>
    <row r="19" spans="1:9" ht="37.5" hidden="1" x14ac:dyDescent="0.3">
      <c r="A19" s="805">
        <v>8</v>
      </c>
      <c r="B19" s="66" t="s">
        <v>892</v>
      </c>
      <c r="C19" s="173"/>
      <c r="D19" s="293"/>
      <c r="E19" s="342"/>
      <c r="F19" s="145"/>
      <c r="G19" s="145"/>
      <c r="H19" s="145">
        <f t="shared" ref="H19:H24" si="1">E19-G19</f>
        <v>0</v>
      </c>
      <c r="I19" s="310">
        <f t="shared" si="0"/>
        <v>0</v>
      </c>
    </row>
    <row r="20" spans="1:9" ht="18.75" hidden="1" x14ac:dyDescent="0.3">
      <c r="A20" s="105">
        <v>9</v>
      </c>
      <c r="B20" s="809" t="s">
        <v>893</v>
      </c>
      <c r="C20" s="810"/>
      <c r="D20" s="811"/>
      <c r="E20" s="812"/>
      <c r="F20" s="145"/>
      <c r="G20" s="145"/>
      <c r="H20" s="145"/>
      <c r="I20" s="310"/>
    </row>
    <row r="21" spans="1:9" ht="18.75" hidden="1" x14ac:dyDescent="0.3">
      <c r="A21" s="805">
        <v>10</v>
      </c>
      <c r="B21" s="809" t="s">
        <v>894</v>
      </c>
      <c r="C21" s="810"/>
      <c r="D21" s="811"/>
      <c r="E21" s="812"/>
      <c r="F21" s="145"/>
      <c r="G21" s="145"/>
      <c r="H21" s="145"/>
      <c r="I21" s="310"/>
    </row>
    <row r="22" spans="1:9" ht="18.75" x14ac:dyDescent="0.3">
      <c r="A22" s="105">
        <v>11</v>
      </c>
      <c r="B22" s="66" t="s">
        <v>671</v>
      </c>
      <c r="C22" s="173"/>
      <c r="D22" s="293"/>
      <c r="E22" s="342">
        <v>118842</v>
      </c>
      <c r="F22" s="145"/>
      <c r="G22" s="145"/>
      <c r="H22" s="145">
        <f t="shared" si="1"/>
        <v>118842</v>
      </c>
      <c r="I22" s="310">
        <f t="shared" si="0"/>
        <v>118842</v>
      </c>
    </row>
    <row r="23" spans="1:9" ht="18.75" hidden="1" x14ac:dyDescent="0.3">
      <c r="A23" s="805">
        <v>12</v>
      </c>
      <c r="B23" s="809" t="s">
        <v>895</v>
      </c>
      <c r="C23" s="810"/>
      <c r="D23" s="811"/>
      <c r="E23" s="812"/>
      <c r="F23" s="145"/>
      <c r="G23" s="145"/>
      <c r="H23" s="145"/>
      <c r="I23" s="310"/>
    </row>
    <row r="24" spans="1:9" ht="18.75" hidden="1" x14ac:dyDescent="0.3">
      <c r="A24" s="105"/>
      <c r="B24" s="66"/>
      <c r="C24" s="173"/>
      <c r="D24" s="293"/>
      <c r="E24" s="342"/>
      <c r="F24" s="145"/>
      <c r="G24" s="145"/>
      <c r="H24" s="145">
        <f t="shared" si="1"/>
        <v>0</v>
      </c>
      <c r="I24" s="310">
        <f t="shared" si="0"/>
        <v>0</v>
      </c>
    </row>
    <row r="25" spans="1:9" ht="18.75" x14ac:dyDescent="0.3">
      <c r="A25" s="175"/>
      <c r="B25" s="66"/>
      <c r="C25" s="173"/>
      <c r="D25" s="293"/>
      <c r="E25" s="338"/>
      <c r="F25" s="145"/>
      <c r="G25" s="145"/>
      <c r="H25" s="145"/>
      <c r="I25" s="310">
        <f t="shared" si="0"/>
        <v>0</v>
      </c>
    </row>
    <row r="26" spans="1:9" s="176" customFormat="1" ht="18.75" x14ac:dyDescent="0.3">
      <c r="A26" s="531"/>
      <c r="B26" s="453" t="s">
        <v>295</v>
      </c>
      <c r="C26" s="532" t="s">
        <v>305</v>
      </c>
      <c r="D26" s="532" t="s">
        <v>305</v>
      </c>
      <c r="E26" s="533">
        <f>SUM(E12:E25)</f>
        <v>398842</v>
      </c>
      <c r="F26" s="146" t="s">
        <v>366</v>
      </c>
      <c r="G26" s="146">
        <f>SUM(G12:G25)</f>
        <v>0</v>
      </c>
      <c r="H26" s="146">
        <f>SUM(H12:H25)</f>
        <v>398842</v>
      </c>
      <c r="I26" s="146">
        <f>SUM(I12:I25)</f>
        <v>398842</v>
      </c>
    </row>
    <row r="30" spans="1:9" s="178" customFormat="1" ht="18.75" x14ac:dyDescent="0.25">
      <c r="A30" s="696" t="s">
        <v>762</v>
      </c>
      <c r="B30" s="267"/>
      <c r="C30" s="242"/>
      <c r="E30" s="864" t="s">
        <v>1101</v>
      </c>
    </row>
    <row r="31" spans="1:9" s="178" customFormat="1" ht="15.75" x14ac:dyDescent="0.25">
      <c r="A31" s="122"/>
      <c r="B31" s="297"/>
      <c r="C31" s="298" t="s">
        <v>131</v>
      </c>
      <c r="E31" s="298" t="s">
        <v>132</v>
      </c>
    </row>
    <row r="32" spans="1:9" s="178" customFormat="1" ht="15.75" x14ac:dyDescent="0.25">
      <c r="A32" s="297"/>
      <c r="B32" s="41"/>
      <c r="C32" s="41"/>
      <c r="E32" s="41"/>
    </row>
    <row r="33" spans="1:5" s="178" customFormat="1" ht="18.75" x14ac:dyDescent="0.25">
      <c r="A33" s="239" t="s">
        <v>133</v>
      </c>
      <c r="B33" s="267"/>
      <c r="C33" s="242"/>
      <c r="E33" s="869" t="s">
        <v>1104</v>
      </c>
    </row>
    <row r="34" spans="1:5" s="178" customFormat="1" ht="15.75" x14ac:dyDescent="0.25">
      <c r="A34" s="122"/>
      <c r="B34" s="297"/>
      <c r="C34" s="298" t="s">
        <v>131</v>
      </c>
      <c r="E34" s="298" t="s">
        <v>132</v>
      </c>
    </row>
    <row r="35" spans="1:5" ht="18.75" x14ac:dyDescent="0.3">
      <c r="A35" s="53"/>
      <c r="B35" s="53"/>
      <c r="C35" s="53"/>
      <c r="D35" s="53"/>
      <c r="E35" s="53"/>
    </row>
    <row r="36" spans="1:5" ht="21" x14ac:dyDescent="0.35">
      <c r="A36" s="53"/>
      <c r="B36" s="153"/>
      <c r="C36" s="53"/>
      <c r="D36" s="53"/>
      <c r="E36" s="53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3">
    <mergeCell ref="A3:E3"/>
    <mergeCell ref="A6:D6"/>
    <mergeCell ref="A11:E11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5"/>
  <sheetViews>
    <sheetView view="pageBreakPreview" zoomScale="70" zoomScaleSheetLayoutView="70" workbookViewId="0">
      <selection activeCell="B23" sqref="B23:B27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28.85546875" style="178" customWidth="1"/>
    <col min="5" max="7" width="24.42578125" style="178" customWidth="1"/>
    <col min="8" max="8" width="13.85546875" style="178" customWidth="1"/>
    <col min="9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28.85546875" style="178" customWidth="1"/>
    <col min="261" max="263" width="24.42578125" style="178" customWidth="1"/>
    <col min="264" max="264" width="13.85546875" style="178" customWidth="1"/>
    <col min="265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28.85546875" style="178" customWidth="1"/>
    <col min="517" max="519" width="24.42578125" style="178" customWidth="1"/>
    <col min="520" max="520" width="13.85546875" style="178" customWidth="1"/>
    <col min="521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28.85546875" style="178" customWidth="1"/>
    <col min="773" max="775" width="24.42578125" style="178" customWidth="1"/>
    <col min="776" max="776" width="13.85546875" style="178" customWidth="1"/>
    <col min="777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28.85546875" style="178" customWidth="1"/>
    <col min="1029" max="1031" width="24.42578125" style="178" customWidth="1"/>
    <col min="1032" max="1032" width="13.85546875" style="178" customWidth="1"/>
    <col min="1033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28.85546875" style="178" customWidth="1"/>
    <col min="1285" max="1287" width="24.42578125" style="178" customWidth="1"/>
    <col min="1288" max="1288" width="13.85546875" style="178" customWidth="1"/>
    <col min="1289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28.85546875" style="178" customWidth="1"/>
    <col min="1541" max="1543" width="24.42578125" style="178" customWidth="1"/>
    <col min="1544" max="1544" width="13.85546875" style="178" customWidth="1"/>
    <col min="1545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28.85546875" style="178" customWidth="1"/>
    <col min="1797" max="1799" width="24.42578125" style="178" customWidth="1"/>
    <col min="1800" max="1800" width="13.85546875" style="178" customWidth="1"/>
    <col min="1801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28.85546875" style="178" customWidth="1"/>
    <col min="2053" max="2055" width="24.42578125" style="178" customWidth="1"/>
    <col min="2056" max="2056" width="13.85546875" style="178" customWidth="1"/>
    <col min="2057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28.85546875" style="178" customWidth="1"/>
    <col min="2309" max="2311" width="24.42578125" style="178" customWidth="1"/>
    <col min="2312" max="2312" width="13.85546875" style="178" customWidth="1"/>
    <col min="2313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28.85546875" style="178" customWidth="1"/>
    <col min="2565" max="2567" width="24.42578125" style="178" customWidth="1"/>
    <col min="2568" max="2568" width="13.85546875" style="178" customWidth="1"/>
    <col min="2569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28.85546875" style="178" customWidth="1"/>
    <col min="2821" max="2823" width="24.42578125" style="178" customWidth="1"/>
    <col min="2824" max="2824" width="13.85546875" style="178" customWidth="1"/>
    <col min="2825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28.85546875" style="178" customWidth="1"/>
    <col min="3077" max="3079" width="24.42578125" style="178" customWidth="1"/>
    <col min="3080" max="3080" width="13.85546875" style="178" customWidth="1"/>
    <col min="3081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28.85546875" style="178" customWidth="1"/>
    <col min="3333" max="3335" width="24.42578125" style="178" customWidth="1"/>
    <col min="3336" max="3336" width="13.85546875" style="178" customWidth="1"/>
    <col min="3337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28.85546875" style="178" customWidth="1"/>
    <col min="3589" max="3591" width="24.42578125" style="178" customWidth="1"/>
    <col min="3592" max="3592" width="13.85546875" style="178" customWidth="1"/>
    <col min="3593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28.85546875" style="178" customWidth="1"/>
    <col min="3845" max="3847" width="24.42578125" style="178" customWidth="1"/>
    <col min="3848" max="3848" width="13.85546875" style="178" customWidth="1"/>
    <col min="3849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28.85546875" style="178" customWidth="1"/>
    <col min="4101" max="4103" width="24.42578125" style="178" customWidth="1"/>
    <col min="4104" max="4104" width="13.85546875" style="178" customWidth="1"/>
    <col min="4105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28.85546875" style="178" customWidth="1"/>
    <col min="4357" max="4359" width="24.42578125" style="178" customWidth="1"/>
    <col min="4360" max="4360" width="13.85546875" style="178" customWidth="1"/>
    <col min="4361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28.85546875" style="178" customWidth="1"/>
    <col min="4613" max="4615" width="24.42578125" style="178" customWidth="1"/>
    <col min="4616" max="4616" width="13.85546875" style="178" customWidth="1"/>
    <col min="4617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28.85546875" style="178" customWidth="1"/>
    <col min="4869" max="4871" width="24.42578125" style="178" customWidth="1"/>
    <col min="4872" max="4872" width="13.85546875" style="178" customWidth="1"/>
    <col min="4873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28.85546875" style="178" customWidth="1"/>
    <col min="5125" max="5127" width="24.42578125" style="178" customWidth="1"/>
    <col min="5128" max="5128" width="13.85546875" style="178" customWidth="1"/>
    <col min="5129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28.85546875" style="178" customWidth="1"/>
    <col min="5381" max="5383" width="24.42578125" style="178" customWidth="1"/>
    <col min="5384" max="5384" width="13.85546875" style="178" customWidth="1"/>
    <col min="5385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28.85546875" style="178" customWidth="1"/>
    <col min="5637" max="5639" width="24.42578125" style="178" customWidth="1"/>
    <col min="5640" max="5640" width="13.85546875" style="178" customWidth="1"/>
    <col min="5641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28.85546875" style="178" customWidth="1"/>
    <col min="5893" max="5895" width="24.42578125" style="178" customWidth="1"/>
    <col min="5896" max="5896" width="13.85546875" style="178" customWidth="1"/>
    <col min="5897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28.85546875" style="178" customWidth="1"/>
    <col min="6149" max="6151" width="24.42578125" style="178" customWidth="1"/>
    <col min="6152" max="6152" width="13.85546875" style="178" customWidth="1"/>
    <col min="6153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28.85546875" style="178" customWidth="1"/>
    <col min="6405" max="6407" width="24.42578125" style="178" customWidth="1"/>
    <col min="6408" max="6408" width="13.85546875" style="178" customWidth="1"/>
    <col min="6409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28.85546875" style="178" customWidth="1"/>
    <col min="6661" max="6663" width="24.42578125" style="178" customWidth="1"/>
    <col min="6664" max="6664" width="13.85546875" style="178" customWidth="1"/>
    <col min="6665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28.85546875" style="178" customWidth="1"/>
    <col min="6917" max="6919" width="24.42578125" style="178" customWidth="1"/>
    <col min="6920" max="6920" width="13.85546875" style="178" customWidth="1"/>
    <col min="6921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28.85546875" style="178" customWidth="1"/>
    <col min="7173" max="7175" width="24.42578125" style="178" customWidth="1"/>
    <col min="7176" max="7176" width="13.85546875" style="178" customWidth="1"/>
    <col min="7177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28.85546875" style="178" customWidth="1"/>
    <col min="7429" max="7431" width="24.42578125" style="178" customWidth="1"/>
    <col min="7432" max="7432" width="13.85546875" style="178" customWidth="1"/>
    <col min="7433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28.85546875" style="178" customWidth="1"/>
    <col min="7685" max="7687" width="24.42578125" style="178" customWidth="1"/>
    <col min="7688" max="7688" width="13.85546875" style="178" customWidth="1"/>
    <col min="7689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28.85546875" style="178" customWidth="1"/>
    <col min="7941" max="7943" width="24.42578125" style="178" customWidth="1"/>
    <col min="7944" max="7944" width="13.85546875" style="178" customWidth="1"/>
    <col min="7945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28.85546875" style="178" customWidth="1"/>
    <col min="8197" max="8199" width="24.42578125" style="178" customWidth="1"/>
    <col min="8200" max="8200" width="13.85546875" style="178" customWidth="1"/>
    <col min="8201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28.85546875" style="178" customWidth="1"/>
    <col min="8453" max="8455" width="24.42578125" style="178" customWidth="1"/>
    <col min="8456" max="8456" width="13.85546875" style="178" customWidth="1"/>
    <col min="8457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28.85546875" style="178" customWidth="1"/>
    <col min="8709" max="8711" width="24.42578125" style="178" customWidth="1"/>
    <col min="8712" max="8712" width="13.85546875" style="178" customWidth="1"/>
    <col min="8713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28.85546875" style="178" customWidth="1"/>
    <col min="8965" max="8967" width="24.42578125" style="178" customWidth="1"/>
    <col min="8968" max="8968" width="13.85546875" style="178" customWidth="1"/>
    <col min="8969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28.85546875" style="178" customWidth="1"/>
    <col min="9221" max="9223" width="24.42578125" style="178" customWidth="1"/>
    <col min="9224" max="9224" width="13.85546875" style="178" customWidth="1"/>
    <col min="9225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28.85546875" style="178" customWidth="1"/>
    <col min="9477" max="9479" width="24.42578125" style="178" customWidth="1"/>
    <col min="9480" max="9480" width="13.85546875" style="178" customWidth="1"/>
    <col min="9481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28.85546875" style="178" customWidth="1"/>
    <col min="9733" max="9735" width="24.42578125" style="178" customWidth="1"/>
    <col min="9736" max="9736" width="13.85546875" style="178" customWidth="1"/>
    <col min="9737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28.85546875" style="178" customWidth="1"/>
    <col min="9989" max="9991" width="24.42578125" style="178" customWidth="1"/>
    <col min="9992" max="9992" width="13.85546875" style="178" customWidth="1"/>
    <col min="9993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28.85546875" style="178" customWidth="1"/>
    <col min="10245" max="10247" width="24.42578125" style="178" customWidth="1"/>
    <col min="10248" max="10248" width="13.85546875" style="178" customWidth="1"/>
    <col min="10249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28.85546875" style="178" customWidth="1"/>
    <col min="10501" max="10503" width="24.42578125" style="178" customWidth="1"/>
    <col min="10504" max="10504" width="13.85546875" style="178" customWidth="1"/>
    <col min="10505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28.85546875" style="178" customWidth="1"/>
    <col min="10757" max="10759" width="24.42578125" style="178" customWidth="1"/>
    <col min="10760" max="10760" width="13.85546875" style="178" customWidth="1"/>
    <col min="10761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28.85546875" style="178" customWidth="1"/>
    <col min="11013" max="11015" width="24.42578125" style="178" customWidth="1"/>
    <col min="11016" max="11016" width="13.85546875" style="178" customWidth="1"/>
    <col min="11017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28.85546875" style="178" customWidth="1"/>
    <col min="11269" max="11271" width="24.42578125" style="178" customWidth="1"/>
    <col min="11272" max="11272" width="13.85546875" style="178" customWidth="1"/>
    <col min="11273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28.85546875" style="178" customWidth="1"/>
    <col min="11525" max="11527" width="24.42578125" style="178" customWidth="1"/>
    <col min="11528" max="11528" width="13.85546875" style="178" customWidth="1"/>
    <col min="11529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28.85546875" style="178" customWidth="1"/>
    <col min="11781" max="11783" width="24.42578125" style="178" customWidth="1"/>
    <col min="11784" max="11784" width="13.85546875" style="178" customWidth="1"/>
    <col min="11785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28.85546875" style="178" customWidth="1"/>
    <col min="12037" max="12039" width="24.42578125" style="178" customWidth="1"/>
    <col min="12040" max="12040" width="13.85546875" style="178" customWidth="1"/>
    <col min="12041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28.85546875" style="178" customWidth="1"/>
    <col min="12293" max="12295" width="24.42578125" style="178" customWidth="1"/>
    <col min="12296" max="12296" width="13.85546875" style="178" customWidth="1"/>
    <col min="12297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28.85546875" style="178" customWidth="1"/>
    <col min="12549" max="12551" width="24.42578125" style="178" customWidth="1"/>
    <col min="12552" max="12552" width="13.85546875" style="178" customWidth="1"/>
    <col min="12553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28.85546875" style="178" customWidth="1"/>
    <col min="12805" max="12807" width="24.42578125" style="178" customWidth="1"/>
    <col min="12808" max="12808" width="13.85546875" style="178" customWidth="1"/>
    <col min="12809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28.85546875" style="178" customWidth="1"/>
    <col min="13061" max="13063" width="24.42578125" style="178" customWidth="1"/>
    <col min="13064" max="13064" width="13.85546875" style="178" customWidth="1"/>
    <col min="13065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28.85546875" style="178" customWidth="1"/>
    <col min="13317" max="13319" width="24.42578125" style="178" customWidth="1"/>
    <col min="13320" max="13320" width="13.85546875" style="178" customWidth="1"/>
    <col min="13321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28.85546875" style="178" customWidth="1"/>
    <col min="13573" max="13575" width="24.42578125" style="178" customWidth="1"/>
    <col min="13576" max="13576" width="13.85546875" style="178" customWidth="1"/>
    <col min="13577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28.85546875" style="178" customWidth="1"/>
    <col min="13829" max="13831" width="24.42578125" style="178" customWidth="1"/>
    <col min="13832" max="13832" width="13.85546875" style="178" customWidth="1"/>
    <col min="13833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28.85546875" style="178" customWidth="1"/>
    <col min="14085" max="14087" width="24.42578125" style="178" customWidth="1"/>
    <col min="14088" max="14088" width="13.85546875" style="178" customWidth="1"/>
    <col min="14089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28.85546875" style="178" customWidth="1"/>
    <col min="14341" max="14343" width="24.42578125" style="178" customWidth="1"/>
    <col min="14344" max="14344" width="13.85546875" style="178" customWidth="1"/>
    <col min="14345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28.85546875" style="178" customWidth="1"/>
    <col min="14597" max="14599" width="24.42578125" style="178" customWidth="1"/>
    <col min="14600" max="14600" width="13.85546875" style="178" customWidth="1"/>
    <col min="14601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28.85546875" style="178" customWidth="1"/>
    <col min="14853" max="14855" width="24.42578125" style="178" customWidth="1"/>
    <col min="14856" max="14856" width="13.85546875" style="178" customWidth="1"/>
    <col min="14857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28.85546875" style="178" customWidth="1"/>
    <col min="15109" max="15111" width="24.42578125" style="178" customWidth="1"/>
    <col min="15112" max="15112" width="13.85546875" style="178" customWidth="1"/>
    <col min="15113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28.85546875" style="178" customWidth="1"/>
    <col min="15365" max="15367" width="24.42578125" style="178" customWidth="1"/>
    <col min="15368" max="15368" width="13.85546875" style="178" customWidth="1"/>
    <col min="15369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28.85546875" style="178" customWidth="1"/>
    <col min="15621" max="15623" width="24.42578125" style="178" customWidth="1"/>
    <col min="15624" max="15624" width="13.85546875" style="178" customWidth="1"/>
    <col min="15625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28.85546875" style="178" customWidth="1"/>
    <col min="15877" max="15879" width="24.42578125" style="178" customWidth="1"/>
    <col min="15880" max="15880" width="13.85546875" style="178" customWidth="1"/>
    <col min="15881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28.85546875" style="178" customWidth="1"/>
    <col min="16133" max="16135" width="24.42578125" style="178" customWidth="1"/>
    <col min="16136" max="16136" width="13.85546875" style="178" customWidth="1"/>
    <col min="16137" max="16384" width="8.85546875" style="178"/>
  </cols>
  <sheetData>
    <row r="1" spans="1:11" ht="18.75" x14ac:dyDescent="0.3">
      <c r="A1" s="177"/>
      <c r="B1" s="177"/>
      <c r="C1" s="177"/>
      <c r="D1" s="232" t="s">
        <v>441</v>
      </c>
    </row>
    <row r="2" spans="1:11" ht="12.75" customHeight="1" x14ac:dyDescent="0.3">
      <c r="A2" s="177"/>
      <c r="B2" s="177"/>
      <c r="C2" s="177"/>
      <c r="D2" s="177"/>
    </row>
    <row r="3" spans="1:11" ht="51" customHeight="1" x14ac:dyDescent="0.25">
      <c r="A3" s="1283" t="s">
        <v>647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</row>
    <row r="14" spans="1:11" s="183" customFormat="1" ht="18.75" x14ac:dyDescent="0.3">
      <c r="A14" s="105">
        <v>1</v>
      </c>
      <c r="B14" s="66"/>
      <c r="C14" s="173"/>
      <c r="D14" s="338"/>
      <c r="E14" s="339"/>
      <c r="F14" s="145"/>
      <c r="G14" s="145">
        <f t="shared" ref="G14:G19" si="0">D14-F14</f>
        <v>0</v>
      </c>
    </row>
    <row r="15" spans="1:11" s="183" customFormat="1" ht="18.75" x14ac:dyDescent="0.3">
      <c r="A15" s="105"/>
      <c r="B15" s="66"/>
      <c r="C15" s="173"/>
      <c r="D15" s="338"/>
      <c r="E15" s="339"/>
      <c r="F15" s="145"/>
      <c r="G15" s="145">
        <f t="shared" si="0"/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 t="shared" si="0"/>
        <v>0</v>
      </c>
    </row>
    <row r="17" spans="1:7" s="183" customFormat="1" ht="18.75" x14ac:dyDescent="0.3">
      <c r="A17" s="105"/>
      <c r="B17" s="66"/>
      <c r="C17" s="173"/>
      <c r="D17" s="338"/>
      <c r="E17" s="339"/>
      <c r="F17" s="145"/>
      <c r="G17" s="145">
        <f t="shared" si="0"/>
        <v>0</v>
      </c>
    </row>
    <row r="18" spans="1:7" s="183" customFormat="1" ht="18.75" x14ac:dyDescent="0.3">
      <c r="A18" s="105"/>
      <c r="B18" s="66"/>
      <c r="C18" s="173"/>
      <c r="D18" s="338"/>
      <c r="E18" s="339"/>
      <c r="F18" s="145"/>
      <c r="G18" s="145">
        <f t="shared" si="0"/>
        <v>0</v>
      </c>
    </row>
    <row r="19" spans="1:7" s="183" customFormat="1" ht="18.75" x14ac:dyDescent="0.3">
      <c r="A19" s="105"/>
      <c r="B19" s="66"/>
      <c r="C19" s="173"/>
      <c r="D19" s="338"/>
      <c r="E19" s="339"/>
      <c r="F19" s="145"/>
      <c r="G19" s="145">
        <f t="shared" si="0"/>
        <v>0</v>
      </c>
    </row>
    <row r="20" spans="1:7" ht="18.75" x14ac:dyDescent="0.3">
      <c r="A20" s="596"/>
      <c r="B20" s="597" t="s">
        <v>295</v>
      </c>
      <c r="C20" s="598" t="s">
        <v>305</v>
      </c>
      <c r="D20" s="599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</row>
    <row r="21" spans="1:7" ht="18.75" x14ac:dyDescent="0.3">
      <c r="A21" s="1321" t="s">
        <v>513</v>
      </c>
      <c r="B21" s="1321"/>
      <c r="C21" s="1321"/>
      <c r="D21" s="1321"/>
      <c r="E21" s="360"/>
      <c r="F21" s="360"/>
      <c r="G21" s="360"/>
    </row>
    <row r="22" spans="1:7" s="183" customFormat="1" ht="18.75" x14ac:dyDescent="0.3">
      <c r="A22" s="370">
        <v>1</v>
      </c>
      <c r="B22" s="371"/>
      <c r="C22" s="372"/>
      <c r="D22" s="373"/>
      <c r="E22" s="339"/>
      <c r="F22" s="145"/>
      <c r="G22" s="145">
        <f t="shared" ref="G22:G27" si="1">D22-F22</f>
        <v>0</v>
      </c>
    </row>
    <row r="23" spans="1:7" s="183" customFormat="1" ht="18.75" x14ac:dyDescent="0.3">
      <c r="A23" s="105"/>
      <c r="B23" s="66"/>
      <c r="C23" s="173"/>
      <c r="D23" s="338"/>
      <c r="E23" s="339"/>
      <c r="F23" s="145"/>
      <c r="G23" s="145">
        <f t="shared" si="1"/>
        <v>0</v>
      </c>
    </row>
    <row r="24" spans="1:7" s="183" customFormat="1" ht="18.75" x14ac:dyDescent="0.3">
      <c r="A24" s="105"/>
      <c r="B24" s="66"/>
      <c r="C24" s="173"/>
      <c r="D24" s="338"/>
      <c r="E24" s="339"/>
      <c r="F24" s="145"/>
      <c r="G24" s="145">
        <f t="shared" si="1"/>
        <v>0</v>
      </c>
    </row>
    <row r="25" spans="1:7" s="183" customFormat="1" ht="18.75" x14ac:dyDescent="0.3">
      <c r="A25" s="105"/>
      <c r="B25" s="66"/>
      <c r="C25" s="173"/>
      <c r="D25" s="338"/>
      <c r="E25" s="339"/>
      <c r="F25" s="145"/>
      <c r="G25" s="145">
        <f t="shared" si="1"/>
        <v>0</v>
      </c>
    </row>
    <row r="26" spans="1:7" s="183" customFormat="1" ht="18.75" x14ac:dyDescent="0.3">
      <c r="A26" s="105"/>
      <c r="B26" s="66"/>
      <c r="C26" s="173"/>
      <c r="D26" s="338"/>
      <c r="E26" s="339"/>
      <c r="F26" s="145"/>
      <c r="G26" s="145">
        <f t="shared" si="1"/>
        <v>0</v>
      </c>
    </row>
    <row r="27" spans="1:7" s="183" customFormat="1" ht="18.75" x14ac:dyDescent="0.3">
      <c r="A27" s="105"/>
      <c r="B27" s="66"/>
      <c r="C27" s="173"/>
      <c r="D27" s="338"/>
      <c r="E27" s="339"/>
      <c r="F27" s="145"/>
      <c r="G27" s="145">
        <f t="shared" si="1"/>
        <v>0</v>
      </c>
    </row>
    <row r="28" spans="1:7" ht="18.75" x14ac:dyDescent="0.3">
      <c r="A28" s="527"/>
      <c r="B28" s="528" t="s">
        <v>295</v>
      </c>
      <c r="C28" s="529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</row>
    <row r="29" spans="1:7" ht="18.75" x14ac:dyDescent="0.3">
      <c r="A29" s="358"/>
      <c r="B29" s="161"/>
      <c r="C29" s="162"/>
      <c r="D29" s="359"/>
      <c r="E29" s="360"/>
      <c r="F29" s="360"/>
      <c r="G29" s="360"/>
    </row>
    <row r="30" spans="1:7" ht="18.75" x14ac:dyDescent="0.3">
      <c r="A30" s="358"/>
      <c r="B30" s="161"/>
      <c r="C30" s="162"/>
      <c r="D30" s="359"/>
      <c r="E30" s="360"/>
      <c r="F30" s="360"/>
      <c r="G30" s="360"/>
    </row>
    <row r="31" spans="1:7" ht="18.75" x14ac:dyDescent="0.25">
      <c r="A31" s="696" t="s">
        <v>762</v>
      </c>
      <c r="B31" s="42"/>
      <c r="C31" s="241"/>
      <c r="D31" s="864" t="s">
        <v>1101</v>
      </c>
      <c r="E31" s="42"/>
      <c r="F31" s="122"/>
      <c r="G31" s="42"/>
    </row>
    <row r="32" spans="1:7" x14ac:dyDescent="0.25">
      <c r="A32" s="122"/>
      <c r="B32" s="297"/>
      <c r="C32" s="298" t="s">
        <v>131</v>
      </c>
      <c r="D32" s="298" t="s">
        <v>132</v>
      </c>
      <c r="E32" s="297"/>
      <c r="F32" s="122"/>
      <c r="G32" s="297"/>
    </row>
    <row r="33" spans="1:7" x14ac:dyDescent="0.25">
      <c r="A33" s="297"/>
      <c r="B33" s="41"/>
      <c r="C33" s="41"/>
      <c r="D33" s="41"/>
      <c r="E33" s="41"/>
      <c r="F33" s="122"/>
      <c r="G33" s="41"/>
    </row>
    <row r="34" spans="1:7" ht="18.75" x14ac:dyDescent="0.25">
      <c r="A34" s="48" t="s">
        <v>133</v>
      </c>
      <c r="B34" s="42"/>
      <c r="C34" s="241"/>
      <c r="D34" s="869" t="s">
        <v>1104</v>
      </c>
      <c r="E34" s="42"/>
      <c r="F34" s="122"/>
      <c r="G34" s="42"/>
    </row>
    <row r="35" spans="1:7" x14ac:dyDescent="0.25">
      <c r="A35" s="122"/>
      <c r="B35" s="297"/>
      <c r="C35" s="298" t="s">
        <v>131</v>
      </c>
      <c r="D35" s="298" t="s">
        <v>132</v>
      </c>
      <c r="E35" s="297"/>
      <c r="F35" s="122"/>
      <c r="G35" s="297"/>
    </row>
  </sheetData>
  <mergeCells count="8">
    <mergeCell ref="A21:D21"/>
    <mergeCell ref="A3:D3"/>
    <mergeCell ref="A6:D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56"/>
  <sheetViews>
    <sheetView view="pageBreakPreview" zoomScale="70" zoomScaleSheetLayoutView="70" workbookViewId="0">
      <selection activeCell="B23" sqref="B23:B27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6.28515625" style="178" customWidth="1"/>
    <col min="5" max="5" width="30.7109375" style="178" customWidth="1"/>
    <col min="6" max="7" width="24.42578125" style="178" customWidth="1"/>
    <col min="8" max="8" width="17.8554687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6.28515625" style="178" customWidth="1"/>
    <col min="261" max="263" width="24.42578125" style="178" customWidth="1"/>
    <col min="264" max="264" width="17.8554687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6.28515625" style="178" customWidth="1"/>
    <col min="517" max="519" width="24.42578125" style="178" customWidth="1"/>
    <col min="520" max="520" width="17.8554687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6.28515625" style="178" customWidth="1"/>
    <col min="773" max="775" width="24.42578125" style="178" customWidth="1"/>
    <col min="776" max="776" width="17.8554687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6.28515625" style="178" customWidth="1"/>
    <col min="1029" max="1031" width="24.42578125" style="178" customWidth="1"/>
    <col min="1032" max="1032" width="17.8554687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6.28515625" style="178" customWidth="1"/>
    <col min="1285" max="1287" width="24.42578125" style="178" customWidth="1"/>
    <col min="1288" max="1288" width="17.8554687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6.28515625" style="178" customWidth="1"/>
    <col min="1541" max="1543" width="24.42578125" style="178" customWidth="1"/>
    <col min="1544" max="1544" width="17.8554687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6.28515625" style="178" customWidth="1"/>
    <col min="1797" max="1799" width="24.42578125" style="178" customWidth="1"/>
    <col min="1800" max="1800" width="17.8554687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6.28515625" style="178" customWidth="1"/>
    <col min="2053" max="2055" width="24.42578125" style="178" customWidth="1"/>
    <col min="2056" max="2056" width="17.8554687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6.28515625" style="178" customWidth="1"/>
    <col min="2309" max="2311" width="24.42578125" style="178" customWidth="1"/>
    <col min="2312" max="2312" width="17.8554687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6.28515625" style="178" customWidth="1"/>
    <col min="2565" max="2567" width="24.42578125" style="178" customWidth="1"/>
    <col min="2568" max="2568" width="17.8554687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6.28515625" style="178" customWidth="1"/>
    <col min="2821" max="2823" width="24.42578125" style="178" customWidth="1"/>
    <col min="2824" max="2824" width="17.8554687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6.28515625" style="178" customWidth="1"/>
    <col min="3077" max="3079" width="24.42578125" style="178" customWidth="1"/>
    <col min="3080" max="3080" width="17.8554687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6.28515625" style="178" customWidth="1"/>
    <col min="3333" max="3335" width="24.42578125" style="178" customWidth="1"/>
    <col min="3336" max="3336" width="17.8554687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6.28515625" style="178" customWidth="1"/>
    <col min="3589" max="3591" width="24.42578125" style="178" customWidth="1"/>
    <col min="3592" max="3592" width="17.8554687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6.28515625" style="178" customWidth="1"/>
    <col min="3845" max="3847" width="24.42578125" style="178" customWidth="1"/>
    <col min="3848" max="3848" width="17.8554687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6.28515625" style="178" customWidth="1"/>
    <col min="4101" max="4103" width="24.42578125" style="178" customWidth="1"/>
    <col min="4104" max="4104" width="17.8554687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6.28515625" style="178" customWidth="1"/>
    <col min="4357" max="4359" width="24.42578125" style="178" customWidth="1"/>
    <col min="4360" max="4360" width="17.8554687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6.28515625" style="178" customWidth="1"/>
    <col min="4613" max="4615" width="24.42578125" style="178" customWidth="1"/>
    <col min="4616" max="4616" width="17.8554687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6.28515625" style="178" customWidth="1"/>
    <col min="4869" max="4871" width="24.42578125" style="178" customWidth="1"/>
    <col min="4872" max="4872" width="17.8554687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6.28515625" style="178" customWidth="1"/>
    <col min="5125" max="5127" width="24.42578125" style="178" customWidth="1"/>
    <col min="5128" max="5128" width="17.8554687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6.28515625" style="178" customWidth="1"/>
    <col min="5381" max="5383" width="24.42578125" style="178" customWidth="1"/>
    <col min="5384" max="5384" width="17.8554687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6.28515625" style="178" customWidth="1"/>
    <col min="5637" max="5639" width="24.42578125" style="178" customWidth="1"/>
    <col min="5640" max="5640" width="17.8554687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6.28515625" style="178" customWidth="1"/>
    <col min="5893" max="5895" width="24.42578125" style="178" customWidth="1"/>
    <col min="5896" max="5896" width="17.8554687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6.28515625" style="178" customWidth="1"/>
    <col min="6149" max="6151" width="24.42578125" style="178" customWidth="1"/>
    <col min="6152" max="6152" width="17.8554687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6.28515625" style="178" customWidth="1"/>
    <col min="6405" max="6407" width="24.42578125" style="178" customWidth="1"/>
    <col min="6408" max="6408" width="17.8554687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6.28515625" style="178" customWidth="1"/>
    <col min="6661" max="6663" width="24.42578125" style="178" customWidth="1"/>
    <col min="6664" max="6664" width="17.8554687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6.28515625" style="178" customWidth="1"/>
    <col min="6917" max="6919" width="24.42578125" style="178" customWidth="1"/>
    <col min="6920" max="6920" width="17.8554687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6.28515625" style="178" customWidth="1"/>
    <col min="7173" max="7175" width="24.42578125" style="178" customWidth="1"/>
    <col min="7176" max="7176" width="17.8554687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6.28515625" style="178" customWidth="1"/>
    <col min="7429" max="7431" width="24.42578125" style="178" customWidth="1"/>
    <col min="7432" max="7432" width="17.8554687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6.28515625" style="178" customWidth="1"/>
    <col min="7685" max="7687" width="24.42578125" style="178" customWidth="1"/>
    <col min="7688" max="7688" width="17.8554687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6.28515625" style="178" customWidth="1"/>
    <col min="7941" max="7943" width="24.42578125" style="178" customWidth="1"/>
    <col min="7944" max="7944" width="17.8554687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6.28515625" style="178" customWidth="1"/>
    <col min="8197" max="8199" width="24.42578125" style="178" customWidth="1"/>
    <col min="8200" max="8200" width="17.8554687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6.28515625" style="178" customWidth="1"/>
    <col min="8453" max="8455" width="24.42578125" style="178" customWidth="1"/>
    <col min="8456" max="8456" width="17.8554687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6.28515625" style="178" customWidth="1"/>
    <col min="8709" max="8711" width="24.42578125" style="178" customWidth="1"/>
    <col min="8712" max="8712" width="17.8554687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6.28515625" style="178" customWidth="1"/>
    <col min="8965" max="8967" width="24.42578125" style="178" customWidth="1"/>
    <col min="8968" max="8968" width="17.8554687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6.28515625" style="178" customWidth="1"/>
    <col min="9221" max="9223" width="24.42578125" style="178" customWidth="1"/>
    <col min="9224" max="9224" width="17.8554687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6.28515625" style="178" customWidth="1"/>
    <col min="9477" max="9479" width="24.42578125" style="178" customWidth="1"/>
    <col min="9480" max="9480" width="17.8554687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6.28515625" style="178" customWidth="1"/>
    <col min="9733" max="9735" width="24.42578125" style="178" customWidth="1"/>
    <col min="9736" max="9736" width="17.8554687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6.28515625" style="178" customWidth="1"/>
    <col min="9989" max="9991" width="24.42578125" style="178" customWidth="1"/>
    <col min="9992" max="9992" width="17.8554687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6.28515625" style="178" customWidth="1"/>
    <col min="10245" max="10247" width="24.42578125" style="178" customWidth="1"/>
    <col min="10248" max="10248" width="17.8554687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6.28515625" style="178" customWidth="1"/>
    <col min="10501" max="10503" width="24.42578125" style="178" customWidth="1"/>
    <col min="10504" max="10504" width="17.8554687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6.28515625" style="178" customWidth="1"/>
    <col min="10757" max="10759" width="24.42578125" style="178" customWidth="1"/>
    <col min="10760" max="10760" width="17.8554687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6.28515625" style="178" customWidth="1"/>
    <col min="11013" max="11015" width="24.42578125" style="178" customWidth="1"/>
    <col min="11016" max="11016" width="17.8554687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6.28515625" style="178" customWidth="1"/>
    <col min="11269" max="11271" width="24.42578125" style="178" customWidth="1"/>
    <col min="11272" max="11272" width="17.8554687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6.28515625" style="178" customWidth="1"/>
    <col min="11525" max="11527" width="24.42578125" style="178" customWidth="1"/>
    <col min="11528" max="11528" width="17.8554687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6.28515625" style="178" customWidth="1"/>
    <col min="11781" max="11783" width="24.42578125" style="178" customWidth="1"/>
    <col min="11784" max="11784" width="17.8554687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6.28515625" style="178" customWidth="1"/>
    <col min="12037" max="12039" width="24.42578125" style="178" customWidth="1"/>
    <col min="12040" max="12040" width="17.8554687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6.28515625" style="178" customWidth="1"/>
    <col min="12293" max="12295" width="24.42578125" style="178" customWidth="1"/>
    <col min="12296" max="12296" width="17.8554687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6.28515625" style="178" customWidth="1"/>
    <col min="12549" max="12551" width="24.42578125" style="178" customWidth="1"/>
    <col min="12552" max="12552" width="17.8554687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6.28515625" style="178" customWidth="1"/>
    <col min="12805" max="12807" width="24.42578125" style="178" customWidth="1"/>
    <col min="12808" max="12808" width="17.8554687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6.28515625" style="178" customWidth="1"/>
    <col min="13061" max="13063" width="24.42578125" style="178" customWidth="1"/>
    <col min="13064" max="13064" width="17.8554687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6.28515625" style="178" customWidth="1"/>
    <col min="13317" max="13319" width="24.42578125" style="178" customWidth="1"/>
    <col min="13320" max="13320" width="17.8554687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6.28515625" style="178" customWidth="1"/>
    <col min="13573" max="13575" width="24.42578125" style="178" customWidth="1"/>
    <col min="13576" max="13576" width="17.8554687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6.28515625" style="178" customWidth="1"/>
    <col min="13829" max="13831" width="24.42578125" style="178" customWidth="1"/>
    <col min="13832" max="13832" width="17.8554687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6.28515625" style="178" customWidth="1"/>
    <col min="14085" max="14087" width="24.42578125" style="178" customWidth="1"/>
    <col min="14088" max="14088" width="17.8554687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6.28515625" style="178" customWidth="1"/>
    <col min="14341" max="14343" width="24.42578125" style="178" customWidth="1"/>
    <col min="14344" max="14344" width="17.8554687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6.28515625" style="178" customWidth="1"/>
    <col min="14597" max="14599" width="24.42578125" style="178" customWidth="1"/>
    <col min="14600" max="14600" width="17.8554687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6.28515625" style="178" customWidth="1"/>
    <col min="14853" max="14855" width="24.42578125" style="178" customWidth="1"/>
    <col min="14856" max="14856" width="17.8554687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6.28515625" style="178" customWidth="1"/>
    <col min="15109" max="15111" width="24.42578125" style="178" customWidth="1"/>
    <col min="15112" max="15112" width="17.8554687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6.28515625" style="178" customWidth="1"/>
    <col min="15365" max="15367" width="24.42578125" style="178" customWidth="1"/>
    <col min="15368" max="15368" width="17.8554687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6.28515625" style="178" customWidth="1"/>
    <col min="15621" max="15623" width="24.42578125" style="178" customWidth="1"/>
    <col min="15624" max="15624" width="17.8554687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6.28515625" style="178" customWidth="1"/>
    <col min="15877" max="15879" width="24.42578125" style="178" customWidth="1"/>
    <col min="15880" max="15880" width="17.8554687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6.28515625" style="178" customWidth="1"/>
    <col min="16133" max="16135" width="24.42578125" style="178" customWidth="1"/>
    <col min="16136" max="16136" width="17.8554687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445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653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498</v>
      </c>
      <c r="B6" s="1242"/>
      <c r="C6" s="1242"/>
      <c r="D6" s="279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0" t="s">
        <v>282</v>
      </c>
      <c r="B9" s="1270" t="s">
        <v>386</v>
      </c>
      <c r="C9" s="1270" t="s">
        <v>384</v>
      </c>
      <c r="D9" s="1270" t="s">
        <v>349</v>
      </c>
      <c r="H9" s="191"/>
    </row>
    <row r="10" spans="1:10" s="180" customFormat="1" ht="15.75" customHeight="1" x14ac:dyDescent="0.25">
      <c r="A10" s="1270"/>
      <c r="B10" s="1270"/>
      <c r="C10" s="1270"/>
      <c r="D10" s="1270"/>
      <c r="H10" s="191"/>
    </row>
    <row r="11" spans="1:10" s="180" customFormat="1" ht="15.75" customHeight="1" x14ac:dyDescent="0.25">
      <c r="A11" s="1270"/>
      <c r="B11" s="1270"/>
      <c r="C11" s="1270"/>
      <c r="D11" s="1270"/>
      <c r="H11" s="191"/>
    </row>
    <row r="12" spans="1:10" s="180" customFormat="1" ht="18.75" x14ac:dyDescent="0.3">
      <c r="A12" s="601">
        <v>1</v>
      </c>
      <c r="B12" s="601">
        <v>2</v>
      </c>
      <c r="C12" s="601">
        <v>3</v>
      </c>
      <c r="D12" s="601">
        <v>4</v>
      </c>
      <c r="E12" s="526" t="s">
        <v>357</v>
      </c>
      <c r="F12" s="146" t="s">
        <v>302</v>
      </c>
      <c r="G12" s="146" t="s">
        <v>303</v>
      </c>
      <c r="H12" s="191"/>
    </row>
    <row r="13" spans="1:10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</row>
    <row r="14" spans="1:10" ht="18.75" x14ac:dyDescent="0.3">
      <c r="A14" s="602">
        <v>1</v>
      </c>
      <c r="B14" s="368" t="s">
        <v>388</v>
      </c>
      <c r="C14" s="368"/>
      <c r="D14" s="603"/>
      <c r="E14" s="600"/>
      <c r="F14" s="164"/>
      <c r="G14" s="164">
        <f>D14-F14</f>
        <v>0</v>
      </c>
    </row>
    <row r="15" spans="1:10" s="183" customFormat="1" ht="18.75" x14ac:dyDescent="0.3">
      <c r="A15" s="604"/>
      <c r="B15" s="605"/>
      <c r="C15" s="605"/>
      <c r="D15" s="603"/>
      <c r="E15" s="600"/>
      <c r="F15" s="164"/>
      <c r="G15" s="164"/>
      <c r="H15" s="182"/>
    </row>
    <row r="16" spans="1:10" ht="18.75" customHeight="1" x14ac:dyDescent="0.3">
      <c r="A16" s="606"/>
      <c r="B16" s="487" t="s">
        <v>295</v>
      </c>
      <c r="C16" s="607" t="s">
        <v>305</v>
      </c>
      <c r="D16" s="608">
        <f>SUM(D14:D15)</f>
        <v>0</v>
      </c>
      <c r="E16" s="526" t="s">
        <v>366</v>
      </c>
      <c r="F16" s="146">
        <f>SUM(F14:F15)</f>
        <v>0</v>
      </c>
      <c r="G16" s="146">
        <f>SUM(G14:G15)</f>
        <v>0</v>
      </c>
    </row>
    <row r="17" spans="1:8" ht="18.75" x14ac:dyDescent="0.3">
      <c r="A17" s="1322" t="s">
        <v>513</v>
      </c>
      <c r="B17" s="1322"/>
      <c r="C17" s="1322"/>
      <c r="D17" s="1322"/>
      <c r="E17" s="122"/>
      <c r="F17" s="41"/>
      <c r="H17" s="178"/>
    </row>
    <row r="18" spans="1:8" ht="18.75" x14ac:dyDescent="0.3">
      <c r="A18" s="602">
        <v>1</v>
      </c>
      <c r="B18" s="368" t="s">
        <v>388</v>
      </c>
      <c r="C18" s="368"/>
      <c r="D18" s="603"/>
      <c r="E18" s="600"/>
      <c r="F18" s="164"/>
      <c r="G18" s="164">
        <f>D18-F18</f>
        <v>0</v>
      </c>
    </row>
    <row r="19" spans="1:8" s="183" customFormat="1" ht="18.75" x14ac:dyDescent="0.3">
      <c r="A19" s="604"/>
      <c r="B19" s="605"/>
      <c r="C19" s="605"/>
      <c r="D19" s="603"/>
      <c r="E19" s="600"/>
      <c r="F19" s="164"/>
      <c r="G19" s="164"/>
      <c r="H19" s="182"/>
    </row>
    <row r="20" spans="1:8" ht="18.75" customHeight="1" x14ac:dyDescent="0.3">
      <c r="A20" s="606"/>
      <c r="B20" s="487" t="s">
        <v>295</v>
      </c>
      <c r="C20" s="607" t="s">
        <v>305</v>
      </c>
      <c r="D20" s="608">
        <f>SUM(D18:D19)</f>
        <v>0</v>
      </c>
      <c r="E20" s="526" t="s">
        <v>366</v>
      </c>
      <c r="F20" s="146">
        <f>SUM(F18:F19)</f>
        <v>0</v>
      </c>
      <c r="G20" s="146">
        <f>SUM(G18:G19)</f>
        <v>0</v>
      </c>
    </row>
    <row r="21" spans="1:8" x14ac:dyDescent="0.25">
      <c r="A21" s="297"/>
      <c r="B21" s="41"/>
      <c r="C21" s="41"/>
      <c r="D21" s="41"/>
      <c r="E21" s="122"/>
      <c r="F21" s="41"/>
      <c r="H21" s="178"/>
    </row>
    <row r="22" spans="1:8" x14ac:dyDescent="0.25">
      <c r="A22" s="297"/>
      <c r="B22" s="41"/>
      <c r="C22" s="41"/>
      <c r="D22" s="41"/>
      <c r="E22" s="122"/>
      <c r="F22" s="41"/>
      <c r="H22" s="178"/>
    </row>
    <row r="23" spans="1:8" ht="18.75" x14ac:dyDescent="0.25">
      <c r="A23" s="696" t="s">
        <v>762</v>
      </c>
      <c r="B23" s="42"/>
      <c r="C23" s="241"/>
      <c r="D23" s="864" t="s">
        <v>1101</v>
      </c>
      <c r="E23" s="122"/>
      <c r="F23" s="42"/>
      <c r="H23" s="178"/>
    </row>
    <row r="24" spans="1:8" x14ac:dyDescent="0.25">
      <c r="A24" s="122"/>
      <c r="B24" s="297"/>
      <c r="C24" s="298" t="s">
        <v>131</v>
      </c>
      <c r="D24" s="298" t="s">
        <v>132</v>
      </c>
      <c r="E24" s="122"/>
      <c r="F24" s="297"/>
      <c r="H24" s="178"/>
    </row>
    <row r="25" spans="1:8" x14ac:dyDescent="0.25">
      <c r="A25" s="297"/>
      <c r="B25" s="41"/>
      <c r="C25" s="41"/>
      <c r="D25" s="41"/>
      <c r="E25" s="122"/>
      <c r="F25" s="41"/>
      <c r="H25" s="178"/>
    </row>
    <row r="26" spans="1:8" ht="18.75" x14ac:dyDescent="0.25">
      <c r="A26" s="48" t="s">
        <v>133</v>
      </c>
      <c r="B26" s="42"/>
      <c r="C26" s="241"/>
      <c r="D26" s="869" t="s">
        <v>1104</v>
      </c>
      <c r="E26" s="122"/>
      <c r="F26" s="42"/>
    </row>
    <row r="27" spans="1:8" x14ac:dyDescent="0.25">
      <c r="A27" s="122"/>
      <c r="B27" s="297"/>
      <c r="C27" s="298" t="s">
        <v>131</v>
      </c>
      <c r="D27" s="298" t="s">
        <v>132</v>
      </c>
      <c r="E27" s="122"/>
      <c r="F27" s="297"/>
    </row>
    <row r="29" spans="1:8" ht="18.75" x14ac:dyDescent="0.3">
      <c r="B29" s="177"/>
      <c r="C29" s="177"/>
      <c r="D29" s="177"/>
    </row>
    <row r="56" spans="16:16" x14ac:dyDescent="0.25">
      <c r="P56" s="192"/>
    </row>
  </sheetData>
  <mergeCells count="8">
    <mergeCell ref="A17:D17"/>
    <mergeCell ref="A3:D3"/>
    <mergeCell ref="A6:C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1"/>
  <sheetViews>
    <sheetView view="pageBreakPreview" topLeftCell="A10" zoomScale="85" zoomScaleSheetLayoutView="85" workbookViewId="0">
      <selection activeCell="A24" sqref="A24:XFD24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8" style="121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498</v>
      </c>
      <c r="B6" s="1242"/>
      <c r="C6" s="1242"/>
      <c r="D6" s="279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  <c r="H9" s="169"/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3">
      <c r="A11" s="1277"/>
      <c r="B11" s="1277"/>
      <c r="C11" s="1277"/>
      <c r="D11" s="1277"/>
      <c r="H11" s="580"/>
    </row>
    <row r="12" spans="1:10" s="180" customFormat="1" ht="93.75" x14ac:dyDescent="0.3">
      <c r="A12" s="573">
        <v>1</v>
      </c>
      <c r="B12" s="573">
        <v>2</v>
      </c>
      <c r="C12" s="573">
        <v>3</v>
      </c>
      <c r="D12" s="573">
        <v>4</v>
      </c>
      <c r="E12" s="146" t="s">
        <v>357</v>
      </c>
      <c r="F12" s="146" t="s">
        <v>302</v>
      </c>
      <c r="G12" s="146" t="s">
        <v>303</v>
      </c>
      <c r="H12" s="494" t="s">
        <v>605</v>
      </c>
    </row>
    <row r="13" spans="1:10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  <c r="H13" s="360"/>
    </row>
    <row r="14" spans="1:10" ht="37.5" x14ac:dyDescent="0.3">
      <c r="A14" s="70">
        <v>1</v>
      </c>
      <c r="B14" s="66" t="s">
        <v>899</v>
      </c>
      <c r="C14" s="194"/>
      <c r="D14" s="195">
        <v>9700</v>
      </c>
      <c r="E14" s="164">
        <f>6700+1100</f>
        <v>7800</v>
      </c>
      <c r="F14" s="164">
        <f>6700+1100</f>
        <v>7800</v>
      </c>
      <c r="G14" s="164">
        <f>D14-F14</f>
        <v>1900</v>
      </c>
      <c r="H14" s="310">
        <f>D14-E14</f>
        <v>1900</v>
      </c>
      <c r="I14" s="1037">
        <v>7800</v>
      </c>
      <c r="J14" s="1038"/>
    </row>
    <row r="15" spans="1:10" ht="18.75" x14ac:dyDescent="0.3">
      <c r="A15" s="70">
        <v>2</v>
      </c>
      <c r="B15" s="151" t="s">
        <v>900</v>
      </c>
      <c r="C15" s="194"/>
      <c r="D15" s="195">
        <v>5000</v>
      </c>
      <c r="E15" s="164">
        <v>3318</v>
      </c>
      <c r="F15" s="164">
        <v>3318</v>
      </c>
      <c r="G15" s="164">
        <f>D15-F15</f>
        <v>1682</v>
      </c>
      <c r="H15" s="310">
        <f>D15-E15</f>
        <v>1682</v>
      </c>
      <c r="I15" s="1037">
        <v>3318</v>
      </c>
      <c r="J15" s="1038"/>
    </row>
    <row r="16" spans="1:10" ht="18.75" x14ac:dyDescent="0.3">
      <c r="A16" s="70">
        <v>3</v>
      </c>
      <c r="B16" s="151" t="s">
        <v>703</v>
      </c>
      <c r="C16" s="813"/>
      <c r="D16" s="814">
        <f>30000-2500</f>
        <v>27500</v>
      </c>
      <c r="E16" s="164">
        <v>27500</v>
      </c>
      <c r="F16" s="164">
        <v>27500</v>
      </c>
      <c r="G16" s="164">
        <f t="shared" ref="G16:G23" si="0">D16-F16</f>
        <v>0</v>
      </c>
      <c r="H16" s="310">
        <f t="shared" ref="H16:H23" si="1">D16-E16</f>
        <v>0</v>
      </c>
      <c r="I16" s="1037">
        <v>27500</v>
      </c>
      <c r="J16" s="1038"/>
    </row>
    <row r="17" spans="1:10" ht="18.75" hidden="1" x14ac:dyDescent="0.3">
      <c r="A17" s="70">
        <v>4</v>
      </c>
      <c r="B17" s="172" t="s">
        <v>896</v>
      </c>
      <c r="C17" s="194"/>
      <c r="D17" s="195"/>
      <c r="E17" s="164"/>
      <c r="F17" s="164"/>
      <c r="G17" s="164">
        <f t="shared" si="0"/>
        <v>0</v>
      </c>
      <c r="H17" s="310">
        <f t="shared" si="1"/>
        <v>0</v>
      </c>
      <c r="I17" s="1037"/>
      <c r="J17" s="1038"/>
    </row>
    <row r="18" spans="1:10" ht="37.5" hidden="1" x14ac:dyDescent="0.3">
      <c r="A18" s="70">
        <v>5</v>
      </c>
      <c r="B18" s="151" t="s">
        <v>672</v>
      </c>
      <c r="C18" s="194"/>
      <c r="D18" s="195"/>
      <c r="E18" s="164"/>
      <c r="F18" s="164"/>
      <c r="G18" s="164">
        <f t="shared" si="0"/>
        <v>0</v>
      </c>
      <c r="H18" s="310">
        <f t="shared" si="1"/>
        <v>0</v>
      </c>
      <c r="I18" s="1037"/>
      <c r="J18" s="1038"/>
    </row>
    <row r="19" spans="1:10" ht="18.75" hidden="1" x14ac:dyDescent="0.3">
      <c r="A19" s="70">
        <v>6</v>
      </c>
      <c r="B19" s="148" t="s">
        <v>890</v>
      </c>
      <c r="C19" s="194"/>
      <c r="D19" s="195"/>
      <c r="E19" s="164"/>
      <c r="F19" s="164"/>
      <c r="G19" s="164">
        <f t="shared" si="0"/>
        <v>0</v>
      </c>
      <c r="H19" s="310">
        <f t="shared" si="1"/>
        <v>0</v>
      </c>
      <c r="I19" s="1037"/>
      <c r="J19" s="1038"/>
    </row>
    <row r="20" spans="1:10" ht="37.5" hidden="1" x14ac:dyDescent="0.3">
      <c r="A20" s="70">
        <v>7</v>
      </c>
      <c r="B20" s="148" t="s">
        <v>673</v>
      </c>
      <c r="C20" s="194"/>
      <c r="D20" s="195"/>
      <c r="E20" s="164"/>
      <c r="F20" s="164"/>
      <c r="G20" s="164">
        <f t="shared" si="0"/>
        <v>0</v>
      </c>
      <c r="H20" s="310">
        <f t="shared" si="1"/>
        <v>0</v>
      </c>
      <c r="I20" s="1037"/>
      <c r="J20" s="1038"/>
    </row>
    <row r="21" spans="1:10" ht="37.5" hidden="1" x14ac:dyDescent="0.3">
      <c r="A21" s="70">
        <v>8</v>
      </c>
      <c r="B21" s="148" t="s">
        <v>702</v>
      </c>
      <c r="C21" s="194"/>
      <c r="D21" s="195"/>
      <c r="E21" s="164"/>
      <c r="F21" s="164"/>
      <c r="G21" s="164">
        <f t="shared" si="0"/>
        <v>0</v>
      </c>
      <c r="H21" s="310">
        <f t="shared" si="1"/>
        <v>0</v>
      </c>
      <c r="I21" s="1037"/>
      <c r="J21" s="1038"/>
    </row>
    <row r="22" spans="1:10" ht="18.75" hidden="1" x14ac:dyDescent="0.3">
      <c r="A22" s="70">
        <v>9</v>
      </c>
      <c r="B22" s="809" t="s">
        <v>898</v>
      </c>
      <c r="C22" s="194"/>
      <c r="D22" s="195"/>
      <c r="E22" s="164"/>
      <c r="F22" s="164"/>
      <c r="G22" s="164">
        <f t="shared" si="0"/>
        <v>0</v>
      </c>
      <c r="H22" s="310">
        <f t="shared" si="1"/>
        <v>0</v>
      </c>
      <c r="I22" s="1037"/>
      <c r="J22" s="1038"/>
    </row>
    <row r="23" spans="1:10" ht="18.75" hidden="1" x14ac:dyDescent="0.3">
      <c r="A23" s="70">
        <v>10</v>
      </c>
      <c r="B23" s="809" t="s">
        <v>894</v>
      </c>
      <c r="C23" s="813"/>
      <c r="D23" s="814"/>
      <c r="E23" s="164"/>
      <c r="F23" s="164"/>
      <c r="G23" s="164">
        <f t="shared" si="0"/>
        <v>0</v>
      </c>
      <c r="H23" s="310">
        <f t="shared" si="1"/>
        <v>0</v>
      </c>
      <c r="I23" s="1037"/>
      <c r="J23" s="1038"/>
    </row>
    <row r="24" spans="1:10" ht="18.75" x14ac:dyDescent="0.3">
      <c r="A24" s="70">
        <v>4</v>
      </c>
      <c r="B24" s="148" t="s">
        <v>704</v>
      </c>
      <c r="C24" s="194"/>
      <c r="D24" s="195">
        <v>3000</v>
      </c>
      <c r="E24" s="164"/>
      <c r="F24" s="164"/>
      <c r="G24" s="164">
        <f>D24-F24</f>
        <v>3000</v>
      </c>
      <c r="H24" s="310">
        <f>D24-E24</f>
        <v>3000</v>
      </c>
      <c r="I24" s="1037"/>
      <c r="J24" s="1038"/>
    </row>
    <row r="25" spans="1:10" ht="18.75" hidden="1" x14ac:dyDescent="0.3">
      <c r="A25" s="70">
        <v>12</v>
      </c>
      <c r="B25" s="151" t="s">
        <v>897</v>
      </c>
      <c r="C25" s="194"/>
      <c r="D25" s="195"/>
      <c r="E25" s="164"/>
      <c r="F25" s="164"/>
      <c r="G25" s="164">
        <f>D25-F25</f>
        <v>0</v>
      </c>
      <c r="H25" s="310">
        <f>D25-E25</f>
        <v>0</v>
      </c>
      <c r="J25" s="196"/>
    </row>
    <row r="26" spans="1:10" ht="18.75" x14ac:dyDescent="0.3">
      <c r="A26" s="70"/>
      <c r="B26" s="198"/>
      <c r="C26" s="198"/>
      <c r="D26" s="195"/>
      <c r="E26" s="164"/>
      <c r="F26" s="164"/>
      <c r="G26" s="164"/>
      <c r="H26" s="310">
        <f>D26-E26</f>
        <v>0</v>
      </c>
    </row>
    <row r="27" spans="1:10" s="183" customFormat="1" ht="18.75" x14ac:dyDescent="0.3">
      <c r="A27" s="574"/>
      <c r="B27" s="528" t="s">
        <v>295</v>
      </c>
      <c r="C27" s="607" t="s">
        <v>305</v>
      </c>
      <c r="D27" s="575">
        <f>SUM(D14:D26)</f>
        <v>45200</v>
      </c>
      <c r="E27" s="146" t="s">
        <v>366</v>
      </c>
      <c r="F27" s="146">
        <f>SUM(F14:F26)</f>
        <v>38618</v>
      </c>
      <c r="G27" s="146">
        <f>SUM(G14:G26)</f>
        <v>6582</v>
      </c>
      <c r="H27" s="146">
        <f>SUM(H14:H26)</f>
        <v>6582</v>
      </c>
    </row>
    <row r="28" spans="1:10" ht="18.75" hidden="1" x14ac:dyDescent="0.3">
      <c r="A28" s="1320" t="s">
        <v>513</v>
      </c>
      <c r="B28" s="1320"/>
      <c r="C28" s="1320"/>
      <c r="D28" s="1320"/>
      <c r="E28" s="360"/>
      <c r="F28" s="360"/>
      <c r="G28" s="360"/>
      <c r="H28" s="360"/>
    </row>
    <row r="29" spans="1:10" ht="37.5" hidden="1" x14ac:dyDescent="0.3">
      <c r="A29" s="70">
        <v>1</v>
      </c>
      <c r="B29" s="66" t="s">
        <v>899</v>
      </c>
      <c r="C29" s="194"/>
      <c r="D29" s="195"/>
      <c r="E29" s="164"/>
      <c r="F29" s="164"/>
      <c r="G29" s="164">
        <f>D29-F29</f>
        <v>0</v>
      </c>
      <c r="H29" s="310">
        <f t="shared" ref="H29:H41" si="2">D29-E29</f>
        <v>0</v>
      </c>
      <c r="J29" s="196"/>
    </row>
    <row r="30" spans="1:10" ht="18.75" hidden="1" x14ac:dyDescent="0.3">
      <c r="A30" s="70">
        <v>2</v>
      </c>
      <c r="B30" s="151" t="s">
        <v>900</v>
      </c>
      <c r="C30" s="194"/>
      <c r="D30" s="195"/>
      <c r="E30" s="164"/>
      <c r="F30" s="164"/>
      <c r="G30" s="164">
        <f t="shared" ref="G30:G40" si="3">D30-F30</f>
        <v>0</v>
      </c>
      <c r="H30" s="310">
        <f t="shared" si="2"/>
        <v>0</v>
      </c>
      <c r="J30" s="196"/>
    </row>
    <row r="31" spans="1:10" ht="18.75" hidden="1" x14ac:dyDescent="0.3">
      <c r="A31" s="70">
        <v>3</v>
      </c>
      <c r="B31" s="151" t="s">
        <v>703</v>
      </c>
      <c r="C31" s="194"/>
      <c r="D31" s="195"/>
      <c r="E31" s="164"/>
      <c r="F31" s="164"/>
      <c r="G31" s="164">
        <f t="shared" si="3"/>
        <v>0</v>
      </c>
      <c r="H31" s="310">
        <f t="shared" si="2"/>
        <v>0</v>
      </c>
      <c r="J31" s="196"/>
    </row>
    <row r="32" spans="1:10" ht="18.75" hidden="1" x14ac:dyDescent="0.3">
      <c r="A32" s="70">
        <v>4</v>
      </c>
      <c r="B32" s="172" t="s">
        <v>896</v>
      </c>
      <c r="C32" s="194"/>
      <c r="D32" s="195"/>
      <c r="E32" s="164"/>
      <c r="F32" s="164"/>
      <c r="G32" s="164">
        <f t="shared" si="3"/>
        <v>0</v>
      </c>
      <c r="H32" s="310">
        <f t="shared" si="2"/>
        <v>0</v>
      </c>
      <c r="J32" s="196"/>
    </row>
    <row r="33" spans="1:10" ht="37.5" hidden="1" x14ac:dyDescent="0.3">
      <c r="A33" s="70">
        <v>5</v>
      </c>
      <c r="B33" s="151" t="s">
        <v>672</v>
      </c>
      <c r="C33" s="194"/>
      <c r="D33" s="195"/>
      <c r="E33" s="164"/>
      <c r="F33" s="164"/>
      <c r="G33" s="164">
        <f t="shared" si="3"/>
        <v>0</v>
      </c>
      <c r="H33" s="310">
        <f t="shared" si="2"/>
        <v>0</v>
      </c>
      <c r="J33" s="196"/>
    </row>
    <row r="34" spans="1:10" ht="18.75" hidden="1" x14ac:dyDescent="0.3">
      <c r="A34" s="70">
        <v>6</v>
      </c>
      <c r="B34" s="148" t="s">
        <v>890</v>
      </c>
      <c r="C34" s="194"/>
      <c r="D34" s="195"/>
      <c r="E34" s="164"/>
      <c r="F34" s="164"/>
      <c r="G34" s="164">
        <f t="shared" si="3"/>
        <v>0</v>
      </c>
      <c r="H34" s="310">
        <f t="shared" si="2"/>
        <v>0</v>
      </c>
      <c r="J34" s="196"/>
    </row>
    <row r="35" spans="1:10" ht="37.5" hidden="1" x14ac:dyDescent="0.3">
      <c r="A35" s="70">
        <v>7</v>
      </c>
      <c r="B35" s="148" t="s">
        <v>673</v>
      </c>
      <c r="C35" s="194"/>
      <c r="D35" s="195"/>
      <c r="E35" s="164"/>
      <c r="F35" s="164"/>
      <c r="G35" s="164">
        <f t="shared" si="3"/>
        <v>0</v>
      </c>
      <c r="H35" s="310">
        <f t="shared" si="2"/>
        <v>0</v>
      </c>
      <c r="J35" s="196"/>
    </row>
    <row r="36" spans="1:10" ht="37.5" hidden="1" x14ac:dyDescent="0.3">
      <c r="A36" s="70">
        <v>8</v>
      </c>
      <c r="B36" s="148" t="s">
        <v>702</v>
      </c>
      <c r="C36" s="194"/>
      <c r="D36" s="195"/>
      <c r="E36" s="164"/>
      <c r="F36" s="164"/>
      <c r="G36" s="164">
        <f t="shared" si="3"/>
        <v>0</v>
      </c>
      <c r="H36" s="310">
        <f t="shared" si="2"/>
        <v>0</v>
      </c>
      <c r="J36" s="196"/>
    </row>
    <row r="37" spans="1:10" ht="18.75" hidden="1" x14ac:dyDescent="0.3">
      <c r="A37" s="70">
        <v>9</v>
      </c>
      <c r="B37" s="809" t="s">
        <v>898</v>
      </c>
      <c r="C37" s="194"/>
      <c r="D37" s="195"/>
      <c r="E37" s="164"/>
      <c r="F37" s="164"/>
      <c r="G37" s="164">
        <f t="shared" si="3"/>
        <v>0</v>
      </c>
      <c r="H37" s="310">
        <f t="shared" si="2"/>
        <v>0</v>
      </c>
      <c r="J37" s="196"/>
    </row>
    <row r="38" spans="1:10" ht="18.75" hidden="1" x14ac:dyDescent="0.3">
      <c r="A38" s="70">
        <v>10</v>
      </c>
      <c r="B38" s="809" t="s">
        <v>894</v>
      </c>
      <c r="C38" s="194"/>
      <c r="D38" s="195"/>
      <c r="E38" s="164"/>
      <c r="F38" s="164"/>
      <c r="G38" s="164">
        <f t="shared" si="3"/>
        <v>0</v>
      </c>
      <c r="H38" s="310">
        <f t="shared" si="2"/>
        <v>0</v>
      </c>
      <c r="J38" s="196"/>
    </row>
    <row r="39" spans="1:10" ht="18.75" hidden="1" x14ac:dyDescent="0.3">
      <c r="A39" s="70">
        <v>11</v>
      </c>
      <c r="B39" s="148" t="s">
        <v>704</v>
      </c>
      <c r="C39" s="813"/>
      <c r="D39" s="814"/>
      <c r="E39" s="164"/>
      <c r="F39" s="164"/>
      <c r="G39" s="164">
        <f>D39-F39</f>
        <v>0</v>
      </c>
      <c r="H39" s="310">
        <f>D39-E39</f>
        <v>0</v>
      </c>
      <c r="J39" s="196"/>
    </row>
    <row r="40" spans="1:10" ht="18.75" hidden="1" x14ac:dyDescent="0.3">
      <c r="A40" s="70">
        <v>12</v>
      </c>
      <c r="B40" s="151" t="s">
        <v>897</v>
      </c>
      <c r="C40" s="194"/>
      <c r="D40" s="195"/>
      <c r="E40" s="164"/>
      <c r="F40" s="164"/>
      <c r="G40" s="164">
        <f t="shared" si="3"/>
        <v>0</v>
      </c>
      <c r="H40" s="310">
        <f t="shared" si="2"/>
        <v>0</v>
      </c>
      <c r="J40" s="196"/>
    </row>
    <row r="41" spans="1:10" ht="18.75" hidden="1" x14ac:dyDescent="0.3">
      <c r="A41" s="197"/>
      <c r="B41" s="198"/>
      <c r="C41" s="198"/>
      <c r="D41" s="195"/>
      <c r="E41" s="164"/>
      <c r="F41" s="164"/>
      <c r="G41" s="164"/>
      <c r="H41" s="310">
        <f t="shared" si="2"/>
        <v>0</v>
      </c>
    </row>
    <row r="42" spans="1:10" s="183" customFormat="1" ht="18.75" hidden="1" x14ac:dyDescent="0.3">
      <c r="A42" s="574"/>
      <c r="B42" s="528" t="s">
        <v>295</v>
      </c>
      <c r="C42" s="607" t="s">
        <v>305</v>
      </c>
      <c r="D42" s="575">
        <f>SUM(D29:D41)</f>
        <v>0</v>
      </c>
      <c r="E42" s="146" t="s">
        <v>366</v>
      </c>
      <c r="F42" s="146">
        <f>SUM(F29:F41)</f>
        <v>0</v>
      </c>
      <c r="G42" s="146">
        <f>SUM(G29:G41)</f>
        <v>0</v>
      </c>
      <c r="H42" s="146">
        <f>SUM(H29:H41)</f>
        <v>0</v>
      </c>
    </row>
    <row r="43" spans="1:10" ht="18.75" x14ac:dyDescent="0.3">
      <c r="A43" s="184"/>
      <c r="B43" s="185"/>
      <c r="C43" s="185"/>
      <c r="D43" s="186"/>
      <c r="E43" s="609" t="s">
        <v>387</v>
      </c>
      <c r="F43" s="595">
        <f>F27+F42</f>
        <v>38618</v>
      </c>
      <c r="G43" s="595">
        <f>G27+G42</f>
        <v>6582</v>
      </c>
      <c r="H43" s="595">
        <f>H27+H42</f>
        <v>6582</v>
      </c>
    </row>
    <row r="44" spans="1:10" ht="18.75" x14ac:dyDescent="0.3">
      <c r="A44" s="184"/>
      <c r="B44" s="185"/>
      <c r="C44" s="185"/>
      <c r="D44" s="186"/>
      <c r="E44" s="187"/>
      <c r="F44" s="187"/>
      <c r="G44" s="187"/>
    </row>
    <row r="45" spans="1:10" ht="18.75" x14ac:dyDescent="0.25">
      <c r="A45" s="1083" t="s">
        <v>762</v>
      </c>
      <c r="B45" s="42"/>
      <c r="C45" s="241"/>
      <c r="D45" s="1084" t="s">
        <v>1131</v>
      </c>
      <c r="E45" s="122"/>
      <c r="F45" s="42"/>
    </row>
    <row r="46" spans="1:10" x14ac:dyDescent="0.25">
      <c r="A46" s="122"/>
      <c r="B46" s="297"/>
      <c r="C46" s="298" t="s">
        <v>131</v>
      </c>
      <c r="D46" s="298" t="s">
        <v>132</v>
      </c>
      <c r="E46" s="122"/>
      <c r="F46" s="297"/>
    </row>
    <row r="47" spans="1:10" x14ac:dyDescent="0.25">
      <c r="A47" s="297"/>
      <c r="B47" s="41"/>
      <c r="C47" s="41"/>
      <c r="D47" s="41"/>
      <c r="E47" s="122"/>
      <c r="F47" s="41"/>
    </row>
    <row r="48" spans="1:10" ht="18.75" x14ac:dyDescent="0.25">
      <c r="A48" s="48" t="s">
        <v>133</v>
      </c>
      <c r="B48" s="42"/>
      <c r="C48" s="241"/>
      <c r="D48" s="869" t="s">
        <v>1104</v>
      </c>
      <c r="E48" s="122"/>
      <c r="F48" s="42"/>
    </row>
    <row r="49" spans="1:6" x14ac:dyDescent="0.25">
      <c r="A49" s="122"/>
      <c r="B49" s="297"/>
      <c r="C49" s="298" t="s">
        <v>131</v>
      </c>
      <c r="D49" s="298" t="s">
        <v>132</v>
      </c>
      <c r="E49" s="122"/>
      <c r="F49" s="297"/>
    </row>
    <row r="50" spans="1:6" ht="18.75" x14ac:dyDescent="0.3">
      <c r="A50" s="177"/>
      <c r="B50" s="177"/>
      <c r="C50" s="177"/>
      <c r="D50" s="177"/>
    </row>
    <row r="51" spans="1:6" ht="18.75" x14ac:dyDescent="0.3">
      <c r="B51" s="177"/>
      <c r="C51" s="177"/>
      <c r="D51" s="177"/>
    </row>
  </sheetData>
  <mergeCells count="8">
    <mergeCell ref="A28:D28"/>
    <mergeCell ref="A3:D3"/>
    <mergeCell ref="A6:C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L67"/>
  <sheetViews>
    <sheetView view="pageBreakPreview" topLeftCell="A7" zoomScale="85" zoomScaleNormal="75" zoomScaleSheetLayoutView="85" workbookViewId="0">
      <selection activeCell="I24" sqref="I24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20.5703125" style="52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457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.75" customHeight="1" x14ac:dyDescent="0.3">
      <c r="A11" s="1242" t="s">
        <v>456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  <c r="J14" s="1249" t="s">
        <v>1211</v>
      </c>
    </row>
    <row r="15" spans="1:11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  <c r="J15" s="1250"/>
    </row>
    <row r="16" spans="1:11" ht="43.5" customHeight="1" x14ac:dyDescent="0.25">
      <c r="A16" s="1244"/>
      <c r="B16" s="1245"/>
      <c r="C16" s="1244"/>
      <c r="D16" s="1244"/>
      <c r="E16" s="1244"/>
      <c r="F16" s="442" t="s">
        <v>290</v>
      </c>
      <c r="G16" s="442" t="s">
        <v>291</v>
      </c>
      <c r="H16" s="442" t="s">
        <v>292</v>
      </c>
      <c r="I16" s="1250"/>
      <c r="J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444" t="s">
        <v>294</v>
      </c>
      <c r="K17" s="281"/>
    </row>
    <row r="18" spans="1:12" ht="18.75" x14ac:dyDescent="0.3">
      <c r="A18" s="283">
        <v>1</v>
      </c>
      <c r="B18" s="1252" t="s">
        <v>537</v>
      </c>
      <c r="C18" s="285" t="s">
        <v>1187</v>
      </c>
      <c r="D18" s="286">
        <v>2.3199999999999998</v>
      </c>
      <c r="E18" s="445">
        <f t="shared" ref="E18:E23" si="0">F18+G18+H18</f>
        <v>5629</v>
      </c>
      <c r="F18" s="286">
        <v>5629</v>
      </c>
      <c r="G18" s="286"/>
      <c r="H18" s="286"/>
      <c r="I18" s="447">
        <f>6345.25-253.82</f>
        <v>6091.43</v>
      </c>
      <c r="J18" s="447">
        <v>253.82</v>
      </c>
      <c r="L18" s="52"/>
    </row>
    <row r="19" spans="1:12" ht="18.75" hidden="1" x14ac:dyDescent="0.3">
      <c r="A19" s="283">
        <v>2</v>
      </c>
      <c r="B19" s="1253"/>
      <c r="C19" s="285" t="s">
        <v>532</v>
      </c>
      <c r="D19" s="286"/>
      <c r="E19" s="445">
        <f t="shared" si="0"/>
        <v>0</v>
      </c>
      <c r="F19" s="286"/>
      <c r="G19" s="286"/>
      <c r="H19" s="286"/>
      <c r="I19" s="447">
        <f t="shared" ref="I19:J23" si="1">E19*D19*11.9686950753807</f>
        <v>0</v>
      </c>
      <c r="J19" s="447">
        <f t="shared" si="1"/>
        <v>0</v>
      </c>
      <c r="L19" s="52"/>
    </row>
    <row r="20" spans="1:12" ht="18.75" hidden="1" x14ac:dyDescent="0.3">
      <c r="A20" s="283">
        <v>3</v>
      </c>
      <c r="B20" s="1253"/>
      <c r="C20" s="285" t="s">
        <v>533</v>
      </c>
      <c r="D20" s="286"/>
      <c r="E20" s="445">
        <f t="shared" si="0"/>
        <v>0</v>
      </c>
      <c r="F20" s="286"/>
      <c r="G20" s="286"/>
      <c r="H20" s="286"/>
      <c r="I20" s="447">
        <f t="shared" si="1"/>
        <v>0</v>
      </c>
      <c r="J20" s="447">
        <f t="shared" si="1"/>
        <v>0</v>
      </c>
      <c r="L20" s="52"/>
    </row>
    <row r="21" spans="1:12" ht="19.5" hidden="1" customHeight="1" x14ac:dyDescent="0.3">
      <c r="A21" s="283">
        <v>4</v>
      </c>
      <c r="B21" s="1253"/>
      <c r="C21" s="285" t="s">
        <v>534</v>
      </c>
      <c r="D21" s="286"/>
      <c r="E21" s="445">
        <f t="shared" si="0"/>
        <v>0</v>
      </c>
      <c r="F21" s="286"/>
      <c r="G21" s="286"/>
      <c r="H21" s="286"/>
      <c r="I21" s="447">
        <f t="shared" si="1"/>
        <v>0</v>
      </c>
      <c r="J21" s="447">
        <f t="shared" si="1"/>
        <v>0</v>
      </c>
      <c r="L21" s="52"/>
    </row>
    <row r="22" spans="1:12" ht="19.5" hidden="1" customHeight="1" x14ac:dyDescent="0.3">
      <c r="A22" s="283">
        <v>5</v>
      </c>
      <c r="B22" s="1253"/>
      <c r="C22" s="285" t="s">
        <v>535</v>
      </c>
      <c r="D22" s="286"/>
      <c r="E22" s="445">
        <f t="shared" si="0"/>
        <v>0</v>
      </c>
      <c r="F22" s="286"/>
      <c r="G22" s="286"/>
      <c r="H22" s="286"/>
      <c r="I22" s="447">
        <f t="shared" si="1"/>
        <v>0</v>
      </c>
      <c r="J22" s="447">
        <f t="shared" si="1"/>
        <v>0</v>
      </c>
      <c r="L22" s="52"/>
    </row>
    <row r="23" spans="1:12" ht="18.75" hidden="1" x14ac:dyDescent="0.3">
      <c r="A23" s="283">
        <v>6</v>
      </c>
      <c r="B23" s="1254"/>
      <c r="C23" s="288" t="s">
        <v>536</v>
      </c>
      <c r="D23" s="286"/>
      <c r="E23" s="445">
        <f t="shared" si="0"/>
        <v>0</v>
      </c>
      <c r="F23" s="286"/>
      <c r="G23" s="286"/>
      <c r="H23" s="286"/>
      <c r="I23" s="447">
        <f t="shared" si="1"/>
        <v>0</v>
      </c>
      <c r="J23" s="447">
        <f t="shared" si="1"/>
        <v>0</v>
      </c>
      <c r="L23" s="52"/>
    </row>
    <row r="24" spans="1:12" ht="18.75" x14ac:dyDescent="0.3">
      <c r="A24" s="283">
        <v>7</v>
      </c>
      <c r="B24" s="284"/>
      <c r="C24" s="288"/>
      <c r="D24" s="286"/>
      <c r="E24" s="445"/>
      <c r="F24" s="286"/>
      <c r="G24" s="286"/>
      <c r="H24" s="286"/>
      <c r="I24" s="447"/>
      <c r="J24" s="447"/>
      <c r="L24" s="52"/>
    </row>
    <row r="25" spans="1:12" ht="18.75" x14ac:dyDescent="0.3">
      <c r="A25" s="283">
        <v>8</v>
      </c>
      <c r="B25" s="284"/>
      <c r="C25" s="288"/>
      <c r="D25" s="286"/>
      <c r="E25" s="445"/>
      <c r="F25" s="286"/>
      <c r="G25" s="286"/>
      <c r="H25" s="286"/>
      <c r="I25" s="447"/>
      <c r="J25" s="447"/>
      <c r="L25" s="52"/>
    </row>
    <row r="26" spans="1:12" ht="18.75" x14ac:dyDescent="0.3">
      <c r="A26" s="283">
        <v>9</v>
      </c>
      <c r="B26" s="284"/>
      <c r="C26" s="288"/>
      <c r="D26" s="286"/>
      <c r="E26" s="445"/>
      <c r="F26" s="289"/>
      <c r="G26" s="286"/>
      <c r="H26" s="286"/>
      <c r="I26" s="447"/>
      <c r="J26" s="447"/>
      <c r="L26" s="52"/>
    </row>
    <row r="27" spans="1:12" ht="18.75" x14ac:dyDescent="0.3">
      <c r="A27" s="1251" t="s">
        <v>295</v>
      </c>
      <c r="B27" s="1251"/>
      <c r="C27" s="1251"/>
      <c r="D27" s="446">
        <f>SUM(D18:D26)</f>
        <v>2.3199999999999998</v>
      </c>
      <c r="E27" s="446">
        <f>SUM(E18:E26)</f>
        <v>5629</v>
      </c>
      <c r="F27" s="446" t="s">
        <v>296</v>
      </c>
      <c r="G27" s="446">
        <f>SUM(G18:G26)</f>
        <v>0</v>
      </c>
      <c r="H27" s="446">
        <f>SUM(H18:H26)</f>
        <v>0</v>
      </c>
      <c r="I27" s="446">
        <f>ROUND(SUM(I18:I23),2)</f>
        <v>6091.43</v>
      </c>
      <c r="J27" s="446">
        <f>ROUND(SUM(J18:J23),2)</f>
        <v>253.82</v>
      </c>
      <c r="K27" s="415"/>
    </row>
    <row r="28" spans="1:12" x14ac:dyDescent="0.25">
      <c r="I28" s="290"/>
    </row>
    <row r="29" spans="1:12" s="42" customFormat="1" ht="23.25" customHeight="1" x14ac:dyDescent="0.25">
      <c r="A29" s="1083" t="s">
        <v>762</v>
      </c>
      <c r="E29" s="241"/>
      <c r="F29" s="241"/>
      <c r="H29" s="1205" t="s">
        <v>1131</v>
      </c>
      <c r="I29" s="1205"/>
    </row>
    <row r="30" spans="1:12" s="268" customFormat="1" ht="12" x14ac:dyDescent="0.25">
      <c r="E30" s="1213" t="s">
        <v>131</v>
      </c>
      <c r="F30" s="1213"/>
      <c r="H30" s="1213" t="s">
        <v>132</v>
      </c>
      <c r="I30" s="1213"/>
    </row>
    <row r="31" spans="1:12" s="42" customFormat="1" ht="18.75" x14ac:dyDescent="0.25"/>
    <row r="32" spans="1:12" s="42" customFormat="1" ht="23.25" customHeight="1" x14ac:dyDescent="0.25">
      <c r="A32" s="48" t="s">
        <v>133</v>
      </c>
      <c r="E32" s="241"/>
      <c r="F32" s="241"/>
      <c r="H32" s="1205" t="s">
        <v>1104</v>
      </c>
      <c r="I32" s="1205"/>
    </row>
    <row r="33" spans="5:9" s="268" customFormat="1" ht="12" x14ac:dyDescent="0.25">
      <c r="E33" s="1213" t="s">
        <v>131</v>
      </c>
      <c r="F33" s="1213"/>
      <c r="H33" s="1213" t="s">
        <v>132</v>
      </c>
      <c r="I33" s="1213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20">
    <mergeCell ref="J14:J16"/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77" fitToHeight="0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4"/>
  <sheetViews>
    <sheetView view="pageBreakPreview" topLeftCell="A10" zoomScale="90" zoomScaleSheetLayoutView="90" workbookViewId="0">
      <selection activeCell="R39" sqref="R39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251" width="8.85546875" style="178"/>
    <col min="252" max="252" width="7.28515625" style="178" customWidth="1"/>
    <col min="253" max="253" width="91.28515625" style="178" customWidth="1"/>
    <col min="254" max="254" width="20.28515625" style="178" customWidth="1"/>
    <col min="255" max="255" width="22.7109375" style="178" customWidth="1"/>
    <col min="256" max="256" width="27.5703125" style="178" customWidth="1"/>
    <col min="257" max="259" width="24.42578125" style="178" customWidth="1"/>
    <col min="260" max="260" width="17.140625" style="178" customWidth="1"/>
    <col min="261" max="507" width="8.85546875" style="178"/>
    <col min="508" max="508" width="7.28515625" style="178" customWidth="1"/>
    <col min="509" max="509" width="91.28515625" style="178" customWidth="1"/>
    <col min="510" max="510" width="20.28515625" style="178" customWidth="1"/>
    <col min="511" max="511" width="22.7109375" style="178" customWidth="1"/>
    <col min="512" max="512" width="27.5703125" style="178" customWidth="1"/>
    <col min="513" max="515" width="24.42578125" style="178" customWidth="1"/>
    <col min="516" max="516" width="17.140625" style="178" customWidth="1"/>
    <col min="517" max="763" width="8.85546875" style="178"/>
    <col min="764" max="764" width="7.28515625" style="178" customWidth="1"/>
    <col min="765" max="765" width="91.28515625" style="178" customWidth="1"/>
    <col min="766" max="766" width="20.28515625" style="178" customWidth="1"/>
    <col min="767" max="767" width="22.7109375" style="178" customWidth="1"/>
    <col min="768" max="768" width="27.5703125" style="178" customWidth="1"/>
    <col min="769" max="771" width="24.42578125" style="178" customWidth="1"/>
    <col min="772" max="772" width="17.140625" style="178" customWidth="1"/>
    <col min="773" max="1019" width="8.85546875" style="178"/>
    <col min="1020" max="1020" width="7.28515625" style="178" customWidth="1"/>
    <col min="1021" max="1021" width="91.28515625" style="178" customWidth="1"/>
    <col min="1022" max="1022" width="20.28515625" style="178" customWidth="1"/>
    <col min="1023" max="1023" width="22.7109375" style="178" customWidth="1"/>
    <col min="1024" max="1024" width="27.5703125" style="178" customWidth="1"/>
    <col min="1025" max="1027" width="24.42578125" style="178" customWidth="1"/>
    <col min="1028" max="1028" width="17.140625" style="178" customWidth="1"/>
    <col min="1029" max="1275" width="8.85546875" style="178"/>
    <col min="1276" max="1276" width="7.28515625" style="178" customWidth="1"/>
    <col min="1277" max="1277" width="91.28515625" style="178" customWidth="1"/>
    <col min="1278" max="1278" width="20.28515625" style="178" customWidth="1"/>
    <col min="1279" max="1279" width="22.7109375" style="178" customWidth="1"/>
    <col min="1280" max="1280" width="27.5703125" style="178" customWidth="1"/>
    <col min="1281" max="1283" width="24.42578125" style="178" customWidth="1"/>
    <col min="1284" max="1284" width="17.140625" style="178" customWidth="1"/>
    <col min="1285" max="1531" width="8.85546875" style="178"/>
    <col min="1532" max="1532" width="7.28515625" style="178" customWidth="1"/>
    <col min="1533" max="1533" width="91.28515625" style="178" customWidth="1"/>
    <col min="1534" max="1534" width="20.28515625" style="178" customWidth="1"/>
    <col min="1535" max="1535" width="22.7109375" style="178" customWidth="1"/>
    <col min="1536" max="1536" width="27.5703125" style="178" customWidth="1"/>
    <col min="1537" max="1539" width="24.42578125" style="178" customWidth="1"/>
    <col min="1540" max="1540" width="17.140625" style="178" customWidth="1"/>
    <col min="1541" max="1787" width="8.85546875" style="178"/>
    <col min="1788" max="1788" width="7.28515625" style="178" customWidth="1"/>
    <col min="1789" max="1789" width="91.28515625" style="178" customWidth="1"/>
    <col min="1790" max="1790" width="20.28515625" style="178" customWidth="1"/>
    <col min="1791" max="1791" width="22.7109375" style="178" customWidth="1"/>
    <col min="1792" max="1792" width="27.5703125" style="178" customWidth="1"/>
    <col min="1793" max="1795" width="24.42578125" style="178" customWidth="1"/>
    <col min="1796" max="1796" width="17.140625" style="178" customWidth="1"/>
    <col min="1797" max="2043" width="8.85546875" style="178"/>
    <col min="2044" max="2044" width="7.28515625" style="178" customWidth="1"/>
    <col min="2045" max="2045" width="91.28515625" style="178" customWidth="1"/>
    <col min="2046" max="2046" width="20.28515625" style="178" customWidth="1"/>
    <col min="2047" max="2047" width="22.7109375" style="178" customWidth="1"/>
    <col min="2048" max="2048" width="27.5703125" style="178" customWidth="1"/>
    <col min="2049" max="2051" width="24.42578125" style="178" customWidth="1"/>
    <col min="2052" max="2052" width="17.140625" style="178" customWidth="1"/>
    <col min="2053" max="2299" width="8.85546875" style="178"/>
    <col min="2300" max="2300" width="7.28515625" style="178" customWidth="1"/>
    <col min="2301" max="2301" width="91.28515625" style="178" customWidth="1"/>
    <col min="2302" max="2302" width="20.28515625" style="178" customWidth="1"/>
    <col min="2303" max="2303" width="22.7109375" style="178" customWidth="1"/>
    <col min="2304" max="2304" width="27.5703125" style="178" customWidth="1"/>
    <col min="2305" max="2307" width="24.42578125" style="178" customWidth="1"/>
    <col min="2308" max="2308" width="17.140625" style="178" customWidth="1"/>
    <col min="2309" max="2555" width="8.85546875" style="178"/>
    <col min="2556" max="2556" width="7.28515625" style="178" customWidth="1"/>
    <col min="2557" max="2557" width="91.28515625" style="178" customWidth="1"/>
    <col min="2558" max="2558" width="20.28515625" style="178" customWidth="1"/>
    <col min="2559" max="2559" width="22.7109375" style="178" customWidth="1"/>
    <col min="2560" max="2560" width="27.5703125" style="178" customWidth="1"/>
    <col min="2561" max="2563" width="24.42578125" style="178" customWidth="1"/>
    <col min="2564" max="2564" width="17.140625" style="178" customWidth="1"/>
    <col min="2565" max="2811" width="8.85546875" style="178"/>
    <col min="2812" max="2812" width="7.28515625" style="178" customWidth="1"/>
    <col min="2813" max="2813" width="91.28515625" style="178" customWidth="1"/>
    <col min="2814" max="2814" width="20.28515625" style="178" customWidth="1"/>
    <col min="2815" max="2815" width="22.7109375" style="178" customWidth="1"/>
    <col min="2816" max="2816" width="27.5703125" style="178" customWidth="1"/>
    <col min="2817" max="2819" width="24.42578125" style="178" customWidth="1"/>
    <col min="2820" max="2820" width="17.140625" style="178" customWidth="1"/>
    <col min="2821" max="3067" width="8.85546875" style="178"/>
    <col min="3068" max="3068" width="7.28515625" style="178" customWidth="1"/>
    <col min="3069" max="3069" width="91.28515625" style="178" customWidth="1"/>
    <col min="3070" max="3070" width="20.28515625" style="178" customWidth="1"/>
    <col min="3071" max="3071" width="22.7109375" style="178" customWidth="1"/>
    <col min="3072" max="3072" width="27.5703125" style="178" customWidth="1"/>
    <col min="3073" max="3075" width="24.42578125" style="178" customWidth="1"/>
    <col min="3076" max="3076" width="17.140625" style="178" customWidth="1"/>
    <col min="3077" max="3323" width="8.85546875" style="178"/>
    <col min="3324" max="3324" width="7.28515625" style="178" customWidth="1"/>
    <col min="3325" max="3325" width="91.28515625" style="178" customWidth="1"/>
    <col min="3326" max="3326" width="20.28515625" style="178" customWidth="1"/>
    <col min="3327" max="3327" width="22.7109375" style="178" customWidth="1"/>
    <col min="3328" max="3328" width="27.5703125" style="178" customWidth="1"/>
    <col min="3329" max="3331" width="24.42578125" style="178" customWidth="1"/>
    <col min="3332" max="3332" width="17.140625" style="178" customWidth="1"/>
    <col min="3333" max="3579" width="8.85546875" style="178"/>
    <col min="3580" max="3580" width="7.28515625" style="178" customWidth="1"/>
    <col min="3581" max="3581" width="91.28515625" style="178" customWidth="1"/>
    <col min="3582" max="3582" width="20.28515625" style="178" customWidth="1"/>
    <col min="3583" max="3583" width="22.7109375" style="178" customWidth="1"/>
    <col min="3584" max="3584" width="27.5703125" style="178" customWidth="1"/>
    <col min="3585" max="3587" width="24.42578125" style="178" customWidth="1"/>
    <col min="3588" max="3588" width="17.140625" style="178" customWidth="1"/>
    <col min="3589" max="3835" width="8.85546875" style="178"/>
    <col min="3836" max="3836" width="7.28515625" style="178" customWidth="1"/>
    <col min="3837" max="3837" width="91.28515625" style="178" customWidth="1"/>
    <col min="3838" max="3838" width="20.28515625" style="178" customWidth="1"/>
    <col min="3839" max="3839" width="22.7109375" style="178" customWidth="1"/>
    <col min="3840" max="3840" width="27.5703125" style="178" customWidth="1"/>
    <col min="3841" max="3843" width="24.42578125" style="178" customWidth="1"/>
    <col min="3844" max="3844" width="17.140625" style="178" customWidth="1"/>
    <col min="3845" max="4091" width="8.85546875" style="178"/>
    <col min="4092" max="4092" width="7.28515625" style="178" customWidth="1"/>
    <col min="4093" max="4093" width="91.28515625" style="178" customWidth="1"/>
    <col min="4094" max="4094" width="20.28515625" style="178" customWidth="1"/>
    <col min="4095" max="4095" width="22.7109375" style="178" customWidth="1"/>
    <col min="4096" max="4096" width="27.5703125" style="178" customWidth="1"/>
    <col min="4097" max="4099" width="24.42578125" style="178" customWidth="1"/>
    <col min="4100" max="4100" width="17.140625" style="178" customWidth="1"/>
    <col min="4101" max="4347" width="8.85546875" style="178"/>
    <col min="4348" max="4348" width="7.28515625" style="178" customWidth="1"/>
    <col min="4349" max="4349" width="91.28515625" style="178" customWidth="1"/>
    <col min="4350" max="4350" width="20.28515625" style="178" customWidth="1"/>
    <col min="4351" max="4351" width="22.7109375" style="178" customWidth="1"/>
    <col min="4352" max="4352" width="27.5703125" style="178" customWidth="1"/>
    <col min="4353" max="4355" width="24.42578125" style="178" customWidth="1"/>
    <col min="4356" max="4356" width="17.140625" style="178" customWidth="1"/>
    <col min="4357" max="4603" width="8.85546875" style="178"/>
    <col min="4604" max="4604" width="7.28515625" style="178" customWidth="1"/>
    <col min="4605" max="4605" width="91.28515625" style="178" customWidth="1"/>
    <col min="4606" max="4606" width="20.28515625" style="178" customWidth="1"/>
    <col min="4607" max="4607" width="22.7109375" style="178" customWidth="1"/>
    <col min="4608" max="4608" width="27.5703125" style="178" customWidth="1"/>
    <col min="4609" max="4611" width="24.42578125" style="178" customWidth="1"/>
    <col min="4612" max="4612" width="17.140625" style="178" customWidth="1"/>
    <col min="4613" max="4859" width="8.85546875" style="178"/>
    <col min="4860" max="4860" width="7.28515625" style="178" customWidth="1"/>
    <col min="4861" max="4861" width="91.28515625" style="178" customWidth="1"/>
    <col min="4862" max="4862" width="20.28515625" style="178" customWidth="1"/>
    <col min="4863" max="4863" width="22.7109375" style="178" customWidth="1"/>
    <col min="4864" max="4864" width="27.5703125" style="178" customWidth="1"/>
    <col min="4865" max="4867" width="24.42578125" style="178" customWidth="1"/>
    <col min="4868" max="4868" width="17.140625" style="178" customWidth="1"/>
    <col min="4869" max="5115" width="8.85546875" style="178"/>
    <col min="5116" max="5116" width="7.28515625" style="178" customWidth="1"/>
    <col min="5117" max="5117" width="91.28515625" style="178" customWidth="1"/>
    <col min="5118" max="5118" width="20.28515625" style="178" customWidth="1"/>
    <col min="5119" max="5119" width="22.7109375" style="178" customWidth="1"/>
    <col min="5120" max="5120" width="27.5703125" style="178" customWidth="1"/>
    <col min="5121" max="5123" width="24.42578125" style="178" customWidth="1"/>
    <col min="5124" max="5124" width="17.140625" style="178" customWidth="1"/>
    <col min="5125" max="5371" width="8.85546875" style="178"/>
    <col min="5372" max="5372" width="7.28515625" style="178" customWidth="1"/>
    <col min="5373" max="5373" width="91.28515625" style="178" customWidth="1"/>
    <col min="5374" max="5374" width="20.28515625" style="178" customWidth="1"/>
    <col min="5375" max="5375" width="22.7109375" style="178" customWidth="1"/>
    <col min="5376" max="5376" width="27.5703125" style="178" customWidth="1"/>
    <col min="5377" max="5379" width="24.42578125" style="178" customWidth="1"/>
    <col min="5380" max="5380" width="17.140625" style="178" customWidth="1"/>
    <col min="5381" max="5627" width="8.85546875" style="178"/>
    <col min="5628" max="5628" width="7.28515625" style="178" customWidth="1"/>
    <col min="5629" max="5629" width="91.28515625" style="178" customWidth="1"/>
    <col min="5630" max="5630" width="20.28515625" style="178" customWidth="1"/>
    <col min="5631" max="5631" width="22.7109375" style="178" customWidth="1"/>
    <col min="5632" max="5632" width="27.5703125" style="178" customWidth="1"/>
    <col min="5633" max="5635" width="24.42578125" style="178" customWidth="1"/>
    <col min="5636" max="5636" width="17.140625" style="178" customWidth="1"/>
    <col min="5637" max="5883" width="8.85546875" style="178"/>
    <col min="5884" max="5884" width="7.28515625" style="178" customWidth="1"/>
    <col min="5885" max="5885" width="91.28515625" style="178" customWidth="1"/>
    <col min="5886" max="5886" width="20.28515625" style="178" customWidth="1"/>
    <col min="5887" max="5887" width="22.7109375" style="178" customWidth="1"/>
    <col min="5888" max="5888" width="27.5703125" style="178" customWidth="1"/>
    <col min="5889" max="5891" width="24.42578125" style="178" customWidth="1"/>
    <col min="5892" max="5892" width="17.140625" style="178" customWidth="1"/>
    <col min="5893" max="6139" width="8.85546875" style="178"/>
    <col min="6140" max="6140" width="7.28515625" style="178" customWidth="1"/>
    <col min="6141" max="6141" width="91.28515625" style="178" customWidth="1"/>
    <col min="6142" max="6142" width="20.28515625" style="178" customWidth="1"/>
    <col min="6143" max="6143" width="22.7109375" style="178" customWidth="1"/>
    <col min="6144" max="6144" width="27.5703125" style="178" customWidth="1"/>
    <col min="6145" max="6147" width="24.42578125" style="178" customWidth="1"/>
    <col min="6148" max="6148" width="17.140625" style="178" customWidth="1"/>
    <col min="6149" max="6395" width="8.85546875" style="178"/>
    <col min="6396" max="6396" width="7.28515625" style="178" customWidth="1"/>
    <col min="6397" max="6397" width="91.28515625" style="178" customWidth="1"/>
    <col min="6398" max="6398" width="20.28515625" style="178" customWidth="1"/>
    <col min="6399" max="6399" width="22.7109375" style="178" customWidth="1"/>
    <col min="6400" max="6400" width="27.5703125" style="178" customWidth="1"/>
    <col min="6401" max="6403" width="24.42578125" style="178" customWidth="1"/>
    <col min="6404" max="6404" width="17.140625" style="178" customWidth="1"/>
    <col min="6405" max="6651" width="8.85546875" style="178"/>
    <col min="6652" max="6652" width="7.28515625" style="178" customWidth="1"/>
    <col min="6653" max="6653" width="91.28515625" style="178" customWidth="1"/>
    <col min="6654" max="6654" width="20.28515625" style="178" customWidth="1"/>
    <col min="6655" max="6655" width="22.7109375" style="178" customWidth="1"/>
    <col min="6656" max="6656" width="27.5703125" style="178" customWidth="1"/>
    <col min="6657" max="6659" width="24.42578125" style="178" customWidth="1"/>
    <col min="6660" max="6660" width="17.140625" style="178" customWidth="1"/>
    <col min="6661" max="6907" width="8.85546875" style="178"/>
    <col min="6908" max="6908" width="7.28515625" style="178" customWidth="1"/>
    <col min="6909" max="6909" width="91.28515625" style="178" customWidth="1"/>
    <col min="6910" max="6910" width="20.28515625" style="178" customWidth="1"/>
    <col min="6911" max="6911" width="22.7109375" style="178" customWidth="1"/>
    <col min="6912" max="6912" width="27.5703125" style="178" customWidth="1"/>
    <col min="6913" max="6915" width="24.42578125" style="178" customWidth="1"/>
    <col min="6916" max="6916" width="17.140625" style="178" customWidth="1"/>
    <col min="6917" max="7163" width="8.85546875" style="178"/>
    <col min="7164" max="7164" width="7.28515625" style="178" customWidth="1"/>
    <col min="7165" max="7165" width="91.28515625" style="178" customWidth="1"/>
    <col min="7166" max="7166" width="20.28515625" style="178" customWidth="1"/>
    <col min="7167" max="7167" width="22.7109375" style="178" customWidth="1"/>
    <col min="7168" max="7168" width="27.5703125" style="178" customWidth="1"/>
    <col min="7169" max="7171" width="24.42578125" style="178" customWidth="1"/>
    <col min="7172" max="7172" width="17.140625" style="178" customWidth="1"/>
    <col min="7173" max="7419" width="8.85546875" style="178"/>
    <col min="7420" max="7420" width="7.28515625" style="178" customWidth="1"/>
    <col min="7421" max="7421" width="91.28515625" style="178" customWidth="1"/>
    <col min="7422" max="7422" width="20.28515625" style="178" customWidth="1"/>
    <col min="7423" max="7423" width="22.7109375" style="178" customWidth="1"/>
    <col min="7424" max="7424" width="27.5703125" style="178" customWidth="1"/>
    <col min="7425" max="7427" width="24.42578125" style="178" customWidth="1"/>
    <col min="7428" max="7428" width="17.140625" style="178" customWidth="1"/>
    <col min="7429" max="7675" width="8.85546875" style="178"/>
    <col min="7676" max="7676" width="7.28515625" style="178" customWidth="1"/>
    <col min="7677" max="7677" width="91.28515625" style="178" customWidth="1"/>
    <col min="7678" max="7678" width="20.28515625" style="178" customWidth="1"/>
    <col min="7679" max="7679" width="22.7109375" style="178" customWidth="1"/>
    <col min="7680" max="7680" width="27.5703125" style="178" customWidth="1"/>
    <col min="7681" max="7683" width="24.42578125" style="178" customWidth="1"/>
    <col min="7684" max="7684" width="17.140625" style="178" customWidth="1"/>
    <col min="7685" max="7931" width="8.85546875" style="178"/>
    <col min="7932" max="7932" width="7.28515625" style="178" customWidth="1"/>
    <col min="7933" max="7933" width="91.28515625" style="178" customWidth="1"/>
    <col min="7934" max="7934" width="20.28515625" style="178" customWidth="1"/>
    <col min="7935" max="7935" width="22.7109375" style="178" customWidth="1"/>
    <col min="7936" max="7936" width="27.5703125" style="178" customWidth="1"/>
    <col min="7937" max="7939" width="24.42578125" style="178" customWidth="1"/>
    <col min="7940" max="7940" width="17.140625" style="178" customWidth="1"/>
    <col min="7941" max="8187" width="8.85546875" style="178"/>
    <col min="8188" max="8188" width="7.28515625" style="178" customWidth="1"/>
    <col min="8189" max="8189" width="91.28515625" style="178" customWidth="1"/>
    <col min="8190" max="8190" width="20.28515625" style="178" customWidth="1"/>
    <col min="8191" max="8191" width="22.7109375" style="178" customWidth="1"/>
    <col min="8192" max="8192" width="27.5703125" style="178" customWidth="1"/>
    <col min="8193" max="8195" width="24.42578125" style="178" customWidth="1"/>
    <col min="8196" max="8196" width="17.140625" style="178" customWidth="1"/>
    <col min="8197" max="8443" width="8.85546875" style="178"/>
    <col min="8444" max="8444" width="7.28515625" style="178" customWidth="1"/>
    <col min="8445" max="8445" width="91.28515625" style="178" customWidth="1"/>
    <col min="8446" max="8446" width="20.28515625" style="178" customWidth="1"/>
    <col min="8447" max="8447" width="22.7109375" style="178" customWidth="1"/>
    <col min="8448" max="8448" width="27.5703125" style="178" customWidth="1"/>
    <col min="8449" max="8451" width="24.42578125" style="178" customWidth="1"/>
    <col min="8452" max="8452" width="17.140625" style="178" customWidth="1"/>
    <col min="8453" max="8699" width="8.85546875" style="178"/>
    <col min="8700" max="8700" width="7.28515625" style="178" customWidth="1"/>
    <col min="8701" max="8701" width="91.28515625" style="178" customWidth="1"/>
    <col min="8702" max="8702" width="20.28515625" style="178" customWidth="1"/>
    <col min="8703" max="8703" width="22.7109375" style="178" customWidth="1"/>
    <col min="8704" max="8704" width="27.5703125" style="178" customWidth="1"/>
    <col min="8705" max="8707" width="24.42578125" style="178" customWidth="1"/>
    <col min="8708" max="8708" width="17.140625" style="178" customWidth="1"/>
    <col min="8709" max="8955" width="8.85546875" style="178"/>
    <col min="8956" max="8956" width="7.28515625" style="178" customWidth="1"/>
    <col min="8957" max="8957" width="91.28515625" style="178" customWidth="1"/>
    <col min="8958" max="8958" width="20.28515625" style="178" customWidth="1"/>
    <col min="8959" max="8959" width="22.7109375" style="178" customWidth="1"/>
    <col min="8960" max="8960" width="27.5703125" style="178" customWidth="1"/>
    <col min="8961" max="8963" width="24.42578125" style="178" customWidth="1"/>
    <col min="8964" max="8964" width="17.140625" style="178" customWidth="1"/>
    <col min="8965" max="9211" width="8.85546875" style="178"/>
    <col min="9212" max="9212" width="7.28515625" style="178" customWidth="1"/>
    <col min="9213" max="9213" width="91.28515625" style="178" customWidth="1"/>
    <col min="9214" max="9214" width="20.28515625" style="178" customWidth="1"/>
    <col min="9215" max="9215" width="22.7109375" style="178" customWidth="1"/>
    <col min="9216" max="9216" width="27.5703125" style="178" customWidth="1"/>
    <col min="9217" max="9219" width="24.42578125" style="178" customWidth="1"/>
    <col min="9220" max="9220" width="17.140625" style="178" customWidth="1"/>
    <col min="9221" max="9467" width="8.85546875" style="178"/>
    <col min="9468" max="9468" width="7.28515625" style="178" customWidth="1"/>
    <col min="9469" max="9469" width="91.28515625" style="178" customWidth="1"/>
    <col min="9470" max="9470" width="20.28515625" style="178" customWidth="1"/>
    <col min="9471" max="9471" width="22.7109375" style="178" customWidth="1"/>
    <col min="9472" max="9472" width="27.5703125" style="178" customWidth="1"/>
    <col min="9473" max="9475" width="24.42578125" style="178" customWidth="1"/>
    <col min="9476" max="9476" width="17.140625" style="178" customWidth="1"/>
    <col min="9477" max="9723" width="8.85546875" style="178"/>
    <col min="9724" max="9724" width="7.28515625" style="178" customWidth="1"/>
    <col min="9725" max="9725" width="91.28515625" style="178" customWidth="1"/>
    <col min="9726" max="9726" width="20.28515625" style="178" customWidth="1"/>
    <col min="9727" max="9727" width="22.7109375" style="178" customWidth="1"/>
    <col min="9728" max="9728" width="27.5703125" style="178" customWidth="1"/>
    <col min="9729" max="9731" width="24.42578125" style="178" customWidth="1"/>
    <col min="9732" max="9732" width="17.140625" style="178" customWidth="1"/>
    <col min="9733" max="9979" width="8.85546875" style="178"/>
    <col min="9980" max="9980" width="7.28515625" style="178" customWidth="1"/>
    <col min="9981" max="9981" width="91.28515625" style="178" customWidth="1"/>
    <col min="9982" max="9982" width="20.28515625" style="178" customWidth="1"/>
    <col min="9983" max="9983" width="22.7109375" style="178" customWidth="1"/>
    <col min="9984" max="9984" width="27.5703125" style="178" customWidth="1"/>
    <col min="9985" max="9987" width="24.42578125" style="178" customWidth="1"/>
    <col min="9988" max="9988" width="17.140625" style="178" customWidth="1"/>
    <col min="9989" max="10235" width="8.85546875" style="178"/>
    <col min="10236" max="10236" width="7.28515625" style="178" customWidth="1"/>
    <col min="10237" max="10237" width="91.28515625" style="178" customWidth="1"/>
    <col min="10238" max="10238" width="20.28515625" style="178" customWidth="1"/>
    <col min="10239" max="10239" width="22.7109375" style="178" customWidth="1"/>
    <col min="10240" max="10240" width="27.5703125" style="178" customWidth="1"/>
    <col min="10241" max="10243" width="24.42578125" style="178" customWidth="1"/>
    <col min="10244" max="10244" width="17.140625" style="178" customWidth="1"/>
    <col min="10245" max="10491" width="8.85546875" style="178"/>
    <col min="10492" max="10492" width="7.28515625" style="178" customWidth="1"/>
    <col min="10493" max="10493" width="91.28515625" style="178" customWidth="1"/>
    <col min="10494" max="10494" width="20.28515625" style="178" customWidth="1"/>
    <col min="10495" max="10495" width="22.7109375" style="178" customWidth="1"/>
    <col min="10496" max="10496" width="27.5703125" style="178" customWidth="1"/>
    <col min="10497" max="10499" width="24.42578125" style="178" customWidth="1"/>
    <col min="10500" max="10500" width="17.140625" style="178" customWidth="1"/>
    <col min="10501" max="10747" width="8.85546875" style="178"/>
    <col min="10748" max="10748" width="7.28515625" style="178" customWidth="1"/>
    <col min="10749" max="10749" width="91.28515625" style="178" customWidth="1"/>
    <col min="10750" max="10750" width="20.28515625" style="178" customWidth="1"/>
    <col min="10751" max="10751" width="22.7109375" style="178" customWidth="1"/>
    <col min="10752" max="10752" width="27.5703125" style="178" customWidth="1"/>
    <col min="10753" max="10755" width="24.42578125" style="178" customWidth="1"/>
    <col min="10756" max="10756" width="17.140625" style="178" customWidth="1"/>
    <col min="10757" max="11003" width="8.85546875" style="178"/>
    <col min="11004" max="11004" width="7.28515625" style="178" customWidth="1"/>
    <col min="11005" max="11005" width="91.28515625" style="178" customWidth="1"/>
    <col min="11006" max="11006" width="20.28515625" style="178" customWidth="1"/>
    <col min="11007" max="11007" width="22.7109375" style="178" customWidth="1"/>
    <col min="11008" max="11008" width="27.5703125" style="178" customWidth="1"/>
    <col min="11009" max="11011" width="24.42578125" style="178" customWidth="1"/>
    <col min="11012" max="11012" width="17.140625" style="178" customWidth="1"/>
    <col min="11013" max="11259" width="8.85546875" style="178"/>
    <col min="11260" max="11260" width="7.28515625" style="178" customWidth="1"/>
    <col min="11261" max="11261" width="91.28515625" style="178" customWidth="1"/>
    <col min="11262" max="11262" width="20.28515625" style="178" customWidth="1"/>
    <col min="11263" max="11263" width="22.7109375" style="178" customWidth="1"/>
    <col min="11264" max="11264" width="27.5703125" style="178" customWidth="1"/>
    <col min="11265" max="11267" width="24.42578125" style="178" customWidth="1"/>
    <col min="11268" max="11268" width="17.140625" style="178" customWidth="1"/>
    <col min="11269" max="11515" width="8.85546875" style="178"/>
    <col min="11516" max="11516" width="7.28515625" style="178" customWidth="1"/>
    <col min="11517" max="11517" width="91.28515625" style="178" customWidth="1"/>
    <col min="11518" max="11518" width="20.28515625" style="178" customWidth="1"/>
    <col min="11519" max="11519" width="22.7109375" style="178" customWidth="1"/>
    <col min="11520" max="11520" width="27.5703125" style="178" customWidth="1"/>
    <col min="11521" max="11523" width="24.42578125" style="178" customWidth="1"/>
    <col min="11524" max="11524" width="17.140625" style="178" customWidth="1"/>
    <col min="11525" max="11771" width="8.85546875" style="178"/>
    <col min="11772" max="11772" width="7.28515625" style="178" customWidth="1"/>
    <col min="11773" max="11773" width="91.28515625" style="178" customWidth="1"/>
    <col min="11774" max="11774" width="20.28515625" style="178" customWidth="1"/>
    <col min="11775" max="11775" width="22.7109375" style="178" customWidth="1"/>
    <col min="11776" max="11776" width="27.5703125" style="178" customWidth="1"/>
    <col min="11777" max="11779" width="24.42578125" style="178" customWidth="1"/>
    <col min="11780" max="11780" width="17.140625" style="178" customWidth="1"/>
    <col min="11781" max="12027" width="8.85546875" style="178"/>
    <col min="12028" max="12028" width="7.28515625" style="178" customWidth="1"/>
    <col min="12029" max="12029" width="91.28515625" style="178" customWidth="1"/>
    <col min="12030" max="12030" width="20.28515625" style="178" customWidth="1"/>
    <col min="12031" max="12031" width="22.7109375" style="178" customWidth="1"/>
    <col min="12032" max="12032" width="27.5703125" style="178" customWidth="1"/>
    <col min="12033" max="12035" width="24.42578125" style="178" customWidth="1"/>
    <col min="12036" max="12036" width="17.140625" style="178" customWidth="1"/>
    <col min="12037" max="12283" width="8.85546875" style="178"/>
    <col min="12284" max="12284" width="7.28515625" style="178" customWidth="1"/>
    <col min="12285" max="12285" width="91.28515625" style="178" customWidth="1"/>
    <col min="12286" max="12286" width="20.28515625" style="178" customWidth="1"/>
    <col min="12287" max="12287" width="22.7109375" style="178" customWidth="1"/>
    <col min="12288" max="12288" width="27.5703125" style="178" customWidth="1"/>
    <col min="12289" max="12291" width="24.42578125" style="178" customWidth="1"/>
    <col min="12292" max="12292" width="17.140625" style="178" customWidth="1"/>
    <col min="12293" max="12539" width="8.85546875" style="178"/>
    <col min="12540" max="12540" width="7.28515625" style="178" customWidth="1"/>
    <col min="12541" max="12541" width="91.28515625" style="178" customWidth="1"/>
    <col min="12542" max="12542" width="20.28515625" style="178" customWidth="1"/>
    <col min="12543" max="12543" width="22.7109375" style="178" customWidth="1"/>
    <col min="12544" max="12544" width="27.5703125" style="178" customWidth="1"/>
    <col min="12545" max="12547" width="24.42578125" style="178" customWidth="1"/>
    <col min="12548" max="12548" width="17.140625" style="178" customWidth="1"/>
    <col min="12549" max="12795" width="8.85546875" style="178"/>
    <col min="12796" max="12796" width="7.28515625" style="178" customWidth="1"/>
    <col min="12797" max="12797" width="91.28515625" style="178" customWidth="1"/>
    <col min="12798" max="12798" width="20.28515625" style="178" customWidth="1"/>
    <col min="12799" max="12799" width="22.7109375" style="178" customWidth="1"/>
    <col min="12800" max="12800" width="27.5703125" style="178" customWidth="1"/>
    <col min="12801" max="12803" width="24.42578125" style="178" customWidth="1"/>
    <col min="12804" max="12804" width="17.140625" style="178" customWidth="1"/>
    <col min="12805" max="13051" width="8.85546875" style="178"/>
    <col min="13052" max="13052" width="7.28515625" style="178" customWidth="1"/>
    <col min="13053" max="13053" width="91.28515625" style="178" customWidth="1"/>
    <col min="13054" max="13054" width="20.28515625" style="178" customWidth="1"/>
    <col min="13055" max="13055" width="22.7109375" style="178" customWidth="1"/>
    <col min="13056" max="13056" width="27.5703125" style="178" customWidth="1"/>
    <col min="13057" max="13059" width="24.42578125" style="178" customWidth="1"/>
    <col min="13060" max="13060" width="17.140625" style="178" customWidth="1"/>
    <col min="13061" max="13307" width="8.85546875" style="178"/>
    <col min="13308" max="13308" width="7.28515625" style="178" customWidth="1"/>
    <col min="13309" max="13309" width="91.28515625" style="178" customWidth="1"/>
    <col min="13310" max="13310" width="20.28515625" style="178" customWidth="1"/>
    <col min="13311" max="13311" width="22.7109375" style="178" customWidth="1"/>
    <col min="13312" max="13312" width="27.5703125" style="178" customWidth="1"/>
    <col min="13313" max="13315" width="24.42578125" style="178" customWidth="1"/>
    <col min="13316" max="13316" width="17.140625" style="178" customWidth="1"/>
    <col min="13317" max="13563" width="8.85546875" style="178"/>
    <col min="13564" max="13564" width="7.28515625" style="178" customWidth="1"/>
    <col min="13565" max="13565" width="91.28515625" style="178" customWidth="1"/>
    <col min="13566" max="13566" width="20.28515625" style="178" customWidth="1"/>
    <col min="13567" max="13567" width="22.7109375" style="178" customWidth="1"/>
    <col min="13568" max="13568" width="27.5703125" style="178" customWidth="1"/>
    <col min="13569" max="13571" width="24.42578125" style="178" customWidth="1"/>
    <col min="13572" max="13572" width="17.140625" style="178" customWidth="1"/>
    <col min="13573" max="13819" width="8.85546875" style="178"/>
    <col min="13820" max="13820" width="7.28515625" style="178" customWidth="1"/>
    <col min="13821" max="13821" width="91.28515625" style="178" customWidth="1"/>
    <col min="13822" max="13822" width="20.28515625" style="178" customWidth="1"/>
    <col min="13823" max="13823" width="22.7109375" style="178" customWidth="1"/>
    <col min="13824" max="13824" width="27.5703125" style="178" customWidth="1"/>
    <col min="13825" max="13827" width="24.42578125" style="178" customWidth="1"/>
    <col min="13828" max="13828" width="17.140625" style="178" customWidth="1"/>
    <col min="13829" max="14075" width="8.85546875" style="178"/>
    <col min="14076" max="14076" width="7.28515625" style="178" customWidth="1"/>
    <col min="14077" max="14077" width="91.28515625" style="178" customWidth="1"/>
    <col min="14078" max="14078" width="20.28515625" style="178" customWidth="1"/>
    <col min="14079" max="14079" width="22.7109375" style="178" customWidth="1"/>
    <col min="14080" max="14080" width="27.5703125" style="178" customWidth="1"/>
    <col min="14081" max="14083" width="24.42578125" style="178" customWidth="1"/>
    <col min="14084" max="14084" width="17.140625" style="178" customWidth="1"/>
    <col min="14085" max="14331" width="8.85546875" style="178"/>
    <col min="14332" max="14332" width="7.28515625" style="178" customWidth="1"/>
    <col min="14333" max="14333" width="91.28515625" style="178" customWidth="1"/>
    <col min="14334" max="14334" width="20.28515625" style="178" customWidth="1"/>
    <col min="14335" max="14335" width="22.7109375" style="178" customWidth="1"/>
    <col min="14336" max="14336" width="27.5703125" style="178" customWidth="1"/>
    <col min="14337" max="14339" width="24.42578125" style="178" customWidth="1"/>
    <col min="14340" max="14340" width="17.140625" style="178" customWidth="1"/>
    <col min="14341" max="14587" width="8.85546875" style="178"/>
    <col min="14588" max="14588" width="7.28515625" style="178" customWidth="1"/>
    <col min="14589" max="14589" width="91.28515625" style="178" customWidth="1"/>
    <col min="14590" max="14590" width="20.28515625" style="178" customWidth="1"/>
    <col min="14591" max="14591" width="22.7109375" style="178" customWidth="1"/>
    <col min="14592" max="14592" width="27.5703125" style="178" customWidth="1"/>
    <col min="14593" max="14595" width="24.42578125" style="178" customWidth="1"/>
    <col min="14596" max="14596" width="17.140625" style="178" customWidth="1"/>
    <col min="14597" max="14843" width="8.85546875" style="178"/>
    <col min="14844" max="14844" width="7.28515625" style="178" customWidth="1"/>
    <col min="14845" max="14845" width="91.28515625" style="178" customWidth="1"/>
    <col min="14846" max="14846" width="20.28515625" style="178" customWidth="1"/>
    <col min="14847" max="14847" width="22.7109375" style="178" customWidth="1"/>
    <col min="14848" max="14848" width="27.5703125" style="178" customWidth="1"/>
    <col min="14849" max="14851" width="24.42578125" style="178" customWidth="1"/>
    <col min="14852" max="14852" width="17.140625" style="178" customWidth="1"/>
    <col min="14853" max="15099" width="8.85546875" style="178"/>
    <col min="15100" max="15100" width="7.28515625" style="178" customWidth="1"/>
    <col min="15101" max="15101" width="91.28515625" style="178" customWidth="1"/>
    <col min="15102" max="15102" width="20.28515625" style="178" customWidth="1"/>
    <col min="15103" max="15103" width="22.7109375" style="178" customWidth="1"/>
    <col min="15104" max="15104" width="27.5703125" style="178" customWidth="1"/>
    <col min="15105" max="15107" width="24.42578125" style="178" customWidth="1"/>
    <col min="15108" max="15108" width="17.140625" style="178" customWidth="1"/>
    <col min="15109" max="15355" width="8.85546875" style="178"/>
    <col min="15356" max="15356" width="7.28515625" style="178" customWidth="1"/>
    <col min="15357" max="15357" width="91.28515625" style="178" customWidth="1"/>
    <col min="15358" max="15358" width="20.28515625" style="178" customWidth="1"/>
    <col min="15359" max="15359" width="22.7109375" style="178" customWidth="1"/>
    <col min="15360" max="15360" width="27.5703125" style="178" customWidth="1"/>
    <col min="15361" max="15363" width="24.42578125" style="178" customWidth="1"/>
    <col min="15364" max="15364" width="17.140625" style="178" customWidth="1"/>
    <col min="15365" max="15611" width="8.85546875" style="178"/>
    <col min="15612" max="15612" width="7.28515625" style="178" customWidth="1"/>
    <col min="15613" max="15613" width="91.28515625" style="178" customWidth="1"/>
    <col min="15614" max="15614" width="20.28515625" style="178" customWidth="1"/>
    <col min="15615" max="15615" width="22.7109375" style="178" customWidth="1"/>
    <col min="15616" max="15616" width="27.5703125" style="178" customWidth="1"/>
    <col min="15617" max="15619" width="24.42578125" style="178" customWidth="1"/>
    <col min="15620" max="15620" width="17.140625" style="178" customWidth="1"/>
    <col min="15621" max="15867" width="8.85546875" style="178"/>
    <col min="15868" max="15868" width="7.28515625" style="178" customWidth="1"/>
    <col min="15869" max="15869" width="91.28515625" style="178" customWidth="1"/>
    <col min="15870" max="15870" width="20.28515625" style="178" customWidth="1"/>
    <col min="15871" max="15871" width="22.7109375" style="178" customWidth="1"/>
    <col min="15872" max="15872" width="27.5703125" style="178" customWidth="1"/>
    <col min="15873" max="15875" width="24.42578125" style="178" customWidth="1"/>
    <col min="15876" max="15876" width="17.140625" style="178" customWidth="1"/>
    <col min="15877" max="16123" width="8.85546875" style="178"/>
    <col min="16124" max="16124" width="7.28515625" style="178" customWidth="1"/>
    <col min="16125" max="16125" width="91.28515625" style="178" customWidth="1"/>
    <col min="16126" max="16126" width="20.28515625" style="178" customWidth="1"/>
    <col min="16127" max="16127" width="22.7109375" style="178" customWidth="1"/>
    <col min="16128" max="16128" width="27.5703125" style="178" customWidth="1"/>
    <col min="16129" max="16131" width="24.42578125" style="178" customWidth="1"/>
    <col min="16132" max="16132" width="17.140625" style="178" customWidth="1"/>
    <col min="16133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676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52"/>
      <c r="F5" s="52"/>
    </row>
    <row r="6" spans="1:10" s="53" customFormat="1" ht="37.5" customHeight="1" x14ac:dyDescent="0.3">
      <c r="A6" s="1242" t="s">
        <v>498</v>
      </c>
      <c r="B6" s="1242"/>
      <c r="C6" s="1242"/>
      <c r="D6" s="279"/>
      <c r="E6" s="84"/>
      <c r="F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84"/>
      <c r="F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0" t="s">
        <v>282</v>
      </c>
      <c r="B9" s="1270" t="s">
        <v>386</v>
      </c>
      <c r="C9" s="1270" t="s">
        <v>261</v>
      </c>
      <c r="D9" s="1270" t="s">
        <v>349</v>
      </c>
    </row>
    <row r="10" spans="1:10" s="180" customFormat="1" ht="15.75" customHeight="1" x14ac:dyDescent="0.25">
      <c r="A10" s="1270"/>
      <c r="B10" s="1270"/>
      <c r="C10" s="1270"/>
      <c r="D10" s="1270"/>
    </row>
    <row r="11" spans="1:10" s="180" customFormat="1" ht="15.75" customHeight="1" x14ac:dyDescent="0.25">
      <c r="A11" s="1270"/>
      <c r="B11" s="1270"/>
      <c r="C11" s="1270"/>
      <c r="D11" s="1270"/>
    </row>
    <row r="12" spans="1:10" s="180" customFormat="1" ht="168.75" x14ac:dyDescent="0.3">
      <c r="A12" s="573">
        <v>1</v>
      </c>
      <c r="B12" s="573">
        <v>2</v>
      </c>
      <c r="C12" s="573">
        <v>3</v>
      </c>
      <c r="D12" s="573">
        <v>4</v>
      </c>
      <c r="E12" s="146" t="s">
        <v>357</v>
      </c>
      <c r="F12" s="146" t="s">
        <v>302</v>
      </c>
      <c r="G12" s="146" t="s">
        <v>303</v>
      </c>
      <c r="H12" s="494" t="s">
        <v>605</v>
      </c>
    </row>
    <row r="13" spans="1:10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  <c r="H13" s="360"/>
    </row>
    <row r="14" spans="1:10" ht="37.5" hidden="1" x14ac:dyDescent="0.3">
      <c r="A14" s="70">
        <v>1</v>
      </c>
      <c r="B14" s="66" t="s">
        <v>899</v>
      </c>
      <c r="C14" s="194"/>
      <c r="D14" s="195"/>
      <c r="E14" s="164"/>
      <c r="F14" s="164"/>
      <c r="G14" s="164">
        <f>D14-F14</f>
        <v>0</v>
      </c>
      <c r="H14" s="310">
        <f t="shared" ref="H14:H26" si="0">D14-E14</f>
        <v>0</v>
      </c>
      <c r="J14" s="196"/>
    </row>
    <row r="15" spans="1:10" ht="18.75" x14ac:dyDescent="0.3">
      <c r="A15" s="70">
        <v>2</v>
      </c>
      <c r="B15" s="151" t="s">
        <v>900</v>
      </c>
      <c r="C15" s="194"/>
      <c r="D15" s="195">
        <v>5000</v>
      </c>
      <c r="E15" s="164"/>
      <c r="F15" s="164"/>
      <c r="G15" s="164">
        <f t="shared" ref="G15:G25" si="1">D15-F15</f>
        <v>5000</v>
      </c>
      <c r="H15" s="310">
        <f t="shared" si="0"/>
        <v>5000</v>
      </c>
      <c r="J15" s="196"/>
    </row>
    <row r="16" spans="1:10" ht="18.75" x14ac:dyDescent="0.3">
      <c r="A16" s="70">
        <v>3</v>
      </c>
      <c r="B16" s="151" t="s">
        <v>703</v>
      </c>
      <c r="C16" s="813"/>
      <c r="D16" s="814">
        <f>30000-2500</f>
        <v>27500</v>
      </c>
      <c r="E16" s="164"/>
      <c r="F16" s="164"/>
      <c r="G16" s="164">
        <f t="shared" si="1"/>
        <v>27500</v>
      </c>
      <c r="H16" s="310">
        <f t="shared" si="0"/>
        <v>27500</v>
      </c>
      <c r="J16" s="196"/>
    </row>
    <row r="17" spans="1:10" ht="18.75" hidden="1" x14ac:dyDescent="0.3">
      <c r="A17" s="70">
        <v>4</v>
      </c>
      <c r="B17" s="172" t="s">
        <v>896</v>
      </c>
      <c r="C17" s="194"/>
      <c r="D17" s="195"/>
      <c r="E17" s="164"/>
      <c r="F17" s="164"/>
      <c r="G17" s="164">
        <f t="shared" si="1"/>
        <v>0</v>
      </c>
      <c r="H17" s="310">
        <f t="shared" si="0"/>
        <v>0</v>
      </c>
      <c r="J17" s="196"/>
    </row>
    <row r="18" spans="1:10" ht="37.5" hidden="1" x14ac:dyDescent="0.3">
      <c r="A18" s="70">
        <v>5</v>
      </c>
      <c r="B18" s="151" t="s">
        <v>672</v>
      </c>
      <c r="C18" s="194"/>
      <c r="D18" s="195"/>
      <c r="E18" s="164"/>
      <c r="F18" s="164"/>
      <c r="G18" s="164">
        <f t="shared" si="1"/>
        <v>0</v>
      </c>
      <c r="H18" s="310">
        <f t="shared" si="0"/>
        <v>0</v>
      </c>
      <c r="J18" s="196"/>
    </row>
    <row r="19" spans="1:10" ht="18.75" hidden="1" x14ac:dyDescent="0.3">
      <c r="A19" s="70">
        <v>6</v>
      </c>
      <c r="B19" s="148" t="s">
        <v>890</v>
      </c>
      <c r="C19" s="194"/>
      <c r="D19" s="195"/>
      <c r="E19" s="164"/>
      <c r="F19" s="164"/>
      <c r="G19" s="164">
        <f t="shared" si="1"/>
        <v>0</v>
      </c>
      <c r="H19" s="310">
        <f t="shared" si="0"/>
        <v>0</v>
      </c>
      <c r="J19" s="196"/>
    </row>
    <row r="20" spans="1:10" ht="37.5" hidden="1" x14ac:dyDescent="0.3">
      <c r="A20" s="70">
        <v>7</v>
      </c>
      <c r="B20" s="148" t="s">
        <v>673</v>
      </c>
      <c r="C20" s="194"/>
      <c r="D20" s="195"/>
      <c r="E20" s="164"/>
      <c r="F20" s="164"/>
      <c r="G20" s="164">
        <f t="shared" si="1"/>
        <v>0</v>
      </c>
      <c r="H20" s="310">
        <f t="shared" si="0"/>
        <v>0</v>
      </c>
      <c r="J20" s="196"/>
    </row>
    <row r="21" spans="1:10" ht="37.5" hidden="1" x14ac:dyDescent="0.3">
      <c r="A21" s="70">
        <v>8</v>
      </c>
      <c r="B21" s="148" t="s">
        <v>702</v>
      </c>
      <c r="C21" s="194"/>
      <c r="D21" s="195"/>
      <c r="E21" s="164"/>
      <c r="F21" s="164"/>
      <c r="G21" s="164">
        <f t="shared" si="1"/>
        <v>0</v>
      </c>
      <c r="H21" s="310">
        <f t="shared" si="0"/>
        <v>0</v>
      </c>
      <c r="J21" s="196"/>
    </row>
    <row r="22" spans="1:10" ht="18.75" hidden="1" x14ac:dyDescent="0.3">
      <c r="A22" s="70">
        <v>9</v>
      </c>
      <c r="B22" s="809" t="s">
        <v>898</v>
      </c>
      <c r="C22" s="194"/>
      <c r="D22" s="195"/>
      <c r="E22" s="164"/>
      <c r="F22" s="164"/>
      <c r="G22" s="164">
        <f t="shared" si="1"/>
        <v>0</v>
      </c>
      <c r="H22" s="310">
        <f t="shared" si="0"/>
        <v>0</v>
      </c>
      <c r="J22" s="196"/>
    </row>
    <row r="23" spans="1:10" ht="18.75" hidden="1" x14ac:dyDescent="0.3">
      <c r="A23" s="70">
        <v>10</v>
      </c>
      <c r="B23" s="809" t="s">
        <v>894</v>
      </c>
      <c r="C23" s="813"/>
      <c r="D23" s="814"/>
      <c r="E23" s="164"/>
      <c r="F23" s="164"/>
      <c r="G23" s="164">
        <f t="shared" si="1"/>
        <v>0</v>
      </c>
      <c r="H23" s="310">
        <f t="shared" si="0"/>
        <v>0</v>
      </c>
      <c r="J23" s="196"/>
    </row>
    <row r="24" spans="1:10" ht="18.75" x14ac:dyDescent="0.3">
      <c r="A24" s="70">
        <v>11</v>
      </c>
      <c r="B24" s="148" t="s">
        <v>704</v>
      </c>
      <c r="C24" s="194"/>
      <c r="D24" s="195">
        <v>3000</v>
      </c>
      <c r="E24" s="164"/>
      <c r="F24" s="164"/>
      <c r="G24" s="164">
        <f t="shared" si="1"/>
        <v>3000</v>
      </c>
      <c r="H24" s="310">
        <f t="shared" si="0"/>
        <v>3000</v>
      </c>
      <c r="J24" s="196"/>
    </row>
    <row r="25" spans="1:10" ht="18.75" hidden="1" x14ac:dyDescent="0.3">
      <c r="A25" s="70">
        <v>12</v>
      </c>
      <c r="B25" s="151" t="s">
        <v>897</v>
      </c>
      <c r="C25" s="194"/>
      <c r="D25" s="195"/>
      <c r="E25" s="164"/>
      <c r="F25" s="164"/>
      <c r="G25" s="164">
        <f t="shared" si="1"/>
        <v>0</v>
      </c>
      <c r="H25" s="310">
        <f t="shared" si="0"/>
        <v>0</v>
      </c>
      <c r="J25" s="196"/>
    </row>
    <row r="26" spans="1:10" ht="18.75" x14ac:dyDescent="0.3">
      <c r="A26" s="70"/>
      <c r="B26" s="198"/>
      <c r="C26" s="198"/>
      <c r="D26" s="195"/>
      <c r="E26" s="164"/>
      <c r="F26" s="164"/>
      <c r="G26" s="164"/>
      <c r="H26" s="310">
        <f t="shared" si="0"/>
        <v>0</v>
      </c>
    </row>
    <row r="27" spans="1:10" s="183" customFormat="1" ht="18.75" x14ac:dyDescent="0.3">
      <c r="A27" s="574"/>
      <c r="B27" s="528" t="s">
        <v>295</v>
      </c>
      <c r="C27" s="607" t="s">
        <v>305</v>
      </c>
      <c r="D27" s="575">
        <f>SUM(D14:D26)</f>
        <v>35500</v>
      </c>
      <c r="E27" s="146" t="s">
        <v>366</v>
      </c>
      <c r="F27" s="146">
        <f>SUM(F14:F26)</f>
        <v>0</v>
      </c>
      <c r="G27" s="146">
        <f>SUM(G14:G26)</f>
        <v>35500</v>
      </c>
      <c r="H27" s="146">
        <f>SUM(H14:H26)</f>
        <v>35500</v>
      </c>
    </row>
    <row r="28" spans="1:10" ht="18.75" x14ac:dyDescent="0.25">
      <c r="A28" s="696" t="s">
        <v>762</v>
      </c>
      <c r="B28" s="42"/>
      <c r="C28" s="241"/>
      <c r="D28" s="864" t="s">
        <v>1101</v>
      </c>
    </row>
    <row r="29" spans="1:10" x14ac:dyDescent="0.25">
      <c r="A29" s="122"/>
      <c r="B29" s="297"/>
      <c r="C29" s="298" t="s">
        <v>131</v>
      </c>
      <c r="D29" s="298" t="s">
        <v>132</v>
      </c>
    </row>
    <row r="30" spans="1:10" x14ac:dyDescent="0.25">
      <c r="A30" s="297"/>
      <c r="B30" s="41"/>
      <c r="C30" s="41"/>
      <c r="D30" s="41"/>
    </row>
    <row r="31" spans="1:10" ht="18.75" x14ac:dyDescent="0.25">
      <c r="A31" s="48" t="s">
        <v>133</v>
      </c>
      <c r="B31" s="42"/>
      <c r="C31" s="241"/>
      <c r="D31" s="869" t="s">
        <v>1104</v>
      </c>
    </row>
    <row r="32" spans="1:10" x14ac:dyDescent="0.25">
      <c r="A32" s="122"/>
      <c r="B32" s="297"/>
      <c r="C32" s="298" t="s">
        <v>131</v>
      </c>
      <c r="D32" s="298" t="s">
        <v>132</v>
      </c>
    </row>
    <row r="33" spans="1:4" ht="18.75" x14ac:dyDescent="0.3">
      <c r="A33" s="177"/>
      <c r="B33" s="177"/>
      <c r="C33" s="177"/>
      <c r="D33" s="177"/>
    </row>
    <row r="34" spans="1:4" ht="18.75" x14ac:dyDescent="0.3">
      <c r="B34" s="177"/>
      <c r="C34" s="177"/>
      <c r="D34" s="177"/>
    </row>
  </sheetData>
  <mergeCells count="7"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34"/>
  <sheetViews>
    <sheetView view="pageBreakPreview" topLeftCell="A10" zoomScale="90" zoomScaleSheetLayoutView="90" workbookViewId="0">
      <selection activeCell="R39" sqref="R39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251" width="8.85546875" style="178"/>
    <col min="252" max="252" width="7.28515625" style="178" customWidth="1"/>
    <col min="253" max="253" width="91.28515625" style="178" customWidth="1"/>
    <col min="254" max="254" width="20.28515625" style="178" customWidth="1"/>
    <col min="255" max="255" width="22.7109375" style="178" customWidth="1"/>
    <col min="256" max="256" width="27.5703125" style="178" customWidth="1"/>
    <col min="257" max="259" width="24.42578125" style="178" customWidth="1"/>
    <col min="260" max="260" width="17.140625" style="178" customWidth="1"/>
    <col min="261" max="507" width="8.85546875" style="178"/>
    <col min="508" max="508" width="7.28515625" style="178" customWidth="1"/>
    <col min="509" max="509" width="91.28515625" style="178" customWidth="1"/>
    <col min="510" max="510" width="20.28515625" style="178" customWidth="1"/>
    <col min="511" max="511" width="22.7109375" style="178" customWidth="1"/>
    <col min="512" max="512" width="27.5703125" style="178" customWidth="1"/>
    <col min="513" max="515" width="24.42578125" style="178" customWidth="1"/>
    <col min="516" max="516" width="17.140625" style="178" customWidth="1"/>
    <col min="517" max="763" width="8.85546875" style="178"/>
    <col min="764" max="764" width="7.28515625" style="178" customWidth="1"/>
    <col min="765" max="765" width="91.28515625" style="178" customWidth="1"/>
    <col min="766" max="766" width="20.28515625" style="178" customWidth="1"/>
    <col min="767" max="767" width="22.7109375" style="178" customWidth="1"/>
    <col min="768" max="768" width="27.5703125" style="178" customWidth="1"/>
    <col min="769" max="771" width="24.42578125" style="178" customWidth="1"/>
    <col min="772" max="772" width="17.140625" style="178" customWidth="1"/>
    <col min="773" max="1019" width="8.85546875" style="178"/>
    <col min="1020" max="1020" width="7.28515625" style="178" customWidth="1"/>
    <col min="1021" max="1021" width="91.28515625" style="178" customWidth="1"/>
    <col min="1022" max="1022" width="20.28515625" style="178" customWidth="1"/>
    <col min="1023" max="1023" width="22.7109375" style="178" customWidth="1"/>
    <col min="1024" max="1024" width="27.5703125" style="178" customWidth="1"/>
    <col min="1025" max="1027" width="24.42578125" style="178" customWidth="1"/>
    <col min="1028" max="1028" width="17.140625" style="178" customWidth="1"/>
    <col min="1029" max="1275" width="8.85546875" style="178"/>
    <col min="1276" max="1276" width="7.28515625" style="178" customWidth="1"/>
    <col min="1277" max="1277" width="91.28515625" style="178" customWidth="1"/>
    <col min="1278" max="1278" width="20.28515625" style="178" customWidth="1"/>
    <col min="1279" max="1279" width="22.7109375" style="178" customWidth="1"/>
    <col min="1280" max="1280" width="27.5703125" style="178" customWidth="1"/>
    <col min="1281" max="1283" width="24.42578125" style="178" customWidth="1"/>
    <col min="1284" max="1284" width="17.140625" style="178" customWidth="1"/>
    <col min="1285" max="1531" width="8.85546875" style="178"/>
    <col min="1532" max="1532" width="7.28515625" style="178" customWidth="1"/>
    <col min="1533" max="1533" width="91.28515625" style="178" customWidth="1"/>
    <col min="1534" max="1534" width="20.28515625" style="178" customWidth="1"/>
    <col min="1535" max="1535" width="22.7109375" style="178" customWidth="1"/>
    <col min="1536" max="1536" width="27.5703125" style="178" customWidth="1"/>
    <col min="1537" max="1539" width="24.42578125" style="178" customWidth="1"/>
    <col min="1540" max="1540" width="17.140625" style="178" customWidth="1"/>
    <col min="1541" max="1787" width="8.85546875" style="178"/>
    <col min="1788" max="1788" width="7.28515625" style="178" customWidth="1"/>
    <col min="1789" max="1789" width="91.28515625" style="178" customWidth="1"/>
    <col min="1790" max="1790" width="20.28515625" style="178" customWidth="1"/>
    <col min="1791" max="1791" width="22.7109375" style="178" customWidth="1"/>
    <col min="1792" max="1792" width="27.5703125" style="178" customWidth="1"/>
    <col min="1793" max="1795" width="24.42578125" style="178" customWidth="1"/>
    <col min="1796" max="1796" width="17.140625" style="178" customWidth="1"/>
    <col min="1797" max="2043" width="8.85546875" style="178"/>
    <col min="2044" max="2044" width="7.28515625" style="178" customWidth="1"/>
    <col min="2045" max="2045" width="91.28515625" style="178" customWidth="1"/>
    <col min="2046" max="2046" width="20.28515625" style="178" customWidth="1"/>
    <col min="2047" max="2047" width="22.7109375" style="178" customWidth="1"/>
    <col min="2048" max="2048" width="27.5703125" style="178" customWidth="1"/>
    <col min="2049" max="2051" width="24.42578125" style="178" customWidth="1"/>
    <col min="2052" max="2052" width="17.140625" style="178" customWidth="1"/>
    <col min="2053" max="2299" width="8.85546875" style="178"/>
    <col min="2300" max="2300" width="7.28515625" style="178" customWidth="1"/>
    <col min="2301" max="2301" width="91.28515625" style="178" customWidth="1"/>
    <col min="2302" max="2302" width="20.28515625" style="178" customWidth="1"/>
    <col min="2303" max="2303" width="22.7109375" style="178" customWidth="1"/>
    <col min="2304" max="2304" width="27.5703125" style="178" customWidth="1"/>
    <col min="2305" max="2307" width="24.42578125" style="178" customWidth="1"/>
    <col min="2308" max="2308" width="17.140625" style="178" customWidth="1"/>
    <col min="2309" max="2555" width="8.85546875" style="178"/>
    <col min="2556" max="2556" width="7.28515625" style="178" customWidth="1"/>
    <col min="2557" max="2557" width="91.28515625" style="178" customWidth="1"/>
    <col min="2558" max="2558" width="20.28515625" style="178" customWidth="1"/>
    <col min="2559" max="2559" width="22.7109375" style="178" customWidth="1"/>
    <col min="2560" max="2560" width="27.5703125" style="178" customWidth="1"/>
    <col min="2561" max="2563" width="24.42578125" style="178" customWidth="1"/>
    <col min="2564" max="2564" width="17.140625" style="178" customWidth="1"/>
    <col min="2565" max="2811" width="8.85546875" style="178"/>
    <col min="2812" max="2812" width="7.28515625" style="178" customWidth="1"/>
    <col min="2813" max="2813" width="91.28515625" style="178" customWidth="1"/>
    <col min="2814" max="2814" width="20.28515625" style="178" customWidth="1"/>
    <col min="2815" max="2815" width="22.7109375" style="178" customWidth="1"/>
    <col min="2816" max="2816" width="27.5703125" style="178" customWidth="1"/>
    <col min="2817" max="2819" width="24.42578125" style="178" customWidth="1"/>
    <col min="2820" max="2820" width="17.140625" style="178" customWidth="1"/>
    <col min="2821" max="3067" width="8.85546875" style="178"/>
    <col min="3068" max="3068" width="7.28515625" style="178" customWidth="1"/>
    <col min="3069" max="3069" width="91.28515625" style="178" customWidth="1"/>
    <col min="3070" max="3070" width="20.28515625" style="178" customWidth="1"/>
    <col min="3071" max="3071" width="22.7109375" style="178" customWidth="1"/>
    <col min="3072" max="3072" width="27.5703125" style="178" customWidth="1"/>
    <col min="3073" max="3075" width="24.42578125" style="178" customWidth="1"/>
    <col min="3076" max="3076" width="17.140625" style="178" customWidth="1"/>
    <col min="3077" max="3323" width="8.85546875" style="178"/>
    <col min="3324" max="3324" width="7.28515625" style="178" customWidth="1"/>
    <col min="3325" max="3325" width="91.28515625" style="178" customWidth="1"/>
    <col min="3326" max="3326" width="20.28515625" style="178" customWidth="1"/>
    <col min="3327" max="3327" width="22.7109375" style="178" customWidth="1"/>
    <col min="3328" max="3328" width="27.5703125" style="178" customWidth="1"/>
    <col min="3329" max="3331" width="24.42578125" style="178" customWidth="1"/>
    <col min="3332" max="3332" width="17.140625" style="178" customWidth="1"/>
    <col min="3333" max="3579" width="8.85546875" style="178"/>
    <col min="3580" max="3580" width="7.28515625" style="178" customWidth="1"/>
    <col min="3581" max="3581" width="91.28515625" style="178" customWidth="1"/>
    <col min="3582" max="3582" width="20.28515625" style="178" customWidth="1"/>
    <col min="3583" max="3583" width="22.7109375" style="178" customWidth="1"/>
    <col min="3584" max="3584" width="27.5703125" style="178" customWidth="1"/>
    <col min="3585" max="3587" width="24.42578125" style="178" customWidth="1"/>
    <col min="3588" max="3588" width="17.140625" style="178" customWidth="1"/>
    <col min="3589" max="3835" width="8.85546875" style="178"/>
    <col min="3836" max="3836" width="7.28515625" style="178" customWidth="1"/>
    <col min="3837" max="3837" width="91.28515625" style="178" customWidth="1"/>
    <col min="3838" max="3838" width="20.28515625" style="178" customWidth="1"/>
    <col min="3839" max="3839" width="22.7109375" style="178" customWidth="1"/>
    <col min="3840" max="3840" width="27.5703125" style="178" customWidth="1"/>
    <col min="3841" max="3843" width="24.42578125" style="178" customWidth="1"/>
    <col min="3844" max="3844" width="17.140625" style="178" customWidth="1"/>
    <col min="3845" max="4091" width="8.85546875" style="178"/>
    <col min="4092" max="4092" width="7.28515625" style="178" customWidth="1"/>
    <col min="4093" max="4093" width="91.28515625" style="178" customWidth="1"/>
    <col min="4094" max="4094" width="20.28515625" style="178" customWidth="1"/>
    <col min="4095" max="4095" width="22.7109375" style="178" customWidth="1"/>
    <col min="4096" max="4096" width="27.5703125" style="178" customWidth="1"/>
    <col min="4097" max="4099" width="24.42578125" style="178" customWidth="1"/>
    <col min="4100" max="4100" width="17.140625" style="178" customWidth="1"/>
    <col min="4101" max="4347" width="8.85546875" style="178"/>
    <col min="4348" max="4348" width="7.28515625" style="178" customWidth="1"/>
    <col min="4349" max="4349" width="91.28515625" style="178" customWidth="1"/>
    <col min="4350" max="4350" width="20.28515625" style="178" customWidth="1"/>
    <col min="4351" max="4351" width="22.7109375" style="178" customWidth="1"/>
    <col min="4352" max="4352" width="27.5703125" style="178" customWidth="1"/>
    <col min="4353" max="4355" width="24.42578125" style="178" customWidth="1"/>
    <col min="4356" max="4356" width="17.140625" style="178" customWidth="1"/>
    <col min="4357" max="4603" width="8.85546875" style="178"/>
    <col min="4604" max="4604" width="7.28515625" style="178" customWidth="1"/>
    <col min="4605" max="4605" width="91.28515625" style="178" customWidth="1"/>
    <col min="4606" max="4606" width="20.28515625" style="178" customWidth="1"/>
    <col min="4607" max="4607" width="22.7109375" style="178" customWidth="1"/>
    <col min="4608" max="4608" width="27.5703125" style="178" customWidth="1"/>
    <col min="4609" max="4611" width="24.42578125" style="178" customWidth="1"/>
    <col min="4612" max="4612" width="17.140625" style="178" customWidth="1"/>
    <col min="4613" max="4859" width="8.85546875" style="178"/>
    <col min="4860" max="4860" width="7.28515625" style="178" customWidth="1"/>
    <col min="4861" max="4861" width="91.28515625" style="178" customWidth="1"/>
    <col min="4862" max="4862" width="20.28515625" style="178" customWidth="1"/>
    <col min="4863" max="4863" width="22.7109375" style="178" customWidth="1"/>
    <col min="4864" max="4864" width="27.5703125" style="178" customWidth="1"/>
    <col min="4865" max="4867" width="24.42578125" style="178" customWidth="1"/>
    <col min="4868" max="4868" width="17.140625" style="178" customWidth="1"/>
    <col min="4869" max="5115" width="8.85546875" style="178"/>
    <col min="5116" max="5116" width="7.28515625" style="178" customWidth="1"/>
    <col min="5117" max="5117" width="91.28515625" style="178" customWidth="1"/>
    <col min="5118" max="5118" width="20.28515625" style="178" customWidth="1"/>
    <col min="5119" max="5119" width="22.7109375" style="178" customWidth="1"/>
    <col min="5120" max="5120" width="27.5703125" style="178" customWidth="1"/>
    <col min="5121" max="5123" width="24.42578125" style="178" customWidth="1"/>
    <col min="5124" max="5124" width="17.140625" style="178" customWidth="1"/>
    <col min="5125" max="5371" width="8.85546875" style="178"/>
    <col min="5372" max="5372" width="7.28515625" style="178" customWidth="1"/>
    <col min="5373" max="5373" width="91.28515625" style="178" customWidth="1"/>
    <col min="5374" max="5374" width="20.28515625" style="178" customWidth="1"/>
    <col min="5375" max="5375" width="22.7109375" style="178" customWidth="1"/>
    <col min="5376" max="5376" width="27.5703125" style="178" customWidth="1"/>
    <col min="5377" max="5379" width="24.42578125" style="178" customWidth="1"/>
    <col min="5380" max="5380" width="17.140625" style="178" customWidth="1"/>
    <col min="5381" max="5627" width="8.85546875" style="178"/>
    <col min="5628" max="5628" width="7.28515625" style="178" customWidth="1"/>
    <col min="5629" max="5629" width="91.28515625" style="178" customWidth="1"/>
    <col min="5630" max="5630" width="20.28515625" style="178" customWidth="1"/>
    <col min="5631" max="5631" width="22.7109375" style="178" customWidth="1"/>
    <col min="5632" max="5632" width="27.5703125" style="178" customWidth="1"/>
    <col min="5633" max="5635" width="24.42578125" style="178" customWidth="1"/>
    <col min="5636" max="5636" width="17.140625" style="178" customWidth="1"/>
    <col min="5637" max="5883" width="8.85546875" style="178"/>
    <col min="5884" max="5884" width="7.28515625" style="178" customWidth="1"/>
    <col min="5885" max="5885" width="91.28515625" style="178" customWidth="1"/>
    <col min="5886" max="5886" width="20.28515625" style="178" customWidth="1"/>
    <col min="5887" max="5887" width="22.7109375" style="178" customWidth="1"/>
    <col min="5888" max="5888" width="27.5703125" style="178" customWidth="1"/>
    <col min="5889" max="5891" width="24.42578125" style="178" customWidth="1"/>
    <col min="5892" max="5892" width="17.140625" style="178" customWidth="1"/>
    <col min="5893" max="6139" width="8.85546875" style="178"/>
    <col min="6140" max="6140" width="7.28515625" style="178" customWidth="1"/>
    <col min="6141" max="6141" width="91.28515625" style="178" customWidth="1"/>
    <col min="6142" max="6142" width="20.28515625" style="178" customWidth="1"/>
    <col min="6143" max="6143" width="22.7109375" style="178" customWidth="1"/>
    <col min="6144" max="6144" width="27.5703125" style="178" customWidth="1"/>
    <col min="6145" max="6147" width="24.42578125" style="178" customWidth="1"/>
    <col min="6148" max="6148" width="17.140625" style="178" customWidth="1"/>
    <col min="6149" max="6395" width="8.85546875" style="178"/>
    <col min="6396" max="6396" width="7.28515625" style="178" customWidth="1"/>
    <col min="6397" max="6397" width="91.28515625" style="178" customWidth="1"/>
    <col min="6398" max="6398" width="20.28515625" style="178" customWidth="1"/>
    <col min="6399" max="6399" width="22.7109375" style="178" customWidth="1"/>
    <col min="6400" max="6400" width="27.5703125" style="178" customWidth="1"/>
    <col min="6401" max="6403" width="24.42578125" style="178" customWidth="1"/>
    <col min="6404" max="6404" width="17.140625" style="178" customWidth="1"/>
    <col min="6405" max="6651" width="8.85546875" style="178"/>
    <col min="6652" max="6652" width="7.28515625" style="178" customWidth="1"/>
    <col min="6653" max="6653" width="91.28515625" style="178" customWidth="1"/>
    <col min="6654" max="6654" width="20.28515625" style="178" customWidth="1"/>
    <col min="6655" max="6655" width="22.7109375" style="178" customWidth="1"/>
    <col min="6656" max="6656" width="27.5703125" style="178" customWidth="1"/>
    <col min="6657" max="6659" width="24.42578125" style="178" customWidth="1"/>
    <col min="6660" max="6660" width="17.140625" style="178" customWidth="1"/>
    <col min="6661" max="6907" width="8.85546875" style="178"/>
    <col min="6908" max="6908" width="7.28515625" style="178" customWidth="1"/>
    <col min="6909" max="6909" width="91.28515625" style="178" customWidth="1"/>
    <col min="6910" max="6910" width="20.28515625" style="178" customWidth="1"/>
    <col min="6911" max="6911" width="22.7109375" style="178" customWidth="1"/>
    <col min="6912" max="6912" width="27.5703125" style="178" customWidth="1"/>
    <col min="6913" max="6915" width="24.42578125" style="178" customWidth="1"/>
    <col min="6916" max="6916" width="17.140625" style="178" customWidth="1"/>
    <col min="6917" max="7163" width="8.85546875" style="178"/>
    <col min="7164" max="7164" width="7.28515625" style="178" customWidth="1"/>
    <col min="7165" max="7165" width="91.28515625" style="178" customWidth="1"/>
    <col min="7166" max="7166" width="20.28515625" style="178" customWidth="1"/>
    <col min="7167" max="7167" width="22.7109375" style="178" customWidth="1"/>
    <col min="7168" max="7168" width="27.5703125" style="178" customWidth="1"/>
    <col min="7169" max="7171" width="24.42578125" style="178" customWidth="1"/>
    <col min="7172" max="7172" width="17.140625" style="178" customWidth="1"/>
    <col min="7173" max="7419" width="8.85546875" style="178"/>
    <col min="7420" max="7420" width="7.28515625" style="178" customWidth="1"/>
    <col min="7421" max="7421" width="91.28515625" style="178" customWidth="1"/>
    <col min="7422" max="7422" width="20.28515625" style="178" customWidth="1"/>
    <col min="7423" max="7423" width="22.7109375" style="178" customWidth="1"/>
    <col min="7424" max="7424" width="27.5703125" style="178" customWidth="1"/>
    <col min="7425" max="7427" width="24.42578125" style="178" customWidth="1"/>
    <col min="7428" max="7428" width="17.140625" style="178" customWidth="1"/>
    <col min="7429" max="7675" width="8.85546875" style="178"/>
    <col min="7676" max="7676" width="7.28515625" style="178" customWidth="1"/>
    <col min="7677" max="7677" width="91.28515625" style="178" customWidth="1"/>
    <col min="7678" max="7678" width="20.28515625" style="178" customWidth="1"/>
    <col min="7679" max="7679" width="22.7109375" style="178" customWidth="1"/>
    <col min="7680" max="7680" width="27.5703125" style="178" customWidth="1"/>
    <col min="7681" max="7683" width="24.42578125" style="178" customWidth="1"/>
    <col min="7684" max="7684" width="17.140625" style="178" customWidth="1"/>
    <col min="7685" max="7931" width="8.85546875" style="178"/>
    <col min="7932" max="7932" width="7.28515625" style="178" customWidth="1"/>
    <col min="7933" max="7933" width="91.28515625" style="178" customWidth="1"/>
    <col min="7934" max="7934" width="20.28515625" style="178" customWidth="1"/>
    <col min="7935" max="7935" width="22.7109375" style="178" customWidth="1"/>
    <col min="7936" max="7936" width="27.5703125" style="178" customWidth="1"/>
    <col min="7937" max="7939" width="24.42578125" style="178" customWidth="1"/>
    <col min="7940" max="7940" width="17.140625" style="178" customWidth="1"/>
    <col min="7941" max="8187" width="8.85546875" style="178"/>
    <col min="8188" max="8188" width="7.28515625" style="178" customWidth="1"/>
    <col min="8189" max="8189" width="91.28515625" style="178" customWidth="1"/>
    <col min="8190" max="8190" width="20.28515625" style="178" customWidth="1"/>
    <col min="8191" max="8191" width="22.7109375" style="178" customWidth="1"/>
    <col min="8192" max="8192" width="27.5703125" style="178" customWidth="1"/>
    <col min="8193" max="8195" width="24.42578125" style="178" customWidth="1"/>
    <col min="8196" max="8196" width="17.140625" style="178" customWidth="1"/>
    <col min="8197" max="8443" width="8.85546875" style="178"/>
    <col min="8444" max="8444" width="7.28515625" style="178" customWidth="1"/>
    <col min="8445" max="8445" width="91.28515625" style="178" customWidth="1"/>
    <col min="8446" max="8446" width="20.28515625" style="178" customWidth="1"/>
    <col min="8447" max="8447" width="22.7109375" style="178" customWidth="1"/>
    <col min="8448" max="8448" width="27.5703125" style="178" customWidth="1"/>
    <col min="8449" max="8451" width="24.42578125" style="178" customWidth="1"/>
    <col min="8452" max="8452" width="17.140625" style="178" customWidth="1"/>
    <col min="8453" max="8699" width="8.85546875" style="178"/>
    <col min="8700" max="8700" width="7.28515625" style="178" customWidth="1"/>
    <col min="8701" max="8701" width="91.28515625" style="178" customWidth="1"/>
    <col min="8702" max="8702" width="20.28515625" style="178" customWidth="1"/>
    <col min="8703" max="8703" width="22.7109375" style="178" customWidth="1"/>
    <col min="8704" max="8704" width="27.5703125" style="178" customWidth="1"/>
    <col min="8705" max="8707" width="24.42578125" style="178" customWidth="1"/>
    <col min="8708" max="8708" width="17.140625" style="178" customWidth="1"/>
    <col min="8709" max="8955" width="8.85546875" style="178"/>
    <col min="8956" max="8956" width="7.28515625" style="178" customWidth="1"/>
    <col min="8957" max="8957" width="91.28515625" style="178" customWidth="1"/>
    <col min="8958" max="8958" width="20.28515625" style="178" customWidth="1"/>
    <col min="8959" max="8959" width="22.7109375" style="178" customWidth="1"/>
    <col min="8960" max="8960" width="27.5703125" style="178" customWidth="1"/>
    <col min="8961" max="8963" width="24.42578125" style="178" customWidth="1"/>
    <col min="8964" max="8964" width="17.140625" style="178" customWidth="1"/>
    <col min="8965" max="9211" width="8.85546875" style="178"/>
    <col min="9212" max="9212" width="7.28515625" style="178" customWidth="1"/>
    <col min="9213" max="9213" width="91.28515625" style="178" customWidth="1"/>
    <col min="9214" max="9214" width="20.28515625" style="178" customWidth="1"/>
    <col min="9215" max="9215" width="22.7109375" style="178" customWidth="1"/>
    <col min="9216" max="9216" width="27.5703125" style="178" customWidth="1"/>
    <col min="9217" max="9219" width="24.42578125" style="178" customWidth="1"/>
    <col min="9220" max="9220" width="17.140625" style="178" customWidth="1"/>
    <col min="9221" max="9467" width="8.85546875" style="178"/>
    <col min="9468" max="9468" width="7.28515625" style="178" customWidth="1"/>
    <col min="9469" max="9469" width="91.28515625" style="178" customWidth="1"/>
    <col min="9470" max="9470" width="20.28515625" style="178" customWidth="1"/>
    <col min="9471" max="9471" width="22.7109375" style="178" customWidth="1"/>
    <col min="9472" max="9472" width="27.5703125" style="178" customWidth="1"/>
    <col min="9473" max="9475" width="24.42578125" style="178" customWidth="1"/>
    <col min="9476" max="9476" width="17.140625" style="178" customWidth="1"/>
    <col min="9477" max="9723" width="8.85546875" style="178"/>
    <col min="9724" max="9724" width="7.28515625" style="178" customWidth="1"/>
    <col min="9725" max="9725" width="91.28515625" style="178" customWidth="1"/>
    <col min="9726" max="9726" width="20.28515625" style="178" customWidth="1"/>
    <col min="9727" max="9727" width="22.7109375" style="178" customWidth="1"/>
    <col min="9728" max="9728" width="27.5703125" style="178" customWidth="1"/>
    <col min="9729" max="9731" width="24.42578125" style="178" customWidth="1"/>
    <col min="9732" max="9732" width="17.140625" style="178" customWidth="1"/>
    <col min="9733" max="9979" width="8.85546875" style="178"/>
    <col min="9980" max="9980" width="7.28515625" style="178" customWidth="1"/>
    <col min="9981" max="9981" width="91.28515625" style="178" customWidth="1"/>
    <col min="9982" max="9982" width="20.28515625" style="178" customWidth="1"/>
    <col min="9983" max="9983" width="22.7109375" style="178" customWidth="1"/>
    <col min="9984" max="9984" width="27.5703125" style="178" customWidth="1"/>
    <col min="9985" max="9987" width="24.42578125" style="178" customWidth="1"/>
    <col min="9988" max="9988" width="17.140625" style="178" customWidth="1"/>
    <col min="9989" max="10235" width="8.85546875" style="178"/>
    <col min="10236" max="10236" width="7.28515625" style="178" customWidth="1"/>
    <col min="10237" max="10237" width="91.28515625" style="178" customWidth="1"/>
    <col min="10238" max="10238" width="20.28515625" style="178" customWidth="1"/>
    <col min="10239" max="10239" width="22.7109375" style="178" customWidth="1"/>
    <col min="10240" max="10240" width="27.5703125" style="178" customWidth="1"/>
    <col min="10241" max="10243" width="24.42578125" style="178" customWidth="1"/>
    <col min="10244" max="10244" width="17.140625" style="178" customWidth="1"/>
    <col min="10245" max="10491" width="8.85546875" style="178"/>
    <col min="10492" max="10492" width="7.28515625" style="178" customWidth="1"/>
    <col min="10493" max="10493" width="91.28515625" style="178" customWidth="1"/>
    <col min="10494" max="10494" width="20.28515625" style="178" customWidth="1"/>
    <col min="10495" max="10495" width="22.7109375" style="178" customWidth="1"/>
    <col min="10496" max="10496" width="27.5703125" style="178" customWidth="1"/>
    <col min="10497" max="10499" width="24.42578125" style="178" customWidth="1"/>
    <col min="10500" max="10500" width="17.140625" style="178" customWidth="1"/>
    <col min="10501" max="10747" width="8.85546875" style="178"/>
    <col min="10748" max="10748" width="7.28515625" style="178" customWidth="1"/>
    <col min="10749" max="10749" width="91.28515625" style="178" customWidth="1"/>
    <col min="10750" max="10750" width="20.28515625" style="178" customWidth="1"/>
    <col min="10751" max="10751" width="22.7109375" style="178" customWidth="1"/>
    <col min="10752" max="10752" width="27.5703125" style="178" customWidth="1"/>
    <col min="10753" max="10755" width="24.42578125" style="178" customWidth="1"/>
    <col min="10756" max="10756" width="17.140625" style="178" customWidth="1"/>
    <col min="10757" max="11003" width="8.85546875" style="178"/>
    <col min="11004" max="11004" width="7.28515625" style="178" customWidth="1"/>
    <col min="11005" max="11005" width="91.28515625" style="178" customWidth="1"/>
    <col min="11006" max="11006" width="20.28515625" style="178" customWidth="1"/>
    <col min="11007" max="11007" width="22.7109375" style="178" customWidth="1"/>
    <col min="11008" max="11008" width="27.5703125" style="178" customWidth="1"/>
    <col min="11009" max="11011" width="24.42578125" style="178" customWidth="1"/>
    <col min="11012" max="11012" width="17.140625" style="178" customWidth="1"/>
    <col min="11013" max="11259" width="8.85546875" style="178"/>
    <col min="11260" max="11260" width="7.28515625" style="178" customWidth="1"/>
    <col min="11261" max="11261" width="91.28515625" style="178" customWidth="1"/>
    <col min="11262" max="11262" width="20.28515625" style="178" customWidth="1"/>
    <col min="11263" max="11263" width="22.7109375" style="178" customWidth="1"/>
    <col min="11264" max="11264" width="27.5703125" style="178" customWidth="1"/>
    <col min="11265" max="11267" width="24.42578125" style="178" customWidth="1"/>
    <col min="11268" max="11268" width="17.140625" style="178" customWidth="1"/>
    <col min="11269" max="11515" width="8.85546875" style="178"/>
    <col min="11516" max="11516" width="7.28515625" style="178" customWidth="1"/>
    <col min="11517" max="11517" width="91.28515625" style="178" customWidth="1"/>
    <col min="11518" max="11518" width="20.28515625" style="178" customWidth="1"/>
    <col min="11519" max="11519" width="22.7109375" style="178" customWidth="1"/>
    <col min="11520" max="11520" width="27.5703125" style="178" customWidth="1"/>
    <col min="11521" max="11523" width="24.42578125" style="178" customWidth="1"/>
    <col min="11524" max="11524" width="17.140625" style="178" customWidth="1"/>
    <col min="11525" max="11771" width="8.85546875" style="178"/>
    <col min="11772" max="11772" width="7.28515625" style="178" customWidth="1"/>
    <col min="11773" max="11773" width="91.28515625" style="178" customWidth="1"/>
    <col min="11774" max="11774" width="20.28515625" style="178" customWidth="1"/>
    <col min="11775" max="11775" width="22.7109375" style="178" customWidth="1"/>
    <col min="11776" max="11776" width="27.5703125" style="178" customWidth="1"/>
    <col min="11777" max="11779" width="24.42578125" style="178" customWidth="1"/>
    <col min="11780" max="11780" width="17.140625" style="178" customWidth="1"/>
    <col min="11781" max="12027" width="8.85546875" style="178"/>
    <col min="12028" max="12028" width="7.28515625" style="178" customWidth="1"/>
    <col min="12029" max="12029" width="91.28515625" style="178" customWidth="1"/>
    <col min="12030" max="12030" width="20.28515625" style="178" customWidth="1"/>
    <col min="12031" max="12031" width="22.7109375" style="178" customWidth="1"/>
    <col min="12032" max="12032" width="27.5703125" style="178" customWidth="1"/>
    <col min="12033" max="12035" width="24.42578125" style="178" customWidth="1"/>
    <col min="12036" max="12036" width="17.140625" style="178" customWidth="1"/>
    <col min="12037" max="12283" width="8.85546875" style="178"/>
    <col min="12284" max="12284" width="7.28515625" style="178" customWidth="1"/>
    <col min="12285" max="12285" width="91.28515625" style="178" customWidth="1"/>
    <col min="12286" max="12286" width="20.28515625" style="178" customWidth="1"/>
    <col min="12287" max="12287" width="22.7109375" style="178" customWidth="1"/>
    <col min="12288" max="12288" width="27.5703125" style="178" customWidth="1"/>
    <col min="12289" max="12291" width="24.42578125" style="178" customWidth="1"/>
    <col min="12292" max="12292" width="17.140625" style="178" customWidth="1"/>
    <col min="12293" max="12539" width="8.85546875" style="178"/>
    <col min="12540" max="12540" width="7.28515625" style="178" customWidth="1"/>
    <col min="12541" max="12541" width="91.28515625" style="178" customWidth="1"/>
    <col min="12542" max="12542" width="20.28515625" style="178" customWidth="1"/>
    <col min="12543" max="12543" width="22.7109375" style="178" customWidth="1"/>
    <col min="12544" max="12544" width="27.5703125" style="178" customWidth="1"/>
    <col min="12545" max="12547" width="24.42578125" style="178" customWidth="1"/>
    <col min="12548" max="12548" width="17.140625" style="178" customWidth="1"/>
    <col min="12549" max="12795" width="8.85546875" style="178"/>
    <col min="12796" max="12796" width="7.28515625" style="178" customWidth="1"/>
    <col min="12797" max="12797" width="91.28515625" style="178" customWidth="1"/>
    <col min="12798" max="12798" width="20.28515625" style="178" customWidth="1"/>
    <col min="12799" max="12799" width="22.7109375" style="178" customWidth="1"/>
    <col min="12800" max="12800" width="27.5703125" style="178" customWidth="1"/>
    <col min="12801" max="12803" width="24.42578125" style="178" customWidth="1"/>
    <col min="12804" max="12804" width="17.140625" style="178" customWidth="1"/>
    <col min="12805" max="13051" width="8.85546875" style="178"/>
    <col min="13052" max="13052" width="7.28515625" style="178" customWidth="1"/>
    <col min="13053" max="13053" width="91.28515625" style="178" customWidth="1"/>
    <col min="13054" max="13054" width="20.28515625" style="178" customWidth="1"/>
    <col min="13055" max="13055" width="22.7109375" style="178" customWidth="1"/>
    <col min="13056" max="13056" width="27.5703125" style="178" customWidth="1"/>
    <col min="13057" max="13059" width="24.42578125" style="178" customWidth="1"/>
    <col min="13060" max="13060" width="17.140625" style="178" customWidth="1"/>
    <col min="13061" max="13307" width="8.85546875" style="178"/>
    <col min="13308" max="13308" width="7.28515625" style="178" customWidth="1"/>
    <col min="13309" max="13309" width="91.28515625" style="178" customWidth="1"/>
    <col min="13310" max="13310" width="20.28515625" style="178" customWidth="1"/>
    <col min="13311" max="13311" width="22.7109375" style="178" customWidth="1"/>
    <col min="13312" max="13312" width="27.5703125" style="178" customWidth="1"/>
    <col min="13313" max="13315" width="24.42578125" style="178" customWidth="1"/>
    <col min="13316" max="13316" width="17.140625" style="178" customWidth="1"/>
    <col min="13317" max="13563" width="8.85546875" style="178"/>
    <col min="13564" max="13564" width="7.28515625" style="178" customWidth="1"/>
    <col min="13565" max="13565" width="91.28515625" style="178" customWidth="1"/>
    <col min="13566" max="13566" width="20.28515625" style="178" customWidth="1"/>
    <col min="13567" max="13567" width="22.7109375" style="178" customWidth="1"/>
    <col min="13568" max="13568" width="27.5703125" style="178" customWidth="1"/>
    <col min="13569" max="13571" width="24.42578125" style="178" customWidth="1"/>
    <col min="13572" max="13572" width="17.140625" style="178" customWidth="1"/>
    <col min="13573" max="13819" width="8.85546875" style="178"/>
    <col min="13820" max="13820" width="7.28515625" style="178" customWidth="1"/>
    <col min="13821" max="13821" width="91.28515625" style="178" customWidth="1"/>
    <col min="13822" max="13822" width="20.28515625" style="178" customWidth="1"/>
    <col min="13823" max="13823" width="22.7109375" style="178" customWidth="1"/>
    <col min="13824" max="13824" width="27.5703125" style="178" customWidth="1"/>
    <col min="13825" max="13827" width="24.42578125" style="178" customWidth="1"/>
    <col min="13828" max="13828" width="17.140625" style="178" customWidth="1"/>
    <col min="13829" max="14075" width="8.85546875" style="178"/>
    <col min="14076" max="14076" width="7.28515625" style="178" customWidth="1"/>
    <col min="14077" max="14077" width="91.28515625" style="178" customWidth="1"/>
    <col min="14078" max="14078" width="20.28515625" style="178" customWidth="1"/>
    <col min="14079" max="14079" width="22.7109375" style="178" customWidth="1"/>
    <col min="14080" max="14080" width="27.5703125" style="178" customWidth="1"/>
    <col min="14081" max="14083" width="24.42578125" style="178" customWidth="1"/>
    <col min="14084" max="14084" width="17.140625" style="178" customWidth="1"/>
    <col min="14085" max="14331" width="8.85546875" style="178"/>
    <col min="14332" max="14332" width="7.28515625" style="178" customWidth="1"/>
    <col min="14333" max="14333" width="91.28515625" style="178" customWidth="1"/>
    <col min="14334" max="14334" width="20.28515625" style="178" customWidth="1"/>
    <col min="14335" max="14335" width="22.7109375" style="178" customWidth="1"/>
    <col min="14336" max="14336" width="27.5703125" style="178" customWidth="1"/>
    <col min="14337" max="14339" width="24.42578125" style="178" customWidth="1"/>
    <col min="14340" max="14340" width="17.140625" style="178" customWidth="1"/>
    <col min="14341" max="14587" width="8.85546875" style="178"/>
    <col min="14588" max="14588" width="7.28515625" style="178" customWidth="1"/>
    <col min="14589" max="14589" width="91.28515625" style="178" customWidth="1"/>
    <col min="14590" max="14590" width="20.28515625" style="178" customWidth="1"/>
    <col min="14591" max="14591" width="22.7109375" style="178" customWidth="1"/>
    <col min="14592" max="14592" width="27.5703125" style="178" customWidth="1"/>
    <col min="14593" max="14595" width="24.42578125" style="178" customWidth="1"/>
    <col min="14596" max="14596" width="17.140625" style="178" customWidth="1"/>
    <col min="14597" max="14843" width="8.85546875" style="178"/>
    <col min="14844" max="14844" width="7.28515625" style="178" customWidth="1"/>
    <col min="14845" max="14845" width="91.28515625" style="178" customWidth="1"/>
    <col min="14846" max="14846" width="20.28515625" style="178" customWidth="1"/>
    <col min="14847" max="14847" width="22.7109375" style="178" customWidth="1"/>
    <col min="14848" max="14848" width="27.5703125" style="178" customWidth="1"/>
    <col min="14849" max="14851" width="24.42578125" style="178" customWidth="1"/>
    <col min="14852" max="14852" width="17.140625" style="178" customWidth="1"/>
    <col min="14853" max="15099" width="8.85546875" style="178"/>
    <col min="15100" max="15100" width="7.28515625" style="178" customWidth="1"/>
    <col min="15101" max="15101" width="91.28515625" style="178" customWidth="1"/>
    <col min="15102" max="15102" width="20.28515625" style="178" customWidth="1"/>
    <col min="15103" max="15103" width="22.7109375" style="178" customWidth="1"/>
    <col min="15104" max="15104" width="27.5703125" style="178" customWidth="1"/>
    <col min="15105" max="15107" width="24.42578125" style="178" customWidth="1"/>
    <col min="15108" max="15108" width="17.140625" style="178" customWidth="1"/>
    <col min="15109" max="15355" width="8.85546875" style="178"/>
    <col min="15356" max="15356" width="7.28515625" style="178" customWidth="1"/>
    <col min="15357" max="15357" width="91.28515625" style="178" customWidth="1"/>
    <col min="15358" max="15358" width="20.28515625" style="178" customWidth="1"/>
    <col min="15359" max="15359" width="22.7109375" style="178" customWidth="1"/>
    <col min="15360" max="15360" width="27.5703125" style="178" customWidth="1"/>
    <col min="15361" max="15363" width="24.42578125" style="178" customWidth="1"/>
    <col min="15364" max="15364" width="17.140625" style="178" customWidth="1"/>
    <col min="15365" max="15611" width="8.85546875" style="178"/>
    <col min="15612" max="15612" width="7.28515625" style="178" customWidth="1"/>
    <col min="15613" max="15613" width="91.28515625" style="178" customWidth="1"/>
    <col min="15614" max="15614" width="20.28515625" style="178" customWidth="1"/>
    <col min="15615" max="15615" width="22.7109375" style="178" customWidth="1"/>
    <col min="15616" max="15616" width="27.5703125" style="178" customWidth="1"/>
    <col min="15617" max="15619" width="24.42578125" style="178" customWidth="1"/>
    <col min="15620" max="15620" width="17.140625" style="178" customWidth="1"/>
    <col min="15621" max="15867" width="8.85546875" style="178"/>
    <col min="15868" max="15868" width="7.28515625" style="178" customWidth="1"/>
    <col min="15869" max="15869" width="91.28515625" style="178" customWidth="1"/>
    <col min="15870" max="15870" width="20.28515625" style="178" customWidth="1"/>
    <col min="15871" max="15871" width="22.7109375" style="178" customWidth="1"/>
    <col min="15872" max="15872" width="27.5703125" style="178" customWidth="1"/>
    <col min="15873" max="15875" width="24.42578125" style="178" customWidth="1"/>
    <col min="15876" max="15876" width="17.140625" style="178" customWidth="1"/>
    <col min="15877" max="16123" width="8.85546875" style="178"/>
    <col min="16124" max="16124" width="7.28515625" style="178" customWidth="1"/>
    <col min="16125" max="16125" width="91.28515625" style="178" customWidth="1"/>
    <col min="16126" max="16126" width="20.28515625" style="178" customWidth="1"/>
    <col min="16127" max="16127" width="22.7109375" style="178" customWidth="1"/>
    <col min="16128" max="16128" width="27.5703125" style="178" customWidth="1"/>
    <col min="16129" max="16131" width="24.42578125" style="178" customWidth="1"/>
    <col min="16132" max="16132" width="17.140625" style="178" customWidth="1"/>
    <col min="16133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578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52"/>
      <c r="F5" s="52"/>
    </row>
    <row r="6" spans="1:10" s="53" customFormat="1" ht="37.5" customHeight="1" x14ac:dyDescent="0.3">
      <c r="A6" s="1242" t="s">
        <v>498</v>
      </c>
      <c r="B6" s="1242"/>
      <c r="C6" s="1242"/>
      <c r="D6" s="279"/>
      <c r="E6" s="84"/>
      <c r="F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84"/>
      <c r="F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0" t="s">
        <v>282</v>
      </c>
      <c r="B9" s="1270" t="s">
        <v>386</v>
      </c>
      <c r="C9" s="1270" t="s">
        <v>261</v>
      </c>
      <c r="D9" s="1270" t="s">
        <v>349</v>
      </c>
    </row>
    <row r="10" spans="1:10" s="180" customFormat="1" ht="15.75" customHeight="1" x14ac:dyDescent="0.25">
      <c r="A10" s="1270"/>
      <c r="B10" s="1270"/>
      <c r="C10" s="1270"/>
      <c r="D10" s="1270"/>
    </row>
    <row r="11" spans="1:10" s="180" customFormat="1" ht="15.75" customHeight="1" x14ac:dyDescent="0.25">
      <c r="A11" s="1270"/>
      <c r="B11" s="1270"/>
      <c r="C11" s="1270"/>
      <c r="D11" s="1270"/>
    </row>
    <row r="12" spans="1:10" s="180" customFormat="1" ht="168.75" x14ac:dyDescent="0.3">
      <c r="A12" s="573">
        <v>1</v>
      </c>
      <c r="B12" s="573">
        <v>2</v>
      </c>
      <c r="C12" s="573">
        <v>3</v>
      </c>
      <c r="D12" s="573">
        <v>4</v>
      </c>
      <c r="E12" s="146" t="s">
        <v>357</v>
      </c>
      <c r="F12" s="146" t="s">
        <v>302</v>
      </c>
      <c r="G12" s="146" t="s">
        <v>303</v>
      </c>
      <c r="H12" s="494" t="s">
        <v>605</v>
      </c>
    </row>
    <row r="13" spans="1:10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  <c r="H13" s="360"/>
    </row>
    <row r="14" spans="1:10" ht="37.5" hidden="1" x14ac:dyDescent="0.3">
      <c r="A14" s="70">
        <v>1</v>
      </c>
      <c r="B14" s="66" t="s">
        <v>899</v>
      </c>
      <c r="C14" s="194"/>
      <c r="D14" s="195"/>
      <c r="E14" s="164"/>
      <c r="F14" s="164"/>
      <c r="G14" s="164">
        <f>D14-F14</f>
        <v>0</v>
      </c>
      <c r="H14" s="310">
        <f t="shared" ref="H14:H26" si="0">D14-E14</f>
        <v>0</v>
      </c>
      <c r="J14" s="196"/>
    </row>
    <row r="15" spans="1:10" ht="18.75" x14ac:dyDescent="0.3">
      <c r="A15" s="70">
        <v>2</v>
      </c>
      <c r="B15" s="151" t="s">
        <v>900</v>
      </c>
      <c r="C15" s="194"/>
      <c r="D15" s="195">
        <v>5000</v>
      </c>
      <c r="E15" s="164"/>
      <c r="F15" s="164"/>
      <c r="G15" s="164">
        <f t="shared" ref="G15:G25" si="1">D15-F15</f>
        <v>5000</v>
      </c>
      <c r="H15" s="310">
        <f t="shared" si="0"/>
        <v>5000</v>
      </c>
      <c r="J15" s="196"/>
    </row>
    <row r="16" spans="1:10" ht="18.75" x14ac:dyDescent="0.3">
      <c r="A16" s="70">
        <v>3</v>
      </c>
      <c r="B16" s="151" t="s">
        <v>703</v>
      </c>
      <c r="C16" s="813"/>
      <c r="D16" s="814">
        <f>30000-2500</f>
        <v>27500</v>
      </c>
      <c r="E16" s="164"/>
      <c r="F16" s="164"/>
      <c r="G16" s="164">
        <f t="shared" si="1"/>
        <v>27500</v>
      </c>
      <c r="H16" s="310">
        <f t="shared" si="0"/>
        <v>27500</v>
      </c>
      <c r="J16" s="196"/>
    </row>
    <row r="17" spans="1:10" ht="18.75" hidden="1" x14ac:dyDescent="0.3">
      <c r="A17" s="70">
        <v>4</v>
      </c>
      <c r="B17" s="172" t="s">
        <v>896</v>
      </c>
      <c r="C17" s="194"/>
      <c r="D17" s="195"/>
      <c r="E17" s="164"/>
      <c r="F17" s="164"/>
      <c r="G17" s="164">
        <f t="shared" si="1"/>
        <v>0</v>
      </c>
      <c r="H17" s="310">
        <f t="shared" si="0"/>
        <v>0</v>
      </c>
      <c r="J17" s="196"/>
    </row>
    <row r="18" spans="1:10" ht="37.5" hidden="1" x14ac:dyDescent="0.3">
      <c r="A18" s="70">
        <v>5</v>
      </c>
      <c r="B18" s="151" t="s">
        <v>672</v>
      </c>
      <c r="C18" s="194"/>
      <c r="D18" s="195"/>
      <c r="E18" s="164"/>
      <c r="F18" s="164"/>
      <c r="G18" s="164">
        <f t="shared" si="1"/>
        <v>0</v>
      </c>
      <c r="H18" s="310">
        <f t="shared" si="0"/>
        <v>0</v>
      </c>
      <c r="J18" s="196"/>
    </row>
    <row r="19" spans="1:10" ht="18.75" hidden="1" x14ac:dyDescent="0.3">
      <c r="A19" s="70">
        <v>6</v>
      </c>
      <c r="B19" s="148" t="s">
        <v>890</v>
      </c>
      <c r="C19" s="194"/>
      <c r="D19" s="195"/>
      <c r="E19" s="164"/>
      <c r="F19" s="164"/>
      <c r="G19" s="164">
        <f t="shared" si="1"/>
        <v>0</v>
      </c>
      <c r="H19" s="310">
        <f t="shared" si="0"/>
        <v>0</v>
      </c>
      <c r="J19" s="196"/>
    </row>
    <row r="20" spans="1:10" ht="37.5" hidden="1" x14ac:dyDescent="0.3">
      <c r="A20" s="70">
        <v>7</v>
      </c>
      <c r="B20" s="148" t="s">
        <v>673</v>
      </c>
      <c r="C20" s="194"/>
      <c r="D20" s="195"/>
      <c r="E20" s="164"/>
      <c r="F20" s="164"/>
      <c r="G20" s="164">
        <f t="shared" si="1"/>
        <v>0</v>
      </c>
      <c r="H20" s="310">
        <f t="shared" si="0"/>
        <v>0</v>
      </c>
      <c r="J20" s="196"/>
    </row>
    <row r="21" spans="1:10" ht="37.5" hidden="1" x14ac:dyDescent="0.3">
      <c r="A21" s="70">
        <v>8</v>
      </c>
      <c r="B21" s="148" t="s">
        <v>702</v>
      </c>
      <c r="C21" s="194"/>
      <c r="D21" s="195"/>
      <c r="E21" s="164"/>
      <c r="F21" s="164"/>
      <c r="G21" s="164">
        <f t="shared" si="1"/>
        <v>0</v>
      </c>
      <c r="H21" s="310">
        <f t="shared" si="0"/>
        <v>0</v>
      </c>
      <c r="J21" s="196"/>
    </row>
    <row r="22" spans="1:10" ht="18.75" hidden="1" x14ac:dyDescent="0.3">
      <c r="A22" s="70">
        <v>9</v>
      </c>
      <c r="B22" s="809" t="s">
        <v>898</v>
      </c>
      <c r="C22" s="194"/>
      <c r="D22" s="195"/>
      <c r="E22" s="164"/>
      <c r="F22" s="164"/>
      <c r="G22" s="164">
        <f t="shared" si="1"/>
        <v>0</v>
      </c>
      <c r="H22" s="310">
        <f t="shared" si="0"/>
        <v>0</v>
      </c>
      <c r="J22" s="196"/>
    </row>
    <row r="23" spans="1:10" ht="18.75" hidden="1" x14ac:dyDescent="0.3">
      <c r="A23" s="70">
        <v>10</v>
      </c>
      <c r="B23" s="809" t="s">
        <v>894</v>
      </c>
      <c r="C23" s="813"/>
      <c r="D23" s="814"/>
      <c r="E23" s="164"/>
      <c r="F23" s="164"/>
      <c r="G23" s="164">
        <f t="shared" si="1"/>
        <v>0</v>
      </c>
      <c r="H23" s="310">
        <f t="shared" si="0"/>
        <v>0</v>
      </c>
      <c r="J23" s="196"/>
    </row>
    <row r="24" spans="1:10" ht="18.75" x14ac:dyDescent="0.3">
      <c r="A24" s="70">
        <v>11</v>
      </c>
      <c r="B24" s="148" t="s">
        <v>704</v>
      </c>
      <c r="C24" s="194"/>
      <c r="D24" s="195">
        <v>3000</v>
      </c>
      <c r="E24" s="164"/>
      <c r="F24" s="164"/>
      <c r="G24" s="164">
        <f t="shared" si="1"/>
        <v>3000</v>
      </c>
      <c r="H24" s="310">
        <f t="shared" si="0"/>
        <v>3000</v>
      </c>
      <c r="J24" s="196"/>
    </row>
    <row r="25" spans="1:10" ht="18.75" hidden="1" x14ac:dyDescent="0.3">
      <c r="A25" s="70">
        <v>12</v>
      </c>
      <c r="B25" s="151" t="s">
        <v>897</v>
      </c>
      <c r="C25" s="194"/>
      <c r="D25" s="195"/>
      <c r="E25" s="164"/>
      <c r="F25" s="164"/>
      <c r="G25" s="164">
        <f t="shared" si="1"/>
        <v>0</v>
      </c>
      <c r="H25" s="310">
        <f t="shared" si="0"/>
        <v>0</v>
      </c>
      <c r="J25" s="196"/>
    </row>
    <row r="26" spans="1:10" ht="18.75" x14ac:dyDescent="0.3">
      <c r="A26" s="70"/>
      <c r="B26" s="198"/>
      <c r="C26" s="198"/>
      <c r="D26" s="195"/>
      <c r="E26" s="164"/>
      <c r="F26" s="164"/>
      <c r="G26" s="164"/>
      <c r="H26" s="310">
        <f t="shared" si="0"/>
        <v>0</v>
      </c>
    </row>
    <row r="27" spans="1:10" s="183" customFormat="1" ht="18.75" x14ac:dyDescent="0.3">
      <c r="A27" s="574"/>
      <c r="B27" s="528" t="s">
        <v>295</v>
      </c>
      <c r="C27" s="607" t="s">
        <v>305</v>
      </c>
      <c r="D27" s="575">
        <f>SUM(D14:D26)</f>
        <v>35500</v>
      </c>
      <c r="E27" s="146" t="s">
        <v>366</v>
      </c>
      <c r="F27" s="146">
        <f>SUM(F14:F26)</f>
        <v>0</v>
      </c>
      <c r="G27" s="146">
        <f>SUM(G14:G26)</f>
        <v>35500</v>
      </c>
      <c r="H27" s="146">
        <f>SUM(H14:H26)</f>
        <v>35500</v>
      </c>
    </row>
    <row r="28" spans="1:10" ht="18.75" x14ac:dyDescent="0.25">
      <c r="A28" s="696" t="s">
        <v>762</v>
      </c>
      <c r="B28" s="42"/>
      <c r="C28" s="241"/>
      <c r="D28" s="864" t="s">
        <v>1101</v>
      </c>
    </row>
    <row r="29" spans="1:10" x14ac:dyDescent="0.25">
      <c r="A29" s="122"/>
      <c r="B29" s="297"/>
      <c r="C29" s="298" t="s">
        <v>131</v>
      </c>
      <c r="D29" s="298" t="s">
        <v>132</v>
      </c>
    </row>
    <row r="30" spans="1:10" x14ac:dyDescent="0.25">
      <c r="A30" s="297"/>
      <c r="B30" s="41"/>
      <c r="C30" s="41"/>
      <c r="D30" s="41"/>
    </row>
    <row r="31" spans="1:10" ht="18.75" x14ac:dyDescent="0.25">
      <c r="A31" s="48" t="s">
        <v>133</v>
      </c>
      <c r="B31" s="42"/>
      <c r="C31" s="241"/>
      <c r="D31" s="869" t="s">
        <v>1104</v>
      </c>
    </row>
    <row r="32" spans="1:10" x14ac:dyDescent="0.25">
      <c r="A32" s="122"/>
      <c r="B32" s="297"/>
      <c r="C32" s="298" t="s">
        <v>131</v>
      </c>
      <c r="D32" s="298" t="s">
        <v>132</v>
      </c>
    </row>
    <row r="33" spans="1:4" ht="18.75" x14ac:dyDescent="0.3">
      <c r="A33" s="177"/>
      <c r="B33" s="177"/>
      <c r="C33" s="177"/>
      <c r="D33" s="177"/>
    </row>
    <row r="34" spans="1:4" ht="18.75" x14ac:dyDescent="0.3">
      <c r="B34" s="177"/>
      <c r="C34" s="177"/>
      <c r="D34" s="177"/>
    </row>
  </sheetData>
  <mergeCells count="7"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36"/>
  <sheetViews>
    <sheetView view="pageBreakPreview" topLeftCell="A4" zoomScale="80" zoomScaleSheetLayoutView="80" workbookViewId="0">
      <selection activeCell="G14" sqref="G14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3" style="178" customWidth="1"/>
    <col min="5" max="7" width="24.42578125" style="178" customWidth="1"/>
    <col min="8" max="8" width="16.4257812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3" style="178" customWidth="1"/>
    <col min="261" max="263" width="24.42578125" style="178" customWidth="1"/>
    <col min="264" max="264" width="16.4257812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3" style="178" customWidth="1"/>
    <col min="517" max="519" width="24.42578125" style="178" customWidth="1"/>
    <col min="520" max="520" width="16.4257812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3" style="178" customWidth="1"/>
    <col min="773" max="775" width="24.42578125" style="178" customWidth="1"/>
    <col min="776" max="776" width="16.425781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3" style="178" customWidth="1"/>
    <col min="1029" max="1031" width="24.42578125" style="178" customWidth="1"/>
    <col min="1032" max="1032" width="16.425781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3" style="178" customWidth="1"/>
    <col min="1285" max="1287" width="24.42578125" style="178" customWidth="1"/>
    <col min="1288" max="1288" width="16.425781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3" style="178" customWidth="1"/>
    <col min="1541" max="1543" width="24.42578125" style="178" customWidth="1"/>
    <col min="1544" max="1544" width="16.425781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3" style="178" customWidth="1"/>
    <col min="1797" max="1799" width="24.42578125" style="178" customWidth="1"/>
    <col min="1800" max="1800" width="16.425781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3" style="178" customWidth="1"/>
    <col min="2053" max="2055" width="24.42578125" style="178" customWidth="1"/>
    <col min="2056" max="2056" width="16.425781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3" style="178" customWidth="1"/>
    <col min="2309" max="2311" width="24.42578125" style="178" customWidth="1"/>
    <col min="2312" max="2312" width="16.425781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3" style="178" customWidth="1"/>
    <col min="2565" max="2567" width="24.42578125" style="178" customWidth="1"/>
    <col min="2568" max="2568" width="16.425781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3" style="178" customWidth="1"/>
    <col min="2821" max="2823" width="24.42578125" style="178" customWidth="1"/>
    <col min="2824" max="2824" width="16.425781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3" style="178" customWidth="1"/>
    <col min="3077" max="3079" width="24.42578125" style="178" customWidth="1"/>
    <col min="3080" max="3080" width="16.425781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3" style="178" customWidth="1"/>
    <col min="3333" max="3335" width="24.42578125" style="178" customWidth="1"/>
    <col min="3336" max="3336" width="16.425781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3" style="178" customWidth="1"/>
    <col min="3589" max="3591" width="24.42578125" style="178" customWidth="1"/>
    <col min="3592" max="3592" width="16.425781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3" style="178" customWidth="1"/>
    <col min="3845" max="3847" width="24.42578125" style="178" customWidth="1"/>
    <col min="3848" max="3848" width="16.425781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3" style="178" customWidth="1"/>
    <col min="4101" max="4103" width="24.42578125" style="178" customWidth="1"/>
    <col min="4104" max="4104" width="16.425781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3" style="178" customWidth="1"/>
    <col min="4357" max="4359" width="24.42578125" style="178" customWidth="1"/>
    <col min="4360" max="4360" width="16.425781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3" style="178" customWidth="1"/>
    <col min="4613" max="4615" width="24.42578125" style="178" customWidth="1"/>
    <col min="4616" max="4616" width="16.425781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3" style="178" customWidth="1"/>
    <col min="4869" max="4871" width="24.42578125" style="178" customWidth="1"/>
    <col min="4872" max="4872" width="16.425781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3" style="178" customWidth="1"/>
    <col min="5125" max="5127" width="24.42578125" style="178" customWidth="1"/>
    <col min="5128" max="5128" width="16.425781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3" style="178" customWidth="1"/>
    <col min="5381" max="5383" width="24.42578125" style="178" customWidth="1"/>
    <col min="5384" max="5384" width="16.425781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3" style="178" customWidth="1"/>
    <col min="5637" max="5639" width="24.42578125" style="178" customWidth="1"/>
    <col min="5640" max="5640" width="16.425781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3" style="178" customWidth="1"/>
    <col min="5893" max="5895" width="24.42578125" style="178" customWidth="1"/>
    <col min="5896" max="5896" width="16.425781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3" style="178" customWidth="1"/>
    <col min="6149" max="6151" width="24.42578125" style="178" customWidth="1"/>
    <col min="6152" max="6152" width="16.425781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3" style="178" customWidth="1"/>
    <col min="6405" max="6407" width="24.42578125" style="178" customWidth="1"/>
    <col min="6408" max="6408" width="16.425781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3" style="178" customWidth="1"/>
    <col min="6661" max="6663" width="24.42578125" style="178" customWidth="1"/>
    <col min="6664" max="6664" width="16.425781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3" style="178" customWidth="1"/>
    <col min="6917" max="6919" width="24.42578125" style="178" customWidth="1"/>
    <col min="6920" max="6920" width="16.425781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3" style="178" customWidth="1"/>
    <col min="7173" max="7175" width="24.42578125" style="178" customWidth="1"/>
    <col min="7176" max="7176" width="16.425781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3" style="178" customWidth="1"/>
    <col min="7429" max="7431" width="24.42578125" style="178" customWidth="1"/>
    <col min="7432" max="7432" width="16.425781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3" style="178" customWidth="1"/>
    <col min="7685" max="7687" width="24.42578125" style="178" customWidth="1"/>
    <col min="7688" max="7688" width="16.425781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3" style="178" customWidth="1"/>
    <col min="7941" max="7943" width="24.42578125" style="178" customWidth="1"/>
    <col min="7944" max="7944" width="16.425781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3" style="178" customWidth="1"/>
    <col min="8197" max="8199" width="24.42578125" style="178" customWidth="1"/>
    <col min="8200" max="8200" width="16.425781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3" style="178" customWidth="1"/>
    <col min="8453" max="8455" width="24.42578125" style="178" customWidth="1"/>
    <col min="8456" max="8456" width="16.425781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3" style="178" customWidth="1"/>
    <col min="8709" max="8711" width="24.42578125" style="178" customWidth="1"/>
    <col min="8712" max="8712" width="16.425781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3" style="178" customWidth="1"/>
    <col min="8965" max="8967" width="24.42578125" style="178" customWidth="1"/>
    <col min="8968" max="8968" width="16.425781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3" style="178" customWidth="1"/>
    <col min="9221" max="9223" width="24.42578125" style="178" customWidth="1"/>
    <col min="9224" max="9224" width="16.425781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3" style="178" customWidth="1"/>
    <col min="9477" max="9479" width="24.42578125" style="178" customWidth="1"/>
    <col min="9480" max="9480" width="16.425781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3" style="178" customWidth="1"/>
    <col min="9733" max="9735" width="24.42578125" style="178" customWidth="1"/>
    <col min="9736" max="9736" width="16.425781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3" style="178" customWidth="1"/>
    <col min="9989" max="9991" width="24.42578125" style="178" customWidth="1"/>
    <col min="9992" max="9992" width="16.425781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3" style="178" customWidth="1"/>
    <col min="10245" max="10247" width="24.42578125" style="178" customWidth="1"/>
    <col min="10248" max="10248" width="16.425781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3" style="178" customWidth="1"/>
    <col min="10501" max="10503" width="24.42578125" style="178" customWidth="1"/>
    <col min="10504" max="10504" width="16.425781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3" style="178" customWidth="1"/>
    <col min="10757" max="10759" width="24.42578125" style="178" customWidth="1"/>
    <col min="10760" max="10760" width="16.425781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3" style="178" customWidth="1"/>
    <col min="11013" max="11015" width="24.42578125" style="178" customWidth="1"/>
    <col min="11016" max="11016" width="16.425781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3" style="178" customWidth="1"/>
    <col min="11269" max="11271" width="24.42578125" style="178" customWidth="1"/>
    <col min="11272" max="11272" width="16.425781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3" style="178" customWidth="1"/>
    <col min="11525" max="11527" width="24.42578125" style="178" customWidth="1"/>
    <col min="11528" max="11528" width="16.425781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3" style="178" customWidth="1"/>
    <col min="11781" max="11783" width="24.42578125" style="178" customWidth="1"/>
    <col min="11784" max="11784" width="16.425781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3" style="178" customWidth="1"/>
    <col min="12037" max="12039" width="24.42578125" style="178" customWidth="1"/>
    <col min="12040" max="12040" width="16.425781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3" style="178" customWidth="1"/>
    <col min="12293" max="12295" width="24.42578125" style="178" customWidth="1"/>
    <col min="12296" max="12296" width="16.425781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3" style="178" customWidth="1"/>
    <col min="12549" max="12551" width="24.42578125" style="178" customWidth="1"/>
    <col min="12552" max="12552" width="16.425781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3" style="178" customWidth="1"/>
    <col min="12805" max="12807" width="24.42578125" style="178" customWidth="1"/>
    <col min="12808" max="12808" width="16.425781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3" style="178" customWidth="1"/>
    <col min="13061" max="13063" width="24.42578125" style="178" customWidth="1"/>
    <col min="13064" max="13064" width="16.425781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3" style="178" customWidth="1"/>
    <col min="13317" max="13319" width="24.42578125" style="178" customWidth="1"/>
    <col min="13320" max="13320" width="16.425781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3" style="178" customWidth="1"/>
    <col min="13573" max="13575" width="24.42578125" style="178" customWidth="1"/>
    <col min="13576" max="13576" width="16.425781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3" style="178" customWidth="1"/>
    <col min="13829" max="13831" width="24.42578125" style="178" customWidth="1"/>
    <col min="13832" max="13832" width="16.425781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3" style="178" customWidth="1"/>
    <col min="14085" max="14087" width="24.42578125" style="178" customWidth="1"/>
    <col min="14088" max="14088" width="16.425781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3" style="178" customWidth="1"/>
    <col min="14341" max="14343" width="24.42578125" style="178" customWidth="1"/>
    <col min="14344" max="14344" width="16.425781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3" style="178" customWidth="1"/>
    <col min="14597" max="14599" width="24.42578125" style="178" customWidth="1"/>
    <col min="14600" max="14600" width="16.425781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3" style="178" customWidth="1"/>
    <col min="14853" max="14855" width="24.42578125" style="178" customWidth="1"/>
    <col min="14856" max="14856" width="16.425781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3" style="178" customWidth="1"/>
    <col min="15109" max="15111" width="24.42578125" style="178" customWidth="1"/>
    <col min="15112" max="15112" width="16.425781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3" style="178" customWidth="1"/>
    <col min="15365" max="15367" width="24.42578125" style="178" customWidth="1"/>
    <col min="15368" max="15368" width="16.425781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3" style="178" customWidth="1"/>
    <col min="15621" max="15623" width="24.42578125" style="178" customWidth="1"/>
    <col min="15624" max="15624" width="16.425781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3" style="178" customWidth="1"/>
    <col min="15877" max="15879" width="24.42578125" style="178" customWidth="1"/>
    <col min="15880" max="15880" width="16.425781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3" style="178" customWidth="1"/>
    <col min="16133" max="16135" width="24.42578125" style="178" customWidth="1"/>
    <col min="16136" max="16136" width="16.425781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447</v>
      </c>
    </row>
    <row r="2" spans="1:10" ht="12.75" customHeight="1" x14ac:dyDescent="0.3">
      <c r="A2" s="177"/>
      <c r="B2" s="177"/>
      <c r="C2" s="177"/>
      <c r="D2" s="177"/>
    </row>
    <row r="3" spans="1:10" ht="42.75" customHeight="1" x14ac:dyDescent="0.25">
      <c r="A3" s="1283" t="s">
        <v>504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498</v>
      </c>
      <c r="B6" s="1242"/>
      <c r="C6" s="1242"/>
      <c r="D6" s="279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0" t="s">
        <v>282</v>
      </c>
      <c r="B9" s="1270" t="s">
        <v>386</v>
      </c>
      <c r="C9" s="1270" t="s">
        <v>384</v>
      </c>
      <c r="D9" s="1270" t="s">
        <v>349</v>
      </c>
      <c r="H9" s="191"/>
    </row>
    <row r="10" spans="1:10" s="180" customFormat="1" ht="15.75" customHeight="1" x14ac:dyDescent="0.25">
      <c r="A10" s="1270"/>
      <c r="B10" s="1270"/>
      <c r="C10" s="1270"/>
      <c r="D10" s="1270"/>
      <c r="H10" s="191"/>
    </row>
    <row r="11" spans="1:10" s="180" customFormat="1" ht="15.75" customHeight="1" x14ac:dyDescent="0.25">
      <c r="A11" s="1270"/>
      <c r="B11" s="1270"/>
      <c r="C11" s="1270"/>
      <c r="D11" s="1270"/>
      <c r="H11" s="191"/>
    </row>
    <row r="12" spans="1:10" s="180" customFormat="1" ht="18.75" x14ac:dyDescent="0.3">
      <c r="A12" s="601">
        <v>1</v>
      </c>
      <c r="B12" s="601">
        <v>2</v>
      </c>
      <c r="C12" s="601">
        <v>3</v>
      </c>
      <c r="D12" s="601">
        <v>4</v>
      </c>
      <c r="E12" s="949" t="s">
        <v>357</v>
      </c>
      <c r="F12" s="181" t="s">
        <v>302</v>
      </c>
      <c r="G12" s="181" t="s">
        <v>303</v>
      </c>
      <c r="H12" s="191"/>
    </row>
    <row r="13" spans="1:10" s="180" customFormat="1" ht="18.75" x14ac:dyDescent="0.3">
      <c r="A13" s="1321" t="s">
        <v>585</v>
      </c>
      <c r="B13" s="1321"/>
      <c r="C13" s="1321"/>
      <c r="D13" s="1321"/>
      <c r="E13" s="360"/>
      <c r="F13" s="360"/>
      <c r="G13" s="360"/>
    </row>
    <row r="14" spans="1:10" s="183" customFormat="1" ht="18.75" x14ac:dyDescent="0.3">
      <c r="A14" s="305">
        <v>1</v>
      </c>
      <c r="B14" s="647" t="s">
        <v>901</v>
      </c>
      <c r="C14" s="952"/>
      <c r="D14" s="894">
        <v>5000</v>
      </c>
      <c r="E14" s="950">
        <v>2792.25</v>
      </c>
      <c r="F14" s="145">
        <v>2792.25</v>
      </c>
      <c r="G14" s="145">
        <f t="shared" ref="G14:G19" si="0">D14-F14</f>
        <v>2207.75</v>
      </c>
      <c r="H14" s="1039">
        <v>2792.25</v>
      </c>
    </row>
    <row r="15" spans="1:10" s="183" customFormat="1" ht="37.5" hidden="1" x14ac:dyDescent="0.3">
      <c r="A15" s="305">
        <v>2</v>
      </c>
      <c r="B15" s="647" t="s">
        <v>902</v>
      </c>
      <c r="C15" s="952"/>
      <c r="D15" s="894"/>
      <c r="E15" s="950"/>
      <c r="F15" s="145"/>
      <c r="G15" s="145">
        <f t="shared" si="0"/>
        <v>0</v>
      </c>
    </row>
    <row r="16" spans="1:10" s="183" customFormat="1" ht="18.75" hidden="1" x14ac:dyDescent="0.3">
      <c r="A16" s="305"/>
      <c r="B16" s="647"/>
      <c r="C16" s="952"/>
      <c r="D16" s="894"/>
      <c r="E16" s="950"/>
      <c r="F16" s="145"/>
      <c r="G16" s="145">
        <f t="shared" si="0"/>
        <v>0</v>
      </c>
    </row>
    <row r="17" spans="1:8" s="183" customFormat="1" ht="18.75" hidden="1" x14ac:dyDescent="0.3">
      <c r="A17" s="305"/>
      <c r="B17" s="647"/>
      <c r="C17" s="952"/>
      <c r="D17" s="894"/>
      <c r="E17" s="950"/>
      <c r="F17" s="145"/>
      <c r="G17" s="145">
        <f t="shared" si="0"/>
        <v>0</v>
      </c>
    </row>
    <row r="18" spans="1:8" s="183" customFormat="1" ht="18.75" x14ac:dyDescent="0.3">
      <c r="A18" s="305"/>
      <c r="B18" s="647"/>
      <c r="C18" s="952"/>
      <c r="D18" s="894"/>
      <c r="E18" s="950"/>
      <c r="F18" s="145"/>
      <c r="G18" s="145">
        <f t="shared" si="0"/>
        <v>0</v>
      </c>
    </row>
    <row r="19" spans="1:8" s="183" customFormat="1" ht="18.75" x14ac:dyDescent="0.3">
      <c r="A19" s="305"/>
      <c r="B19" s="647"/>
      <c r="C19" s="952"/>
      <c r="D19" s="894"/>
      <c r="E19" s="950"/>
      <c r="F19" s="145"/>
      <c r="G19" s="145">
        <f t="shared" si="0"/>
        <v>0</v>
      </c>
    </row>
    <row r="20" spans="1:8" ht="16.5" customHeight="1" x14ac:dyDescent="0.3">
      <c r="A20" s="648"/>
      <c r="B20" s="487" t="s">
        <v>295</v>
      </c>
      <c r="C20" s="607" t="s">
        <v>305</v>
      </c>
      <c r="D20" s="506">
        <f>SUM(D14:D19)</f>
        <v>5000</v>
      </c>
      <c r="E20" s="951" t="s">
        <v>366</v>
      </c>
      <c r="F20" s="146">
        <f>SUM(F14:F19)</f>
        <v>2792.25</v>
      </c>
      <c r="G20" s="146">
        <f>SUM(G14:G19)</f>
        <v>2207.75</v>
      </c>
      <c r="H20" s="178"/>
    </row>
    <row r="21" spans="1:8" ht="18.75" hidden="1" x14ac:dyDescent="0.3">
      <c r="A21" s="1321" t="s">
        <v>513</v>
      </c>
      <c r="B21" s="1321"/>
      <c r="C21" s="1321"/>
      <c r="D21" s="1321"/>
      <c r="E21" s="360"/>
      <c r="F21" s="360"/>
      <c r="G21" s="360"/>
      <c r="H21" s="178"/>
    </row>
    <row r="22" spans="1:8" s="183" customFormat="1" ht="18.75" hidden="1" x14ac:dyDescent="0.3">
      <c r="A22" s="105">
        <v>1</v>
      </c>
      <c r="B22" s="66" t="s">
        <v>901</v>
      </c>
      <c r="C22" s="372"/>
      <c r="D22" s="373"/>
      <c r="E22" s="339"/>
      <c r="F22" s="145"/>
      <c r="G22" s="145">
        <f t="shared" ref="G22:G27" si="1">D22-F22</f>
        <v>0</v>
      </c>
    </row>
    <row r="23" spans="1:8" s="183" customFormat="1" ht="37.5" hidden="1" x14ac:dyDescent="0.3">
      <c r="A23" s="105">
        <v>2</v>
      </c>
      <c r="B23" s="66" t="s">
        <v>902</v>
      </c>
      <c r="C23" s="173"/>
      <c r="D23" s="338"/>
      <c r="E23" s="339"/>
      <c r="F23" s="145"/>
      <c r="G23" s="145">
        <f t="shared" si="1"/>
        <v>0</v>
      </c>
    </row>
    <row r="24" spans="1:8" s="183" customFormat="1" ht="18.75" hidden="1" x14ac:dyDescent="0.3">
      <c r="A24" s="105"/>
      <c r="B24" s="66"/>
      <c r="C24" s="173"/>
      <c r="D24" s="338"/>
      <c r="E24" s="339"/>
      <c r="F24" s="145"/>
      <c r="G24" s="145">
        <f t="shared" si="1"/>
        <v>0</v>
      </c>
    </row>
    <row r="25" spans="1:8" s="183" customFormat="1" ht="18.75" hidden="1" x14ac:dyDescent="0.3">
      <c r="A25" s="105"/>
      <c r="B25" s="66"/>
      <c r="C25" s="173"/>
      <c r="D25" s="338"/>
      <c r="E25" s="339"/>
      <c r="F25" s="145"/>
      <c r="G25" s="145">
        <f t="shared" si="1"/>
        <v>0</v>
      </c>
    </row>
    <row r="26" spans="1:8" s="183" customFormat="1" ht="18.75" hidden="1" x14ac:dyDescent="0.3">
      <c r="A26" s="105"/>
      <c r="B26" s="66"/>
      <c r="C26" s="173"/>
      <c r="D26" s="338"/>
      <c r="E26" s="339"/>
      <c r="F26" s="145"/>
      <c r="G26" s="145">
        <f t="shared" si="1"/>
        <v>0</v>
      </c>
    </row>
    <row r="27" spans="1:8" s="183" customFormat="1" ht="18.75" hidden="1" x14ac:dyDescent="0.3">
      <c r="A27" s="105"/>
      <c r="B27" s="66"/>
      <c r="C27" s="173"/>
      <c r="D27" s="338"/>
      <c r="E27" s="339"/>
      <c r="F27" s="145"/>
      <c r="G27" s="145">
        <f t="shared" si="1"/>
        <v>0</v>
      </c>
    </row>
    <row r="28" spans="1:8" ht="18.75" hidden="1" x14ac:dyDescent="0.3">
      <c r="A28" s="527"/>
      <c r="B28" s="528" t="s">
        <v>295</v>
      </c>
      <c r="C28" s="529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x14ac:dyDescent="0.3">
      <c r="A29" s="358"/>
      <c r="B29" s="161"/>
      <c r="C29" s="162"/>
      <c r="D29" s="359"/>
      <c r="E29" s="360"/>
      <c r="F29" s="360"/>
      <c r="G29" s="360"/>
      <c r="H29" s="178"/>
    </row>
    <row r="30" spans="1:8" ht="18.75" x14ac:dyDescent="0.3">
      <c r="A30" s="358"/>
      <c r="B30" s="161"/>
      <c r="C30" s="162"/>
      <c r="D30" s="359"/>
      <c r="E30" s="360"/>
      <c r="F30" s="360"/>
      <c r="G30" s="360"/>
      <c r="H30" s="178"/>
    </row>
    <row r="31" spans="1:8" ht="18.75" x14ac:dyDescent="0.25">
      <c r="A31" s="1083" t="s">
        <v>762</v>
      </c>
      <c r="B31" s="477"/>
      <c r="C31" s="476"/>
      <c r="D31" s="1084" t="s">
        <v>1131</v>
      </c>
      <c r="E31" s="477"/>
      <c r="F31" s="122"/>
      <c r="G31" s="477"/>
      <c r="H31" s="178"/>
    </row>
    <row r="32" spans="1:8" x14ac:dyDescent="0.25">
      <c r="A32" s="122"/>
      <c r="B32" s="297"/>
      <c r="C32" s="298" t="s">
        <v>131</v>
      </c>
      <c r="D32" s="298" t="s">
        <v>132</v>
      </c>
      <c r="E32" s="297"/>
      <c r="F32" s="122"/>
      <c r="G32" s="297"/>
      <c r="H32" s="178"/>
    </row>
    <row r="33" spans="1:8" x14ac:dyDescent="0.25">
      <c r="A33" s="297"/>
      <c r="B33" s="41"/>
      <c r="C33" s="41"/>
      <c r="D33" s="41"/>
      <c r="E33" s="41"/>
      <c r="F33" s="122"/>
      <c r="G33" s="41"/>
      <c r="H33" s="178"/>
    </row>
    <row r="34" spans="1:8" ht="18.75" x14ac:dyDescent="0.25">
      <c r="A34" s="475" t="s">
        <v>133</v>
      </c>
      <c r="B34" s="477"/>
      <c r="C34" s="476"/>
      <c r="D34" s="869" t="s">
        <v>1104</v>
      </c>
      <c r="E34" s="477"/>
      <c r="F34" s="122"/>
      <c r="G34" s="477"/>
      <c r="H34" s="178"/>
    </row>
    <row r="35" spans="1:8" x14ac:dyDescent="0.25">
      <c r="A35" s="122"/>
      <c r="B35" s="297"/>
      <c r="C35" s="298" t="s">
        <v>131</v>
      </c>
      <c r="D35" s="298" t="s">
        <v>132</v>
      </c>
      <c r="E35" s="297"/>
      <c r="F35" s="122"/>
      <c r="G35" s="297"/>
      <c r="H35" s="178"/>
    </row>
    <row r="36" spans="1:8" x14ac:dyDescent="0.25">
      <c r="G36" s="178" t="s">
        <v>372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O92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501</v>
      </c>
      <c r="B3" s="1264"/>
      <c r="C3" s="1264"/>
      <c r="D3" s="1264"/>
      <c r="E3" s="1264"/>
      <c r="F3" s="1264"/>
      <c r="G3" s="480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18.75" x14ac:dyDescent="0.3">
      <c r="A11" s="1265" t="s">
        <v>585</v>
      </c>
      <c r="B11" s="1266"/>
      <c r="C11" s="1266"/>
      <c r="D11" s="1266"/>
      <c r="E11" s="1266"/>
      <c r="F11" s="1267"/>
      <c r="G11" s="306"/>
      <c r="H11" s="306"/>
      <c r="I11" s="306"/>
      <c r="O11" s="116"/>
    </row>
    <row r="12" spans="1:15" s="115" customFormat="1" ht="54" customHeight="1" x14ac:dyDescent="0.3">
      <c r="A12" s="355">
        <v>1</v>
      </c>
      <c r="B12" s="131" t="s">
        <v>351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O12" s="116"/>
    </row>
    <row r="13" spans="1:15" s="115" customFormat="1" ht="54" customHeight="1" x14ac:dyDescent="0.3">
      <c r="A13" s="355">
        <v>2</v>
      </c>
      <c r="B13" s="131" t="s">
        <v>352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K13" s="117"/>
      <c r="N13" s="118"/>
      <c r="O13" s="116"/>
    </row>
    <row r="14" spans="1:15" s="115" customFormat="1" ht="39.75" customHeight="1" x14ac:dyDescent="0.3">
      <c r="A14" s="355">
        <v>3</v>
      </c>
      <c r="B14" s="131" t="s">
        <v>353</v>
      </c>
      <c r="C14" s="433"/>
      <c r="D14" s="433"/>
      <c r="E14" s="434" t="e">
        <f>F14/D14</f>
        <v>#DIV/0!</v>
      </c>
      <c r="F14" s="356"/>
      <c r="G14" s="356"/>
      <c r="H14" s="310"/>
      <c r="I14" s="311">
        <f>F14-H14</f>
        <v>0</v>
      </c>
      <c r="O14" s="116"/>
    </row>
    <row r="15" spans="1:15" s="115" customFormat="1" ht="39.75" customHeight="1" x14ac:dyDescent="0.3">
      <c r="A15" s="355">
        <v>4</v>
      </c>
      <c r="B15" s="131" t="s">
        <v>583</v>
      </c>
      <c r="C15" s="433"/>
      <c r="D15" s="433"/>
      <c r="E15" s="434" t="e">
        <f>F15/D15</f>
        <v>#DIV/0!</v>
      </c>
      <c r="F15" s="356"/>
      <c r="G15" s="356"/>
      <c r="H15" s="310"/>
      <c r="I15" s="311">
        <f>F15-H15</f>
        <v>0</v>
      </c>
      <c r="O15" s="116"/>
    </row>
    <row r="16" spans="1:15" s="115" customFormat="1" ht="18.75" x14ac:dyDescent="0.3">
      <c r="A16" s="438"/>
      <c r="B16" s="439" t="s">
        <v>295</v>
      </c>
      <c r="C16" s="440" t="s">
        <v>305</v>
      </c>
      <c r="D16" s="440" t="s">
        <v>305</v>
      </c>
      <c r="E16" s="440" t="s">
        <v>305</v>
      </c>
      <c r="F16" s="441">
        <f>SUM(F12:F15)</f>
        <v>0</v>
      </c>
      <c r="G16" s="357" t="s">
        <v>587</v>
      </c>
      <c r="H16" s="312">
        <f>SUM(H12:H15)</f>
        <v>0</v>
      </c>
      <c r="I16" s="312">
        <f>SUM(I12:I15)</f>
        <v>0</v>
      </c>
      <c r="O16" s="116"/>
    </row>
    <row r="17" spans="1:15" s="115" customFormat="1" ht="18.75" x14ac:dyDescent="0.3">
      <c r="A17" s="1265" t="s">
        <v>586</v>
      </c>
      <c r="B17" s="1266"/>
      <c r="C17" s="1266"/>
      <c r="D17" s="1266"/>
      <c r="E17" s="1266"/>
      <c r="F17" s="1267"/>
      <c r="G17" s="314"/>
      <c r="H17" s="316"/>
      <c r="I17" s="316"/>
      <c r="O17" s="116"/>
    </row>
    <row r="18" spans="1:15" s="115" customFormat="1" ht="54" customHeight="1" x14ac:dyDescent="0.3">
      <c r="A18" s="355">
        <v>1</v>
      </c>
      <c r="B18" s="131" t="s">
        <v>351</v>
      </c>
      <c r="C18" s="433"/>
      <c r="D18" s="433"/>
      <c r="E18" s="434" t="e">
        <f>F18/D18</f>
        <v>#DIV/0!</v>
      </c>
      <c r="F18" s="356"/>
      <c r="G18" s="356"/>
      <c r="H18" s="310"/>
      <c r="I18" s="311">
        <f>F18-H18</f>
        <v>0</v>
      </c>
      <c r="O18" s="116"/>
    </row>
    <row r="19" spans="1:15" s="115" customFormat="1" ht="54" customHeight="1" x14ac:dyDescent="0.3">
      <c r="A19" s="355">
        <v>2</v>
      </c>
      <c r="B19" s="131" t="s">
        <v>352</v>
      </c>
      <c r="C19" s="433"/>
      <c r="D19" s="433"/>
      <c r="E19" s="434" t="e">
        <f>F19/D19</f>
        <v>#DIV/0!</v>
      </c>
      <c r="F19" s="356"/>
      <c r="G19" s="356"/>
      <c r="H19" s="310"/>
      <c r="I19" s="311">
        <f>F19-H19</f>
        <v>0</v>
      </c>
      <c r="K19" s="117"/>
      <c r="N19" s="118"/>
      <c r="O19" s="116"/>
    </row>
    <row r="20" spans="1:15" s="115" customFormat="1" ht="39.75" customHeight="1" x14ac:dyDescent="0.3">
      <c r="A20" s="355">
        <v>3</v>
      </c>
      <c r="B20" s="131" t="s">
        <v>353</v>
      </c>
      <c r="C20" s="433"/>
      <c r="D20" s="433"/>
      <c r="E20" s="434" t="e">
        <f>F20/D20</f>
        <v>#DIV/0!</v>
      </c>
      <c r="F20" s="356"/>
      <c r="G20" s="356"/>
      <c r="H20" s="310"/>
      <c r="I20" s="311">
        <f>F20-H20</f>
        <v>0</v>
      </c>
      <c r="O20" s="116"/>
    </row>
    <row r="21" spans="1:15" s="115" customFormat="1" ht="39.75" customHeight="1" x14ac:dyDescent="0.3">
      <c r="A21" s="355">
        <v>4</v>
      </c>
      <c r="B21" s="131" t="s">
        <v>583</v>
      </c>
      <c r="C21" s="433"/>
      <c r="D21" s="433"/>
      <c r="E21" s="434" t="e">
        <f>F21/D21</f>
        <v>#DIV/0!</v>
      </c>
      <c r="F21" s="356"/>
      <c r="G21" s="356"/>
      <c r="H21" s="310"/>
      <c r="I21" s="311">
        <f>F21-H21</f>
        <v>0</v>
      </c>
      <c r="O21" s="116"/>
    </row>
    <row r="22" spans="1:15" s="115" customFormat="1" ht="18.75" x14ac:dyDescent="0.3">
      <c r="A22" s="438"/>
      <c r="B22" s="439" t="s">
        <v>295</v>
      </c>
      <c r="C22" s="440" t="s">
        <v>305</v>
      </c>
      <c r="D22" s="440" t="s">
        <v>305</v>
      </c>
      <c r="E22" s="440" t="s">
        <v>305</v>
      </c>
      <c r="F22" s="441">
        <f>SUM(F18:F21)</f>
        <v>0</v>
      </c>
      <c r="G22" s="357" t="s">
        <v>588</v>
      </c>
      <c r="H22" s="312">
        <f>SUM(H18:H21)</f>
        <v>0</v>
      </c>
      <c r="I22" s="312">
        <f>SUM(I18:I21)</f>
        <v>0</v>
      </c>
      <c r="O22" s="116"/>
    </row>
    <row r="23" spans="1:15" s="115" customFormat="1" ht="18.75" x14ac:dyDescent="0.3">
      <c r="A23" s="53"/>
      <c r="B23" s="53"/>
      <c r="C23" s="53"/>
      <c r="D23" s="53"/>
      <c r="E23" s="53"/>
      <c r="F23" s="53"/>
      <c r="G23" s="314" t="s">
        <v>464</v>
      </c>
      <c r="H23" s="315">
        <f>H16+H22</f>
        <v>0</v>
      </c>
      <c r="I23" s="315">
        <f>I16+I22</f>
        <v>0</v>
      </c>
      <c r="O23" s="116"/>
    </row>
    <row r="24" spans="1:15" s="115" customFormat="1" ht="18.75" x14ac:dyDescent="0.3">
      <c r="A24" s="53"/>
      <c r="B24" s="53"/>
      <c r="C24" s="53"/>
      <c r="D24" s="53"/>
      <c r="E24" s="53"/>
      <c r="F24" s="53"/>
      <c r="G24" s="314"/>
      <c r="H24" s="316"/>
      <c r="I24" s="316"/>
      <c r="O24" s="116"/>
    </row>
    <row r="25" spans="1:15" s="115" customFormat="1" ht="18.75" x14ac:dyDescent="0.3">
      <c r="A25" s="53"/>
      <c r="B25" s="53"/>
      <c r="C25" s="53"/>
      <c r="D25" s="53"/>
      <c r="E25" s="53"/>
      <c r="F25" s="53"/>
      <c r="G25" s="314"/>
      <c r="H25" s="316"/>
      <c r="I25" s="316"/>
      <c r="O25" s="116"/>
    </row>
    <row r="26" spans="1:15" s="477" customFormat="1" ht="23.25" customHeight="1" x14ac:dyDescent="0.25">
      <c r="A26" s="696" t="s">
        <v>762</v>
      </c>
      <c r="D26" s="476"/>
      <c r="F26" s="864" t="s">
        <v>1101</v>
      </c>
      <c r="I26" s="296"/>
    </row>
    <row r="27" spans="1:15" s="297" customFormat="1" ht="12.75" x14ac:dyDescent="0.25">
      <c r="D27" s="298" t="s">
        <v>131</v>
      </c>
      <c r="F27" s="298" t="s">
        <v>132</v>
      </c>
      <c r="I27" s="299"/>
    </row>
    <row r="28" spans="1:15" s="41" customFormat="1" ht="15.75" x14ac:dyDescent="0.25">
      <c r="I28" s="300"/>
    </row>
    <row r="29" spans="1:15" s="477" customFormat="1" ht="23.25" customHeight="1" x14ac:dyDescent="0.25">
      <c r="A29" s="475" t="s">
        <v>133</v>
      </c>
      <c r="D29" s="476"/>
      <c r="F29" s="869" t="s">
        <v>1104</v>
      </c>
      <c r="I29" s="296"/>
    </row>
    <row r="30" spans="1:15" s="297" customFormat="1" ht="12.75" x14ac:dyDescent="0.25">
      <c r="D30" s="298" t="s">
        <v>131</v>
      </c>
      <c r="F30" s="298" t="s">
        <v>132</v>
      </c>
      <c r="I30" s="299"/>
    </row>
    <row r="31" spans="1:15" s="115" customFormat="1" ht="18.75" x14ac:dyDescent="0.3">
      <c r="B31" s="119"/>
      <c r="C31" s="119"/>
      <c r="D31" s="119"/>
      <c r="E31" s="120"/>
      <c r="F31" s="120"/>
      <c r="G31" s="120"/>
      <c r="O31" s="116"/>
    </row>
    <row r="32" spans="1:15" ht="18.75" x14ac:dyDescent="0.3">
      <c r="B32" s="119"/>
      <c r="C32" s="119"/>
      <c r="D32" s="119"/>
      <c r="E32" s="119"/>
      <c r="F32" s="119"/>
      <c r="G32" s="119"/>
    </row>
    <row r="33" spans="2:7" ht="18.75" x14ac:dyDescent="0.3">
      <c r="B33" s="119"/>
      <c r="C33" s="119"/>
      <c r="D33" s="119"/>
      <c r="E33" s="119"/>
      <c r="F33" s="119"/>
      <c r="G33" s="119"/>
    </row>
    <row r="34" spans="2:7" ht="18.75" x14ac:dyDescent="0.3">
      <c r="B34" s="53"/>
      <c r="C34" s="53"/>
      <c r="D34" s="53"/>
      <c r="E34" s="53"/>
      <c r="F34" s="53"/>
      <c r="G34" s="53"/>
    </row>
    <row r="40" spans="2:7" x14ac:dyDescent="0.25">
      <c r="F40" s="121"/>
    </row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90" hidden="1" x14ac:dyDescent="0.25"/>
    <row r="91" hidden="1" x14ac:dyDescent="0.25"/>
    <row r="92" hidden="1" x14ac:dyDescent="0.25"/>
  </sheetData>
  <mergeCells count="4">
    <mergeCell ref="A3:F3"/>
    <mergeCell ref="A11:F11"/>
    <mergeCell ref="A17:F17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 x14ac:dyDescent="0.3"/>
  <cols>
    <col min="1" max="1" width="8" style="122" customWidth="1"/>
    <col min="2" max="2" width="74.140625" style="122" customWidth="1"/>
    <col min="3" max="3" width="24.7109375" style="122" customWidth="1"/>
    <col min="4" max="4" width="34" style="122" customWidth="1"/>
    <col min="5" max="5" width="29.5703125" style="141" customWidth="1"/>
    <col min="6" max="7" width="22.5703125" style="141" customWidth="1"/>
    <col min="8" max="8" width="38.42578125" style="119" customWidth="1"/>
    <col min="9" max="255" width="9.140625" style="122"/>
    <col min="256" max="256" width="8" style="122" customWidth="1"/>
    <col min="257" max="257" width="74.140625" style="122" customWidth="1"/>
    <col min="258" max="258" width="24.7109375" style="122" customWidth="1"/>
    <col min="259" max="260" width="34" style="122" customWidth="1"/>
    <col min="261" max="261" width="11.7109375" style="122" customWidth="1"/>
    <col min="262" max="511" width="9.140625" style="122"/>
    <col min="512" max="512" width="8" style="122" customWidth="1"/>
    <col min="513" max="513" width="74.140625" style="122" customWidth="1"/>
    <col min="514" max="514" width="24.7109375" style="122" customWidth="1"/>
    <col min="515" max="516" width="34" style="122" customWidth="1"/>
    <col min="517" max="517" width="11.7109375" style="122" customWidth="1"/>
    <col min="518" max="767" width="9.140625" style="122"/>
    <col min="768" max="768" width="8" style="122" customWidth="1"/>
    <col min="769" max="769" width="74.140625" style="122" customWidth="1"/>
    <col min="770" max="770" width="24.7109375" style="122" customWidth="1"/>
    <col min="771" max="772" width="34" style="122" customWidth="1"/>
    <col min="773" max="773" width="11.7109375" style="122" customWidth="1"/>
    <col min="774" max="1023" width="9.140625" style="122"/>
    <col min="1024" max="1024" width="8" style="122" customWidth="1"/>
    <col min="1025" max="1025" width="74.140625" style="122" customWidth="1"/>
    <col min="1026" max="1026" width="24.7109375" style="122" customWidth="1"/>
    <col min="1027" max="1028" width="34" style="122" customWidth="1"/>
    <col min="1029" max="1029" width="11.7109375" style="122" customWidth="1"/>
    <col min="1030" max="1279" width="9.140625" style="122"/>
    <col min="1280" max="1280" width="8" style="122" customWidth="1"/>
    <col min="1281" max="1281" width="74.140625" style="122" customWidth="1"/>
    <col min="1282" max="1282" width="24.7109375" style="122" customWidth="1"/>
    <col min="1283" max="1284" width="34" style="122" customWidth="1"/>
    <col min="1285" max="1285" width="11.7109375" style="122" customWidth="1"/>
    <col min="1286" max="1535" width="9.140625" style="122"/>
    <col min="1536" max="1536" width="8" style="122" customWidth="1"/>
    <col min="1537" max="1537" width="74.140625" style="122" customWidth="1"/>
    <col min="1538" max="1538" width="24.7109375" style="122" customWidth="1"/>
    <col min="1539" max="1540" width="34" style="122" customWidth="1"/>
    <col min="1541" max="1541" width="11.7109375" style="122" customWidth="1"/>
    <col min="1542" max="1791" width="9.140625" style="122"/>
    <col min="1792" max="1792" width="8" style="122" customWidth="1"/>
    <col min="1793" max="1793" width="74.140625" style="122" customWidth="1"/>
    <col min="1794" max="1794" width="24.7109375" style="122" customWidth="1"/>
    <col min="1795" max="1796" width="34" style="122" customWidth="1"/>
    <col min="1797" max="1797" width="11.7109375" style="122" customWidth="1"/>
    <col min="1798" max="2047" width="9.140625" style="122"/>
    <col min="2048" max="2048" width="8" style="122" customWidth="1"/>
    <col min="2049" max="2049" width="74.140625" style="122" customWidth="1"/>
    <col min="2050" max="2050" width="24.7109375" style="122" customWidth="1"/>
    <col min="2051" max="2052" width="34" style="122" customWidth="1"/>
    <col min="2053" max="2053" width="11.7109375" style="122" customWidth="1"/>
    <col min="2054" max="2303" width="9.140625" style="122"/>
    <col min="2304" max="2304" width="8" style="122" customWidth="1"/>
    <col min="2305" max="2305" width="74.140625" style="122" customWidth="1"/>
    <col min="2306" max="2306" width="24.7109375" style="122" customWidth="1"/>
    <col min="2307" max="2308" width="34" style="122" customWidth="1"/>
    <col min="2309" max="2309" width="11.7109375" style="122" customWidth="1"/>
    <col min="2310" max="2559" width="9.140625" style="122"/>
    <col min="2560" max="2560" width="8" style="122" customWidth="1"/>
    <col min="2561" max="2561" width="74.140625" style="122" customWidth="1"/>
    <col min="2562" max="2562" width="24.7109375" style="122" customWidth="1"/>
    <col min="2563" max="2564" width="34" style="122" customWidth="1"/>
    <col min="2565" max="2565" width="11.7109375" style="122" customWidth="1"/>
    <col min="2566" max="2815" width="9.140625" style="122"/>
    <col min="2816" max="2816" width="8" style="122" customWidth="1"/>
    <col min="2817" max="2817" width="74.140625" style="122" customWidth="1"/>
    <col min="2818" max="2818" width="24.7109375" style="122" customWidth="1"/>
    <col min="2819" max="2820" width="34" style="122" customWidth="1"/>
    <col min="2821" max="2821" width="11.7109375" style="122" customWidth="1"/>
    <col min="2822" max="3071" width="9.140625" style="122"/>
    <col min="3072" max="3072" width="8" style="122" customWidth="1"/>
    <col min="3073" max="3073" width="74.140625" style="122" customWidth="1"/>
    <col min="3074" max="3074" width="24.7109375" style="122" customWidth="1"/>
    <col min="3075" max="3076" width="34" style="122" customWidth="1"/>
    <col min="3077" max="3077" width="11.7109375" style="122" customWidth="1"/>
    <col min="3078" max="3327" width="9.140625" style="122"/>
    <col min="3328" max="3328" width="8" style="122" customWidth="1"/>
    <col min="3329" max="3329" width="74.140625" style="122" customWidth="1"/>
    <col min="3330" max="3330" width="24.7109375" style="122" customWidth="1"/>
    <col min="3331" max="3332" width="34" style="122" customWidth="1"/>
    <col min="3333" max="3333" width="11.7109375" style="122" customWidth="1"/>
    <col min="3334" max="3583" width="9.140625" style="122"/>
    <col min="3584" max="3584" width="8" style="122" customWidth="1"/>
    <col min="3585" max="3585" width="74.140625" style="122" customWidth="1"/>
    <col min="3586" max="3586" width="24.7109375" style="122" customWidth="1"/>
    <col min="3587" max="3588" width="34" style="122" customWidth="1"/>
    <col min="3589" max="3589" width="11.7109375" style="122" customWidth="1"/>
    <col min="3590" max="3839" width="9.140625" style="122"/>
    <col min="3840" max="3840" width="8" style="122" customWidth="1"/>
    <col min="3841" max="3841" width="74.140625" style="122" customWidth="1"/>
    <col min="3842" max="3842" width="24.7109375" style="122" customWidth="1"/>
    <col min="3843" max="3844" width="34" style="122" customWidth="1"/>
    <col min="3845" max="3845" width="11.7109375" style="122" customWidth="1"/>
    <col min="3846" max="4095" width="9.140625" style="122"/>
    <col min="4096" max="4096" width="8" style="122" customWidth="1"/>
    <col min="4097" max="4097" width="74.140625" style="122" customWidth="1"/>
    <col min="4098" max="4098" width="24.7109375" style="122" customWidth="1"/>
    <col min="4099" max="4100" width="34" style="122" customWidth="1"/>
    <col min="4101" max="4101" width="11.7109375" style="122" customWidth="1"/>
    <col min="4102" max="4351" width="9.140625" style="122"/>
    <col min="4352" max="4352" width="8" style="122" customWidth="1"/>
    <col min="4353" max="4353" width="74.140625" style="122" customWidth="1"/>
    <col min="4354" max="4354" width="24.7109375" style="122" customWidth="1"/>
    <col min="4355" max="4356" width="34" style="122" customWidth="1"/>
    <col min="4357" max="4357" width="11.7109375" style="122" customWidth="1"/>
    <col min="4358" max="4607" width="9.140625" style="122"/>
    <col min="4608" max="4608" width="8" style="122" customWidth="1"/>
    <col min="4609" max="4609" width="74.140625" style="122" customWidth="1"/>
    <col min="4610" max="4610" width="24.7109375" style="122" customWidth="1"/>
    <col min="4611" max="4612" width="34" style="122" customWidth="1"/>
    <col min="4613" max="4613" width="11.7109375" style="122" customWidth="1"/>
    <col min="4614" max="4863" width="9.140625" style="122"/>
    <col min="4864" max="4864" width="8" style="122" customWidth="1"/>
    <col min="4865" max="4865" width="74.140625" style="122" customWidth="1"/>
    <col min="4866" max="4866" width="24.7109375" style="122" customWidth="1"/>
    <col min="4867" max="4868" width="34" style="122" customWidth="1"/>
    <col min="4869" max="4869" width="11.7109375" style="122" customWidth="1"/>
    <col min="4870" max="5119" width="9.140625" style="122"/>
    <col min="5120" max="5120" width="8" style="122" customWidth="1"/>
    <col min="5121" max="5121" width="74.140625" style="122" customWidth="1"/>
    <col min="5122" max="5122" width="24.7109375" style="122" customWidth="1"/>
    <col min="5123" max="5124" width="34" style="122" customWidth="1"/>
    <col min="5125" max="5125" width="11.7109375" style="122" customWidth="1"/>
    <col min="5126" max="5375" width="9.140625" style="122"/>
    <col min="5376" max="5376" width="8" style="122" customWidth="1"/>
    <col min="5377" max="5377" width="74.140625" style="122" customWidth="1"/>
    <col min="5378" max="5378" width="24.7109375" style="122" customWidth="1"/>
    <col min="5379" max="5380" width="34" style="122" customWidth="1"/>
    <col min="5381" max="5381" width="11.7109375" style="122" customWidth="1"/>
    <col min="5382" max="5631" width="9.140625" style="122"/>
    <col min="5632" max="5632" width="8" style="122" customWidth="1"/>
    <col min="5633" max="5633" width="74.140625" style="122" customWidth="1"/>
    <col min="5634" max="5634" width="24.7109375" style="122" customWidth="1"/>
    <col min="5635" max="5636" width="34" style="122" customWidth="1"/>
    <col min="5637" max="5637" width="11.7109375" style="122" customWidth="1"/>
    <col min="5638" max="5887" width="9.140625" style="122"/>
    <col min="5888" max="5888" width="8" style="122" customWidth="1"/>
    <col min="5889" max="5889" width="74.140625" style="122" customWidth="1"/>
    <col min="5890" max="5890" width="24.7109375" style="122" customWidth="1"/>
    <col min="5891" max="5892" width="34" style="122" customWidth="1"/>
    <col min="5893" max="5893" width="11.7109375" style="122" customWidth="1"/>
    <col min="5894" max="6143" width="9.140625" style="122"/>
    <col min="6144" max="6144" width="8" style="122" customWidth="1"/>
    <col min="6145" max="6145" width="74.140625" style="122" customWidth="1"/>
    <col min="6146" max="6146" width="24.7109375" style="122" customWidth="1"/>
    <col min="6147" max="6148" width="34" style="122" customWidth="1"/>
    <col min="6149" max="6149" width="11.7109375" style="122" customWidth="1"/>
    <col min="6150" max="6399" width="9.140625" style="122"/>
    <col min="6400" max="6400" width="8" style="122" customWidth="1"/>
    <col min="6401" max="6401" width="74.140625" style="122" customWidth="1"/>
    <col min="6402" max="6402" width="24.7109375" style="122" customWidth="1"/>
    <col min="6403" max="6404" width="34" style="122" customWidth="1"/>
    <col min="6405" max="6405" width="11.7109375" style="122" customWidth="1"/>
    <col min="6406" max="6655" width="9.140625" style="122"/>
    <col min="6656" max="6656" width="8" style="122" customWidth="1"/>
    <col min="6657" max="6657" width="74.140625" style="122" customWidth="1"/>
    <col min="6658" max="6658" width="24.7109375" style="122" customWidth="1"/>
    <col min="6659" max="6660" width="34" style="122" customWidth="1"/>
    <col min="6661" max="6661" width="11.7109375" style="122" customWidth="1"/>
    <col min="6662" max="6911" width="9.140625" style="122"/>
    <col min="6912" max="6912" width="8" style="122" customWidth="1"/>
    <col min="6913" max="6913" width="74.140625" style="122" customWidth="1"/>
    <col min="6914" max="6914" width="24.7109375" style="122" customWidth="1"/>
    <col min="6915" max="6916" width="34" style="122" customWidth="1"/>
    <col min="6917" max="6917" width="11.7109375" style="122" customWidth="1"/>
    <col min="6918" max="7167" width="9.140625" style="122"/>
    <col min="7168" max="7168" width="8" style="122" customWidth="1"/>
    <col min="7169" max="7169" width="74.140625" style="122" customWidth="1"/>
    <col min="7170" max="7170" width="24.7109375" style="122" customWidth="1"/>
    <col min="7171" max="7172" width="34" style="122" customWidth="1"/>
    <col min="7173" max="7173" width="11.7109375" style="122" customWidth="1"/>
    <col min="7174" max="7423" width="9.140625" style="122"/>
    <col min="7424" max="7424" width="8" style="122" customWidth="1"/>
    <col min="7425" max="7425" width="74.140625" style="122" customWidth="1"/>
    <col min="7426" max="7426" width="24.7109375" style="122" customWidth="1"/>
    <col min="7427" max="7428" width="34" style="122" customWidth="1"/>
    <col min="7429" max="7429" width="11.7109375" style="122" customWidth="1"/>
    <col min="7430" max="7679" width="9.140625" style="122"/>
    <col min="7680" max="7680" width="8" style="122" customWidth="1"/>
    <col min="7681" max="7681" width="74.140625" style="122" customWidth="1"/>
    <col min="7682" max="7682" width="24.7109375" style="122" customWidth="1"/>
    <col min="7683" max="7684" width="34" style="122" customWidth="1"/>
    <col min="7685" max="7685" width="11.7109375" style="122" customWidth="1"/>
    <col min="7686" max="7935" width="9.140625" style="122"/>
    <col min="7936" max="7936" width="8" style="122" customWidth="1"/>
    <col min="7937" max="7937" width="74.140625" style="122" customWidth="1"/>
    <col min="7938" max="7938" width="24.7109375" style="122" customWidth="1"/>
    <col min="7939" max="7940" width="34" style="122" customWidth="1"/>
    <col min="7941" max="7941" width="11.7109375" style="122" customWidth="1"/>
    <col min="7942" max="8191" width="9.140625" style="122"/>
    <col min="8192" max="8192" width="8" style="122" customWidth="1"/>
    <col min="8193" max="8193" width="74.140625" style="122" customWidth="1"/>
    <col min="8194" max="8194" width="24.7109375" style="122" customWidth="1"/>
    <col min="8195" max="8196" width="34" style="122" customWidth="1"/>
    <col min="8197" max="8197" width="11.7109375" style="122" customWidth="1"/>
    <col min="8198" max="8447" width="9.140625" style="122"/>
    <col min="8448" max="8448" width="8" style="122" customWidth="1"/>
    <col min="8449" max="8449" width="74.140625" style="122" customWidth="1"/>
    <col min="8450" max="8450" width="24.7109375" style="122" customWidth="1"/>
    <col min="8451" max="8452" width="34" style="122" customWidth="1"/>
    <col min="8453" max="8453" width="11.7109375" style="122" customWidth="1"/>
    <col min="8454" max="8703" width="9.140625" style="122"/>
    <col min="8704" max="8704" width="8" style="122" customWidth="1"/>
    <col min="8705" max="8705" width="74.140625" style="122" customWidth="1"/>
    <col min="8706" max="8706" width="24.7109375" style="122" customWidth="1"/>
    <col min="8707" max="8708" width="34" style="122" customWidth="1"/>
    <col min="8709" max="8709" width="11.7109375" style="122" customWidth="1"/>
    <col min="8710" max="8959" width="9.140625" style="122"/>
    <col min="8960" max="8960" width="8" style="122" customWidth="1"/>
    <col min="8961" max="8961" width="74.140625" style="122" customWidth="1"/>
    <col min="8962" max="8962" width="24.7109375" style="122" customWidth="1"/>
    <col min="8963" max="8964" width="34" style="122" customWidth="1"/>
    <col min="8965" max="8965" width="11.7109375" style="122" customWidth="1"/>
    <col min="8966" max="9215" width="9.140625" style="122"/>
    <col min="9216" max="9216" width="8" style="122" customWidth="1"/>
    <col min="9217" max="9217" width="74.140625" style="122" customWidth="1"/>
    <col min="9218" max="9218" width="24.7109375" style="122" customWidth="1"/>
    <col min="9219" max="9220" width="34" style="122" customWidth="1"/>
    <col min="9221" max="9221" width="11.7109375" style="122" customWidth="1"/>
    <col min="9222" max="9471" width="9.140625" style="122"/>
    <col min="9472" max="9472" width="8" style="122" customWidth="1"/>
    <col min="9473" max="9473" width="74.140625" style="122" customWidth="1"/>
    <col min="9474" max="9474" width="24.7109375" style="122" customWidth="1"/>
    <col min="9475" max="9476" width="34" style="122" customWidth="1"/>
    <col min="9477" max="9477" width="11.7109375" style="122" customWidth="1"/>
    <col min="9478" max="9727" width="9.140625" style="122"/>
    <col min="9728" max="9728" width="8" style="122" customWidth="1"/>
    <col min="9729" max="9729" width="74.140625" style="122" customWidth="1"/>
    <col min="9730" max="9730" width="24.7109375" style="122" customWidth="1"/>
    <col min="9731" max="9732" width="34" style="122" customWidth="1"/>
    <col min="9733" max="9733" width="11.7109375" style="122" customWidth="1"/>
    <col min="9734" max="9983" width="9.140625" style="122"/>
    <col min="9984" max="9984" width="8" style="122" customWidth="1"/>
    <col min="9985" max="9985" width="74.140625" style="122" customWidth="1"/>
    <col min="9986" max="9986" width="24.7109375" style="122" customWidth="1"/>
    <col min="9987" max="9988" width="34" style="122" customWidth="1"/>
    <col min="9989" max="9989" width="11.7109375" style="122" customWidth="1"/>
    <col min="9990" max="10239" width="9.140625" style="122"/>
    <col min="10240" max="10240" width="8" style="122" customWidth="1"/>
    <col min="10241" max="10241" width="74.140625" style="122" customWidth="1"/>
    <col min="10242" max="10242" width="24.7109375" style="122" customWidth="1"/>
    <col min="10243" max="10244" width="34" style="122" customWidth="1"/>
    <col min="10245" max="10245" width="11.7109375" style="122" customWidth="1"/>
    <col min="10246" max="10495" width="9.140625" style="122"/>
    <col min="10496" max="10496" width="8" style="122" customWidth="1"/>
    <col min="10497" max="10497" width="74.140625" style="122" customWidth="1"/>
    <col min="10498" max="10498" width="24.7109375" style="122" customWidth="1"/>
    <col min="10499" max="10500" width="34" style="122" customWidth="1"/>
    <col min="10501" max="10501" width="11.7109375" style="122" customWidth="1"/>
    <col min="10502" max="10751" width="9.140625" style="122"/>
    <col min="10752" max="10752" width="8" style="122" customWidth="1"/>
    <col min="10753" max="10753" width="74.140625" style="122" customWidth="1"/>
    <col min="10754" max="10754" width="24.7109375" style="122" customWidth="1"/>
    <col min="10755" max="10756" width="34" style="122" customWidth="1"/>
    <col min="10757" max="10757" width="11.7109375" style="122" customWidth="1"/>
    <col min="10758" max="11007" width="9.140625" style="122"/>
    <col min="11008" max="11008" width="8" style="122" customWidth="1"/>
    <col min="11009" max="11009" width="74.140625" style="122" customWidth="1"/>
    <col min="11010" max="11010" width="24.7109375" style="122" customWidth="1"/>
    <col min="11011" max="11012" width="34" style="122" customWidth="1"/>
    <col min="11013" max="11013" width="11.7109375" style="122" customWidth="1"/>
    <col min="11014" max="11263" width="9.140625" style="122"/>
    <col min="11264" max="11264" width="8" style="122" customWidth="1"/>
    <col min="11265" max="11265" width="74.140625" style="122" customWidth="1"/>
    <col min="11266" max="11266" width="24.7109375" style="122" customWidth="1"/>
    <col min="11267" max="11268" width="34" style="122" customWidth="1"/>
    <col min="11269" max="11269" width="11.7109375" style="122" customWidth="1"/>
    <col min="11270" max="11519" width="9.140625" style="122"/>
    <col min="11520" max="11520" width="8" style="122" customWidth="1"/>
    <col min="11521" max="11521" width="74.140625" style="122" customWidth="1"/>
    <col min="11522" max="11522" width="24.7109375" style="122" customWidth="1"/>
    <col min="11523" max="11524" width="34" style="122" customWidth="1"/>
    <col min="11525" max="11525" width="11.7109375" style="122" customWidth="1"/>
    <col min="11526" max="11775" width="9.140625" style="122"/>
    <col min="11776" max="11776" width="8" style="122" customWidth="1"/>
    <col min="11777" max="11777" width="74.140625" style="122" customWidth="1"/>
    <col min="11778" max="11778" width="24.7109375" style="122" customWidth="1"/>
    <col min="11779" max="11780" width="34" style="122" customWidth="1"/>
    <col min="11781" max="11781" width="11.7109375" style="122" customWidth="1"/>
    <col min="11782" max="12031" width="9.140625" style="122"/>
    <col min="12032" max="12032" width="8" style="122" customWidth="1"/>
    <col min="12033" max="12033" width="74.140625" style="122" customWidth="1"/>
    <col min="12034" max="12034" width="24.7109375" style="122" customWidth="1"/>
    <col min="12035" max="12036" width="34" style="122" customWidth="1"/>
    <col min="12037" max="12037" width="11.7109375" style="122" customWidth="1"/>
    <col min="12038" max="12287" width="9.140625" style="122"/>
    <col min="12288" max="12288" width="8" style="122" customWidth="1"/>
    <col min="12289" max="12289" width="74.140625" style="122" customWidth="1"/>
    <col min="12290" max="12290" width="24.7109375" style="122" customWidth="1"/>
    <col min="12291" max="12292" width="34" style="122" customWidth="1"/>
    <col min="12293" max="12293" width="11.7109375" style="122" customWidth="1"/>
    <col min="12294" max="12543" width="9.140625" style="122"/>
    <col min="12544" max="12544" width="8" style="122" customWidth="1"/>
    <col min="12545" max="12545" width="74.140625" style="122" customWidth="1"/>
    <col min="12546" max="12546" width="24.7109375" style="122" customWidth="1"/>
    <col min="12547" max="12548" width="34" style="122" customWidth="1"/>
    <col min="12549" max="12549" width="11.7109375" style="122" customWidth="1"/>
    <col min="12550" max="12799" width="9.140625" style="122"/>
    <col min="12800" max="12800" width="8" style="122" customWidth="1"/>
    <col min="12801" max="12801" width="74.140625" style="122" customWidth="1"/>
    <col min="12802" max="12802" width="24.7109375" style="122" customWidth="1"/>
    <col min="12803" max="12804" width="34" style="122" customWidth="1"/>
    <col min="12805" max="12805" width="11.7109375" style="122" customWidth="1"/>
    <col min="12806" max="13055" width="9.140625" style="122"/>
    <col min="13056" max="13056" width="8" style="122" customWidth="1"/>
    <col min="13057" max="13057" width="74.140625" style="122" customWidth="1"/>
    <col min="13058" max="13058" width="24.7109375" style="122" customWidth="1"/>
    <col min="13059" max="13060" width="34" style="122" customWidth="1"/>
    <col min="13061" max="13061" width="11.7109375" style="122" customWidth="1"/>
    <col min="13062" max="13311" width="9.140625" style="122"/>
    <col min="13312" max="13312" width="8" style="122" customWidth="1"/>
    <col min="13313" max="13313" width="74.140625" style="122" customWidth="1"/>
    <col min="13314" max="13314" width="24.7109375" style="122" customWidth="1"/>
    <col min="13315" max="13316" width="34" style="122" customWidth="1"/>
    <col min="13317" max="13317" width="11.7109375" style="122" customWidth="1"/>
    <col min="13318" max="13567" width="9.140625" style="122"/>
    <col min="13568" max="13568" width="8" style="122" customWidth="1"/>
    <col min="13569" max="13569" width="74.140625" style="122" customWidth="1"/>
    <col min="13570" max="13570" width="24.7109375" style="122" customWidth="1"/>
    <col min="13571" max="13572" width="34" style="122" customWidth="1"/>
    <col min="13573" max="13573" width="11.7109375" style="122" customWidth="1"/>
    <col min="13574" max="13823" width="9.140625" style="122"/>
    <col min="13824" max="13824" width="8" style="122" customWidth="1"/>
    <col min="13825" max="13825" width="74.140625" style="122" customWidth="1"/>
    <col min="13826" max="13826" width="24.7109375" style="122" customWidth="1"/>
    <col min="13827" max="13828" width="34" style="122" customWidth="1"/>
    <col min="13829" max="13829" width="11.7109375" style="122" customWidth="1"/>
    <col min="13830" max="14079" width="9.140625" style="122"/>
    <col min="14080" max="14080" width="8" style="122" customWidth="1"/>
    <col min="14081" max="14081" width="74.140625" style="122" customWidth="1"/>
    <col min="14082" max="14082" width="24.7109375" style="122" customWidth="1"/>
    <col min="14083" max="14084" width="34" style="122" customWidth="1"/>
    <col min="14085" max="14085" width="11.7109375" style="122" customWidth="1"/>
    <col min="14086" max="14335" width="9.140625" style="122"/>
    <col min="14336" max="14336" width="8" style="122" customWidth="1"/>
    <col min="14337" max="14337" width="74.140625" style="122" customWidth="1"/>
    <col min="14338" max="14338" width="24.7109375" style="122" customWidth="1"/>
    <col min="14339" max="14340" width="34" style="122" customWidth="1"/>
    <col min="14341" max="14341" width="11.7109375" style="122" customWidth="1"/>
    <col min="14342" max="14591" width="9.140625" style="122"/>
    <col min="14592" max="14592" width="8" style="122" customWidth="1"/>
    <col min="14593" max="14593" width="74.140625" style="122" customWidth="1"/>
    <col min="14594" max="14594" width="24.7109375" style="122" customWidth="1"/>
    <col min="14595" max="14596" width="34" style="122" customWidth="1"/>
    <col min="14597" max="14597" width="11.7109375" style="122" customWidth="1"/>
    <col min="14598" max="14847" width="9.140625" style="122"/>
    <col min="14848" max="14848" width="8" style="122" customWidth="1"/>
    <col min="14849" max="14849" width="74.140625" style="122" customWidth="1"/>
    <col min="14850" max="14850" width="24.7109375" style="122" customWidth="1"/>
    <col min="14851" max="14852" width="34" style="122" customWidth="1"/>
    <col min="14853" max="14853" width="11.7109375" style="122" customWidth="1"/>
    <col min="14854" max="15103" width="9.140625" style="122"/>
    <col min="15104" max="15104" width="8" style="122" customWidth="1"/>
    <col min="15105" max="15105" width="74.140625" style="122" customWidth="1"/>
    <col min="15106" max="15106" width="24.7109375" style="122" customWidth="1"/>
    <col min="15107" max="15108" width="34" style="122" customWidth="1"/>
    <col min="15109" max="15109" width="11.7109375" style="122" customWidth="1"/>
    <col min="15110" max="15359" width="9.140625" style="122"/>
    <col min="15360" max="15360" width="8" style="122" customWidth="1"/>
    <col min="15361" max="15361" width="74.140625" style="122" customWidth="1"/>
    <col min="15362" max="15362" width="24.7109375" style="122" customWidth="1"/>
    <col min="15363" max="15364" width="34" style="122" customWidth="1"/>
    <col min="15365" max="15365" width="11.7109375" style="122" customWidth="1"/>
    <col min="15366" max="15615" width="9.140625" style="122"/>
    <col min="15616" max="15616" width="8" style="122" customWidth="1"/>
    <col min="15617" max="15617" width="74.140625" style="122" customWidth="1"/>
    <col min="15618" max="15618" width="24.7109375" style="122" customWidth="1"/>
    <col min="15619" max="15620" width="34" style="122" customWidth="1"/>
    <col min="15621" max="15621" width="11.7109375" style="122" customWidth="1"/>
    <col min="15622" max="15871" width="9.140625" style="122"/>
    <col min="15872" max="15872" width="8" style="122" customWidth="1"/>
    <col min="15873" max="15873" width="74.140625" style="122" customWidth="1"/>
    <col min="15874" max="15874" width="24.7109375" style="122" customWidth="1"/>
    <col min="15875" max="15876" width="34" style="122" customWidth="1"/>
    <col min="15877" max="15877" width="11.7109375" style="122" customWidth="1"/>
    <col min="15878" max="16127" width="9.140625" style="122"/>
    <col min="16128" max="16128" width="8" style="122" customWidth="1"/>
    <col min="16129" max="16129" width="74.140625" style="122" customWidth="1"/>
    <col min="16130" max="16130" width="24.7109375" style="122" customWidth="1"/>
    <col min="16131" max="16132" width="34" style="122" customWidth="1"/>
    <col min="16133" max="16133" width="11.7109375" style="122" customWidth="1"/>
    <col min="16134" max="16384" width="9.140625" style="122"/>
  </cols>
  <sheetData>
    <row r="1" spans="1:10" x14ac:dyDescent="0.3">
      <c r="D1" s="558" t="s">
        <v>758</v>
      </c>
    </row>
    <row r="3" spans="1:10" s="123" customFormat="1" ht="28.9" customHeight="1" x14ac:dyDescent="0.3">
      <c r="A3" s="1263" t="s">
        <v>761</v>
      </c>
      <c r="B3" s="1263"/>
      <c r="C3" s="1263"/>
      <c r="D3" s="1263"/>
      <c r="E3" s="141"/>
      <c r="F3" s="141"/>
      <c r="G3" s="141"/>
      <c r="H3" s="119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B8" s="124"/>
    </row>
    <row r="9" spans="1:10" ht="45.75" customHeight="1" x14ac:dyDescent="0.3">
      <c r="A9" s="687" t="s">
        <v>282</v>
      </c>
      <c r="B9" s="687" t="s">
        <v>297</v>
      </c>
      <c r="C9" s="687" t="s">
        <v>354</v>
      </c>
      <c r="D9" s="687" t="s">
        <v>135</v>
      </c>
      <c r="E9" s="160"/>
      <c r="F9" s="160"/>
      <c r="G9" s="160"/>
    </row>
    <row r="10" spans="1:10" ht="37.5" x14ac:dyDescent="0.25">
      <c r="A10" s="687">
        <v>1</v>
      </c>
      <c r="B10" s="687">
        <v>2</v>
      </c>
      <c r="C10" s="687">
        <v>3</v>
      </c>
      <c r="D10" s="687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0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0" x14ac:dyDescent="0.3">
      <c r="A12" s="691" t="s">
        <v>759</v>
      </c>
      <c r="B12" s="692" t="s">
        <v>760</v>
      </c>
      <c r="C12" s="693"/>
      <c r="D12" s="308"/>
      <c r="E12" s="309"/>
      <c r="F12" s="310"/>
      <c r="G12" s="310">
        <f>D12-F12</f>
        <v>0</v>
      </c>
      <c r="H12" s="310">
        <f>D12-E12</f>
        <v>0</v>
      </c>
    </row>
    <row r="13" spans="1:10" x14ac:dyDescent="0.3">
      <c r="A13" s="694"/>
      <c r="B13" s="307"/>
      <c r="C13" s="693"/>
      <c r="D13" s="308"/>
      <c r="E13" s="525"/>
      <c r="F13" s="145"/>
      <c r="G13" s="145"/>
      <c r="H13" s="310"/>
    </row>
    <row r="14" spans="1:10" s="123" customFormat="1" x14ac:dyDescent="0.3">
      <c r="A14" s="695"/>
      <c r="B14" s="487" t="s">
        <v>295</v>
      </c>
      <c r="C14" s="489" t="s">
        <v>305</v>
      </c>
      <c r="D14" s="441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0" x14ac:dyDescent="0.3">
      <c r="A15" s="1268" t="s">
        <v>586</v>
      </c>
      <c r="B15" s="1268"/>
      <c r="C15" s="1268"/>
      <c r="D15" s="1268"/>
    </row>
    <row r="16" spans="1:10" x14ac:dyDescent="0.3">
      <c r="A16" s="691" t="s">
        <v>759</v>
      </c>
      <c r="B16" s="692" t="s">
        <v>760</v>
      </c>
      <c r="C16" s="693"/>
      <c r="D16" s="308"/>
      <c r="E16" s="525"/>
      <c r="F16" s="145"/>
      <c r="G16" s="310">
        <f>D16-F16</f>
        <v>0</v>
      </c>
      <c r="H16" s="310">
        <f>D16-E16</f>
        <v>0</v>
      </c>
    </row>
    <row r="17" spans="1:9" x14ac:dyDescent="0.3">
      <c r="A17" s="694"/>
      <c r="B17" s="307"/>
      <c r="C17" s="693"/>
      <c r="D17" s="308"/>
      <c r="E17" s="525"/>
      <c r="F17" s="145"/>
      <c r="G17" s="145"/>
      <c r="H17" s="310"/>
    </row>
    <row r="18" spans="1:9" s="123" customFormat="1" x14ac:dyDescent="0.3">
      <c r="A18" s="695"/>
      <c r="B18" s="487" t="s">
        <v>295</v>
      </c>
      <c r="C18" s="489" t="s">
        <v>305</v>
      </c>
      <c r="D18" s="441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x14ac:dyDescent="0.3">
      <c r="A19" s="297"/>
      <c r="B19" s="41"/>
      <c r="C19" s="41"/>
      <c r="D19" s="41"/>
      <c r="E19" s="314" t="s">
        <v>464</v>
      </c>
      <c r="F19" s="315">
        <f>F14+F18</f>
        <v>0</v>
      </c>
      <c r="G19" s="315">
        <f>G14+G18</f>
        <v>0</v>
      </c>
      <c r="H19" s="315">
        <f>H14+H18</f>
        <v>0</v>
      </c>
      <c r="I19" s="300"/>
    </row>
    <row r="20" spans="1:9" ht="15.75" x14ac:dyDescent="0.25">
      <c r="D20" s="127"/>
      <c r="E20" s="41"/>
      <c r="F20" s="122"/>
      <c r="G20" s="41"/>
      <c r="H20" s="41"/>
    </row>
    <row r="21" spans="1:9" s="686" customFormat="1" ht="23.25" customHeight="1" x14ac:dyDescent="0.25">
      <c r="A21" s="696" t="s">
        <v>762</v>
      </c>
      <c r="C21" s="685"/>
      <c r="D21" s="864" t="s">
        <v>1101</v>
      </c>
      <c r="F21" s="122"/>
    </row>
    <row r="22" spans="1:9" s="297" customFormat="1" ht="15" x14ac:dyDescent="0.25">
      <c r="C22" s="298" t="s">
        <v>131</v>
      </c>
      <c r="D22" s="298" t="s">
        <v>132</v>
      </c>
      <c r="F22" s="122"/>
    </row>
    <row r="23" spans="1:9" s="41" customFormat="1" ht="15.75" x14ac:dyDescent="0.25">
      <c r="F23" s="122"/>
    </row>
    <row r="24" spans="1:9" s="686" customFormat="1" ht="23.25" customHeight="1" x14ac:dyDescent="0.25">
      <c r="A24" s="684" t="s">
        <v>133</v>
      </c>
      <c r="C24" s="685"/>
      <c r="D24" s="869" t="s">
        <v>1104</v>
      </c>
      <c r="F24" s="122"/>
    </row>
    <row r="25" spans="1:9" s="297" customFormat="1" ht="15" x14ac:dyDescent="0.25">
      <c r="C25" s="298" t="s">
        <v>131</v>
      </c>
      <c r="D25" s="298" t="s">
        <v>132</v>
      </c>
      <c r="F25" s="122"/>
    </row>
    <row r="27" spans="1:9" ht="27" x14ac:dyDescent="0.35">
      <c r="E27" s="143"/>
      <c r="F27" s="143"/>
      <c r="G27" s="143"/>
      <c r="H27" s="163"/>
    </row>
    <row r="28" spans="1:9" ht="21" x14ac:dyDescent="0.35">
      <c r="B28" s="15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X43"/>
  <sheetViews>
    <sheetView view="pageBreakPreview" topLeftCell="A7" zoomScale="70" zoomScaleSheetLayoutView="70" workbookViewId="0">
      <selection activeCell="U15" sqref="U15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4" customHeight="1" x14ac:dyDescent="0.3">
      <c r="A12" s="130">
        <v>1</v>
      </c>
      <c r="B12" s="131" t="s">
        <v>358</v>
      </c>
      <c r="C12" s="132" t="e">
        <f>E12/D12</f>
        <v>#DIV/0!</v>
      </c>
      <c r="D12" s="133"/>
      <c r="E12" s="133"/>
      <c r="F12" s="309"/>
      <c r="G12" s="310"/>
      <c r="H12" s="311">
        <f>E12-G12</f>
        <v>0</v>
      </c>
      <c r="T12" s="117"/>
      <c r="U12" s="115"/>
      <c r="V12" s="117"/>
      <c r="W12" s="115"/>
      <c r="X12" s="134"/>
    </row>
    <row r="13" spans="1:24" ht="23.25" customHeight="1" x14ac:dyDescent="0.3">
      <c r="A13" s="130">
        <v>2</v>
      </c>
      <c r="B13" s="131" t="s">
        <v>359</v>
      </c>
      <c r="C13" s="132" t="e">
        <f t="shared" ref="C13:C20" si="0">E13/D13</f>
        <v>#DIV/0!</v>
      </c>
      <c r="D13" s="133"/>
      <c r="E13" s="133"/>
      <c r="F13" s="309"/>
      <c r="G13" s="310"/>
      <c r="H13" s="311">
        <f t="shared" ref="H13:H20" si="1">E13-G13</f>
        <v>0</v>
      </c>
    </row>
    <row r="14" spans="1:24" ht="26.25" customHeight="1" x14ac:dyDescent="0.3">
      <c r="A14" s="130">
        <v>3</v>
      </c>
      <c r="B14" s="131" t="s">
        <v>360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customHeight="1" x14ac:dyDescent="0.3">
      <c r="A15" s="130">
        <v>4</v>
      </c>
      <c r="B15" s="131" t="s">
        <v>362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customHeight="1" x14ac:dyDescent="0.3">
      <c r="A16" s="130">
        <v>5</v>
      </c>
      <c r="B16" s="131" t="s">
        <v>361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8" ht="26.25" customHeight="1" x14ac:dyDescent="0.3">
      <c r="A17" s="130">
        <v>6</v>
      </c>
      <c r="B17" s="131" t="s">
        <v>363</v>
      </c>
      <c r="C17" s="132" t="e">
        <f t="shared" si="0"/>
        <v>#DIV/0!</v>
      </c>
      <c r="D17" s="133"/>
      <c r="E17" s="133"/>
      <c r="F17" s="309"/>
      <c r="G17" s="310"/>
      <c r="H17" s="311">
        <f t="shared" si="1"/>
        <v>0</v>
      </c>
    </row>
    <row r="18" spans="1:8" ht="26.25" customHeight="1" x14ac:dyDescent="0.3">
      <c r="A18" s="130">
        <v>7</v>
      </c>
      <c r="B18" s="131" t="s">
        <v>365</v>
      </c>
      <c r="C18" s="132" t="e">
        <f t="shared" si="0"/>
        <v>#DIV/0!</v>
      </c>
      <c r="D18" s="133"/>
      <c r="E18" s="377"/>
      <c r="F18" s="309"/>
      <c r="G18" s="310"/>
      <c r="H18" s="311">
        <f t="shared" si="1"/>
        <v>0</v>
      </c>
    </row>
    <row r="19" spans="1:8" ht="26.25" customHeight="1" x14ac:dyDescent="0.3">
      <c r="A19" s="130">
        <v>8</v>
      </c>
      <c r="B19" s="131" t="s">
        <v>364</v>
      </c>
      <c r="C19" s="132" t="e">
        <f t="shared" si="0"/>
        <v>#DIV/0!</v>
      </c>
      <c r="D19" s="133"/>
      <c r="E19" s="133"/>
      <c r="F19" s="309"/>
      <c r="G19" s="310"/>
      <c r="H19" s="311">
        <f t="shared" si="1"/>
        <v>0</v>
      </c>
    </row>
    <row r="20" spans="1:8" ht="26.25" customHeight="1" x14ac:dyDescent="0.3">
      <c r="A20" s="130">
        <v>9</v>
      </c>
      <c r="B20" s="131" t="s">
        <v>545</v>
      </c>
      <c r="C20" s="132" t="e">
        <f t="shared" si="0"/>
        <v>#DIV/0!</v>
      </c>
      <c r="D20" s="133"/>
      <c r="E20" s="133"/>
      <c r="F20" s="63"/>
      <c r="G20" s="63"/>
      <c r="H20" s="63">
        <f t="shared" si="1"/>
        <v>0</v>
      </c>
    </row>
    <row r="21" spans="1:8" x14ac:dyDescent="0.3">
      <c r="A21" s="130"/>
      <c r="B21" s="131"/>
      <c r="C21" s="130"/>
      <c r="D21" s="133"/>
      <c r="E21" s="133" t="str">
        <f>IF(C21*D21=0," ",C21*D21)</f>
        <v xml:space="preserve"> </v>
      </c>
      <c r="F21" s="63"/>
      <c r="G21" s="63"/>
      <c r="H21" s="63"/>
    </row>
    <row r="22" spans="1:8" s="135" customFormat="1" ht="22.15" customHeight="1" x14ac:dyDescent="0.3">
      <c r="A22" s="472"/>
      <c r="B22" s="439" t="s">
        <v>295</v>
      </c>
      <c r="C22" s="473" t="s">
        <v>305</v>
      </c>
      <c r="D22" s="473" t="s">
        <v>305</v>
      </c>
      <c r="E22" s="474">
        <f>SUM(E12:E21)</f>
        <v>0</v>
      </c>
      <c r="F22" s="313" t="s">
        <v>366</v>
      </c>
      <c r="G22" s="312">
        <f>SUM(G12:G21)</f>
        <v>0</v>
      </c>
      <c r="H22" s="312">
        <f>SUM(H12:H21)</f>
        <v>0</v>
      </c>
    </row>
    <row r="23" spans="1:8" s="97" customFormat="1" ht="22.15" customHeight="1" x14ac:dyDescent="0.3">
      <c r="A23" s="1265" t="s">
        <v>586</v>
      </c>
      <c r="B23" s="1266"/>
      <c r="C23" s="1266"/>
      <c r="D23" s="1266"/>
      <c r="E23" s="1267"/>
      <c r="F23" s="129"/>
      <c r="G23" s="129"/>
      <c r="H23" s="129"/>
    </row>
    <row r="24" spans="1:8" ht="24" customHeight="1" x14ac:dyDescent="0.3">
      <c r="A24" s="130">
        <v>1</v>
      </c>
      <c r="B24" s="131" t="s">
        <v>358</v>
      </c>
      <c r="C24" s="132" t="e">
        <f>E24/D24</f>
        <v>#DIV/0!</v>
      </c>
      <c r="D24" s="133"/>
      <c r="E24" s="133"/>
      <c r="F24" s="309"/>
      <c r="G24" s="310"/>
      <c r="H24" s="311">
        <f t="shared" ref="H24:H30" si="2">E24-G24</f>
        <v>0</v>
      </c>
    </row>
    <row r="25" spans="1:8" ht="23.25" customHeight="1" x14ac:dyDescent="0.3">
      <c r="A25" s="130">
        <v>2</v>
      </c>
      <c r="B25" s="131" t="s">
        <v>359</v>
      </c>
      <c r="C25" s="132" t="e">
        <f t="shared" ref="C25:C32" si="3">E25/D25</f>
        <v>#DIV/0!</v>
      </c>
      <c r="D25" s="133"/>
      <c r="E25" s="133"/>
      <c r="F25" s="309"/>
      <c r="G25" s="310"/>
      <c r="H25" s="311">
        <f t="shared" si="2"/>
        <v>0</v>
      </c>
    </row>
    <row r="26" spans="1:8" ht="26.25" customHeight="1" x14ac:dyDescent="0.3">
      <c r="A26" s="130">
        <v>3</v>
      </c>
      <c r="B26" s="131" t="s">
        <v>360</v>
      </c>
      <c r="C26" s="132" t="e">
        <f t="shared" si="3"/>
        <v>#DIV/0!</v>
      </c>
      <c r="D26" s="133"/>
      <c r="E26" s="133"/>
      <c r="F26" s="309"/>
      <c r="G26" s="310"/>
      <c r="H26" s="311">
        <f t="shared" si="2"/>
        <v>0</v>
      </c>
    </row>
    <row r="27" spans="1:8" ht="26.25" customHeight="1" x14ac:dyDescent="0.3">
      <c r="A27" s="130">
        <v>4</v>
      </c>
      <c r="B27" s="131" t="s">
        <v>362</v>
      </c>
      <c r="C27" s="132" t="e">
        <f t="shared" si="3"/>
        <v>#DIV/0!</v>
      </c>
      <c r="D27" s="133"/>
      <c r="E27" s="133"/>
      <c r="F27" s="309"/>
      <c r="G27" s="310"/>
      <c r="H27" s="311">
        <f t="shared" si="2"/>
        <v>0</v>
      </c>
    </row>
    <row r="28" spans="1:8" ht="26.25" customHeight="1" x14ac:dyDescent="0.3">
      <c r="A28" s="130">
        <v>5</v>
      </c>
      <c r="B28" s="131" t="s">
        <v>361</v>
      </c>
      <c r="C28" s="132" t="e">
        <f t="shared" si="3"/>
        <v>#DIV/0!</v>
      </c>
      <c r="D28" s="133"/>
      <c r="E28" s="133"/>
      <c r="F28" s="309"/>
      <c r="G28" s="310"/>
      <c r="H28" s="311">
        <f t="shared" si="2"/>
        <v>0</v>
      </c>
    </row>
    <row r="29" spans="1:8" ht="26.25" customHeight="1" x14ac:dyDescent="0.3">
      <c r="A29" s="130">
        <v>6</v>
      </c>
      <c r="B29" s="131" t="s">
        <v>363</v>
      </c>
      <c r="C29" s="132" t="e">
        <f t="shared" si="3"/>
        <v>#DIV/0!</v>
      </c>
      <c r="D29" s="133"/>
      <c r="E29" s="133"/>
      <c r="F29" s="309"/>
      <c r="G29" s="310"/>
      <c r="H29" s="311">
        <f t="shared" si="2"/>
        <v>0</v>
      </c>
    </row>
    <row r="30" spans="1:8" ht="26.25" customHeight="1" x14ac:dyDescent="0.3">
      <c r="A30" s="130">
        <v>7</v>
      </c>
      <c r="B30" s="131" t="s">
        <v>365</v>
      </c>
      <c r="C30" s="132" t="e">
        <f t="shared" si="3"/>
        <v>#DIV/0!</v>
      </c>
      <c r="D30" s="133"/>
      <c r="E30" s="133"/>
      <c r="F30" s="309"/>
      <c r="G30" s="310"/>
      <c r="H30" s="311">
        <f t="shared" si="2"/>
        <v>0</v>
      </c>
    </row>
    <row r="31" spans="1:8" ht="26.25" customHeight="1" x14ac:dyDescent="0.3">
      <c r="A31" s="130">
        <v>8</v>
      </c>
      <c r="B31" s="131" t="s">
        <v>364</v>
      </c>
      <c r="C31" s="132" t="e">
        <f t="shared" si="3"/>
        <v>#DIV/0!</v>
      </c>
      <c r="D31" s="133"/>
      <c r="E31" s="133"/>
      <c r="F31" s="309"/>
      <c r="G31" s="310"/>
      <c r="H31" s="311">
        <f>E31-G31</f>
        <v>0</v>
      </c>
    </row>
    <row r="32" spans="1:8" ht="26.25" customHeight="1" x14ac:dyDescent="0.3">
      <c r="A32" s="130">
        <v>9</v>
      </c>
      <c r="B32" s="131" t="s">
        <v>545</v>
      </c>
      <c r="C32" s="132" t="e">
        <f t="shared" si="3"/>
        <v>#DIV/0!</v>
      </c>
      <c r="D32" s="133"/>
      <c r="E32" s="133"/>
      <c r="F32" s="309"/>
      <c r="G32" s="310"/>
      <c r="H32" s="311"/>
    </row>
    <row r="33" spans="1:9" ht="26.25" customHeight="1" x14ac:dyDescent="0.3">
      <c r="A33" s="130"/>
      <c r="B33" s="131"/>
      <c r="C33" s="132"/>
      <c r="D33" s="133"/>
      <c r="E33" s="133"/>
      <c r="F33" s="309"/>
      <c r="G33" s="310"/>
      <c r="H33" s="311"/>
    </row>
    <row r="34" spans="1:9" s="97" customFormat="1" ht="22.15" customHeight="1" x14ac:dyDescent="0.3">
      <c r="A34" s="472"/>
      <c r="B34" s="439" t="s">
        <v>295</v>
      </c>
      <c r="C34" s="473" t="s">
        <v>305</v>
      </c>
      <c r="D34" s="473" t="s">
        <v>305</v>
      </c>
      <c r="E34" s="474">
        <f>SUM(E24:E33)</f>
        <v>0</v>
      </c>
      <c r="F34" s="313" t="s">
        <v>366</v>
      </c>
      <c r="G34" s="312">
        <f>SUM(G24:G33)</f>
        <v>0</v>
      </c>
      <c r="H34" s="312">
        <f>SUM(H24:H33)</f>
        <v>0</v>
      </c>
    </row>
    <row r="35" spans="1:9" s="97" customFormat="1" ht="22.15" customHeight="1" x14ac:dyDescent="0.3">
      <c r="A35" s="136"/>
      <c r="B35" s="137"/>
      <c r="C35" s="114"/>
      <c r="D35" s="114"/>
      <c r="E35" s="138"/>
      <c r="F35" s="314" t="s">
        <v>464</v>
      </c>
      <c r="G35" s="315">
        <f>G29+G34</f>
        <v>0</v>
      </c>
      <c r="H35" s="315">
        <f>H29+H34</f>
        <v>0</v>
      </c>
    </row>
    <row r="36" spans="1:9" s="97" customFormat="1" ht="22.15" customHeight="1" x14ac:dyDescent="0.3">
      <c r="A36" s="136"/>
      <c r="B36" s="137"/>
      <c r="C36" s="114"/>
      <c r="D36" s="114"/>
      <c r="E36" s="138"/>
      <c r="F36" s="314"/>
      <c r="G36" s="316"/>
      <c r="H36" s="316"/>
    </row>
    <row r="37" spans="1:9" s="477" customFormat="1" ht="23.25" customHeight="1" x14ac:dyDescent="0.25">
      <c r="A37" s="696" t="s">
        <v>762</v>
      </c>
      <c r="C37" s="476"/>
      <c r="E37" s="864" t="s">
        <v>1101</v>
      </c>
      <c r="I37" s="296"/>
    </row>
    <row r="38" spans="1:9" s="297" customFormat="1" ht="12.75" x14ac:dyDescent="0.25">
      <c r="C38" s="298" t="s">
        <v>131</v>
      </c>
      <c r="E38" s="298" t="s">
        <v>132</v>
      </c>
      <c r="I38" s="299"/>
    </row>
    <row r="39" spans="1:9" s="41" customFormat="1" ht="15.75" x14ac:dyDescent="0.25">
      <c r="I39" s="300"/>
    </row>
    <row r="40" spans="1:9" s="477" customFormat="1" ht="23.25" customHeight="1" x14ac:dyDescent="0.25">
      <c r="A40" s="475" t="s">
        <v>133</v>
      </c>
      <c r="C40" s="476"/>
      <c r="E40" s="869" t="s">
        <v>1104</v>
      </c>
      <c r="I40" s="296"/>
    </row>
    <row r="41" spans="1:9" s="297" customFormat="1" ht="12.75" x14ac:dyDescent="0.25">
      <c r="C41" s="298" t="s">
        <v>131</v>
      </c>
      <c r="E41" s="298" t="s">
        <v>132</v>
      </c>
      <c r="I41" s="299"/>
    </row>
    <row r="43" spans="1:9" s="139" customFormat="1" ht="19.5" x14ac:dyDescent="0.3">
      <c r="F43" s="140"/>
      <c r="G43" s="140"/>
      <c r="H43" s="140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M151"/>
  <sheetViews>
    <sheetView view="pageBreakPreview" topLeftCell="A117" zoomScale="70" zoomScaleSheetLayoutView="7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SUM(D15:D35)</f>
        <v>0</v>
      </c>
      <c r="E13" s="468" t="s">
        <v>305</v>
      </c>
      <c r="F13" s="490">
        <f>SUM(F14:F35)</f>
        <v>0</v>
      </c>
      <c r="G13" s="309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>
        <f t="shared" ref="I14:I35" si="0">F14-H14</f>
        <v>0</v>
      </c>
      <c r="J14" s="310">
        <f>F14-G14</f>
        <v>0</v>
      </c>
    </row>
    <row r="15" spans="1:13" x14ac:dyDescent="0.3">
      <c r="A15" s="330"/>
      <c r="B15" s="320" t="s">
        <v>467</v>
      </c>
      <c r="C15" s="366"/>
      <c r="D15" s="308"/>
      <c r="E15" s="498"/>
      <c r="F15" s="308"/>
      <c r="G15" s="309"/>
      <c r="H15" s="310"/>
      <c r="I15" s="310">
        <f t="shared" si="0"/>
        <v>0</v>
      </c>
      <c r="J15" s="310">
        <f t="shared" ref="J15:J35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/>
      <c r="G16" s="309"/>
      <c r="H16" s="310"/>
      <c r="I16" s="310">
        <f t="shared" si="0"/>
        <v>0</v>
      </c>
      <c r="J16" s="310">
        <f t="shared" si="1"/>
        <v>0</v>
      </c>
    </row>
    <row r="17" spans="1:10" x14ac:dyDescent="0.3">
      <c r="A17" s="330"/>
      <c r="B17" s="320" t="s">
        <v>469</v>
      </c>
      <c r="C17" s="366"/>
      <c r="D17" s="308"/>
      <c r="E17" s="495"/>
      <c r="F17" s="308"/>
      <c r="G17" s="309"/>
      <c r="H17" s="310"/>
      <c r="I17" s="310">
        <f t="shared" si="0"/>
        <v>0</v>
      </c>
      <c r="J17" s="310">
        <f t="shared" si="1"/>
        <v>0</v>
      </c>
    </row>
    <row r="18" spans="1:10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0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0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0" x14ac:dyDescent="0.3">
      <c r="A21" s="330"/>
      <c r="B21" s="320" t="s">
        <v>591</v>
      </c>
      <c r="C21" s="366"/>
      <c r="D21" s="308"/>
      <c r="E21" s="495"/>
      <c r="F21" s="308"/>
      <c r="G21" s="309"/>
      <c r="H21" s="310"/>
      <c r="I21" s="310">
        <f t="shared" si="0"/>
        <v>0</v>
      </c>
      <c r="J21" s="310">
        <f t="shared" si="1"/>
        <v>0</v>
      </c>
    </row>
    <row r="22" spans="1:10" x14ac:dyDescent="0.3">
      <c r="A22" s="330"/>
      <c r="B22" s="320" t="s">
        <v>592</v>
      </c>
      <c r="C22" s="366"/>
      <c r="D22" s="308"/>
      <c r="E22" s="495"/>
      <c r="F22" s="308"/>
      <c r="G22" s="416"/>
      <c r="H22" s="310"/>
      <c r="I22" s="310">
        <f t="shared" si="0"/>
        <v>0</v>
      </c>
      <c r="J22" s="310">
        <f t="shared" si="1"/>
        <v>0</v>
      </c>
    </row>
    <row r="23" spans="1:10" ht="37.5" x14ac:dyDescent="0.3">
      <c r="A23" s="330"/>
      <c r="B23" s="320" t="s">
        <v>472</v>
      </c>
      <c r="C23" s="366"/>
      <c r="D23" s="308"/>
      <c r="E23" s="495"/>
      <c r="F23" s="308"/>
      <c r="G23" s="418"/>
      <c r="H23" s="310"/>
      <c r="I23" s="310">
        <f t="shared" si="0"/>
        <v>0</v>
      </c>
      <c r="J23" s="310">
        <f t="shared" si="1"/>
        <v>0</v>
      </c>
    </row>
    <row r="24" spans="1:10" x14ac:dyDescent="0.3">
      <c r="A24" s="330"/>
      <c r="B24" s="320" t="s">
        <v>473</v>
      </c>
      <c r="C24" s="366"/>
      <c r="D24" s="308"/>
      <c r="E24" s="49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x14ac:dyDescent="0.3">
      <c r="A25" s="330"/>
      <c r="B25" s="320" t="s">
        <v>593</v>
      </c>
      <c r="C25" s="366"/>
      <c r="D25" s="308"/>
      <c r="E25" s="49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x14ac:dyDescent="0.3">
      <c r="A26" s="330"/>
      <c r="B26" s="320" t="s">
        <v>475</v>
      </c>
      <c r="C26" s="366"/>
      <c r="D26" s="308"/>
      <c r="E26" s="495"/>
      <c r="F26" s="308"/>
      <c r="G26" s="418"/>
      <c r="H26" s="310"/>
      <c r="I26" s="310">
        <f t="shared" si="0"/>
        <v>0</v>
      </c>
      <c r="J26" s="310">
        <f t="shared" si="1"/>
        <v>0</v>
      </c>
    </row>
    <row r="27" spans="1:10" ht="37.5" x14ac:dyDescent="0.3">
      <c r="A27" s="330"/>
      <c r="B27" s="320" t="s">
        <v>476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x14ac:dyDescent="0.3">
      <c r="A28" s="330"/>
      <c r="B28" s="320" t="s">
        <v>474</v>
      </c>
      <c r="C28" s="366"/>
      <c r="D28" s="308"/>
      <c r="E28" s="495"/>
      <c r="F28" s="308"/>
      <c r="G28" s="418"/>
      <c r="H28" s="310"/>
      <c r="I28" s="310">
        <f t="shared" si="0"/>
        <v>0</v>
      </c>
      <c r="J28" s="310">
        <f t="shared" si="1"/>
        <v>0</v>
      </c>
    </row>
    <row r="29" spans="1:10" x14ac:dyDescent="0.3">
      <c r="A29" s="330"/>
      <c r="B29" s="320" t="s">
        <v>594</v>
      </c>
      <c r="C29" s="366"/>
      <c r="D29" s="308"/>
      <c r="E29" s="495"/>
      <c r="F29" s="308"/>
      <c r="G29" s="418"/>
      <c r="H29" s="310"/>
      <c r="I29" s="310">
        <f t="shared" si="0"/>
        <v>0</v>
      </c>
      <c r="J29" s="310">
        <f t="shared" si="1"/>
        <v>0</v>
      </c>
    </row>
    <row r="30" spans="1:10" ht="20.25" customHeight="1" x14ac:dyDescent="0.3">
      <c r="A30" s="330"/>
      <c r="B30" s="307" t="s">
        <v>595</v>
      </c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0" ht="20.25" customHeight="1" x14ac:dyDescent="0.3">
      <c r="A31" s="330"/>
      <c r="B31" s="307" t="s">
        <v>596</v>
      </c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0" ht="22.5" customHeight="1" x14ac:dyDescent="0.3">
      <c r="A32" s="330"/>
      <c r="B32" s="307" t="s">
        <v>597</v>
      </c>
      <c r="C32" s="366"/>
      <c r="D32" s="308"/>
      <c r="E32" s="495"/>
      <c r="F32" s="308"/>
      <c r="G32" s="309"/>
      <c r="H32" s="310"/>
      <c r="I32" s="310">
        <f t="shared" si="0"/>
        <v>0</v>
      </c>
      <c r="J32" s="310">
        <f t="shared" si="1"/>
        <v>0</v>
      </c>
    </row>
    <row r="33" spans="1:13" ht="22.5" customHeight="1" x14ac:dyDescent="0.3">
      <c r="A33" s="330"/>
      <c r="B33" s="307"/>
      <c r="C33" s="366"/>
      <c r="D33" s="308"/>
      <c r="E33" s="495"/>
      <c r="F33" s="308"/>
      <c r="G33" s="309"/>
      <c r="H33" s="310"/>
      <c r="I33" s="310">
        <f t="shared" si="0"/>
        <v>0</v>
      </c>
      <c r="J33" s="310">
        <f t="shared" si="1"/>
        <v>0</v>
      </c>
    </row>
    <row r="34" spans="1:13" ht="22.5" customHeight="1" x14ac:dyDescent="0.3">
      <c r="A34" s="330"/>
      <c r="B34" s="307"/>
      <c r="C34" s="366"/>
      <c r="D34" s="308"/>
      <c r="E34" s="495"/>
      <c r="F34" s="308"/>
      <c r="G34" s="309"/>
      <c r="H34" s="310"/>
      <c r="I34" s="310">
        <f t="shared" si="0"/>
        <v>0</v>
      </c>
      <c r="J34" s="310">
        <f t="shared" si="1"/>
        <v>0</v>
      </c>
    </row>
    <row r="35" spans="1:13" x14ac:dyDescent="0.3">
      <c r="A35" s="330"/>
      <c r="B35" s="307"/>
      <c r="C35" s="366"/>
      <c r="D35" s="308"/>
      <c r="E35" s="495"/>
      <c r="F35" s="308"/>
      <c r="G35" s="309"/>
      <c r="H35" s="310"/>
      <c r="I35" s="310">
        <f t="shared" si="0"/>
        <v>0</v>
      </c>
      <c r="J35" s="310">
        <f t="shared" si="1"/>
        <v>0</v>
      </c>
    </row>
    <row r="36" spans="1:13" s="123" customFormat="1" x14ac:dyDescent="0.3">
      <c r="A36" s="487">
        <v>2</v>
      </c>
      <c r="B36" s="488" t="s">
        <v>371</v>
      </c>
      <c r="C36" s="489" t="s">
        <v>305</v>
      </c>
      <c r="D36" s="441">
        <f>SUM(D38:D39)</f>
        <v>0</v>
      </c>
      <c r="E36" s="496" t="s">
        <v>305</v>
      </c>
      <c r="F36" s="441">
        <f>SUM(F37:F39)</f>
        <v>0</v>
      </c>
      <c r="G36" s="309"/>
      <c r="H36" s="310"/>
      <c r="I36" s="310"/>
      <c r="J36" s="310"/>
      <c r="K36" s="400"/>
      <c r="L36" s="400"/>
      <c r="M36" s="400"/>
    </row>
    <row r="37" spans="1:13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>F37-H37</f>
        <v>0</v>
      </c>
      <c r="J37" s="310">
        <f>F37-G37</f>
        <v>0</v>
      </c>
    </row>
    <row r="38" spans="1:13" ht="21" customHeight="1" x14ac:dyDescent="0.3">
      <c r="A38" s="330"/>
      <c r="B38" s="307"/>
      <c r="C38" s="366"/>
      <c r="D38" s="308" t="s">
        <v>372</v>
      </c>
      <c r="E38" s="498"/>
      <c r="F38" s="308"/>
      <c r="G38" s="309"/>
      <c r="H38" s="310"/>
      <c r="I38" s="310">
        <f>F38-H38</f>
        <v>0</v>
      </c>
      <c r="J38" s="310">
        <f>F38-G38</f>
        <v>0</v>
      </c>
    </row>
    <row r="39" spans="1:13" x14ac:dyDescent="0.3">
      <c r="A39" s="330"/>
      <c r="B39" s="307"/>
      <c r="C39" s="366"/>
      <c r="D39" s="308"/>
      <c r="E39" s="498"/>
      <c r="F39" s="308"/>
      <c r="G39" s="309"/>
      <c r="H39" s="310"/>
      <c r="I39" s="310">
        <f>F39-H39</f>
        <v>0</v>
      </c>
      <c r="J39" s="310">
        <f>F39-G39</f>
        <v>0</v>
      </c>
    </row>
    <row r="40" spans="1:13" s="123" customFormat="1" x14ac:dyDescent="0.3">
      <c r="A40" s="487">
        <v>3</v>
      </c>
      <c r="B40" s="488" t="s">
        <v>373</v>
      </c>
      <c r="C40" s="489" t="s">
        <v>305</v>
      </c>
      <c r="D40" s="490">
        <f>SUM(D42:D53)</f>
        <v>0</v>
      </c>
      <c r="E40" s="497" t="s">
        <v>305</v>
      </c>
      <c r="F40" s="490">
        <f>SUM(F41:F48)</f>
        <v>0</v>
      </c>
      <c r="G40" s="309"/>
      <c r="H40" s="310"/>
      <c r="I40" s="310"/>
      <c r="J40" s="310"/>
      <c r="K40" s="400"/>
      <c r="L40" s="400"/>
      <c r="M40" s="400"/>
    </row>
    <row r="41" spans="1:13" x14ac:dyDescent="0.3">
      <c r="A41" s="330"/>
      <c r="B41" s="307" t="s">
        <v>199</v>
      </c>
      <c r="C41" s="366"/>
      <c r="D41" s="308"/>
      <c r="E41" s="498"/>
      <c r="F41" s="308"/>
      <c r="G41" s="309"/>
      <c r="H41" s="310"/>
      <c r="I41" s="310">
        <f t="shared" ref="I41:I48" si="2">F41-H41</f>
        <v>0</v>
      </c>
      <c r="J41" s="310">
        <f t="shared" ref="J41:J48" si="3">F41-G41</f>
        <v>0</v>
      </c>
    </row>
    <row r="42" spans="1:13" ht="23.45" customHeight="1" x14ac:dyDescent="0.3">
      <c r="A42" s="330"/>
      <c r="B42" s="612" t="s">
        <v>692</v>
      </c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customHeight="1" x14ac:dyDescent="0.3">
      <c r="A43" s="330"/>
      <c r="B43" s="612" t="s">
        <v>603</v>
      </c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3.45" customHeight="1" x14ac:dyDescent="0.3">
      <c r="A44" s="330"/>
      <c r="B44" s="327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ht="23.45" customHeight="1" x14ac:dyDescent="0.3">
      <c r="A45" s="330"/>
      <c r="B45" s="327"/>
      <c r="C45" s="366"/>
      <c r="D45" s="308"/>
      <c r="E45" s="498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3" ht="23.45" customHeight="1" x14ac:dyDescent="0.3">
      <c r="A46" s="330"/>
      <c r="B46" s="327"/>
      <c r="C46" s="366"/>
      <c r="D46" s="308"/>
      <c r="E46" s="498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3" ht="23.45" customHeight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 t="shared" si="2"/>
        <v>0</v>
      </c>
      <c r="J47" s="310">
        <f t="shared" si="3"/>
        <v>0</v>
      </c>
    </row>
    <row r="48" spans="1:13" ht="24" customHeight="1" x14ac:dyDescent="0.3">
      <c r="A48" s="330"/>
      <c r="B48" s="332"/>
      <c r="C48" s="366"/>
      <c r="D48" s="308"/>
      <c r="E48" s="498"/>
      <c r="F48" s="308"/>
      <c r="G48" s="309"/>
      <c r="H48" s="310"/>
      <c r="I48" s="310">
        <f t="shared" si="2"/>
        <v>0</v>
      </c>
      <c r="J48" s="310">
        <f t="shared" si="3"/>
        <v>0</v>
      </c>
    </row>
    <row r="49" spans="1:13" s="123" customFormat="1" ht="20.25" customHeight="1" x14ac:dyDescent="0.3">
      <c r="A49" s="487">
        <v>4</v>
      </c>
      <c r="B49" s="488" t="s">
        <v>374</v>
      </c>
      <c r="C49" s="489" t="s">
        <v>305</v>
      </c>
      <c r="D49" s="490">
        <f>SUM(D53:D53)</f>
        <v>0</v>
      </c>
      <c r="E49" s="497" t="s">
        <v>305</v>
      </c>
      <c r="F49" s="490">
        <f>SUM(F50:F53)</f>
        <v>0</v>
      </c>
      <c r="G49" s="309"/>
      <c r="H49" s="310"/>
      <c r="I49" s="310"/>
      <c r="J49" s="310"/>
      <c r="K49" s="400"/>
      <c r="L49" s="400"/>
      <c r="M49" s="400"/>
    </row>
    <row r="50" spans="1:13" x14ac:dyDescent="0.3">
      <c r="A50" s="330"/>
      <c r="B50" s="327" t="s">
        <v>199</v>
      </c>
      <c r="C50" s="366"/>
      <c r="D50" s="308"/>
      <c r="E50" s="498"/>
      <c r="F50" s="308"/>
      <c r="G50" s="309"/>
      <c r="H50" s="310"/>
      <c r="I50" s="310">
        <f>F50-H50</f>
        <v>0</v>
      </c>
      <c r="J50" s="310">
        <f>F50-G50</f>
        <v>0</v>
      </c>
    </row>
    <row r="51" spans="1:13" x14ac:dyDescent="0.3">
      <c r="A51" s="330"/>
      <c r="B51" s="321" t="s">
        <v>477</v>
      </c>
      <c r="C51" s="366"/>
      <c r="D51" s="308"/>
      <c r="E51" s="498"/>
      <c r="F51" s="308"/>
      <c r="G51" s="309"/>
      <c r="H51" s="310"/>
      <c r="I51" s="310">
        <f>F51-H51</f>
        <v>0</v>
      </c>
      <c r="J51" s="310">
        <f>F51-G51</f>
        <v>0</v>
      </c>
    </row>
    <row r="52" spans="1:13" x14ac:dyDescent="0.3">
      <c r="A52" s="330"/>
      <c r="B52" s="327"/>
      <c r="C52" s="366"/>
      <c r="D52" s="308"/>
      <c r="E52" s="498"/>
      <c r="F52" s="308"/>
      <c r="G52" s="309"/>
      <c r="H52" s="310"/>
      <c r="I52" s="310">
        <f>F52-H52</f>
        <v>0</v>
      </c>
      <c r="J52" s="310">
        <f>F52-G52</f>
        <v>0</v>
      </c>
    </row>
    <row r="53" spans="1:13" x14ac:dyDescent="0.3">
      <c r="A53" s="330"/>
      <c r="B53" s="327"/>
      <c r="C53" s="366"/>
      <c r="D53" s="308"/>
      <c r="E53" s="498"/>
      <c r="F53" s="308"/>
      <c r="G53" s="309"/>
      <c r="H53" s="310"/>
      <c r="I53" s="310">
        <f>F53-H53</f>
        <v>0</v>
      </c>
      <c r="J53" s="310">
        <f>F53-G53</f>
        <v>0</v>
      </c>
    </row>
    <row r="54" spans="1:13" x14ac:dyDescent="0.3">
      <c r="A54" s="487">
        <v>5</v>
      </c>
      <c r="B54" s="488" t="s">
        <v>375</v>
      </c>
      <c r="C54" s="489" t="s">
        <v>305</v>
      </c>
      <c r="D54" s="490">
        <f>SUM(D55:D76)</f>
        <v>0</v>
      </c>
      <c r="E54" s="497" t="s">
        <v>305</v>
      </c>
      <c r="F54" s="490">
        <f>SUM(F55:F76)</f>
        <v>0</v>
      </c>
      <c r="G54" s="309"/>
      <c r="H54" s="310"/>
      <c r="I54" s="310"/>
      <c r="J54" s="310"/>
    </row>
    <row r="55" spans="1:13" x14ac:dyDescent="0.3">
      <c r="A55" s="367"/>
      <c r="B55" s="368" t="s">
        <v>199</v>
      </c>
      <c r="C55" s="366"/>
      <c r="D55" s="308"/>
      <c r="E55" s="495"/>
      <c r="F55" s="308"/>
      <c r="G55" s="309"/>
      <c r="H55" s="310"/>
      <c r="I55" s="310">
        <f t="shared" ref="I55:I75" si="4">F55-H55</f>
        <v>0</v>
      </c>
      <c r="J55" s="310">
        <f t="shared" ref="J55:J75" si="5">F55-G55</f>
        <v>0</v>
      </c>
    </row>
    <row r="56" spans="1:13" x14ac:dyDescent="0.3">
      <c r="A56" s="330"/>
      <c r="B56" s="320" t="s">
        <v>478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3" x14ac:dyDescent="0.3">
      <c r="A57" s="330"/>
      <c r="B57" s="320" t="s">
        <v>479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3" x14ac:dyDescent="0.3">
      <c r="A58" s="330"/>
      <c r="B58" s="320" t="s">
        <v>480</v>
      </c>
      <c r="C58" s="366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3" x14ac:dyDescent="0.3">
      <c r="A59" s="330"/>
      <c r="B59" s="320" t="s">
        <v>481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3" x14ac:dyDescent="0.3">
      <c r="A60" s="330"/>
      <c r="B60" s="321" t="s">
        <v>482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3" x14ac:dyDescent="0.3">
      <c r="A61" s="330"/>
      <c r="B61" s="320" t="s">
        <v>483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3" x14ac:dyDescent="0.3">
      <c r="A62" s="330"/>
      <c r="B62" s="320" t="s">
        <v>485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3" x14ac:dyDescent="0.3">
      <c r="A63" s="330"/>
      <c r="B63" s="320" t="s">
        <v>484</v>
      </c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3" x14ac:dyDescent="0.3">
      <c r="A64" s="330"/>
      <c r="B64" s="320" t="s">
        <v>598</v>
      </c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3" x14ac:dyDescent="0.3">
      <c r="A65" s="330"/>
      <c r="B65" s="320" t="s">
        <v>599</v>
      </c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3" x14ac:dyDescent="0.3">
      <c r="A66" s="330"/>
      <c r="B66" s="320" t="s">
        <v>600</v>
      </c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3" x14ac:dyDescent="0.3">
      <c r="A67" s="330"/>
      <c r="B67" s="307" t="s">
        <v>602</v>
      </c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3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3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3" x14ac:dyDescent="0.3">
      <c r="A70" s="330"/>
      <c r="B70" s="307"/>
      <c r="C70" s="366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3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3" x14ac:dyDescent="0.3">
      <c r="A72" s="330"/>
      <c r="B72" s="307"/>
      <c r="C72" s="366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3" x14ac:dyDescent="0.3">
      <c r="A73" s="330"/>
      <c r="B73" s="307"/>
      <c r="C73" s="366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3" x14ac:dyDescent="0.3">
      <c r="A74" s="330"/>
      <c r="B74" s="327"/>
      <c r="C74" s="366"/>
      <c r="D74" s="308"/>
      <c r="E74" s="495"/>
      <c r="F74" s="369"/>
      <c r="G74" s="309"/>
      <c r="H74" s="310"/>
      <c r="I74" s="310">
        <f t="shared" si="4"/>
        <v>0</v>
      </c>
      <c r="J74" s="310">
        <f t="shared" si="5"/>
        <v>0</v>
      </c>
    </row>
    <row r="75" spans="1:13" x14ac:dyDescent="0.3">
      <c r="A75" s="330"/>
      <c r="B75" s="307"/>
      <c r="C75" s="366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3" x14ac:dyDescent="0.3">
      <c r="A76" s="330"/>
      <c r="B76" s="307"/>
      <c r="C76" s="366"/>
      <c r="D76" s="308"/>
      <c r="E76" s="495"/>
      <c r="F76" s="308"/>
      <c r="G76" s="309"/>
      <c r="H76" s="310"/>
      <c r="I76" s="310"/>
      <c r="J76" s="310"/>
    </row>
    <row r="77" spans="1:13" s="123" customFormat="1" x14ac:dyDescent="0.3">
      <c r="A77" s="487"/>
      <c r="B77" s="488" t="s">
        <v>295</v>
      </c>
      <c r="C77" s="489" t="s">
        <v>305</v>
      </c>
      <c r="D77" s="490">
        <f>D49+D40+D36+D13+D54</f>
        <v>0</v>
      </c>
      <c r="E77" s="497" t="s">
        <v>10</v>
      </c>
      <c r="F77" s="490">
        <f>F49+F40+F36+F13+F54</f>
        <v>0</v>
      </c>
      <c r="G77" s="313" t="s">
        <v>587</v>
      </c>
      <c r="H77" s="312">
        <f>SUM(H12:H76)</f>
        <v>0</v>
      </c>
      <c r="I77" s="312">
        <f>SUM(I12:I76)</f>
        <v>0</v>
      </c>
      <c r="J77" s="312">
        <f>SUM(J12:J76)</f>
        <v>0</v>
      </c>
      <c r="K77" s="400"/>
      <c r="L77" s="400"/>
      <c r="M77" s="400"/>
    </row>
    <row r="78" spans="1:13" x14ac:dyDescent="0.3">
      <c r="A78" s="1268" t="s">
        <v>586</v>
      </c>
      <c r="B78" s="1268"/>
      <c r="C78" s="1268"/>
      <c r="D78" s="1268"/>
      <c r="E78" s="1268"/>
      <c r="F78" s="1268"/>
      <c r="G78" s="491"/>
      <c r="H78" s="492"/>
      <c r="I78" s="492"/>
      <c r="J78" s="492"/>
    </row>
    <row r="79" spans="1:13" s="123" customFormat="1" x14ac:dyDescent="0.3">
      <c r="A79" s="487">
        <v>1</v>
      </c>
      <c r="B79" s="488" t="s">
        <v>370</v>
      </c>
      <c r="C79" s="489" t="s">
        <v>305</v>
      </c>
      <c r="D79" s="490">
        <f>SUM(D81:D101)</f>
        <v>0</v>
      </c>
      <c r="E79" s="468" t="s">
        <v>305</v>
      </c>
      <c r="F79" s="490">
        <f>SUM(F80:F101)</f>
        <v>0</v>
      </c>
      <c r="G79" s="309"/>
      <c r="H79" s="310"/>
      <c r="I79" s="310"/>
      <c r="J79" s="310"/>
      <c r="K79" s="400"/>
      <c r="L79" s="400"/>
      <c r="M79" s="400"/>
    </row>
    <row r="80" spans="1:13" x14ac:dyDescent="0.3">
      <c r="A80" s="330"/>
      <c r="B80" s="307" t="s">
        <v>199</v>
      </c>
      <c r="C80" s="366"/>
      <c r="D80" s="308"/>
      <c r="E80" s="498"/>
      <c r="F80" s="308"/>
      <c r="G80" s="309"/>
      <c r="H80" s="310"/>
      <c r="I80" s="310">
        <f t="shared" ref="I80:I101" si="6">F80-H80</f>
        <v>0</v>
      </c>
      <c r="J80" s="310">
        <f>F80-G80</f>
        <v>0</v>
      </c>
    </row>
    <row r="81" spans="1:10" x14ac:dyDescent="0.3">
      <c r="A81" s="330"/>
      <c r="B81" s="320" t="s">
        <v>467</v>
      </c>
      <c r="C81" s="366"/>
      <c r="D81" s="308"/>
      <c r="E81" s="498"/>
      <c r="F81" s="308"/>
      <c r="G81" s="309"/>
      <c r="H81" s="310"/>
      <c r="I81" s="310">
        <f t="shared" si="6"/>
        <v>0</v>
      </c>
      <c r="J81" s="310">
        <f t="shared" ref="J81:J101" si="7">F81-G81</f>
        <v>0</v>
      </c>
    </row>
    <row r="82" spans="1:10" x14ac:dyDescent="0.3">
      <c r="A82" s="330"/>
      <c r="B82" s="320" t="s">
        <v>468</v>
      </c>
      <c r="C82" s="366"/>
      <c r="D82" s="308"/>
      <c r="E82" s="498"/>
      <c r="F82" s="308"/>
      <c r="G82" s="309"/>
      <c r="H82" s="310"/>
      <c r="I82" s="310">
        <f t="shared" si="6"/>
        <v>0</v>
      </c>
      <c r="J82" s="310">
        <f t="shared" si="7"/>
        <v>0</v>
      </c>
    </row>
    <row r="83" spans="1:10" x14ac:dyDescent="0.3">
      <c r="A83" s="330"/>
      <c r="B83" s="320" t="s">
        <v>469</v>
      </c>
      <c r="C83" s="366"/>
      <c r="D83" s="308"/>
      <c r="E83" s="495"/>
      <c r="F83" s="308"/>
      <c r="G83" s="309"/>
      <c r="H83" s="310"/>
      <c r="I83" s="310">
        <f t="shared" si="6"/>
        <v>0</v>
      </c>
      <c r="J83" s="310">
        <f t="shared" si="7"/>
        <v>0</v>
      </c>
    </row>
    <row r="84" spans="1:10" x14ac:dyDescent="0.3">
      <c r="A84" s="330"/>
      <c r="B84" s="320" t="s">
        <v>470</v>
      </c>
      <c r="C84" s="366"/>
      <c r="D84" s="308"/>
      <c r="E84" s="495"/>
      <c r="F84" s="308"/>
      <c r="G84" s="418"/>
      <c r="H84" s="310"/>
      <c r="I84" s="310">
        <f t="shared" si="6"/>
        <v>0</v>
      </c>
      <c r="J84" s="310">
        <f t="shared" si="7"/>
        <v>0</v>
      </c>
    </row>
    <row r="85" spans="1:10" x14ac:dyDescent="0.3">
      <c r="A85" s="330"/>
      <c r="B85" s="320" t="s">
        <v>471</v>
      </c>
      <c r="C85" s="366"/>
      <c r="D85" s="308"/>
      <c r="E85" s="495"/>
      <c r="F85" s="308"/>
      <c r="G85" s="309"/>
      <c r="H85" s="310"/>
      <c r="I85" s="310">
        <f t="shared" si="6"/>
        <v>0</v>
      </c>
      <c r="J85" s="310">
        <f t="shared" si="7"/>
        <v>0</v>
      </c>
    </row>
    <row r="86" spans="1:10" x14ac:dyDescent="0.3">
      <c r="A86" s="330"/>
      <c r="B86" s="320" t="s">
        <v>590</v>
      </c>
      <c r="C86" s="366"/>
      <c r="D86" s="308"/>
      <c r="E86" s="495"/>
      <c r="F86" s="308"/>
      <c r="G86" s="418"/>
      <c r="H86" s="310"/>
      <c r="I86" s="310">
        <f t="shared" si="6"/>
        <v>0</v>
      </c>
      <c r="J86" s="310">
        <f t="shared" si="7"/>
        <v>0</v>
      </c>
    </row>
    <row r="87" spans="1:10" x14ac:dyDescent="0.3">
      <c r="A87" s="330"/>
      <c r="B87" s="320" t="s">
        <v>591</v>
      </c>
      <c r="C87" s="366"/>
      <c r="D87" s="308"/>
      <c r="E87" s="495"/>
      <c r="F87" s="308"/>
      <c r="G87" s="309"/>
      <c r="H87" s="310"/>
      <c r="I87" s="310">
        <f t="shared" si="6"/>
        <v>0</v>
      </c>
      <c r="J87" s="310">
        <f t="shared" si="7"/>
        <v>0</v>
      </c>
    </row>
    <row r="88" spans="1:10" x14ac:dyDescent="0.3">
      <c r="A88" s="330"/>
      <c r="B88" s="320" t="s">
        <v>592</v>
      </c>
      <c r="C88" s="366"/>
      <c r="D88" s="308"/>
      <c r="E88" s="495"/>
      <c r="F88" s="308"/>
      <c r="G88" s="416"/>
      <c r="H88" s="310"/>
      <c r="I88" s="310">
        <f t="shared" si="6"/>
        <v>0</v>
      </c>
      <c r="J88" s="310">
        <f t="shared" si="7"/>
        <v>0</v>
      </c>
    </row>
    <row r="89" spans="1:10" ht="37.5" x14ac:dyDescent="0.3">
      <c r="A89" s="330"/>
      <c r="B89" s="320" t="s">
        <v>472</v>
      </c>
      <c r="C89" s="366"/>
      <c r="D89" s="308"/>
      <c r="E89" s="495"/>
      <c r="F89" s="308"/>
      <c r="G89" s="418"/>
      <c r="H89" s="310"/>
      <c r="I89" s="310">
        <f t="shared" si="6"/>
        <v>0</v>
      </c>
      <c r="J89" s="310">
        <f t="shared" si="7"/>
        <v>0</v>
      </c>
    </row>
    <row r="90" spans="1:10" x14ac:dyDescent="0.3">
      <c r="A90" s="330"/>
      <c r="B90" s="320" t="s">
        <v>473</v>
      </c>
      <c r="C90" s="366"/>
      <c r="D90" s="308"/>
      <c r="E90" s="495"/>
      <c r="F90" s="308"/>
      <c r="G90" s="309"/>
      <c r="H90" s="310"/>
      <c r="I90" s="310">
        <f t="shared" si="6"/>
        <v>0</v>
      </c>
      <c r="J90" s="310">
        <f t="shared" si="7"/>
        <v>0</v>
      </c>
    </row>
    <row r="91" spans="1:10" x14ac:dyDescent="0.3">
      <c r="A91" s="330"/>
      <c r="B91" s="320" t="s">
        <v>593</v>
      </c>
      <c r="C91" s="366"/>
      <c r="D91" s="308"/>
      <c r="E91" s="495"/>
      <c r="F91" s="308"/>
      <c r="G91" s="309"/>
      <c r="H91" s="310"/>
      <c r="I91" s="310">
        <f t="shared" si="6"/>
        <v>0</v>
      </c>
      <c r="J91" s="310">
        <f t="shared" si="7"/>
        <v>0</v>
      </c>
    </row>
    <row r="92" spans="1:10" x14ac:dyDescent="0.3">
      <c r="A92" s="330"/>
      <c r="B92" s="320" t="s">
        <v>475</v>
      </c>
      <c r="C92" s="366"/>
      <c r="D92" s="308"/>
      <c r="E92" s="495"/>
      <c r="F92" s="308"/>
      <c r="G92" s="418"/>
      <c r="H92" s="310"/>
      <c r="I92" s="310">
        <f t="shared" si="6"/>
        <v>0</v>
      </c>
      <c r="J92" s="310">
        <f t="shared" si="7"/>
        <v>0</v>
      </c>
    </row>
    <row r="93" spans="1:10" ht="37.5" x14ac:dyDescent="0.3">
      <c r="A93" s="330"/>
      <c r="B93" s="320" t="s">
        <v>476</v>
      </c>
      <c r="C93" s="366"/>
      <c r="D93" s="308"/>
      <c r="E93" s="495"/>
      <c r="F93" s="308"/>
      <c r="G93" s="309"/>
      <c r="H93" s="310"/>
      <c r="I93" s="310">
        <f t="shared" si="6"/>
        <v>0</v>
      </c>
      <c r="J93" s="310">
        <f t="shared" si="7"/>
        <v>0</v>
      </c>
    </row>
    <row r="94" spans="1:10" x14ac:dyDescent="0.3">
      <c r="A94" s="330"/>
      <c r="B94" s="320" t="s">
        <v>474</v>
      </c>
      <c r="C94" s="366"/>
      <c r="D94" s="308"/>
      <c r="E94" s="495"/>
      <c r="F94" s="308"/>
      <c r="G94" s="418"/>
      <c r="H94" s="310"/>
      <c r="I94" s="310">
        <f t="shared" si="6"/>
        <v>0</v>
      </c>
      <c r="J94" s="310">
        <f t="shared" si="7"/>
        <v>0</v>
      </c>
    </row>
    <row r="95" spans="1:10" x14ac:dyDescent="0.3">
      <c r="A95" s="330"/>
      <c r="B95" s="320" t="s">
        <v>594</v>
      </c>
      <c r="C95" s="366"/>
      <c r="D95" s="308"/>
      <c r="E95" s="495"/>
      <c r="F95" s="308"/>
      <c r="G95" s="418"/>
      <c r="H95" s="310"/>
      <c r="I95" s="310">
        <f t="shared" si="6"/>
        <v>0</v>
      </c>
      <c r="J95" s="310">
        <f t="shared" si="7"/>
        <v>0</v>
      </c>
    </row>
    <row r="96" spans="1:10" ht="20.25" customHeight="1" x14ac:dyDescent="0.3">
      <c r="A96" s="330"/>
      <c r="B96" s="307" t="s">
        <v>595</v>
      </c>
      <c r="C96" s="366"/>
      <c r="D96" s="308"/>
      <c r="E96" s="495"/>
      <c r="F96" s="308"/>
      <c r="G96" s="309"/>
      <c r="H96" s="310"/>
      <c r="I96" s="310">
        <f t="shared" si="6"/>
        <v>0</v>
      </c>
      <c r="J96" s="310">
        <f t="shared" si="7"/>
        <v>0</v>
      </c>
    </row>
    <row r="97" spans="1:13" ht="20.25" customHeight="1" x14ac:dyDescent="0.3">
      <c r="A97" s="330"/>
      <c r="B97" s="307" t="s">
        <v>596</v>
      </c>
      <c r="C97" s="366"/>
      <c r="D97" s="308"/>
      <c r="E97" s="495"/>
      <c r="F97" s="308"/>
      <c r="G97" s="309"/>
      <c r="H97" s="310"/>
      <c r="I97" s="310">
        <f t="shared" si="6"/>
        <v>0</v>
      </c>
      <c r="J97" s="310">
        <f t="shared" si="7"/>
        <v>0</v>
      </c>
    </row>
    <row r="98" spans="1:13" ht="22.5" customHeight="1" x14ac:dyDescent="0.3">
      <c r="A98" s="330"/>
      <c r="B98" s="307" t="s">
        <v>597</v>
      </c>
      <c r="C98" s="366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3" ht="22.5" customHeight="1" x14ac:dyDescent="0.3">
      <c r="A99" s="330"/>
      <c r="B99" s="307"/>
      <c r="C99" s="366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3" ht="22.5" customHeight="1" x14ac:dyDescent="0.3">
      <c r="A100" s="330"/>
      <c r="B100" s="307"/>
      <c r="C100" s="366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3" x14ac:dyDescent="0.3">
      <c r="A101" s="330"/>
      <c r="B101" s="307"/>
      <c r="C101" s="366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3" s="123" customFormat="1" x14ac:dyDescent="0.3">
      <c r="A102" s="487">
        <v>2</v>
      </c>
      <c r="B102" s="488" t="s">
        <v>371</v>
      </c>
      <c r="C102" s="489" t="s">
        <v>305</v>
      </c>
      <c r="D102" s="490">
        <f>SUM(D104:D105)</f>
        <v>0</v>
      </c>
      <c r="E102" s="496" t="s">
        <v>305</v>
      </c>
      <c r="F102" s="490">
        <f>SUM(F103:F105)</f>
        <v>0</v>
      </c>
      <c r="G102" s="309"/>
      <c r="H102" s="310"/>
      <c r="I102" s="310"/>
      <c r="J102" s="310"/>
      <c r="K102" s="400"/>
      <c r="L102" s="400"/>
      <c r="M102" s="400"/>
    </row>
    <row r="103" spans="1:13" x14ac:dyDescent="0.3">
      <c r="A103" s="330"/>
      <c r="B103" s="307" t="s">
        <v>199</v>
      </c>
      <c r="C103" s="366"/>
      <c r="D103" s="308"/>
      <c r="E103" s="498"/>
      <c r="F103" s="308"/>
      <c r="G103" s="309"/>
      <c r="H103" s="310"/>
      <c r="I103" s="310">
        <f>F103-H103</f>
        <v>0</v>
      </c>
      <c r="J103" s="310">
        <f>F103-G103</f>
        <v>0</v>
      </c>
    </row>
    <row r="104" spans="1:13" ht="21" customHeight="1" x14ac:dyDescent="0.3">
      <c r="A104" s="330"/>
      <c r="B104" s="307"/>
      <c r="C104" s="366"/>
      <c r="D104" s="308" t="s">
        <v>372</v>
      </c>
      <c r="E104" s="498"/>
      <c r="F104" s="308"/>
      <c r="G104" s="309"/>
      <c r="H104" s="310"/>
      <c r="I104" s="310">
        <f>F104-H104</f>
        <v>0</v>
      </c>
      <c r="J104" s="310">
        <f>F104-G104</f>
        <v>0</v>
      </c>
    </row>
    <row r="105" spans="1:13" x14ac:dyDescent="0.3">
      <c r="A105" s="330"/>
      <c r="B105" s="307"/>
      <c r="C105" s="366"/>
      <c r="D105" s="308"/>
      <c r="E105" s="498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3" s="123" customFormat="1" x14ac:dyDescent="0.3">
      <c r="A106" s="487">
        <v>3</v>
      </c>
      <c r="B106" s="488" t="s">
        <v>373</v>
      </c>
      <c r="C106" s="489" t="s">
        <v>305</v>
      </c>
      <c r="D106" s="490">
        <f>SUM(D108:D119)</f>
        <v>0</v>
      </c>
      <c r="E106" s="497" t="s">
        <v>305</v>
      </c>
      <c r="F106" s="490">
        <f>SUM(F107:F114)</f>
        <v>0</v>
      </c>
      <c r="G106" s="309"/>
      <c r="H106" s="310"/>
      <c r="I106" s="310"/>
      <c r="J106" s="310"/>
      <c r="K106" s="400"/>
      <c r="L106" s="400"/>
      <c r="M106" s="400"/>
    </row>
    <row r="107" spans="1:13" x14ac:dyDescent="0.3">
      <c r="A107" s="330"/>
      <c r="B107" s="307" t="s">
        <v>199</v>
      </c>
      <c r="C107" s="366"/>
      <c r="D107" s="308"/>
      <c r="E107" s="498"/>
      <c r="F107" s="308"/>
      <c r="G107" s="309"/>
      <c r="H107" s="310"/>
      <c r="I107" s="310">
        <f t="shared" ref="I107:I114" si="8">F107-H107</f>
        <v>0</v>
      </c>
      <c r="J107" s="310">
        <f t="shared" ref="J107:J114" si="9">F107-G107</f>
        <v>0</v>
      </c>
    </row>
    <row r="108" spans="1:13" ht="23.45" customHeight="1" x14ac:dyDescent="0.3">
      <c r="A108" s="330"/>
      <c r="B108" s="612" t="s">
        <v>692</v>
      </c>
      <c r="C108" s="366"/>
      <c r="D108" s="308"/>
      <c r="E108" s="498"/>
      <c r="F108" s="308"/>
      <c r="G108" s="309"/>
      <c r="H108" s="310"/>
      <c r="I108" s="310">
        <f t="shared" si="8"/>
        <v>0</v>
      </c>
      <c r="J108" s="310">
        <f t="shared" si="9"/>
        <v>0</v>
      </c>
    </row>
    <row r="109" spans="1:13" ht="23.45" customHeight="1" x14ac:dyDescent="0.3">
      <c r="A109" s="330"/>
      <c r="B109" s="612" t="s">
        <v>603</v>
      </c>
      <c r="C109" s="366"/>
      <c r="D109" s="308"/>
      <c r="E109" s="498"/>
      <c r="F109" s="308"/>
      <c r="G109" s="309"/>
      <c r="H109" s="310"/>
      <c r="I109" s="310">
        <f t="shared" si="8"/>
        <v>0</v>
      </c>
      <c r="J109" s="310">
        <f t="shared" si="9"/>
        <v>0</v>
      </c>
    </row>
    <row r="110" spans="1:13" ht="23.45" customHeight="1" x14ac:dyDescent="0.3">
      <c r="A110" s="330"/>
      <c r="B110" s="327"/>
      <c r="C110" s="366"/>
      <c r="D110" s="308"/>
      <c r="E110" s="498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3" ht="23.45" customHeight="1" x14ac:dyDescent="0.3">
      <c r="A111" s="330"/>
      <c r="B111" s="327"/>
      <c r="C111" s="366"/>
      <c r="D111" s="308"/>
      <c r="E111" s="498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3" ht="23.45" customHeight="1" x14ac:dyDescent="0.3">
      <c r="A112" s="330"/>
      <c r="B112" s="327"/>
      <c r="C112" s="366"/>
      <c r="D112" s="308"/>
      <c r="E112" s="498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3" ht="23.45" customHeight="1" x14ac:dyDescent="0.3">
      <c r="A113" s="330"/>
      <c r="B113" s="327"/>
      <c r="C113" s="366"/>
      <c r="D113" s="308"/>
      <c r="E113" s="498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3" ht="24" customHeight="1" x14ac:dyDescent="0.3">
      <c r="A114" s="330"/>
      <c r="B114" s="332"/>
      <c r="C114" s="366"/>
      <c r="D114" s="308"/>
      <c r="E114" s="498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3" s="123" customFormat="1" ht="20.25" customHeight="1" x14ac:dyDescent="0.3">
      <c r="A115" s="487">
        <v>4</v>
      </c>
      <c r="B115" s="488" t="s">
        <v>374</v>
      </c>
      <c r="C115" s="489" t="s">
        <v>305</v>
      </c>
      <c r="D115" s="490">
        <f>SUM(D119:D119)</f>
        <v>0</v>
      </c>
      <c r="E115" s="497" t="s">
        <v>305</v>
      </c>
      <c r="F115" s="490">
        <f>SUM(F116:F119)</f>
        <v>0</v>
      </c>
      <c r="G115" s="309"/>
      <c r="H115" s="310"/>
      <c r="I115" s="310"/>
      <c r="J115" s="310"/>
      <c r="K115" s="400"/>
      <c r="L115" s="400"/>
      <c r="M115" s="400"/>
    </row>
    <row r="116" spans="1:13" x14ac:dyDescent="0.3">
      <c r="A116" s="330"/>
      <c r="B116" s="327" t="s">
        <v>199</v>
      </c>
      <c r="C116" s="366"/>
      <c r="D116" s="308"/>
      <c r="E116" s="498"/>
      <c r="F116" s="308"/>
      <c r="G116" s="309"/>
      <c r="H116" s="310"/>
      <c r="I116" s="310">
        <f>F116-H116</f>
        <v>0</v>
      </c>
      <c r="J116" s="310">
        <f>F116-G116</f>
        <v>0</v>
      </c>
    </row>
    <row r="117" spans="1:13" x14ac:dyDescent="0.3">
      <c r="A117" s="330"/>
      <c r="B117" s="321" t="s">
        <v>477</v>
      </c>
      <c r="C117" s="366"/>
      <c r="D117" s="308"/>
      <c r="E117" s="498"/>
      <c r="F117" s="308"/>
      <c r="G117" s="309"/>
      <c r="H117" s="310"/>
      <c r="I117" s="310">
        <f>F117-H117</f>
        <v>0</v>
      </c>
      <c r="J117" s="310">
        <f>F117-G117</f>
        <v>0</v>
      </c>
    </row>
    <row r="118" spans="1:13" x14ac:dyDescent="0.3">
      <c r="A118" s="330"/>
      <c r="B118" s="327"/>
      <c r="C118" s="366"/>
      <c r="D118" s="308"/>
      <c r="E118" s="498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3" x14ac:dyDescent="0.3">
      <c r="A119" s="330"/>
      <c r="B119" s="327"/>
      <c r="C119" s="366"/>
      <c r="D119" s="308"/>
      <c r="E119" s="498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3" x14ac:dyDescent="0.3">
      <c r="A120" s="487">
        <v>5</v>
      </c>
      <c r="B120" s="488" t="s">
        <v>375</v>
      </c>
      <c r="C120" s="489" t="s">
        <v>305</v>
      </c>
      <c r="D120" s="490">
        <f>SUM(D121:D142)</f>
        <v>0</v>
      </c>
      <c r="E120" s="497" t="s">
        <v>305</v>
      </c>
      <c r="F120" s="490">
        <f>SUM(F121:F142)</f>
        <v>0</v>
      </c>
      <c r="G120" s="309"/>
      <c r="H120" s="310"/>
      <c r="I120" s="310"/>
      <c r="J120" s="310"/>
    </row>
    <row r="121" spans="1:13" x14ac:dyDescent="0.3">
      <c r="A121" s="367"/>
      <c r="B121" s="368" t="s">
        <v>199</v>
      </c>
      <c r="C121" s="366"/>
      <c r="D121" s="308"/>
      <c r="E121" s="495"/>
      <c r="F121" s="308"/>
      <c r="G121" s="309"/>
      <c r="H121" s="310"/>
      <c r="I121" s="310">
        <f t="shared" ref="I121:I141" si="10">F121-H121</f>
        <v>0</v>
      </c>
      <c r="J121" s="310">
        <f t="shared" ref="J121:J141" si="11">F121-G121</f>
        <v>0</v>
      </c>
    </row>
    <row r="122" spans="1:13" x14ac:dyDescent="0.3">
      <c r="A122" s="330"/>
      <c r="B122" s="320" t="s">
        <v>478</v>
      </c>
      <c r="C122" s="366"/>
      <c r="D122" s="308"/>
      <c r="E122" s="495"/>
      <c r="F122" s="308"/>
      <c r="G122" s="309"/>
      <c r="H122" s="310"/>
      <c r="I122" s="310">
        <f t="shared" si="10"/>
        <v>0</v>
      </c>
      <c r="J122" s="310">
        <f t="shared" si="11"/>
        <v>0</v>
      </c>
    </row>
    <row r="123" spans="1:13" x14ac:dyDescent="0.3">
      <c r="A123" s="330"/>
      <c r="B123" s="320" t="s">
        <v>479</v>
      </c>
      <c r="C123" s="366"/>
      <c r="D123" s="308"/>
      <c r="E123" s="495"/>
      <c r="F123" s="308"/>
      <c r="G123" s="309"/>
      <c r="H123" s="310"/>
      <c r="I123" s="310">
        <f t="shared" si="10"/>
        <v>0</v>
      </c>
      <c r="J123" s="310">
        <f t="shared" si="11"/>
        <v>0</v>
      </c>
    </row>
    <row r="124" spans="1:13" x14ac:dyDescent="0.3">
      <c r="A124" s="330"/>
      <c r="B124" s="320" t="s">
        <v>480</v>
      </c>
      <c r="C124" s="366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3" x14ac:dyDescent="0.3">
      <c r="A125" s="330"/>
      <c r="B125" s="320" t="s">
        <v>481</v>
      </c>
      <c r="C125" s="366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3" x14ac:dyDescent="0.3">
      <c r="A126" s="330"/>
      <c r="B126" s="321" t="s">
        <v>482</v>
      </c>
      <c r="C126" s="366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3" x14ac:dyDescent="0.3">
      <c r="A127" s="330"/>
      <c r="B127" s="320" t="s">
        <v>483</v>
      </c>
      <c r="C127" s="366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3" x14ac:dyDescent="0.3">
      <c r="A128" s="330"/>
      <c r="B128" s="320" t="s">
        <v>485</v>
      </c>
      <c r="C128" s="366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3" x14ac:dyDescent="0.3">
      <c r="A129" s="330"/>
      <c r="B129" s="320" t="s">
        <v>484</v>
      </c>
      <c r="C129" s="366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</row>
    <row r="130" spans="1:13" x14ac:dyDescent="0.3">
      <c r="A130" s="330"/>
      <c r="B130" s="320" t="s">
        <v>598</v>
      </c>
      <c r="C130" s="366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3" x14ac:dyDescent="0.3">
      <c r="A131" s="330"/>
      <c r="B131" s="320" t="s">
        <v>599</v>
      </c>
      <c r="C131" s="366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3" x14ac:dyDescent="0.3">
      <c r="A132" s="330"/>
      <c r="B132" s="320" t="s">
        <v>600</v>
      </c>
      <c r="C132" s="366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3" x14ac:dyDescent="0.3">
      <c r="A133" s="330"/>
      <c r="B133" s="307" t="s">
        <v>602</v>
      </c>
      <c r="C133" s="366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3" x14ac:dyDescent="0.3">
      <c r="A134" s="330"/>
      <c r="B134" s="307"/>
      <c r="C134" s="366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3" x14ac:dyDescent="0.3">
      <c r="A135" s="330"/>
      <c r="B135" s="307"/>
      <c r="C135" s="366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3" x14ac:dyDescent="0.3">
      <c r="A136" s="330"/>
      <c r="B136" s="307"/>
      <c r="C136" s="366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3" x14ac:dyDescent="0.3">
      <c r="A137" s="330"/>
      <c r="B137" s="307"/>
      <c r="C137" s="366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3" x14ac:dyDescent="0.3">
      <c r="A138" s="330"/>
      <c r="B138" s="307"/>
      <c r="C138" s="366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3" x14ac:dyDescent="0.3">
      <c r="A139" s="330"/>
      <c r="B139" s="307"/>
      <c r="C139" s="366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3" x14ac:dyDescent="0.3">
      <c r="A140" s="330"/>
      <c r="B140" s="327"/>
      <c r="C140" s="366"/>
      <c r="D140" s="308"/>
      <c r="E140" s="495"/>
      <c r="F140" s="369"/>
      <c r="G140" s="309"/>
      <c r="H140" s="310"/>
      <c r="I140" s="310">
        <f t="shared" si="10"/>
        <v>0</v>
      </c>
      <c r="J140" s="310">
        <f t="shared" si="11"/>
        <v>0</v>
      </c>
    </row>
    <row r="141" spans="1:13" x14ac:dyDescent="0.3">
      <c r="A141" s="330"/>
      <c r="B141" s="307"/>
      <c r="C141" s="366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3" x14ac:dyDescent="0.3">
      <c r="A142" s="330"/>
      <c r="B142" s="307"/>
      <c r="C142" s="366"/>
      <c r="D142" s="308"/>
      <c r="E142" s="495"/>
      <c r="F142" s="308"/>
      <c r="G142" s="309"/>
      <c r="H142" s="310"/>
      <c r="I142" s="310"/>
      <c r="J142" s="310"/>
    </row>
    <row r="143" spans="1:13" s="123" customFormat="1" x14ac:dyDescent="0.3">
      <c r="A143" s="611"/>
      <c r="B143" s="487" t="s">
        <v>295</v>
      </c>
      <c r="C143" s="489" t="s">
        <v>305</v>
      </c>
      <c r="D143" s="441">
        <f>D115+D106+D102+D79+D120</f>
        <v>0</v>
      </c>
      <c r="E143" s="497" t="s">
        <v>10</v>
      </c>
      <c r="F143" s="441">
        <f>F115+F106+F102+F79+F120</f>
        <v>0</v>
      </c>
      <c r="G143" s="357" t="s">
        <v>588</v>
      </c>
      <c r="H143" s="312">
        <f>SUM(H78:H142)</f>
        <v>0</v>
      </c>
      <c r="I143" s="312">
        <f>SUM(I78:I142)</f>
        <v>0</v>
      </c>
      <c r="J143" s="312">
        <f>SUM(J78:J142)</f>
        <v>0</v>
      </c>
      <c r="K143" s="400"/>
      <c r="L143" s="400"/>
      <c r="M143" s="400"/>
    </row>
    <row r="144" spans="1:13" x14ac:dyDescent="0.3">
      <c r="G144" s="314" t="s">
        <v>464</v>
      </c>
      <c r="H144" s="315">
        <f>H77+H143</f>
        <v>0</v>
      </c>
      <c r="I144" s="315">
        <f>I77+I143</f>
        <v>0</v>
      </c>
      <c r="J144" s="315">
        <f>J77+J143</f>
        <v>0</v>
      </c>
    </row>
    <row r="147" spans="1:10" s="477" customFormat="1" ht="23.25" customHeight="1" x14ac:dyDescent="0.25">
      <c r="A147" s="696" t="s">
        <v>762</v>
      </c>
      <c r="D147" s="476"/>
      <c r="F147" s="864" t="s">
        <v>1101</v>
      </c>
      <c r="I147" s="296"/>
      <c r="J147" s="296"/>
    </row>
    <row r="148" spans="1:10" s="297" customFormat="1" ht="12.75" x14ac:dyDescent="0.25">
      <c r="D148" s="298" t="s">
        <v>131</v>
      </c>
      <c r="F148" s="298" t="s">
        <v>132</v>
      </c>
      <c r="I148" s="299"/>
      <c r="J148" s="299"/>
    </row>
    <row r="149" spans="1:10" s="41" customFormat="1" ht="15.75" x14ac:dyDescent="0.25">
      <c r="I149" s="300"/>
      <c r="J149" s="300"/>
    </row>
    <row r="150" spans="1:10" s="477" customFormat="1" ht="23.25" customHeight="1" x14ac:dyDescent="0.25">
      <c r="A150" s="475" t="s">
        <v>133</v>
      </c>
      <c r="D150" s="476"/>
      <c r="F150" s="869" t="s">
        <v>1104</v>
      </c>
      <c r="I150" s="296"/>
      <c r="J150" s="296"/>
    </row>
    <row r="151" spans="1:10" s="297" customFormat="1" ht="12.75" x14ac:dyDescent="0.25">
      <c r="D151" s="298" t="s">
        <v>131</v>
      </c>
      <c r="F151" s="298" t="s">
        <v>132</v>
      </c>
      <c r="I151" s="299"/>
      <c r="J151" s="299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M270"/>
  <sheetViews>
    <sheetView view="pageBreakPreview" topLeftCell="A79" zoomScale="80" zoomScaleSheetLayoutView="80" workbookViewId="0">
      <selection activeCell="B97" sqref="B97:B143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39.7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0</v>
      </c>
      <c r="G25" s="309"/>
      <c r="H25" s="310"/>
      <c r="I25" s="310"/>
      <c r="J25" s="310"/>
    </row>
    <row r="26" spans="1:10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x14ac:dyDescent="0.3">
      <c r="A73" s="334"/>
      <c r="B73" s="612" t="s">
        <v>691</v>
      </c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0</v>
      </c>
      <c r="J79" s="310">
        <f>F73-G79</f>
        <v>0</v>
      </c>
    </row>
    <row r="80" spans="1:10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0</v>
      </c>
      <c r="G81" s="313" t="s">
        <v>587</v>
      </c>
      <c r="H81" s="312">
        <f>SUM(H12:H80)</f>
        <v>0</v>
      </c>
      <c r="I81" s="312">
        <f>SUM(I12:I80)</f>
        <v>0</v>
      </c>
      <c r="J81" s="312">
        <f>SUM(J12:J80)</f>
        <v>0</v>
      </c>
    </row>
    <row r="82" spans="1:10" ht="21" customHeight="1" x14ac:dyDescent="0.3">
      <c r="A82" s="1268" t="s">
        <v>586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customHeight="1" x14ac:dyDescent="0.3">
      <c r="A95" s="504">
        <v>4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0</v>
      </c>
      <c r="G95" s="309"/>
      <c r="H95" s="310"/>
      <c r="I95" s="310"/>
      <c r="J95" s="310"/>
    </row>
    <row r="96" spans="1:10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x14ac:dyDescent="0.3">
      <c r="A143" s="334"/>
      <c r="B143" s="612" t="s">
        <v>691</v>
      </c>
      <c r="C143" s="328"/>
      <c r="D143" s="308"/>
      <c r="E143" s="495"/>
      <c r="F143" s="308"/>
      <c r="G143" s="309"/>
      <c r="H143" s="310"/>
      <c r="I143" s="310">
        <f t="shared" si="10"/>
        <v>0</v>
      </c>
      <c r="J143" s="310">
        <f t="shared" si="11"/>
        <v>0</v>
      </c>
    </row>
    <row r="144" spans="1:12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0</v>
      </c>
      <c r="J149" s="310">
        <f>F143-G149</f>
        <v>0</v>
      </c>
    </row>
    <row r="150" spans="1:10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0</v>
      </c>
      <c r="G151" s="313" t="s">
        <v>588</v>
      </c>
      <c r="H151" s="312">
        <f>SUM(H82:H150)</f>
        <v>0</v>
      </c>
      <c r="I151" s="312">
        <f>SUM(I82:I150)</f>
        <v>0</v>
      </c>
      <c r="J151" s="312">
        <f>SUM(J82:J150)</f>
        <v>0</v>
      </c>
    </row>
    <row r="152" spans="1:10" x14ac:dyDescent="0.3">
      <c r="G152" s="314" t="s">
        <v>464</v>
      </c>
      <c r="H152" s="315">
        <f>H81+H151</f>
        <v>0</v>
      </c>
      <c r="I152" s="315">
        <f>I81+I151</f>
        <v>0</v>
      </c>
      <c r="J152" s="315">
        <f>J81+J151</f>
        <v>0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696" t="s">
        <v>762</v>
      </c>
      <c r="B155" s="477"/>
      <c r="C155" s="477"/>
      <c r="D155" s="476"/>
      <c r="E155" s="477"/>
      <c r="F155" s="864" t="s">
        <v>1101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298" t="s">
        <v>131</v>
      </c>
      <c r="E156" s="297"/>
      <c r="F156" s="298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475" t="s">
        <v>133</v>
      </c>
      <c r="B158" s="477"/>
      <c r="C158" s="477"/>
      <c r="D158" s="476"/>
      <c r="E158" s="477"/>
      <c r="F158" s="869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298" t="s">
        <v>131</v>
      </c>
      <c r="E159" s="297"/>
      <c r="F159" s="298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8.140625" style="119" customWidth="1"/>
    <col min="2" max="2" width="85.140625" style="119" customWidth="1"/>
    <col min="3" max="3" width="32" style="119" customWidth="1"/>
    <col min="4" max="4" width="31.140625" style="119" customWidth="1"/>
    <col min="5" max="5" width="29.5703125" style="141" customWidth="1"/>
    <col min="6" max="7" width="22.5703125" style="141" customWidth="1"/>
    <col min="8" max="8" width="38.42578125" style="119" customWidth="1"/>
    <col min="9" max="9" width="20.85546875" style="119" customWidth="1"/>
    <col min="10" max="256" width="9.140625" style="119"/>
    <col min="257" max="257" width="8.140625" style="119" customWidth="1"/>
    <col min="258" max="258" width="85.140625" style="119" customWidth="1"/>
    <col min="259" max="259" width="32" style="119" customWidth="1"/>
    <col min="260" max="260" width="31.140625" style="119" customWidth="1"/>
    <col min="261" max="263" width="30.140625" style="119" customWidth="1"/>
    <col min="264" max="264" width="21.28515625" style="119" customWidth="1"/>
    <col min="265" max="265" width="20.85546875" style="119" customWidth="1"/>
    <col min="266" max="512" width="9.140625" style="119"/>
    <col min="513" max="513" width="8.140625" style="119" customWidth="1"/>
    <col min="514" max="514" width="85.140625" style="119" customWidth="1"/>
    <col min="515" max="515" width="32" style="119" customWidth="1"/>
    <col min="516" max="516" width="31.140625" style="119" customWidth="1"/>
    <col min="517" max="519" width="30.140625" style="119" customWidth="1"/>
    <col min="520" max="520" width="21.28515625" style="119" customWidth="1"/>
    <col min="521" max="521" width="20.85546875" style="119" customWidth="1"/>
    <col min="522" max="768" width="9.140625" style="119"/>
    <col min="769" max="769" width="8.140625" style="119" customWidth="1"/>
    <col min="770" max="770" width="85.140625" style="119" customWidth="1"/>
    <col min="771" max="771" width="32" style="119" customWidth="1"/>
    <col min="772" max="772" width="31.140625" style="119" customWidth="1"/>
    <col min="773" max="775" width="30.140625" style="119" customWidth="1"/>
    <col min="776" max="776" width="21.28515625" style="119" customWidth="1"/>
    <col min="777" max="777" width="20.85546875" style="119" customWidth="1"/>
    <col min="778" max="1024" width="9.140625" style="119"/>
    <col min="1025" max="1025" width="8.140625" style="119" customWidth="1"/>
    <col min="1026" max="1026" width="85.140625" style="119" customWidth="1"/>
    <col min="1027" max="1027" width="32" style="119" customWidth="1"/>
    <col min="1028" max="1028" width="31.140625" style="119" customWidth="1"/>
    <col min="1029" max="1031" width="30.140625" style="119" customWidth="1"/>
    <col min="1032" max="1032" width="21.28515625" style="119" customWidth="1"/>
    <col min="1033" max="1033" width="20.85546875" style="119" customWidth="1"/>
    <col min="1034" max="1280" width="9.140625" style="119"/>
    <col min="1281" max="1281" width="8.140625" style="119" customWidth="1"/>
    <col min="1282" max="1282" width="85.140625" style="119" customWidth="1"/>
    <col min="1283" max="1283" width="32" style="119" customWidth="1"/>
    <col min="1284" max="1284" width="31.140625" style="119" customWidth="1"/>
    <col min="1285" max="1287" width="30.140625" style="119" customWidth="1"/>
    <col min="1288" max="1288" width="21.28515625" style="119" customWidth="1"/>
    <col min="1289" max="1289" width="20.85546875" style="119" customWidth="1"/>
    <col min="1290" max="1536" width="9.140625" style="119"/>
    <col min="1537" max="1537" width="8.140625" style="119" customWidth="1"/>
    <col min="1538" max="1538" width="85.140625" style="119" customWidth="1"/>
    <col min="1539" max="1539" width="32" style="119" customWidth="1"/>
    <col min="1540" max="1540" width="31.140625" style="119" customWidth="1"/>
    <col min="1541" max="1543" width="30.140625" style="119" customWidth="1"/>
    <col min="1544" max="1544" width="21.28515625" style="119" customWidth="1"/>
    <col min="1545" max="1545" width="20.85546875" style="119" customWidth="1"/>
    <col min="1546" max="1792" width="9.140625" style="119"/>
    <col min="1793" max="1793" width="8.140625" style="119" customWidth="1"/>
    <col min="1794" max="1794" width="85.140625" style="119" customWidth="1"/>
    <col min="1795" max="1795" width="32" style="119" customWidth="1"/>
    <col min="1796" max="1796" width="31.140625" style="119" customWidth="1"/>
    <col min="1797" max="1799" width="30.140625" style="119" customWidth="1"/>
    <col min="1800" max="1800" width="21.28515625" style="119" customWidth="1"/>
    <col min="1801" max="1801" width="20.85546875" style="119" customWidth="1"/>
    <col min="1802" max="2048" width="9.140625" style="119"/>
    <col min="2049" max="2049" width="8.140625" style="119" customWidth="1"/>
    <col min="2050" max="2050" width="85.140625" style="119" customWidth="1"/>
    <col min="2051" max="2051" width="32" style="119" customWidth="1"/>
    <col min="2052" max="2052" width="31.140625" style="119" customWidth="1"/>
    <col min="2053" max="2055" width="30.140625" style="119" customWidth="1"/>
    <col min="2056" max="2056" width="21.28515625" style="119" customWidth="1"/>
    <col min="2057" max="2057" width="20.85546875" style="119" customWidth="1"/>
    <col min="2058" max="2304" width="9.140625" style="119"/>
    <col min="2305" max="2305" width="8.140625" style="119" customWidth="1"/>
    <col min="2306" max="2306" width="85.140625" style="119" customWidth="1"/>
    <col min="2307" max="2307" width="32" style="119" customWidth="1"/>
    <col min="2308" max="2308" width="31.140625" style="119" customWidth="1"/>
    <col min="2309" max="2311" width="30.140625" style="119" customWidth="1"/>
    <col min="2312" max="2312" width="21.28515625" style="119" customWidth="1"/>
    <col min="2313" max="2313" width="20.85546875" style="119" customWidth="1"/>
    <col min="2314" max="2560" width="9.140625" style="119"/>
    <col min="2561" max="2561" width="8.140625" style="119" customWidth="1"/>
    <col min="2562" max="2562" width="85.140625" style="119" customWidth="1"/>
    <col min="2563" max="2563" width="32" style="119" customWidth="1"/>
    <col min="2564" max="2564" width="31.140625" style="119" customWidth="1"/>
    <col min="2565" max="2567" width="30.140625" style="119" customWidth="1"/>
    <col min="2568" max="2568" width="21.28515625" style="119" customWidth="1"/>
    <col min="2569" max="2569" width="20.85546875" style="119" customWidth="1"/>
    <col min="2570" max="2816" width="9.140625" style="119"/>
    <col min="2817" max="2817" width="8.140625" style="119" customWidth="1"/>
    <col min="2818" max="2818" width="85.140625" style="119" customWidth="1"/>
    <col min="2819" max="2819" width="32" style="119" customWidth="1"/>
    <col min="2820" max="2820" width="31.140625" style="119" customWidth="1"/>
    <col min="2821" max="2823" width="30.140625" style="119" customWidth="1"/>
    <col min="2824" max="2824" width="21.28515625" style="119" customWidth="1"/>
    <col min="2825" max="2825" width="20.85546875" style="119" customWidth="1"/>
    <col min="2826" max="3072" width="9.140625" style="119"/>
    <col min="3073" max="3073" width="8.140625" style="119" customWidth="1"/>
    <col min="3074" max="3074" width="85.140625" style="119" customWidth="1"/>
    <col min="3075" max="3075" width="32" style="119" customWidth="1"/>
    <col min="3076" max="3076" width="31.140625" style="119" customWidth="1"/>
    <col min="3077" max="3079" width="30.140625" style="119" customWidth="1"/>
    <col min="3080" max="3080" width="21.28515625" style="119" customWidth="1"/>
    <col min="3081" max="3081" width="20.85546875" style="119" customWidth="1"/>
    <col min="3082" max="3328" width="9.140625" style="119"/>
    <col min="3329" max="3329" width="8.140625" style="119" customWidth="1"/>
    <col min="3330" max="3330" width="85.140625" style="119" customWidth="1"/>
    <col min="3331" max="3331" width="32" style="119" customWidth="1"/>
    <col min="3332" max="3332" width="31.140625" style="119" customWidth="1"/>
    <col min="3333" max="3335" width="30.140625" style="119" customWidth="1"/>
    <col min="3336" max="3336" width="21.28515625" style="119" customWidth="1"/>
    <col min="3337" max="3337" width="20.85546875" style="119" customWidth="1"/>
    <col min="3338" max="3584" width="9.140625" style="119"/>
    <col min="3585" max="3585" width="8.140625" style="119" customWidth="1"/>
    <col min="3586" max="3586" width="85.140625" style="119" customWidth="1"/>
    <col min="3587" max="3587" width="32" style="119" customWidth="1"/>
    <col min="3588" max="3588" width="31.140625" style="119" customWidth="1"/>
    <col min="3589" max="3591" width="30.140625" style="119" customWidth="1"/>
    <col min="3592" max="3592" width="21.28515625" style="119" customWidth="1"/>
    <col min="3593" max="3593" width="20.85546875" style="119" customWidth="1"/>
    <col min="3594" max="3840" width="9.140625" style="119"/>
    <col min="3841" max="3841" width="8.140625" style="119" customWidth="1"/>
    <col min="3842" max="3842" width="85.140625" style="119" customWidth="1"/>
    <col min="3843" max="3843" width="32" style="119" customWidth="1"/>
    <col min="3844" max="3844" width="31.140625" style="119" customWidth="1"/>
    <col min="3845" max="3847" width="30.140625" style="119" customWidth="1"/>
    <col min="3848" max="3848" width="21.28515625" style="119" customWidth="1"/>
    <col min="3849" max="3849" width="20.85546875" style="119" customWidth="1"/>
    <col min="3850" max="4096" width="9.140625" style="119"/>
    <col min="4097" max="4097" width="8.140625" style="119" customWidth="1"/>
    <col min="4098" max="4098" width="85.140625" style="119" customWidth="1"/>
    <col min="4099" max="4099" width="32" style="119" customWidth="1"/>
    <col min="4100" max="4100" width="31.140625" style="119" customWidth="1"/>
    <col min="4101" max="4103" width="30.140625" style="119" customWidth="1"/>
    <col min="4104" max="4104" width="21.28515625" style="119" customWidth="1"/>
    <col min="4105" max="4105" width="20.85546875" style="119" customWidth="1"/>
    <col min="4106" max="4352" width="9.140625" style="119"/>
    <col min="4353" max="4353" width="8.140625" style="119" customWidth="1"/>
    <col min="4354" max="4354" width="85.140625" style="119" customWidth="1"/>
    <col min="4355" max="4355" width="32" style="119" customWidth="1"/>
    <col min="4356" max="4356" width="31.140625" style="119" customWidth="1"/>
    <col min="4357" max="4359" width="30.140625" style="119" customWidth="1"/>
    <col min="4360" max="4360" width="21.28515625" style="119" customWidth="1"/>
    <col min="4361" max="4361" width="20.85546875" style="119" customWidth="1"/>
    <col min="4362" max="4608" width="9.140625" style="119"/>
    <col min="4609" max="4609" width="8.140625" style="119" customWidth="1"/>
    <col min="4610" max="4610" width="85.140625" style="119" customWidth="1"/>
    <col min="4611" max="4611" width="32" style="119" customWidth="1"/>
    <col min="4612" max="4612" width="31.140625" style="119" customWidth="1"/>
    <col min="4613" max="4615" width="30.140625" style="119" customWidth="1"/>
    <col min="4616" max="4616" width="21.28515625" style="119" customWidth="1"/>
    <col min="4617" max="4617" width="20.85546875" style="119" customWidth="1"/>
    <col min="4618" max="4864" width="9.140625" style="119"/>
    <col min="4865" max="4865" width="8.140625" style="119" customWidth="1"/>
    <col min="4866" max="4866" width="85.140625" style="119" customWidth="1"/>
    <col min="4867" max="4867" width="32" style="119" customWidth="1"/>
    <col min="4868" max="4868" width="31.140625" style="119" customWidth="1"/>
    <col min="4869" max="4871" width="30.140625" style="119" customWidth="1"/>
    <col min="4872" max="4872" width="21.28515625" style="119" customWidth="1"/>
    <col min="4873" max="4873" width="20.85546875" style="119" customWidth="1"/>
    <col min="4874" max="5120" width="9.140625" style="119"/>
    <col min="5121" max="5121" width="8.140625" style="119" customWidth="1"/>
    <col min="5122" max="5122" width="85.140625" style="119" customWidth="1"/>
    <col min="5123" max="5123" width="32" style="119" customWidth="1"/>
    <col min="5124" max="5124" width="31.140625" style="119" customWidth="1"/>
    <col min="5125" max="5127" width="30.140625" style="119" customWidth="1"/>
    <col min="5128" max="5128" width="21.28515625" style="119" customWidth="1"/>
    <col min="5129" max="5129" width="20.85546875" style="119" customWidth="1"/>
    <col min="5130" max="5376" width="9.140625" style="119"/>
    <col min="5377" max="5377" width="8.140625" style="119" customWidth="1"/>
    <col min="5378" max="5378" width="85.140625" style="119" customWidth="1"/>
    <col min="5379" max="5379" width="32" style="119" customWidth="1"/>
    <col min="5380" max="5380" width="31.140625" style="119" customWidth="1"/>
    <col min="5381" max="5383" width="30.140625" style="119" customWidth="1"/>
    <col min="5384" max="5384" width="21.28515625" style="119" customWidth="1"/>
    <col min="5385" max="5385" width="20.85546875" style="119" customWidth="1"/>
    <col min="5386" max="5632" width="9.140625" style="119"/>
    <col min="5633" max="5633" width="8.140625" style="119" customWidth="1"/>
    <col min="5634" max="5634" width="85.140625" style="119" customWidth="1"/>
    <col min="5635" max="5635" width="32" style="119" customWidth="1"/>
    <col min="5636" max="5636" width="31.140625" style="119" customWidth="1"/>
    <col min="5637" max="5639" width="30.140625" style="119" customWidth="1"/>
    <col min="5640" max="5640" width="21.28515625" style="119" customWidth="1"/>
    <col min="5641" max="5641" width="20.85546875" style="119" customWidth="1"/>
    <col min="5642" max="5888" width="9.140625" style="119"/>
    <col min="5889" max="5889" width="8.140625" style="119" customWidth="1"/>
    <col min="5890" max="5890" width="85.140625" style="119" customWidth="1"/>
    <col min="5891" max="5891" width="32" style="119" customWidth="1"/>
    <col min="5892" max="5892" width="31.140625" style="119" customWidth="1"/>
    <col min="5893" max="5895" width="30.140625" style="119" customWidth="1"/>
    <col min="5896" max="5896" width="21.28515625" style="119" customWidth="1"/>
    <col min="5897" max="5897" width="20.85546875" style="119" customWidth="1"/>
    <col min="5898" max="6144" width="9.140625" style="119"/>
    <col min="6145" max="6145" width="8.140625" style="119" customWidth="1"/>
    <col min="6146" max="6146" width="85.140625" style="119" customWidth="1"/>
    <col min="6147" max="6147" width="32" style="119" customWidth="1"/>
    <col min="6148" max="6148" width="31.140625" style="119" customWidth="1"/>
    <col min="6149" max="6151" width="30.140625" style="119" customWidth="1"/>
    <col min="6152" max="6152" width="21.28515625" style="119" customWidth="1"/>
    <col min="6153" max="6153" width="20.85546875" style="119" customWidth="1"/>
    <col min="6154" max="6400" width="9.140625" style="119"/>
    <col min="6401" max="6401" width="8.140625" style="119" customWidth="1"/>
    <col min="6402" max="6402" width="85.140625" style="119" customWidth="1"/>
    <col min="6403" max="6403" width="32" style="119" customWidth="1"/>
    <col min="6404" max="6404" width="31.140625" style="119" customWidth="1"/>
    <col min="6405" max="6407" width="30.140625" style="119" customWidth="1"/>
    <col min="6408" max="6408" width="21.28515625" style="119" customWidth="1"/>
    <col min="6409" max="6409" width="20.85546875" style="119" customWidth="1"/>
    <col min="6410" max="6656" width="9.140625" style="119"/>
    <col min="6657" max="6657" width="8.140625" style="119" customWidth="1"/>
    <col min="6658" max="6658" width="85.140625" style="119" customWidth="1"/>
    <col min="6659" max="6659" width="32" style="119" customWidth="1"/>
    <col min="6660" max="6660" width="31.140625" style="119" customWidth="1"/>
    <col min="6661" max="6663" width="30.140625" style="119" customWidth="1"/>
    <col min="6664" max="6664" width="21.28515625" style="119" customWidth="1"/>
    <col min="6665" max="6665" width="20.85546875" style="119" customWidth="1"/>
    <col min="6666" max="6912" width="9.140625" style="119"/>
    <col min="6913" max="6913" width="8.140625" style="119" customWidth="1"/>
    <col min="6914" max="6914" width="85.140625" style="119" customWidth="1"/>
    <col min="6915" max="6915" width="32" style="119" customWidth="1"/>
    <col min="6916" max="6916" width="31.140625" style="119" customWidth="1"/>
    <col min="6917" max="6919" width="30.140625" style="119" customWidth="1"/>
    <col min="6920" max="6920" width="21.28515625" style="119" customWidth="1"/>
    <col min="6921" max="6921" width="20.85546875" style="119" customWidth="1"/>
    <col min="6922" max="7168" width="9.140625" style="119"/>
    <col min="7169" max="7169" width="8.140625" style="119" customWidth="1"/>
    <col min="7170" max="7170" width="85.140625" style="119" customWidth="1"/>
    <col min="7171" max="7171" width="32" style="119" customWidth="1"/>
    <col min="7172" max="7172" width="31.140625" style="119" customWidth="1"/>
    <col min="7173" max="7175" width="30.140625" style="119" customWidth="1"/>
    <col min="7176" max="7176" width="21.28515625" style="119" customWidth="1"/>
    <col min="7177" max="7177" width="20.85546875" style="119" customWidth="1"/>
    <col min="7178" max="7424" width="9.140625" style="119"/>
    <col min="7425" max="7425" width="8.140625" style="119" customWidth="1"/>
    <col min="7426" max="7426" width="85.140625" style="119" customWidth="1"/>
    <col min="7427" max="7427" width="32" style="119" customWidth="1"/>
    <col min="7428" max="7428" width="31.140625" style="119" customWidth="1"/>
    <col min="7429" max="7431" width="30.140625" style="119" customWidth="1"/>
    <col min="7432" max="7432" width="21.28515625" style="119" customWidth="1"/>
    <col min="7433" max="7433" width="20.85546875" style="119" customWidth="1"/>
    <col min="7434" max="7680" width="9.140625" style="119"/>
    <col min="7681" max="7681" width="8.140625" style="119" customWidth="1"/>
    <col min="7682" max="7682" width="85.140625" style="119" customWidth="1"/>
    <col min="7683" max="7683" width="32" style="119" customWidth="1"/>
    <col min="7684" max="7684" width="31.140625" style="119" customWidth="1"/>
    <col min="7685" max="7687" width="30.140625" style="119" customWidth="1"/>
    <col min="7688" max="7688" width="21.28515625" style="119" customWidth="1"/>
    <col min="7689" max="7689" width="20.85546875" style="119" customWidth="1"/>
    <col min="7690" max="7936" width="9.140625" style="119"/>
    <col min="7937" max="7937" width="8.140625" style="119" customWidth="1"/>
    <col min="7938" max="7938" width="85.140625" style="119" customWidth="1"/>
    <col min="7939" max="7939" width="32" style="119" customWidth="1"/>
    <col min="7940" max="7940" width="31.140625" style="119" customWidth="1"/>
    <col min="7941" max="7943" width="30.140625" style="119" customWidth="1"/>
    <col min="7944" max="7944" width="21.28515625" style="119" customWidth="1"/>
    <col min="7945" max="7945" width="20.85546875" style="119" customWidth="1"/>
    <col min="7946" max="8192" width="9.140625" style="119"/>
    <col min="8193" max="8193" width="8.140625" style="119" customWidth="1"/>
    <col min="8194" max="8194" width="85.140625" style="119" customWidth="1"/>
    <col min="8195" max="8195" width="32" style="119" customWidth="1"/>
    <col min="8196" max="8196" width="31.140625" style="119" customWidth="1"/>
    <col min="8197" max="8199" width="30.140625" style="119" customWidth="1"/>
    <col min="8200" max="8200" width="21.28515625" style="119" customWidth="1"/>
    <col min="8201" max="8201" width="20.85546875" style="119" customWidth="1"/>
    <col min="8202" max="8448" width="9.140625" style="119"/>
    <col min="8449" max="8449" width="8.140625" style="119" customWidth="1"/>
    <col min="8450" max="8450" width="85.140625" style="119" customWidth="1"/>
    <col min="8451" max="8451" width="32" style="119" customWidth="1"/>
    <col min="8452" max="8452" width="31.140625" style="119" customWidth="1"/>
    <col min="8453" max="8455" width="30.140625" style="119" customWidth="1"/>
    <col min="8456" max="8456" width="21.28515625" style="119" customWidth="1"/>
    <col min="8457" max="8457" width="20.85546875" style="119" customWidth="1"/>
    <col min="8458" max="8704" width="9.140625" style="119"/>
    <col min="8705" max="8705" width="8.140625" style="119" customWidth="1"/>
    <col min="8706" max="8706" width="85.140625" style="119" customWidth="1"/>
    <col min="8707" max="8707" width="32" style="119" customWidth="1"/>
    <col min="8708" max="8708" width="31.140625" style="119" customWidth="1"/>
    <col min="8709" max="8711" width="30.140625" style="119" customWidth="1"/>
    <col min="8712" max="8712" width="21.28515625" style="119" customWidth="1"/>
    <col min="8713" max="8713" width="20.85546875" style="119" customWidth="1"/>
    <col min="8714" max="8960" width="9.140625" style="119"/>
    <col min="8961" max="8961" width="8.140625" style="119" customWidth="1"/>
    <col min="8962" max="8962" width="85.140625" style="119" customWidth="1"/>
    <col min="8963" max="8963" width="32" style="119" customWidth="1"/>
    <col min="8964" max="8964" width="31.140625" style="119" customWidth="1"/>
    <col min="8965" max="8967" width="30.140625" style="119" customWidth="1"/>
    <col min="8968" max="8968" width="21.28515625" style="119" customWidth="1"/>
    <col min="8969" max="8969" width="20.85546875" style="119" customWidth="1"/>
    <col min="8970" max="9216" width="9.140625" style="119"/>
    <col min="9217" max="9217" width="8.140625" style="119" customWidth="1"/>
    <col min="9218" max="9218" width="85.140625" style="119" customWidth="1"/>
    <col min="9219" max="9219" width="32" style="119" customWidth="1"/>
    <col min="9220" max="9220" width="31.140625" style="119" customWidth="1"/>
    <col min="9221" max="9223" width="30.140625" style="119" customWidth="1"/>
    <col min="9224" max="9224" width="21.28515625" style="119" customWidth="1"/>
    <col min="9225" max="9225" width="20.85546875" style="119" customWidth="1"/>
    <col min="9226" max="9472" width="9.140625" style="119"/>
    <col min="9473" max="9473" width="8.140625" style="119" customWidth="1"/>
    <col min="9474" max="9474" width="85.140625" style="119" customWidth="1"/>
    <col min="9475" max="9475" width="32" style="119" customWidth="1"/>
    <col min="9476" max="9476" width="31.140625" style="119" customWidth="1"/>
    <col min="9477" max="9479" width="30.140625" style="119" customWidth="1"/>
    <col min="9480" max="9480" width="21.28515625" style="119" customWidth="1"/>
    <col min="9481" max="9481" width="20.85546875" style="119" customWidth="1"/>
    <col min="9482" max="9728" width="9.140625" style="119"/>
    <col min="9729" max="9729" width="8.140625" style="119" customWidth="1"/>
    <col min="9730" max="9730" width="85.140625" style="119" customWidth="1"/>
    <col min="9731" max="9731" width="32" style="119" customWidth="1"/>
    <col min="9732" max="9732" width="31.140625" style="119" customWidth="1"/>
    <col min="9733" max="9735" width="30.140625" style="119" customWidth="1"/>
    <col min="9736" max="9736" width="21.28515625" style="119" customWidth="1"/>
    <col min="9737" max="9737" width="20.85546875" style="119" customWidth="1"/>
    <col min="9738" max="9984" width="9.140625" style="119"/>
    <col min="9985" max="9985" width="8.140625" style="119" customWidth="1"/>
    <col min="9986" max="9986" width="85.140625" style="119" customWidth="1"/>
    <col min="9987" max="9987" width="32" style="119" customWidth="1"/>
    <col min="9988" max="9988" width="31.140625" style="119" customWidth="1"/>
    <col min="9989" max="9991" width="30.140625" style="119" customWidth="1"/>
    <col min="9992" max="9992" width="21.28515625" style="119" customWidth="1"/>
    <col min="9993" max="9993" width="20.85546875" style="119" customWidth="1"/>
    <col min="9994" max="10240" width="9.140625" style="119"/>
    <col min="10241" max="10241" width="8.140625" style="119" customWidth="1"/>
    <col min="10242" max="10242" width="85.140625" style="119" customWidth="1"/>
    <col min="10243" max="10243" width="32" style="119" customWidth="1"/>
    <col min="10244" max="10244" width="31.140625" style="119" customWidth="1"/>
    <col min="10245" max="10247" width="30.140625" style="119" customWidth="1"/>
    <col min="10248" max="10248" width="21.28515625" style="119" customWidth="1"/>
    <col min="10249" max="10249" width="20.85546875" style="119" customWidth="1"/>
    <col min="10250" max="10496" width="9.140625" style="119"/>
    <col min="10497" max="10497" width="8.140625" style="119" customWidth="1"/>
    <col min="10498" max="10498" width="85.140625" style="119" customWidth="1"/>
    <col min="10499" max="10499" width="32" style="119" customWidth="1"/>
    <col min="10500" max="10500" width="31.140625" style="119" customWidth="1"/>
    <col min="10501" max="10503" width="30.140625" style="119" customWidth="1"/>
    <col min="10504" max="10504" width="21.28515625" style="119" customWidth="1"/>
    <col min="10505" max="10505" width="20.85546875" style="119" customWidth="1"/>
    <col min="10506" max="10752" width="9.140625" style="119"/>
    <col min="10753" max="10753" width="8.140625" style="119" customWidth="1"/>
    <col min="10754" max="10754" width="85.140625" style="119" customWidth="1"/>
    <col min="10755" max="10755" width="32" style="119" customWidth="1"/>
    <col min="10756" max="10756" width="31.140625" style="119" customWidth="1"/>
    <col min="10757" max="10759" width="30.140625" style="119" customWidth="1"/>
    <col min="10760" max="10760" width="21.28515625" style="119" customWidth="1"/>
    <col min="10761" max="10761" width="20.85546875" style="119" customWidth="1"/>
    <col min="10762" max="11008" width="9.140625" style="119"/>
    <col min="11009" max="11009" width="8.140625" style="119" customWidth="1"/>
    <col min="11010" max="11010" width="85.140625" style="119" customWidth="1"/>
    <col min="11011" max="11011" width="32" style="119" customWidth="1"/>
    <col min="11012" max="11012" width="31.140625" style="119" customWidth="1"/>
    <col min="11013" max="11015" width="30.140625" style="119" customWidth="1"/>
    <col min="11016" max="11016" width="21.28515625" style="119" customWidth="1"/>
    <col min="11017" max="11017" width="20.85546875" style="119" customWidth="1"/>
    <col min="11018" max="11264" width="9.140625" style="119"/>
    <col min="11265" max="11265" width="8.140625" style="119" customWidth="1"/>
    <col min="11266" max="11266" width="85.140625" style="119" customWidth="1"/>
    <col min="11267" max="11267" width="32" style="119" customWidth="1"/>
    <col min="11268" max="11268" width="31.140625" style="119" customWidth="1"/>
    <col min="11269" max="11271" width="30.140625" style="119" customWidth="1"/>
    <col min="11272" max="11272" width="21.28515625" style="119" customWidth="1"/>
    <col min="11273" max="11273" width="20.85546875" style="119" customWidth="1"/>
    <col min="11274" max="11520" width="9.140625" style="119"/>
    <col min="11521" max="11521" width="8.140625" style="119" customWidth="1"/>
    <col min="11522" max="11522" width="85.140625" style="119" customWidth="1"/>
    <col min="11523" max="11523" width="32" style="119" customWidth="1"/>
    <col min="11524" max="11524" width="31.140625" style="119" customWidth="1"/>
    <col min="11525" max="11527" width="30.140625" style="119" customWidth="1"/>
    <col min="11528" max="11528" width="21.28515625" style="119" customWidth="1"/>
    <col min="11529" max="11529" width="20.85546875" style="119" customWidth="1"/>
    <col min="11530" max="11776" width="9.140625" style="119"/>
    <col min="11777" max="11777" width="8.140625" style="119" customWidth="1"/>
    <col min="11778" max="11778" width="85.140625" style="119" customWidth="1"/>
    <col min="11779" max="11779" width="32" style="119" customWidth="1"/>
    <col min="11780" max="11780" width="31.140625" style="119" customWidth="1"/>
    <col min="11781" max="11783" width="30.140625" style="119" customWidth="1"/>
    <col min="11784" max="11784" width="21.28515625" style="119" customWidth="1"/>
    <col min="11785" max="11785" width="20.85546875" style="119" customWidth="1"/>
    <col min="11786" max="12032" width="9.140625" style="119"/>
    <col min="12033" max="12033" width="8.140625" style="119" customWidth="1"/>
    <col min="12034" max="12034" width="85.140625" style="119" customWidth="1"/>
    <col min="12035" max="12035" width="32" style="119" customWidth="1"/>
    <col min="12036" max="12036" width="31.140625" style="119" customWidth="1"/>
    <col min="12037" max="12039" width="30.140625" style="119" customWidth="1"/>
    <col min="12040" max="12040" width="21.28515625" style="119" customWidth="1"/>
    <col min="12041" max="12041" width="20.85546875" style="119" customWidth="1"/>
    <col min="12042" max="12288" width="9.140625" style="119"/>
    <col min="12289" max="12289" width="8.140625" style="119" customWidth="1"/>
    <col min="12290" max="12290" width="85.140625" style="119" customWidth="1"/>
    <col min="12291" max="12291" width="32" style="119" customWidth="1"/>
    <col min="12292" max="12292" width="31.140625" style="119" customWidth="1"/>
    <col min="12293" max="12295" width="30.140625" style="119" customWidth="1"/>
    <col min="12296" max="12296" width="21.28515625" style="119" customWidth="1"/>
    <col min="12297" max="12297" width="20.85546875" style="119" customWidth="1"/>
    <col min="12298" max="12544" width="9.140625" style="119"/>
    <col min="12545" max="12545" width="8.140625" style="119" customWidth="1"/>
    <col min="12546" max="12546" width="85.140625" style="119" customWidth="1"/>
    <col min="12547" max="12547" width="32" style="119" customWidth="1"/>
    <col min="12548" max="12548" width="31.140625" style="119" customWidth="1"/>
    <col min="12549" max="12551" width="30.140625" style="119" customWidth="1"/>
    <col min="12552" max="12552" width="21.28515625" style="119" customWidth="1"/>
    <col min="12553" max="12553" width="20.85546875" style="119" customWidth="1"/>
    <col min="12554" max="12800" width="9.140625" style="119"/>
    <col min="12801" max="12801" width="8.140625" style="119" customWidth="1"/>
    <col min="12802" max="12802" width="85.140625" style="119" customWidth="1"/>
    <col min="12803" max="12803" width="32" style="119" customWidth="1"/>
    <col min="12804" max="12804" width="31.140625" style="119" customWidth="1"/>
    <col min="12805" max="12807" width="30.140625" style="119" customWidth="1"/>
    <col min="12808" max="12808" width="21.28515625" style="119" customWidth="1"/>
    <col min="12809" max="12809" width="20.85546875" style="119" customWidth="1"/>
    <col min="12810" max="13056" width="9.140625" style="119"/>
    <col min="13057" max="13057" width="8.140625" style="119" customWidth="1"/>
    <col min="13058" max="13058" width="85.140625" style="119" customWidth="1"/>
    <col min="13059" max="13059" width="32" style="119" customWidth="1"/>
    <col min="13060" max="13060" width="31.140625" style="119" customWidth="1"/>
    <col min="13061" max="13063" width="30.140625" style="119" customWidth="1"/>
    <col min="13064" max="13064" width="21.28515625" style="119" customWidth="1"/>
    <col min="13065" max="13065" width="20.85546875" style="119" customWidth="1"/>
    <col min="13066" max="13312" width="9.140625" style="119"/>
    <col min="13313" max="13313" width="8.140625" style="119" customWidth="1"/>
    <col min="13314" max="13314" width="85.140625" style="119" customWidth="1"/>
    <col min="13315" max="13315" width="32" style="119" customWidth="1"/>
    <col min="13316" max="13316" width="31.140625" style="119" customWidth="1"/>
    <col min="13317" max="13319" width="30.140625" style="119" customWidth="1"/>
    <col min="13320" max="13320" width="21.28515625" style="119" customWidth="1"/>
    <col min="13321" max="13321" width="20.85546875" style="119" customWidth="1"/>
    <col min="13322" max="13568" width="9.140625" style="119"/>
    <col min="13569" max="13569" width="8.140625" style="119" customWidth="1"/>
    <col min="13570" max="13570" width="85.140625" style="119" customWidth="1"/>
    <col min="13571" max="13571" width="32" style="119" customWidth="1"/>
    <col min="13572" max="13572" width="31.140625" style="119" customWidth="1"/>
    <col min="13573" max="13575" width="30.140625" style="119" customWidth="1"/>
    <col min="13576" max="13576" width="21.28515625" style="119" customWidth="1"/>
    <col min="13577" max="13577" width="20.85546875" style="119" customWidth="1"/>
    <col min="13578" max="13824" width="9.140625" style="119"/>
    <col min="13825" max="13825" width="8.140625" style="119" customWidth="1"/>
    <col min="13826" max="13826" width="85.140625" style="119" customWidth="1"/>
    <col min="13827" max="13827" width="32" style="119" customWidth="1"/>
    <col min="13828" max="13828" width="31.140625" style="119" customWidth="1"/>
    <col min="13829" max="13831" width="30.140625" style="119" customWidth="1"/>
    <col min="13832" max="13832" width="21.28515625" style="119" customWidth="1"/>
    <col min="13833" max="13833" width="20.85546875" style="119" customWidth="1"/>
    <col min="13834" max="14080" width="9.140625" style="119"/>
    <col min="14081" max="14081" width="8.140625" style="119" customWidth="1"/>
    <col min="14082" max="14082" width="85.140625" style="119" customWidth="1"/>
    <col min="14083" max="14083" width="32" style="119" customWidth="1"/>
    <col min="14084" max="14084" width="31.140625" style="119" customWidth="1"/>
    <col min="14085" max="14087" width="30.140625" style="119" customWidth="1"/>
    <col min="14088" max="14088" width="21.28515625" style="119" customWidth="1"/>
    <col min="14089" max="14089" width="20.85546875" style="119" customWidth="1"/>
    <col min="14090" max="14336" width="9.140625" style="119"/>
    <col min="14337" max="14337" width="8.140625" style="119" customWidth="1"/>
    <col min="14338" max="14338" width="85.140625" style="119" customWidth="1"/>
    <col min="14339" max="14339" width="32" style="119" customWidth="1"/>
    <col min="14340" max="14340" width="31.140625" style="119" customWidth="1"/>
    <col min="14341" max="14343" width="30.140625" style="119" customWidth="1"/>
    <col min="14344" max="14344" width="21.28515625" style="119" customWidth="1"/>
    <col min="14345" max="14345" width="20.85546875" style="119" customWidth="1"/>
    <col min="14346" max="14592" width="9.140625" style="119"/>
    <col min="14593" max="14593" width="8.140625" style="119" customWidth="1"/>
    <col min="14594" max="14594" width="85.140625" style="119" customWidth="1"/>
    <col min="14595" max="14595" width="32" style="119" customWidth="1"/>
    <col min="14596" max="14596" width="31.140625" style="119" customWidth="1"/>
    <col min="14597" max="14599" width="30.140625" style="119" customWidth="1"/>
    <col min="14600" max="14600" width="21.28515625" style="119" customWidth="1"/>
    <col min="14601" max="14601" width="20.85546875" style="119" customWidth="1"/>
    <col min="14602" max="14848" width="9.140625" style="119"/>
    <col min="14849" max="14849" width="8.140625" style="119" customWidth="1"/>
    <col min="14850" max="14850" width="85.140625" style="119" customWidth="1"/>
    <col min="14851" max="14851" width="32" style="119" customWidth="1"/>
    <col min="14852" max="14852" width="31.140625" style="119" customWidth="1"/>
    <col min="14853" max="14855" width="30.140625" style="119" customWidth="1"/>
    <col min="14856" max="14856" width="21.28515625" style="119" customWidth="1"/>
    <col min="14857" max="14857" width="20.85546875" style="119" customWidth="1"/>
    <col min="14858" max="15104" width="9.140625" style="119"/>
    <col min="15105" max="15105" width="8.140625" style="119" customWidth="1"/>
    <col min="15106" max="15106" width="85.140625" style="119" customWidth="1"/>
    <col min="15107" max="15107" width="32" style="119" customWidth="1"/>
    <col min="15108" max="15108" width="31.140625" style="119" customWidth="1"/>
    <col min="15109" max="15111" width="30.140625" style="119" customWidth="1"/>
    <col min="15112" max="15112" width="21.28515625" style="119" customWidth="1"/>
    <col min="15113" max="15113" width="20.85546875" style="119" customWidth="1"/>
    <col min="15114" max="15360" width="9.140625" style="119"/>
    <col min="15361" max="15361" width="8.140625" style="119" customWidth="1"/>
    <col min="15362" max="15362" width="85.140625" style="119" customWidth="1"/>
    <col min="15363" max="15363" width="32" style="119" customWidth="1"/>
    <col min="15364" max="15364" width="31.140625" style="119" customWidth="1"/>
    <col min="15365" max="15367" width="30.140625" style="119" customWidth="1"/>
    <col min="15368" max="15368" width="21.28515625" style="119" customWidth="1"/>
    <col min="15369" max="15369" width="20.85546875" style="119" customWidth="1"/>
    <col min="15370" max="15616" width="9.140625" style="119"/>
    <col min="15617" max="15617" width="8.140625" style="119" customWidth="1"/>
    <col min="15618" max="15618" width="85.140625" style="119" customWidth="1"/>
    <col min="15619" max="15619" width="32" style="119" customWidth="1"/>
    <col min="15620" max="15620" width="31.140625" style="119" customWidth="1"/>
    <col min="15621" max="15623" width="30.140625" style="119" customWidth="1"/>
    <col min="15624" max="15624" width="21.28515625" style="119" customWidth="1"/>
    <col min="15625" max="15625" width="20.85546875" style="119" customWidth="1"/>
    <col min="15626" max="15872" width="9.140625" style="119"/>
    <col min="15873" max="15873" width="8.140625" style="119" customWidth="1"/>
    <col min="15874" max="15874" width="85.140625" style="119" customWidth="1"/>
    <col min="15875" max="15875" width="32" style="119" customWidth="1"/>
    <col min="15876" max="15876" width="31.140625" style="119" customWidth="1"/>
    <col min="15877" max="15879" width="30.140625" style="119" customWidth="1"/>
    <col min="15880" max="15880" width="21.28515625" style="119" customWidth="1"/>
    <col min="15881" max="15881" width="20.85546875" style="119" customWidth="1"/>
    <col min="15882" max="16128" width="9.140625" style="119"/>
    <col min="16129" max="16129" width="8.140625" style="119" customWidth="1"/>
    <col min="16130" max="16130" width="85.140625" style="119" customWidth="1"/>
    <col min="16131" max="16131" width="32" style="119" customWidth="1"/>
    <col min="16132" max="16132" width="31.140625" style="119" customWidth="1"/>
    <col min="16133" max="16135" width="30.140625" style="119" customWidth="1"/>
    <col min="16136" max="16136" width="21.28515625" style="119" customWidth="1"/>
    <col min="16137" max="16137" width="20.85546875" style="119" customWidth="1"/>
    <col min="16138" max="16384" width="9.140625" style="119"/>
  </cols>
  <sheetData>
    <row r="1" spans="1:11" x14ac:dyDescent="0.3">
      <c r="D1" s="232" t="s">
        <v>438</v>
      </c>
    </row>
    <row r="3" spans="1:11" ht="20.45" customHeight="1" x14ac:dyDescent="0.3">
      <c r="A3" s="1273" t="s">
        <v>495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9"/>
    </row>
    <row r="9" spans="1:11" ht="36" customHeight="1" x14ac:dyDescent="0.3">
      <c r="A9" s="485" t="s">
        <v>282</v>
      </c>
      <c r="B9" s="485" t="s">
        <v>297</v>
      </c>
      <c r="C9" s="485" t="s">
        <v>376</v>
      </c>
      <c r="D9" s="485" t="s">
        <v>377</v>
      </c>
      <c r="E9" s="160"/>
      <c r="F9" s="160"/>
      <c r="G9" s="160"/>
    </row>
    <row r="10" spans="1:11" ht="37.5" x14ac:dyDescent="0.3">
      <c r="A10" s="516">
        <v>1</v>
      </c>
      <c r="B10" s="516">
        <v>2</v>
      </c>
      <c r="C10" s="516">
        <v>3</v>
      </c>
      <c r="D10" s="516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1" ht="18.75" customHeight="1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1" x14ac:dyDescent="0.3">
      <c r="A12" s="322"/>
      <c r="B12" s="332" t="s">
        <v>118</v>
      </c>
      <c r="C12" s="328"/>
      <c r="D12" s="308"/>
      <c r="E12" s="309"/>
      <c r="F12" s="310"/>
      <c r="G12" s="310">
        <f>D12-F12</f>
        <v>0</v>
      </c>
      <c r="H12" s="310">
        <f>D12-E12</f>
        <v>0</v>
      </c>
    </row>
    <row r="13" spans="1:11" x14ac:dyDescent="0.3">
      <c r="A13" s="336"/>
      <c r="B13" s="327"/>
      <c r="C13" s="328"/>
      <c r="D13" s="308"/>
      <c r="E13" s="525"/>
      <c r="F13" s="145"/>
      <c r="G13" s="145"/>
      <c r="H13" s="310"/>
    </row>
    <row r="14" spans="1:11" ht="21" customHeight="1" x14ac:dyDescent="0.3">
      <c r="A14" s="519"/>
      <c r="B14" s="487" t="s">
        <v>295</v>
      </c>
      <c r="C14" s="489" t="s">
        <v>305</v>
      </c>
      <c r="D14" s="506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1" ht="21" customHeight="1" x14ac:dyDescent="0.3">
      <c r="A15" s="1268" t="s">
        <v>586</v>
      </c>
      <c r="B15" s="1268"/>
      <c r="C15" s="1268"/>
      <c r="D15" s="1268"/>
    </row>
    <row r="16" spans="1:11" x14ac:dyDescent="0.3">
      <c r="A16" s="322"/>
      <c r="B16" s="332" t="s">
        <v>118</v>
      </c>
      <c r="C16" s="328"/>
      <c r="D16" s="308"/>
      <c r="E16" s="525"/>
      <c r="F16" s="145"/>
      <c r="G16" s="310">
        <f>D16-F16</f>
        <v>0</v>
      </c>
      <c r="H16" s="310">
        <f>D16-E16</f>
        <v>0</v>
      </c>
    </row>
    <row r="17" spans="1:9" x14ac:dyDescent="0.3">
      <c r="A17" s="336"/>
      <c r="B17" s="327"/>
      <c r="C17" s="328"/>
      <c r="D17" s="308"/>
      <c r="E17" s="525"/>
      <c r="F17" s="145"/>
      <c r="G17" s="145"/>
      <c r="H17" s="310"/>
    </row>
    <row r="18" spans="1:9" ht="21" customHeight="1" x14ac:dyDescent="0.3">
      <c r="A18" s="519"/>
      <c r="B18" s="487" t="s">
        <v>295</v>
      </c>
      <c r="C18" s="489" t="s">
        <v>305</v>
      </c>
      <c r="D18" s="506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s="122" customFormat="1" x14ac:dyDescent="0.3">
      <c r="A19" s="297"/>
      <c r="B19" s="41"/>
      <c r="C19" s="41"/>
      <c r="D19" s="41"/>
      <c r="E19" s="314" t="s">
        <v>464</v>
      </c>
      <c r="F19" s="315">
        <f>F14+F18</f>
        <v>0</v>
      </c>
      <c r="G19" s="315">
        <f>G14+G18</f>
        <v>0</v>
      </c>
      <c r="H19" s="315">
        <f>H14+H18</f>
        <v>0</v>
      </c>
      <c r="I19" s="300"/>
    </row>
    <row r="20" spans="1:9" s="122" customFormat="1" ht="15.75" x14ac:dyDescent="0.25">
      <c r="A20" s="297"/>
      <c r="B20" s="41"/>
      <c r="C20" s="41"/>
      <c r="D20" s="41"/>
      <c r="E20" s="41"/>
      <c r="G20" s="41"/>
      <c r="H20" s="41"/>
      <c r="I20" s="300"/>
    </row>
    <row r="21" spans="1:9" s="122" customFormat="1" ht="18.75" customHeight="1" x14ac:dyDescent="0.25">
      <c r="A21" s="696" t="s">
        <v>762</v>
      </c>
      <c r="B21" s="477"/>
      <c r="C21" s="476"/>
      <c r="D21" s="864" t="s">
        <v>1101</v>
      </c>
      <c r="E21" s="477"/>
      <c r="G21" s="477"/>
      <c r="H21" s="477"/>
      <c r="I21" s="296"/>
    </row>
    <row r="22" spans="1:9" s="122" customFormat="1" ht="15" x14ac:dyDescent="0.25">
      <c r="B22" s="297"/>
      <c r="C22" s="298" t="s">
        <v>131</v>
      </c>
      <c r="D22" s="298" t="s">
        <v>132</v>
      </c>
      <c r="E22" s="297"/>
      <c r="G22" s="297"/>
      <c r="H22" s="297"/>
      <c r="I22" s="299"/>
    </row>
    <row r="23" spans="1:9" s="122" customFormat="1" ht="15.75" x14ac:dyDescent="0.25">
      <c r="A23" s="297"/>
      <c r="B23" s="41"/>
      <c r="C23" s="41"/>
      <c r="D23" s="41"/>
      <c r="E23" s="41"/>
      <c r="G23" s="41"/>
      <c r="H23" s="41"/>
      <c r="I23" s="300"/>
    </row>
    <row r="24" spans="1:9" s="122" customFormat="1" x14ac:dyDescent="0.25">
      <c r="A24" s="475" t="s">
        <v>133</v>
      </c>
      <c r="B24" s="477"/>
      <c r="C24" s="476"/>
      <c r="D24" s="869" t="s">
        <v>1104</v>
      </c>
      <c r="E24" s="477"/>
      <c r="G24" s="477"/>
      <c r="H24" s="477"/>
      <c r="I24" s="296"/>
    </row>
    <row r="25" spans="1:9" s="122" customFormat="1" ht="15" x14ac:dyDescent="0.25">
      <c r="B25" s="297"/>
      <c r="C25" s="298" t="s">
        <v>131</v>
      </c>
      <c r="D25" s="298" t="s">
        <v>132</v>
      </c>
      <c r="E25" s="297"/>
      <c r="G25" s="297"/>
      <c r="H25" s="297"/>
      <c r="I25" s="299"/>
    </row>
    <row r="26" spans="1:9" x14ac:dyDescent="0.3">
      <c r="A26" s="297"/>
    </row>
    <row r="27" spans="1:9" s="163" customFormat="1" ht="27" x14ac:dyDescent="0.35">
      <c r="A27" s="119"/>
      <c r="E27" s="143"/>
      <c r="F27" s="143"/>
      <c r="G27" s="143"/>
    </row>
    <row r="28" spans="1:9" ht="27" x14ac:dyDescent="0.35">
      <c r="A28" s="16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29.5703125" style="141" customWidth="1"/>
    <col min="6" max="7" width="22.5703125" style="141" customWidth="1"/>
    <col min="8" max="8" width="38.42578125" style="119" customWidth="1"/>
    <col min="9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  <c r="E9" s="160"/>
      <c r="F9" s="160"/>
      <c r="G9" s="160"/>
    </row>
    <row r="10" spans="1:11" ht="37.5" customHeight="1" x14ac:dyDescent="0.3">
      <c r="A10" s="1270"/>
      <c r="B10" s="1270"/>
      <c r="C10" s="1275"/>
      <c r="D10" s="1277"/>
    </row>
    <row r="11" spans="1:11" ht="37.5" x14ac:dyDescent="0.25">
      <c r="A11" s="521">
        <v>1</v>
      </c>
      <c r="B11" s="521">
        <v>2</v>
      </c>
      <c r="C11" s="483">
        <v>3</v>
      </c>
      <c r="D11" s="515">
        <v>4</v>
      </c>
      <c r="E11" s="493" t="s">
        <v>357</v>
      </c>
      <c r="F11" s="494" t="s">
        <v>302</v>
      </c>
      <c r="G11" s="494" t="s">
        <v>604</v>
      </c>
      <c r="H11" s="494" t="s">
        <v>605</v>
      </c>
    </row>
    <row r="12" spans="1:11" ht="18.75" customHeight="1" x14ac:dyDescent="0.3">
      <c r="A12" s="1268" t="s">
        <v>585</v>
      </c>
      <c r="B12" s="1268"/>
      <c r="C12" s="1268"/>
      <c r="D12" s="1268"/>
      <c r="E12" s="491"/>
      <c r="F12" s="492"/>
      <c r="G12" s="492"/>
      <c r="H12" s="492"/>
    </row>
    <row r="13" spans="1:11" customFormat="1" x14ac:dyDescent="0.3">
      <c r="A13" s="105">
        <v>1</v>
      </c>
      <c r="B13" s="612" t="s">
        <v>690</v>
      </c>
      <c r="C13" s="173"/>
      <c r="D13" s="338"/>
      <c r="E13" s="309"/>
      <c r="F13" s="310"/>
      <c r="G13" s="310">
        <f>D12-F13</f>
        <v>0</v>
      </c>
      <c r="H13" s="310">
        <f>D12-E13</f>
        <v>0</v>
      </c>
      <c r="I13" s="174"/>
    </row>
    <row r="14" spans="1:11" customFormat="1" x14ac:dyDescent="0.3">
      <c r="A14" s="105"/>
      <c r="B14" s="66"/>
      <c r="C14" s="173"/>
      <c r="D14" s="338"/>
      <c r="E14" s="309"/>
      <c r="F14" s="310"/>
      <c r="G14" s="310">
        <f>D13-F14</f>
        <v>0</v>
      </c>
      <c r="H14" s="310">
        <f>D13-E14</f>
        <v>0</v>
      </c>
      <c r="I14" s="174"/>
    </row>
    <row r="15" spans="1:11" customFormat="1" x14ac:dyDescent="0.3">
      <c r="A15" s="105"/>
      <c r="B15" s="66"/>
      <c r="C15" s="173"/>
      <c r="D15" s="338"/>
      <c r="E15" s="309"/>
      <c r="F15" s="310"/>
      <c r="G15" s="310">
        <f>D14-F15</f>
        <v>0</v>
      </c>
      <c r="H15" s="310">
        <f>D14-E15</f>
        <v>0</v>
      </c>
      <c r="I15" s="174"/>
    </row>
    <row r="16" spans="1:11" customFormat="1" x14ac:dyDescent="0.3">
      <c r="A16" s="105"/>
      <c r="B16" s="66"/>
      <c r="C16" s="173"/>
      <c r="D16" s="338"/>
      <c r="E16" s="309"/>
      <c r="F16" s="310"/>
      <c r="G16" s="310">
        <f>D15-F16</f>
        <v>0</v>
      </c>
      <c r="H16" s="310">
        <f>D15-E16</f>
        <v>0</v>
      </c>
      <c r="I16" s="174"/>
    </row>
    <row r="17" spans="1:9" customFormat="1" x14ac:dyDescent="0.3">
      <c r="A17" s="105"/>
      <c r="B17" s="66"/>
      <c r="C17" s="173"/>
      <c r="D17" s="338"/>
      <c r="E17" s="309"/>
      <c r="F17" s="310"/>
      <c r="G17" s="310">
        <f>D16-F17</f>
        <v>0</v>
      </c>
      <c r="H17" s="310">
        <f>D16-E17</f>
        <v>0</v>
      </c>
      <c r="I17" s="174"/>
    </row>
    <row r="18" spans="1:9" ht="21" customHeight="1" x14ac:dyDescent="0.3">
      <c r="A18" s="527"/>
      <c r="B18" s="528" t="s">
        <v>295</v>
      </c>
      <c r="C18" s="529" t="s">
        <v>305</v>
      </c>
      <c r="D18" s="454">
        <f>SUM(D13:D17)</f>
        <v>0</v>
      </c>
      <c r="E18" s="526" t="s">
        <v>366</v>
      </c>
      <c r="F18" s="146">
        <f>SUM(F13:F17)</f>
        <v>0</v>
      </c>
      <c r="G18" s="146">
        <f>SUM(G13:G17)</f>
        <v>0</v>
      </c>
      <c r="H18" s="146">
        <f>SUM(H13:H17)</f>
        <v>0</v>
      </c>
    </row>
    <row r="19" spans="1:9" ht="18.75" customHeight="1" x14ac:dyDescent="0.3">
      <c r="A19" s="1268" t="s">
        <v>586</v>
      </c>
      <c r="B19" s="1268"/>
      <c r="C19" s="1268"/>
      <c r="D19" s="1268"/>
      <c r="E19" s="491"/>
      <c r="F19" s="492"/>
      <c r="G19" s="492"/>
      <c r="H19" s="492"/>
    </row>
    <row r="20" spans="1:9" customFormat="1" x14ac:dyDescent="0.3">
      <c r="A20" s="105">
        <v>1</v>
      </c>
      <c r="B20" s="612" t="s">
        <v>690</v>
      </c>
      <c r="C20" s="173"/>
      <c r="D20" s="338"/>
      <c r="E20" s="309"/>
      <c r="F20" s="310"/>
      <c r="G20" s="310">
        <f>D19-F20</f>
        <v>0</v>
      </c>
      <c r="H20" s="310">
        <f>D19-E20</f>
        <v>0</v>
      </c>
      <c r="I20" s="174"/>
    </row>
    <row r="21" spans="1:9" customFormat="1" x14ac:dyDescent="0.3">
      <c r="A21" s="105"/>
      <c r="B21" s="66"/>
      <c r="C21" s="173"/>
      <c r="D21" s="338"/>
      <c r="E21" s="309"/>
      <c r="F21" s="310"/>
      <c r="G21" s="310">
        <f>D20-F21</f>
        <v>0</v>
      </c>
      <c r="H21" s="310">
        <f>D20-E21</f>
        <v>0</v>
      </c>
      <c r="I21" s="174"/>
    </row>
    <row r="22" spans="1:9" customFormat="1" x14ac:dyDescent="0.3">
      <c r="A22" s="105"/>
      <c r="B22" s="66"/>
      <c r="C22" s="173"/>
      <c r="D22" s="338"/>
      <c r="E22" s="309"/>
      <c r="F22" s="310"/>
      <c r="G22" s="310">
        <f>D21-F22</f>
        <v>0</v>
      </c>
      <c r="H22" s="310">
        <f>D21-E22</f>
        <v>0</v>
      </c>
      <c r="I22" s="174"/>
    </row>
    <row r="23" spans="1:9" customFormat="1" x14ac:dyDescent="0.3">
      <c r="A23" s="105"/>
      <c r="B23" s="66"/>
      <c r="C23" s="173"/>
      <c r="D23" s="338"/>
      <c r="E23" s="309"/>
      <c r="F23" s="310"/>
      <c r="G23" s="310">
        <f>D22-F23</f>
        <v>0</v>
      </c>
      <c r="H23" s="310">
        <f>D22-E23</f>
        <v>0</v>
      </c>
      <c r="I23" s="174"/>
    </row>
    <row r="24" spans="1:9" customFormat="1" x14ac:dyDescent="0.3">
      <c r="A24" s="105"/>
      <c r="B24" s="66"/>
      <c r="C24" s="173"/>
      <c r="D24" s="338"/>
      <c r="E24" s="309"/>
      <c r="F24" s="310"/>
      <c r="G24" s="310">
        <f>D23-F24</f>
        <v>0</v>
      </c>
      <c r="H24" s="310">
        <f>D23-E24</f>
        <v>0</v>
      </c>
      <c r="I24" s="174"/>
    </row>
    <row r="25" spans="1:9" ht="21" customHeight="1" x14ac:dyDescent="0.3">
      <c r="A25" s="527"/>
      <c r="B25" s="528" t="s">
        <v>295</v>
      </c>
      <c r="C25" s="529" t="s">
        <v>305</v>
      </c>
      <c r="D25" s="454">
        <f>SUM(D20:D24)</f>
        <v>0</v>
      </c>
      <c r="E25" s="526" t="s">
        <v>366</v>
      </c>
      <c r="F25" s="146">
        <f>SUM(F20:F24)</f>
        <v>0</v>
      </c>
      <c r="G25" s="146">
        <f>SUM(G20:G24)</f>
        <v>0</v>
      </c>
      <c r="H25" s="146">
        <f>SUM(H20:H24)</f>
        <v>0</v>
      </c>
    </row>
    <row r="26" spans="1:9" x14ac:dyDescent="0.3">
      <c r="E26" s="314" t="s">
        <v>464</v>
      </c>
      <c r="F26" s="315">
        <f>F18+F25</f>
        <v>0</v>
      </c>
      <c r="G26" s="315">
        <f>G18+G25</f>
        <v>0</v>
      </c>
      <c r="H26" s="315">
        <f>H18+H25</f>
        <v>0</v>
      </c>
      <c r="I26" s="299"/>
    </row>
    <row r="27" spans="1:9" x14ac:dyDescent="0.3">
      <c r="I27" s="299"/>
    </row>
    <row r="28" spans="1:9" x14ac:dyDescent="0.3">
      <c r="I28" s="299"/>
    </row>
    <row r="29" spans="1:9" s="53" customFormat="1" ht="18" customHeight="1" x14ac:dyDescent="0.3">
      <c r="A29" s="696" t="s">
        <v>762</v>
      </c>
      <c r="B29" s="477"/>
      <c r="C29" s="476"/>
      <c r="D29" s="864" t="s">
        <v>1101</v>
      </c>
      <c r="E29" s="141"/>
      <c r="F29" s="141"/>
      <c r="G29" s="141"/>
      <c r="H29" s="119"/>
    </row>
    <row r="30" spans="1:9" s="165" customFormat="1" ht="19.5" x14ac:dyDescent="0.3">
      <c r="A30" s="122"/>
      <c r="B30" s="297"/>
      <c r="C30" s="298" t="s">
        <v>131</v>
      </c>
      <c r="D30" s="298" t="s">
        <v>132</v>
      </c>
      <c r="E30" s="141"/>
      <c r="F30" s="141"/>
      <c r="G30" s="141"/>
      <c r="H30" s="119"/>
    </row>
    <row r="31" spans="1:9" x14ac:dyDescent="0.3">
      <c r="A31" s="297"/>
      <c r="B31" s="41"/>
      <c r="C31" s="41"/>
      <c r="D31" s="41"/>
    </row>
    <row r="32" spans="1:9" x14ac:dyDescent="0.3">
      <c r="A32" s="475" t="s">
        <v>133</v>
      </c>
      <c r="B32" s="477"/>
      <c r="C32" s="476"/>
      <c r="D32" s="869" t="s">
        <v>1104</v>
      </c>
    </row>
    <row r="33" spans="1:4" x14ac:dyDescent="0.3">
      <c r="B33" s="297"/>
      <c r="C33" s="298" t="s">
        <v>131</v>
      </c>
      <c r="D33" s="298" t="s">
        <v>132</v>
      </c>
    </row>
    <row r="34" spans="1:4" x14ac:dyDescent="0.3">
      <c r="A34" s="53"/>
      <c r="B34" s="53"/>
      <c r="C34" s="53"/>
      <c r="D34" s="53"/>
    </row>
    <row r="35" spans="1:4" ht="19.5" x14ac:dyDescent="0.3">
      <c r="A35" s="165"/>
      <c r="B35" s="165"/>
      <c r="C35" s="165"/>
      <c r="D35" s="165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L67"/>
  <sheetViews>
    <sheetView view="pageBreakPreview" topLeftCell="A16" zoomScale="85" zoomScaleNormal="75" zoomScaleSheetLayoutView="85" workbookViewId="0">
      <selection activeCell="I27" sqref="I27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668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.75" customHeight="1" x14ac:dyDescent="0.3">
      <c r="A11" s="1242" t="s">
        <v>456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customHeight="1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442" t="s">
        <v>290</v>
      </c>
      <c r="G16" s="442" t="s">
        <v>291</v>
      </c>
      <c r="H16" s="442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ht="18.75" customHeight="1" x14ac:dyDescent="0.3">
      <c r="A18" s="283">
        <v>1</v>
      </c>
      <c r="B18" s="1252" t="s">
        <v>537</v>
      </c>
      <c r="C18" s="285" t="s">
        <v>531</v>
      </c>
      <c r="D18" s="286"/>
      <c r="E18" s="445">
        <f t="shared" ref="E18:E23" si="0">F18+G18+H18</f>
        <v>0</v>
      </c>
      <c r="F18" s="286"/>
      <c r="G18" s="286"/>
      <c r="H18" s="286"/>
      <c r="I18" s="447">
        <f t="shared" ref="I18:I23" si="1">E18*D18*9.2881175</f>
        <v>0</v>
      </c>
      <c r="L18" s="52"/>
    </row>
    <row r="19" spans="1:12" ht="18.75" x14ac:dyDescent="0.3">
      <c r="A19" s="283">
        <v>2</v>
      </c>
      <c r="B19" s="1253"/>
      <c r="C19" s="285" t="s">
        <v>532</v>
      </c>
      <c r="D19" s="286"/>
      <c r="E19" s="445">
        <f t="shared" si="0"/>
        <v>0</v>
      </c>
      <c r="F19" s="286"/>
      <c r="G19" s="286"/>
      <c r="H19" s="286"/>
      <c r="I19" s="447">
        <f t="shared" si="1"/>
        <v>0</v>
      </c>
      <c r="L19" s="52"/>
    </row>
    <row r="20" spans="1:12" ht="18.75" x14ac:dyDescent="0.3">
      <c r="A20" s="283">
        <v>3</v>
      </c>
      <c r="B20" s="1253"/>
      <c r="C20" s="285" t="s">
        <v>533</v>
      </c>
      <c r="D20" s="286"/>
      <c r="E20" s="445">
        <f t="shared" si="0"/>
        <v>0</v>
      </c>
      <c r="F20" s="286"/>
      <c r="G20" s="286"/>
      <c r="H20" s="286"/>
      <c r="I20" s="447">
        <f t="shared" si="1"/>
        <v>0</v>
      </c>
      <c r="L20" s="52"/>
    </row>
    <row r="21" spans="1:12" ht="37.5" x14ac:dyDescent="0.3">
      <c r="A21" s="283">
        <v>4</v>
      </c>
      <c r="B21" s="1253"/>
      <c r="C21" s="285" t="s">
        <v>534</v>
      </c>
      <c r="D21" s="286"/>
      <c r="E21" s="445">
        <f t="shared" si="0"/>
        <v>0</v>
      </c>
      <c r="F21" s="286"/>
      <c r="G21" s="286"/>
      <c r="H21" s="286"/>
      <c r="I21" s="447">
        <f t="shared" si="1"/>
        <v>0</v>
      </c>
      <c r="L21" s="52"/>
    </row>
    <row r="22" spans="1:12" ht="56.25" x14ac:dyDescent="0.3">
      <c r="A22" s="283">
        <v>5</v>
      </c>
      <c r="B22" s="1253"/>
      <c r="C22" s="285" t="s">
        <v>535</v>
      </c>
      <c r="D22" s="286"/>
      <c r="E22" s="445">
        <f t="shared" si="0"/>
        <v>0</v>
      </c>
      <c r="F22" s="286"/>
      <c r="G22" s="286"/>
      <c r="H22" s="286"/>
      <c r="I22" s="447">
        <f t="shared" si="1"/>
        <v>0</v>
      </c>
      <c r="L22" s="52"/>
    </row>
    <row r="23" spans="1:12" ht="18.75" x14ac:dyDescent="0.3">
      <c r="A23" s="283">
        <v>6</v>
      </c>
      <c r="B23" s="1254"/>
      <c r="C23" s="288" t="s">
        <v>536</v>
      </c>
      <c r="D23" s="286"/>
      <c r="E23" s="445">
        <f t="shared" si="0"/>
        <v>0</v>
      </c>
      <c r="F23" s="286"/>
      <c r="G23" s="286"/>
      <c r="H23" s="286"/>
      <c r="I23" s="447">
        <f t="shared" si="1"/>
        <v>0</v>
      </c>
      <c r="L23" s="52"/>
    </row>
    <row r="24" spans="1:12" ht="18.75" x14ac:dyDescent="0.3">
      <c r="A24" s="283">
        <v>7</v>
      </c>
      <c r="B24" s="284"/>
      <c r="C24" s="288"/>
      <c r="D24" s="286"/>
      <c r="E24" s="445"/>
      <c r="F24" s="286"/>
      <c r="G24" s="286"/>
      <c r="H24" s="286"/>
      <c r="I24" s="447"/>
      <c r="L24" s="52"/>
    </row>
    <row r="25" spans="1:12" ht="18.75" x14ac:dyDescent="0.3">
      <c r="A25" s="283">
        <v>8</v>
      </c>
      <c r="B25" s="284"/>
      <c r="C25" s="288"/>
      <c r="D25" s="286"/>
      <c r="E25" s="445"/>
      <c r="F25" s="286"/>
      <c r="G25" s="286"/>
      <c r="H25" s="286"/>
      <c r="I25" s="447"/>
      <c r="L25" s="52"/>
    </row>
    <row r="26" spans="1:12" ht="18.75" x14ac:dyDescent="0.3">
      <c r="A26" s="283">
        <v>9</v>
      </c>
      <c r="B26" s="284"/>
      <c r="C26" s="288"/>
      <c r="D26" s="286"/>
      <c r="E26" s="445"/>
      <c r="F26" s="289"/>
      <c r="G26" s="286"/>
      <c r="H26" s="286"/>
      <c r="I26" s="447"/>
      <c r="L26" s="52"/>
    </row>
    <row r="27" spans="1:12" ht="18.75" customHeight="1" x14ac:dyDescent="0.3">
      <c r="A27" s="1251" t="s">
        <v>295</v>
      </c>
      <c r="B27" s="1251"/>
      <c r="C27" s="1251"/>
      <c r="D27" s="446">
        <f>SUM(D18:D26)</f>
        <v>0</v>
      </c>
      <c r="E27" s="446">
        <f>SUM(E18:E26)</f>
        <v>0</v>
      </c>
      <c r="F27" s="446" t="s">
        <v>296</v>
      </c>
      <c r="G27" s="446">
        <f>SUM(G18:G26)</f>
        <v>0</v>
      </c>
      <c r="H27" s="446">
        <f>SUM(H18:H26)</f>
        <v>0</v>
      </c>
      <c r="I27" s="446">
        <f>ROUND(SUM(I18:I23),2)</f>
        <v>0</v>
      </c>
    </row>
    <row r="28" spans="1:12" x14ac:dyDescent="0.25">
      <c r="I28" s="290"/>
    </row>
    <row r="29" spans="1:12" s="42" customFormat="1" ht="23.25" customHeight="1" x14ac:dyDescent="0.25">
      <c r="A29" s="696" t="s">
        <v>762</v>
      </c>
      <c r="E29" s="241"/>
      <c r="F29" s="241"/>
      <c r="H29" s="1205" t="s">
        <v>1101</v>
      </c>
      <c r="I29" s="1205"/>
    </row>
    <row r="30" spans="1:12" s="268" customFormat="1" ht="12" x14ac:dyDescent="0.25">
      <c r="E30" s="1213" t="s">
        <v>131</v>
      </c>
      <c r="F30" s="1213"/>
      <c r="H30" s="1213" t="s">
        <v>132</v>
      </c>
      <c r="I30" s="1213"/>
    </row>
    <row r="31" spans="1:12" s="42" customFormat="1" ht="18.75" x14ac:dyDescent="0.25"/>
    <row r="32" spans="1:12" s="42" customFormat="1" ht="23.25" customHeight="1" x14ac:dyDescent="0.25">
      <c r="A32" s="48" t="s">
        <v>133</v>
      </c>
      <c r="E32" s="241"/>
      <c r="F32" s="241"/>
      <c r="H32" s="1205" t="s">
        <v>1104</v>
      </c>
      <c r="I32" s="1205"/>
    </row>
    <row r="33" spans="5:9" s="268" customFormat="1" ht="12" x14ac:dyDescent="0.25">
      <c r="E33" s="1213" t="s">
        <v>131</v>
      </c>
      <c r="F33" s="1213"/>
      <c r="H33" s="1213" t="s">
        <v>132</v>
      </c>
      <c r="I33" s="1213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4:C26" name="Диапазон2_1_1_1"/>
    <protectedRange sqref="C20:C23" name="Диапазон2_1_1_1_1"/>
  </protectedRanges>
  <mergeCells count="19"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90" fitToHeight="0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42"/>
  <sheetViews>
    <sheetView view="pageBreakPreview" topLeftCell="A13" zoomScale="85" zoomScaleNormal="75" zoomScaleSheetLayoutView="85" workbookViewId="0">
      <selection activeCell="U15" sqref="U15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136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x14ac:dyDescent="0.3">
      <c r="A12" s="105">
        <v>1</v>
      </c>
      <c r="B12" s="172" t="s">
        <v>518</v>
      </c>
      <c r="C12" s="105"/>
      <c r="D12" s="340"/>
      <c r="E12" s="341"/>
      <c r="F12" s="309"/>
      <c r="G12" s="310"/>
      <c r="H12" s="310">
        <f t="shared" ref="H12:H20" si="0">E12-G12</f>
        <v>0</v>
      </c>
    </row>
    <row r="13" spans="1:10" ht="56.25" x14ac:dyDescent="0.3">
      <c r="A13" s="105">
        <v>2</v>
      </c>
      <c r="B13" s="66" t="s">
        <v>688</v>
      </c>
      <c r="C13" s="173"/>
      <c r="D13" s="293"/>
      <c r="E13" s="342"/>
      <c r="F13" s="309"/>
      <c r="G13" s="310"/>
      <c r="H13" s="310">
        <f t="shared" si="0"/>
        <v>0</v>
      </c>
    </row>
    <row r="14" spans="1:10" ht="37.5" x14ac:dyDescent="0.3">
      <c r="A14" s="105">
        <v>3</v>
      </c>
      <c r="B14" s="66" t="s">
        <v>689</v>
      </c>
      <c r="C14" s="173"/>
      <c r="D14" s="293"/>
      <c r="E14" s="342"/>
      <c r="F14" s="309"/>
      <c r="G14" s="310"/>
      <c r="H14" s="310">
        <f t="shared" si="0"/>
        <v>0</v>
      </c>
    </row>
    <row r="15" spans="1:10" ht="37.5" x14ac:dyDescent="0.3">
      <c r="A15" s="105">
        <v>4</v>
      </c>
      <c r="B15" s="66" t="s">
        <v>525</v>
      </c>
      <c r="C15" s="173"/>
      <c r="D15" s="293"/>
      <c r="E15" s="342"/>
      <c r="F15" s="309"/>
      <c r="G15" s="310"/>
      <c r="H15" s="310">
        <f t="shared" si="0"/>
        <v>0</v>
      </c>
    </row>
    <row r="16" spans="1:10" ht="56.25" x14ac:dyDescent="0.3">
      <c r="A16" s="105">
        <v>5</v>
      </c>
      <c r="B16" s="66" t="s">
        <v>526</v>
      </c>
      <c r="C16" s="173"/>
      <c r="D16" s="293"/>
      <c r="E16" s="342"/>
      <c r="F16" s="309"/>
      <c r="G16" s="310"/>
      <c r="H16" s="310">
        <f t="shared" si="0"/>
        <v>0</v>
      </c>
    </row>
    <row r="17" spans="1:8" ht="56.25" x14ac:dyDescent="0.3">
      <c r="A17" s="105">
        <v>6</v>
      </c>
      <c r="B17" s="66" t="s">
        <v>684</v>
      </c>
      <c r="C17" s="173"/>
      <c r="D17" s="293"/>
      <c r="E17" s="342"/>
      <c r="F17" s="309"/>
      <c r="G17" s="310"/>
      <c r="H17" s="310">
        <f t="shared" si="0"/>
        <v>0</v>
      </c>
    </row>
    <row r="18" spans="1:8" x14ac:dyDescent="0.3">
      <c r="A18" s="105">
        <v>7</v>
      </c>
      <c r="B18" s="66" t="s">
        <v>685</v>
      </c>
      <c r="C18" s="173"/>
      <c r="D18" s="293"/>
      <c r="E18" s="342"/>
      <c r="F18" s="309"/>
      <c r="G18" s="310"/>
      <c r="H18" s="310">
        <f t="shared" si="0"/>
        <v>0</v>
      </c>
    </row>
    <row r="19" spans="1:8" x14ac:dyDescent="0.3">
      <c r="A19" s="105"/>
      <c r="B19" s="66"/>
      <c r="C19" s="173"/>
      <c r="D19" s="293"/>
      <c r="E19" s="342"/>
      <c r="F19" s="309"/>
      <c r="G19" s="310"/>
      <c r="H19" s="310">
        <f t="shared" si="0"/>
        <v>0</v>
      </c>
    </row>
    <row r="20" spans="1:8" x14ac:dyDescent="0.3">
      <c r="A20" s="105"/>
      <c r="B20" s="66"/>
      <c r="C20" s="173"/>
      <c r="D20" s="293"/>
      <c r="E20" s="342"/>
      <c r="F20" s="309"/>
      <c r="G20" s="310"/>
      <c r="H20" s="310">
        <f t="shared" si="0"/>
        <v>0</v>
      </c>
    </row>
    <row r="21" spans="1:8" s="176" customFormat="1" x14ac:dyDescent="0.3">
      <c r="A21" s="531"/>
      <c r="B21" s="453" t="s">
        <v>295</v>
      </c>
      <c r="C21" s="532" t="s">
        <v>305</v>
      </c>
      <c r="D21" s="532" t="s">
        <v>305</v>
      </c>
      <c r="E21" s="533">
        <f>SUM(E12:E20)</f>
        <v>0</v>
      </c>
      <c r="F21" s="526" t="s">
        <v>366</v>
      </c>
      <c r="G21" s="146">
        <f>SUM(G12:G20)</f>
        <v>0</v>
      </c>
      <c r="H21" s="146">
        <f>SUM(H12:H20)</f>
        <v>0</v>
      </c>
    </row>
    <row r="22" spans="1:8" x14ac:dyDescent="0.3">
      <c r="A22" s="1278" t="s">
        <v>586</v>
      </c>
      <c r="B22" s="1279"/>
      <c r="C22" s="1279"/>
      <c r="D22" s="1279"/>
      <c r="E22" s="1280"/>
      <c r="F22" s="491"/>
      <c r="G22" s="492"/>
      <c r="H22" s="492"/>
    </row>
    <row r="23" spans="1:8" x14ac:dyDescent="0.3">
      <c r="A23" s="105">
        <v>1</v>
      </c>
      <c r="B23" s="172" t="s">
        <v>518</v>
      </c>
      <c r="C23" s="105"/>
      <c r="D23" s="340"/>
      <c r="E23" s="341"/>
      <c r="F23" s="309"/>
      <c r="G23" s="310"/>
      <c r="H23" s="310">
        <f t="shared" ref="H23:H31" si="1">E23-G23</f>
        <v>0</v>
      </c>
    </row>
    <row r="24" spans="1:8" s="53" customFormat="1" ht="18" customHeight="1" x14ac:dyDescent="0.3">
      <c r="A24" s="105">
        <v>2</v>
      </c>
      <c r="B24" s="66" t="s">
        <v>688</v>
      </c>
      <c r="C24" s="173"/>
      <c r="D24" s="293"/>
      <c r="E24" s="342"/>
      <c r="F24" s="309"/>
      <c r="G24" s="310"/>
      <c r="H24" s="310">
        <f t="shared" si="1"/>
        <v>0</v>
      </c>
    </row>
    <row r="25" spans="1:8" s="165" customFormat="1" ht="37.5" x14ac:dyDescent="0.3">
      <c r="A25" s="105">
        <v>3</v>
      </c>
      <c r="B25" s="66" t="s">
        <v>689</v>
      </c>
      <c r="C25" s="173"/>
      <c r="D25" s="293"/>
      <c r="E25" s="342"/>
      <c r="F25" s="309"/>
      <c r="G25" s="310"/>
      <c r="H25" s="310">
        <f t="shared" si="1"/>
        <v>0</v>
      </c>
    </row>
    <row r="26" spans="1:8" s="122" customFormat="1" ht="37.5" x14ac:dyDescent="0.3">
      <c r="A26" s="105">
        <v>4</v>
      </c>
      <c r="B26" s="66" t="s">
        <v>525</v>
      </c>
      <c r="C26" s="173"/>
      <c r="D26" s="293"/>
      <c r="E26" s="342"/>
      <c r="F26" s="309"/>
      <c r="G26" s="310"/>
      <c r="H26" s="310">
        <f t="shared" si="1"/>
        <v>0</v>
      </c>
    </row>
    <row r="27" spans="1:8" s="122" customFormat="1" ht="56.25" x14ac:dyDescent="0.3">
      <c r="A27" s="105">
        <v>5</v>
      </c>
      <c r="B27" s="66" t="s">
        <v>526</v>
      </c>
      <c r="C27" s="173"/>
      <c r="D27" s="293"/>
      <c r="E27" s="342"/>
      <c r="F27" s="309"/>
      <c r="G27" s="310"/>
      <c r="H27" s="310">
        <f t="shared" si="1"/>
        <v>0</v>
      </c>
    </row>
    <row r="28" spans="1:8" s="122" customFormat="1" ht="56.25" x14ac:dyDescent="0.3">
      <c r="A28" s="105">
        <v>6</v>
      </c>
      <c r="B28" s="66" t="s">
        <v>684</v>
      </c>
      <c r="C28" s="173"/>
      <c r="D28" s="293"/>
      <c r="E28" s="342"/>
      <c r="F28" s="309"/>
      <c r="G28" s="310"/>
      <c r="H28" s="310">
        <f t="shared" si="1"/>
        <v>0</v>
      </c>
    </row>
    <row r="29" spans="1:8" s="122" customFormat="1" x14ac:dyDescent="0.3">
      <c r="A29" s="105">
        <v>7</v>
      </c>
      <c r="B29" s="66" t="s">
        <v>685</v>
      </c>
      <c r="C29" s="173"/>
      <c r="D29" s="293"/>
      <c r="E29" s="342"/>
      <c r="F29" s="309"/>
      <c r="G29" s="310"/>
      <c r="H29" s="310">
        <f t="shared" si="1"/>
        <v>0</v>
      </c>
    </row>
    <row r="30" spans="1:8" s="122" customFormat="1" x14ac:dyDescent="0.3">
      <c r="A30" s="105"/>
      <c r="B30" s="66"/>
      <c r="C30" s="173"/>
      <c r="D30" s="293"/>
      <c r="E30" s="342"/>
      <c r="F30" s="309"/>
      <c r="G30" s="310"/>
      <c r="H30" s="310">
        <f t="shared" si="1"/>
        <v>0</v>
      </c>
    </row>
    <row r="31" spans="1:8" s="53" customFormat="1" x14ac:dyDescent="0.3">
      <c r="A31" s="175"/>
      <c r="B31" s="66"/>
      <c r="C31" s="173"/>
      <c r="D31" s="293"/>
      <c r="E31" s="338"/>
      <c r="F31" s="309"/>
      <c r="G31" s="310"/>
      <c r="H31" s="310">
        <f t="shared" si="1"/>
        <v>0</v>
      </c>
    </row>
    <row r="32" spans="1:8" x14ac:dyDescent="0.3">
      <c r="A32" s="531"/>
      <c r="B32" s="453" t="s">
        <v>295</v>
      </c>
      <c r="C32" s="532" t="s">
        <v>305</v>
      </c>
      <c r="D32" s="532" t="s">
        <v>305</v>
      </c>
      <c r="E32" s="533">
        <f>SUM(E23:E31)</f>
        <v>0</v>
      </c>
      <c r="F32" s="526" t="s">
        <v>366</v>
      </c>
      <c r="G32" s="146">
        <f>SUM(G23:G31)</f>
        <v>0</v>
      </c>
      <c r="H32" s="146">
        <f>SUM(H23:H31)</f>
        <v>0</v>
      </c>
    </row>
    <row r="33" spans="1:10" x14ac:dyDescent="0.3">
      <c r="F33" s="314" t="s">
        <v>464</v>
      </c>
      <c r="G33" s="315">
        <f>G21+G32</f>
        <v>0</v>
      </c>
      <c r="H33" s="315">
        <f>H21+H32</f>
        <v>0</v>
      </c>
    </row>
    <row r="35" spans="1:10" s="141" customFormat="1" x14ac:dyDescent="0.3">
      <c r="A35" s="696" t="s">
        <v>762</v>
      </c>
      <c r="B35" s="477"/>
      <c r="C35" s="476"/>
      <c r="D35" s="53"/>
      <c r="E35" s="864" t="s">
        <v>1101</v>
      </c>
      <c r="I35"/>
      <c r="J35"/>
    </row>
    <row r="36" spans="1:10" s="141" customFormat="1" ht="19.5" x14ac:dyDescent="0.3">
      <c r="A36" s="122"/>
      <c r="B36" s="297"/>
      <c r="C36" s="298" t="s">
        <v>131</v>
      </c>
      <c r="D36" s="165"/>
      <c r="E36" s="298" t="s">
        <v>132</v>
      </c>
      <c r="I36"/>
      <c r="J36"/>
    </row>
    <row r="37" spans="1:10" s="141" customFormat="1" x14ac:dyDescent="0.3">
      <c r="A37" s="297"/>
      <c r="B37" s="41"/>
      <c r="C37" s="41"/>
      <c r="D37" s="122"/>
      <c r="E37" s="41"/>
      <c r="I37"/>
      <c r="J37"/>
    </row>
    <row r="38" spans="1:10" s="141" customFormat="1" x14ac:dyDescent="0.3">
      <c r="A38" s="475" t="s">
        <v>133</v>
      </c>
      <c r="B38" s="477"/>
      <c r="C38" s="476"/>
      <c r="D38" s="122"/>
      <c r="E38" s="869" t="s">
        <v>1104</v>
      </c>
      <c r="I38"/>
      <c r="J38"/>
    </row>
    <row r="39" spans="1:10" s="141" customFormat="1" x14ac:dyDescent="0.3">
      <c r="A39" s="122"/>
      <c r="B39" s="297"/>
      <c r="C39" s="298" t="s">
        <v>131</v>
      </c>
      <c r="D39" s="122"/>
      <c r="E39" s="298" t="s">
        <v>132</v>
      </c>
      <c r="I39"/>
      <c r="J39"/>
    </row>
    <row r="40" spans="1:10" s="141" customFormat="1" x14ac:dyDescent="0.3">
      <c r="A40" s="53"/>
      <c r="B40" s="53"/>
      <c r="C40" s="53"/>
      <c r="D40" s="53"/>
      <c r="E40" s="53"/>
      <c r="I40"/>
      <c r="J40"/>
    </row>
    <row r="41" spans="1:10" s="141" customFormat="1" x14ac:dyDescent="0.3">
      <c r="A41" s="53"/>
      <c r="B41" s="53"/>
      <c r="C41" s="53"/>
      <c r="D41" s="53"/>
      <c r="E41" s="53"/>
      <c r="I41"/>
      <c r="J41"/>
    </row>
    <row r="42" spans="1:10" s="141" customFormat="1" ht="21" x14ac:dyDescent="0.35">
      <c r="A42" s="53"/>
      <c r="B42" s="153"/>
      <c r="C42" s="53"/>
      <c r="D42" s="53"/>
      <c r="E42" s="53"/>
      <c r="I42"/>
      <c r="J42"/>
    </row>
  </sheetData>
  <mergeCells count="4">
    <mergeCell ref="A3:E3"/>
    <mergeCell ref="A6:D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28.85546875" style="178" customWidth="1"/>
    <col min="5" max="5" width="26.5703125" style="178" customWidth="1"/>
    <col min="6" max="7" width="24.42578125" style="178" customWidth="1"/>
    <col min="8" max="8" width="13.85546875" style="178" customWidth="1"/>
    <col min="9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28.85546875" style="178" customWidth="1"/>
    <col min="261" max="263" width="24.42578125" style="178" customWidth="1"/>
    <col min="264" max="264" width="13.85546875" style="178" customWidth="1"/>
    <col min="265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28.85546875" style="178" customWidth="1"/>
    <col min="517" max="519" width="24.42578125" style="178" customWidth="1"/>
    <col min="520" max="520" width="13.85546875" style="178" customWidth="1"/>
    <col min="521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28.85546875" style="178" customWidth="1"/>
    <col min="773" max="775" width="24.42578125" style="178" customWidth="1"/>
    <col min="776" max="776" width="13.85546875" style="178" customWidth="1"/>
    <col min="777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28.85546875" style="178" customWidth="1"/>
    <col min="1029" max="1031" width="24.42578125" style="178" customWidth="1"/>
    <col min="1032" max="1032" width="13.85546875" style="178" customWidth="1"/>
    <col min="1033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28.85546875" style="178" customWidth="1"/>
    <col min="1285" max="1287" width="24.42578125" style="178" customWidth="1"/>
    <col min="1288" max="1288" width="13.85546875" style="178" customWidth="1"/>
    <col min="1289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28.85546875" style="178" customWidth="1"/>
    <col min="1541" max="1543" width="24.42578125" style="178" customWidth="1"/>
    <col min="1544" max="1544" width="13.85546875" style="178" customWidth="1"/>
    <col min="1545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28.85546875" style="178" customWidth="1"/>
    <col min="1797" max="1799" width="24.42578125" style="178" customWidth="1"/>
    <col min="1800" max="1800" width="13.85546875" style="178" customWidth="1"/>
    <col min="1801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28.85546875" style="178" customWidth="1"/>
    <col min="2053" max="2055" width="24.42578125" style="178" customWidth="1"/>
    <col min="2056" max="2056" width="13.85546875" style="178" customWidth="1"/>
    <col min="2057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28.85546875" style="178" customWidth="1"/>
    <col min="2309" max="2311" width="24.42578125" style="178" customWidth="1"/>
    <col min="2312" max="2312" width="13.85546875" style="178" customWidth="1"/>
    <col min="2313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28.85546875" style="178" customWidth="1"/>
    <col min="2565" max="2567" width="24.42578125" style="178" customWidth="1"/>
    <col min="2568" max="2568" width="13.85546875" style="178" customWidth="1"/>
    <col min="2569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28.85546875" style="178" customWidth="1"/>
    <col min="2821" max="2823" width="24.42578125" style="178" customWidth="1"/>
    <col min="2824" max="2824" width="13.85546875" style="178" customWidth="1"/>
    <col min="2825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28.85546875" style="178" customWidth="1"/>
    <col min="3077" max="3079" width="24.42578125" style="178" customWidth="1"/>
    <col min="3080" max="3080" width="13.85546875" style="178" customWidth="1"/>
    <col min="3081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28.85546875" style="178" customWidth="1"/>
    <col min="3333" max="3335" width="24.42578125" style="178" customWidth="1"/>
    <col min="3336" max="3336" width="13.85546875" style="178" customWidth="1"/>
    <col min="3337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28.85546875" style="178" customWidth="1"/>
    <col min="3589" max="3591" width="24.42578125" style="178" customWidth="1"/>
    <col min="3592" max="3592" width="13.85546875" style="178" customWidth="1"/>
    <col min="3593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28.85546875" style="178" customWidth="1"/>
    <col min="3845" max="3847" width="24.42578125" style="178" customWidth="1"/>
    <col min="3848" max="3848" width="13.85546875" style="178" customWidth="1"/>
    <col min="3849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28.85546875" style="178" customWidth="1"/>
    <col min="4101" max="4103" width="24.42578125" style="178" customWidth="1"/>
    <col min="4104" max="4104" width="13.85546875" style="178" customWidth="1"/>
    <col min="4105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28.85546875" style="178" customWidth="1"/>
    <col min="4357" max="4359" width="24.42578125" style="178" customWidth="1"/>
    <col min="4360" max="4360" width="13.85546875" style="178" customWidth="1"/>
    <col min="4361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28.85546875" style="178" customWidth="1"/>
    <col min="4613" max="4615" width="24.42578125" style="178" customWidth="1"/>
    <col min="4616" max="4616" width="13.85546875" style="178" customWidth="1"/>
    <col min="4617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28.85546875" style="178" customWidth="1"/>
    <col min="4869" max="4871" width="24.42578125" style="178" customWidth="1"/>
    <col min="4872" max="4872" width="13.85546875" style="178" customWidth="1"/>
    <col min="4873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28.85546875" style="178" customWidth="1"/>
    <col min="5125" max="5127" width="24.42578125" style="178" customWidth="1"/>
    <col min="5128" max="5128" width="13.85546875" style="178" customWidth="1"/>
    <col min="5129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28.85546875" style="178" customWidth="1"/>
    <col min="5381" max="5383" width="24.42578125" style="178" customWidth="1"/>
    <col min="5384" max="5384" width="13.85546875" style="178" customWidth="1"/>
    <col min="5385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28.85546875" style="178" customWidth="1"/>
    <col min="5637" max="5639" width="24.42578125" style="178" customWidth="1"/>
    <col min="5640" max="5640" width="13.85546875" style="178" customWidth="1"/>
    <col min="5641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28.85546875" style="178" customWidth="1"/>
    <col min="5893" max="5895" width="24.42578125" style="178" customWidth="1"/>
    <col min="5896" max="5896" width="13.85546875" style="178" customWidth="1"/>
    <col min="5897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28.85546875" style="178" customWidth="1"/>
    <col min="6149" max="6151" width="24.42578125" style="178" customWidth="1"/>
    <col min="6152" max="6152" width="13.85546875" style="178" customWidth="1"/>
    <col min="6153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28.85546875" style="178" customWidth="1"/>
    <col min="6405" max="6407" width="24.42578125" style="178" customWidth="1"/>
    <col min="6408" max="6408" width="13.85546875" style="178" customWidth="1"/>
    <col min="6409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28.85546875" style="178" customWidth="1"/>
    <col min="6661" max="6663" width="24.42578125" style="178" customWidth="1"/>
    <col min="6664" max="6664" width="13.85546875" style="178" customWidth="1"/>
    <col min="6665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28.85546875" style="178" customWidth="1"/>
    <col min="6917" max="6919" width="24.42578125" style="178" customWidth="1"/>
    <col min="6920" max="6920" width="13.85546875" style="178" customWidth="1"/>
    <col min="6921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28.85546875" style="178" customWidth="1"/>
    <col min="7173" max="7175" width="24.42578125" style="178" customWidth="1"/>
    <col min="7176" max="7176" width="13.85546875" style="178" customWidth="1"/>
    <col min="7177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28.85546875" style="178" customWidth="1"/>
    <col min="7429" max="7431" width="24.42578125" style="178" customWidth="1"/>
    <col min="7432" max="7432" width="13.85546875" style="178" customWidth="1"/>
    <col min="7433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28.85546875" style="178" customWidth="1"/>
    <col min="7685" max="7687" width="24.42578125" style="178" customWidth="1"/>
    <col min="7688" max="7688" width="13.85546875" style="178" customWidth="1"/>
    <col min="7689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28.85546875" style="178" customWidth="1"/>
    <col min="7941" max="7943" width="24.42578125" style="178" customWidth="1"/>
    <col min="7944" max="7944" width="13.85546875" style="178" customWidth="1"/>
    <col min="7945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28.85546875" style="178" customWidth="1"/>
    <col min="8197" max="8199" width="24.42578125" style="178" customWidth="1"/>
    <col min="8200" max="8200" width="13.85546875" style="178" customWidth="1"/>
    <col min="8201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28.85546875" style="178" customWidth="1"/>
    <col min="8453" max="8455" width="24.42578125" style="178" customWidth="1"/>
    <col min="8456" max="8456" width="13.85546875" style="178" customWidth="1"/>
    <col min="8457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28.85546875" style="178" customWidth="1"/>
    <col min="8709" max="8711" width="24.42578125" style="178" customWidth="1"/>
    <col min="8712" max="8712" width="13.85546875" style="178" customWidth="1"/>
    <col min="8713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28.85546875" style="178" customWidth="1"/>
    <col min="8965" max="8967" width="24.42578125" style="178" customWidth="1"/>
    <col min="8968" max="8968" width="13.85546875" style="178" customWidth="1"/>
    <col min="8969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28.85546875" style="178" customWidth="1"/>
    <col min="9221" max="9223" width="24.42578125" style="178" customWidth="1"/>
    <col min="9224" max="9224" width="13.85546875" style="178" customWidth="1"/>
    <col min="9225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28.85546875" style="178" customWidth="1"/>
    <col min="9477" max="9479" width="24.42578125" style="178" customWidth="1"/>
    <col min="9480" max="9480" width="13.85546875" style="178" customWidth="1"/>
    <col min="9481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28.85546875" style="178" customWidth="1"/>
    <col min="9733" max="9735" width="24.42578125" style="178" customWidth="1"/>
    <col min="9736" max="9736" width="13.85546875" style="178" customWidth="1"/>
    <col min="9737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28.85546875" style="178" customWidth="1"/>
    <col min="9989" max="9991" width="24.42578125" style="178" customWidth="1"/>
    <col min="9992" max="9992" width="13.85546875" style="178" customWidth="1"/>
    <col min="9993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28.85546875" style="178" customWidth="1"/>
    <col min="10245" max="10247" width="24.42578125" style="178" customWidth="1"/>
    <col min="10248" max="10248" width="13.85546875" style="178" customWidth="1"/>
    <col min="10249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28.85546875" style="178" customWidth="1"/>
    <col min="10501" max="10503" width="24.42578125" style="178" customWidth="1"/>
    <col min="10504" max="10504" width="13.85546875" style="178" customWidth="1"/>
    <col min="10505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28.85546875" style="178" customWidth="1"/>
    <col min="10757" max="10759" width="24.42578125" style="178" customWidth="1"/>
    <col min="10760" max="10760" width="13.85546875" style="178" customWidth="1"/>
    <col min="10761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28.85546875" style="178" customWidth="1"/>
    <col min="11013" max="11015" width="24.42578125" style="178" customWidth="1"/>
    <col min="11016" max="11016" width="13.85546875" style="178" customWidth="1"/>
    <col min="11017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28.85546875" style="178" customWidth="1"/>
    <col min="11269" max="11271" width="24.42578125" style="178" customWidth="1"/>
    <col min="11272" max="11272" width="13.85546875" style="178" customWidth="1"/>
    <col min="11273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28.85546875" style="178" customWidth="1"/>
    <col min="11525" max="11527" width="24.42578125" style="178" customWidth="1"/>
    <col min="11528" max="11528" width="13.85546875" style="178" customWidth="1"/>
    <col min="11529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28.85546875" style="178" customWidth="1"/>
    <col min="11781" max="11783" width="24.42578125" style="178" customWidth="1"/>
    <col min="11784" max="11784" width="13.85546875" style="178" customWidth="1"/>
    <col min="11785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28.85546875" style="178" customWidth="1"/>
    <col min="12037" max="12039" width="24.42578125" style="178" customWidth="1"/>
    <col min="12040" max="12040" width="13.85546875" style="178" customWidth="1"/>
    <col min="12041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28.85546875" style="178" customWidth="1"/>
    <col min="12293" max="12295" width="24.42578125" style="178" customWidth="1"/>
    <col min="12296" max="12296" width="13.85546875" style="178" customWidth="1"/>
    <col min="12297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28.85546875" style="178" customWidth="1"/>
    <col min="12549" max="12551" width="24.42578125" style="178" customWidth="1"/>
    <col min="12552" max="12552" width="13.85546875" style="178" customWidth="1"/>
    <col min="12553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28.85546875" style="178" customWidth="1"/>
    <col min="12805" max="12807" width="24.42578125" style="178" customWidth="1"/>
    <col min="12808" max="12808" width="13.85546875" style="178" customWidth="1"/>
    <col min="12809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28.85546875" style="178" customWidth="1"/>
    <col min="13061" max="13063" width="24.42578125" style="178" customWidth="1"/>
    <col min="13064" max="13064" width="13.85546875" style="178" customWidth="1"/>
    <col min="13065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28.85546875" style="178" customWidth="1"/>
    <col min="13317" max="13319" width="24.42578125" style="178" customWidth="1"/>
    <col min="13320" max="13320" width="13.85546875" style="178" customWidth="1"/>
    <col min="13321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28.85546875" style="178" customWidth="1"/>
    <col min="13573" max="13575" width="24.42578125" style="178" customWidth="1"/>
    <col min="13576" max="13576" width="13.85546875" style="178" customWidth="1"/>
    <col min="13577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28.85546875" style="178" customWidth="1"/>
    <col min="13829" max="13831" width="24.42578125" style="178" customWidth="1"/>
    <col min="13832" max="13832" width="13.85546875" style="178" customWidth="1"/>
    <col min="13833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28.85546875" style="178" customWidth="1"/>
    <col min="14085" max="14087" width="24.42578125" style="178" customWidth="1"/>
    <col min="14088" max="14088" width="13.85546875" style="178" customWidth="1"/>
    <col min="14089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28.85546875" style="178" customWidth="1"/>
    <col min="14341" max="14343" width="24.42578125" style="178" customWidth="1"/>
    <col min="14344" max="14344" width="13.85546875" style="178" customWidth="1"/>
    <col min="14345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28.85546875" style="178" customWidth="1"/>
    <col min="14597" max="14599" width="24.42578125" style="178" customWidth="1"/>
    <col min="14600" max="14600" width="13.85546875" style="178" customWidth="1"/>
    <col min="14601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28.85546875" style="178" customWidth="1"/>
    <col min="14853" max="14855" width="24.42578125" style="178" customWidth="1"/>
    <col min="14856" max="14856" width="13.85546875" style="178" customWidth="1"/>
    <col min="14857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28.85546875" style="178" customWidth="1"/>
    <col min="15109" max="15111" width="24.42578125" style="178" customWidth="1"/>
    <col min="15112" max="15112" width="13.85546875" style="178" customWidth="1"/>
    <col min="15113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28.85546875" style="178" customWidth="1"/>
    <col min="15365" max="15367" width="24.42578125" style="178" customWidth="1"/>
    <col min="15368" max="15368" width="13.85546875" style="178" customWidth="1"/>
    <col min="15369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28.85546875" style="178" customWidth="1"/>
    <col min="15621" max="15623" width="24.42578125" style="178" customWidth="1"/>
    <col min="15624" max="15624" width="13.85546875" style="178" customWidth="1"/>
    <col min="15625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28.85546875" style="178" customWidth="1"/>
    <col min="15877" max="15879" width="24.42578125" style="178" customWidth="1"/>
    <col min="15880" max="15880" width="13.85546875" style="178" customWidth="1"/>
    <col min="15881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28.85546875" style="178" customWidth="1"/>
    <col min="16133" max="16135" width="24.42578125" style="178" customWidth="1"/>
    <col min="16136" max="16136" width="13.85546875" style="178" customWidth="1"/>
    <col min="16137" max="16384" width="8.85546875" style="178"/>
  </cols>
  <sheetData>
    <row r="1" spans="1:11" ht="18.75" x14ac:dyDescent="0.3">
      <c r="A1" s="177"/>
      <c r="B1" s="177"/>
      <c r="C1" s="177"/>
      <c r="D1" s="232" t="s">
        <v>441</v>
      </c>
    </row>
    <row r="2" spans="1:11" ht="12.75" customHeight="1" x14ac:dyDescent="0.3">
      <c r="A2" s="177"/>
      <c r="B2" s="177"/>
      <c r="C2" s="177"/>
      <c r="D2" s="177"/>
    </row>
    <row r="3" spans="1:11" ht="51" customHeight="1" x14ac:dyDescent="0.25">
      <c r="A3" s="1283" t="s">
        <v>647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1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1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7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7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7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7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</row>
    <row r="21" spans="1:7" ht="18.75" x14ac:dyDescent="0.3">
      <c r="A21" s="1281" t="s">
        <v>586</v>
      </c>
      <c r="B21" s="1282"/>
      <c r="C21" s="1282"/>
      <c r="D21" s="1282"/>
      <c r="E21" s="119"/>
      <c r="F21" s="119"/>
      <c r="G21" s="119"/>
    </row>
    <row r="22" spans="1:7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7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7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7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7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7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7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</row>
    <row r="29" spans="1:7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</row>
    <row r="30" spans="1:7" ht="18.75" x14ac:dyDescent="0.3">
      <c r="A30" s="122"/>
      <c r="B30" s="122"/>
      <c r="C30" s="122"/>
      <c r="D30" s="122"/>
      <c r="E30" s="314"/>
      <c r="F30" s="316"/>
      <c r="G30" s="316"/>
    </row>
    <row r="31" spans="1:7" ht="18.75" x14ac:dyDescent="0.3">
      <c r="A31" s="122"/>
      <c r="B31" s="122"/>
      <c r="C31" s="122"/>
      <c r="D31" s="122"/>
      <c r="E31" s="314"/>
      <c r="F31" s="316"/>
      <c r="G31" s="316"/>
    </row>
    <row r="32" spans="1:7" ht="18.75" x14ac:dyDescent="0.25">
      <c r="A32" s="696" t="s">
        <v>762</v>
      </c>
      <c r="B32" s="477"/>
      <c r="C32" s="476"/>
      <c r="D32" s="864" t="s">
        <v>1101</v>
      </c>
      <c r="E32" s="477"/>
      <c r="F32" s="122"/>
      <c r="G32" s="477"/>
    </row>
    <row r="33" spans="1:7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</row>
    <row r="34" spans="1:7" x14ac:dyDescent="0.25">
      <c r="A34" s="297"/>
      <c r="B34" s="41"/>
      <c r="C34" s="41"/>
      <c r="D34" s="41"/>
      <c r="E34" s="41"/>
      <c r="F34" s="122"/>
      <c r="G34" s="41"/>
    </row>
    <row r="35" spans="1:7" ht="18.75" x14ac:dyDescent="0.25">
      <c r="A35" s="475" t="s">
        <v>133</v>
      </c>
      <c r="B35" s="477"/>
      <c r="C35" s="476"/>
      <c r="D35" s="869" t="s">
        <v>1104</v>
      </c>
      <c r="E35" s="477"/>
      <c r="F35" s="122"/>
      <c r="G35" s="477"/>
    </row>
    <row r="36" spans="1:7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47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517</v>
      </c>
      <c r="C14" s="534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/>
      <c r="B15" s="66"/>
      <c r="C15" s="534"/>
      <c r="D15" s="338"/>
      <c r="E15" s="339"/>
      <c r="F15" s="145"/>
      <c r="G15" s="145">
        <f>D15-F15</f>
        <v>0</v>
      </c>
    </row>
    <row r="16" spans="1:11" s="178" customFormat="1" ht="18.75" x14ac:dyDescent="0.3">
      <c r="A16" s="527"/>
      <c r="B16" s="528" t="s">
        <v>295</v>
      </c>
      <c r="C16" s="535" t="s">
        <v>305</v>
      </c>
      <c r="D16" s="454">
        <f>SUM(D14:D15)</f>
        <v>0</v>
      </c>
      <c r="E16" s="146" t="s">
        <v>366</v>
      </c>
      <c r="F16" s="146">
        <f>SUM(F14:F15)</f>
        <v>0</v>
      </c>
      <c r="G16" s="146">
        <f>SUM(G14:G15)</f>
        <v>0</v>
      </c>
    </row>
    <row r="17" spans="1:7" s="178" customFormat="1" ht="18.75" x14ac:dyDescent="0.3">
      <c r="A17" s="1281" t="s">
        <v>586</v>
      </c>
      <c r="B17" s="1282"/>
      <c r="C17" s="1282"/>
      <c r="D17" s="1282"/>
      <c r="E17" s="119"/>
      <c r="F17" s="119"/>
      <c r="G17" s="119"/>
    </row>
    <row r="18" spans="1:7" s="183" customFormat="1" ht="18.75" x14ac:dyDescent="0.3">
      <c r="A18" s="105">
        <v>1</v>
      </c>
      <c r="B18" s="66" t="s">
        <v>517</v>
      </c>
      <c r="C18" s="534"/>
      <c r="D18" s="338"/>
      <c r="E18" s="339"/>
      <c r="F18" s="145"/>
      <c r="G18" s="145">
        <f>D18-F18</f>
        <v>0</v>
      </c>
    </row>
    <row r="19" spans="1:7" s="183" customFormat="1" ht="18.75" x14ac:dyDescent="0.3">
      <c r="A19" s="105"/>
      <c r="B19" s="66"/>
      <c r="C19" s="534"/>
      <c r="D19" s="338"/>
      <c r="E19" s="339"/>
      <c r="F19" s="145"/>
      <c r="G19" s="145">
        <f>D19-F19</f>
        <v>0</v>
      </c>
    </row>
    <row r="20" spans="1:7" s="178" customFormat="1" ht="18.75" x14ac:dyDescent="0.3">
      <c r="A20" s="527"/>
      <c r="B20" s="528" t="s">
        <v>295</v>
      </c>
      <c r="C20" s="535" t="s">
        <v>305</v>
      </c>
      <c r="D20" s="454">
        <f>SUM(D18:D19)</f>
        <v>0</v>
      </c>
      <c r="E20" s="146" t="s">
        <v>366</v>
      </c>
      <c r="F20" s="146">
        <f>SUM(F18:F19)</f>
        <v>0</v>
      </c>
      <c r="G20" s="146">
        <f>SUM(G18:G19)</f>
        <v>0</v>
      </c>
    </row>
    <row r="21" spans="1:7" s="178" customFormat="1" ht="18.75" x14ac:dyDescent="0.3">
      <c r="A21" s="122"/>
      <c r="B21" s="122"/>
      <c r="C21" s="122"/>
      <c r="D21" s="122"/>
      <c r="E21" s="314" t="s">
        <v>464</v>
      </c>
      <c r="F21" s="315">
        <f>F16+F20</f>
        <v>0</v>
      </c>
      <c r="G21" s="315">
        <f>G16+G20</f>
        <v>0</v>
      </c>
    </row>
    <row r="22" spans="1:7" s="178" customFormat="1" ht="18.75" x14ac:dyDescent="0.3">
      <c r="A22" s="122"/>
      <c r="B22" s="122"/>
      <c r="C22" s="122"/>
      <c r="D22" s="122"/>
      <c r="E22" s="314"/>
      <c r="F22" s="316"/>
      <c r="G22" s="316"/>
    </row>
    <row r="23" spans="1:7" s="178" customFormat="1" ht="18.75" x14ac:dyDescent="0.3">
      <c r="A23" s="122"/>
      <c r="B23" s="122"/>
      <c r="C23" s="122"/>
      <c r="D23" s="122"/>
      <c r="E23" s="314"/>
      <c r="F23" s="316"/>
      <c r="G23" s="316"/>
    </row>
    <row r="24" spans="1:7" s="178" customFormat="1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</row>
    <row r="25" spans="1:7" s="178" customFormat="1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s="178" customFormat="1" x14ac:dyDescent="0.25">
      <c r="A26" s="297"/>
      <c r="B26" s="41"/>
      <c r="C26" s="41"/>
      <c r="D26" s="41"/>
      <c r="E26" s="41"/>
      <c r="F26" s="122"/>
      <c r="G26" s="41"/>
    </row>
    <row r="27" spans="1:7" s="178" customFormat="1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</row>
    <row r="28" spans="1:7" s="178" customFormat="1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  <row r="29" spans="1:7" ht="21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5" ht="15.75" customHeight="1" x14ac:dyDescent="0.25"/>
    <row r="46" ht="15.75" customHeight="1" x14ac:dyDescent="0.25"/>
    <row r="47" ht="15.75" customHeight="1" x14ac:dyDescent="0.25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28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443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512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649</v>
      </c>
      <c r="C14" s="173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/>
      <c r="B15" s="66"/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66" t="s">
        <v>649</v>
      </c>
      <c r="C19" s="173"/>
      <c r="D19" s="338"/>
      <c r="E19" s="339"/>
      <c r="F19" s="145"/>
      <c r="G19" s="145">
        <f>D19-F19</f>
        <v>0</v>
      </c>
    </row>
    <row r="20" spans="1:7" s="183" customFormat="1" ht="18.75" x14ac:dyDescent="0.3">
      <c r="A20" s="105"/>
      <c r="B20" s="66"/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32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444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652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46" t="s">
        <v>527</v>
      </c>
      <c r="C14" s="173"/>
      <c r="D14" s="338"/>
      <c r="E14" s="339"/>
      <c r="F14" s="145"/>
      <c r="G14" s="145">
        <f>D14-F14</f>
        <v>0</v>
      </c>
    </row>
    <row r="15" spans="1:11" s="183" customFormat="1" ht="56.25" x14ac:dyDescent="0.3">
      <c r="A15" s="105">
        <v>2</v>
      </c>
      <c r="B15" s="46" t="s">
        <v>687</v>
      </c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46" t="s">
        <v>527</v>
      </c>
      <c r="C19" s="173"/>
      <c r="D19" s="338"/>
      <c r="E19" s="339"/>
      <c r="F19" s="145"/>
      <c r="G19" s="145">
        <f>D19-F19</f>
        <v>0</v>
      </c>
    </row>
    <row r="20" spans="1:7" s="183" customFormat="1" ht="56.25" x14ac:dyDescent="0.3">
      <c r="A20" s="105">
        <v>2</v>
      </c>
      <c r="B20" s="46" t="s">
        <v>687</v>
      </c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6.28515625" style="178" customWidth="1"/>
    <col min="5" max="5" width="30.7109375" style="178" customWidth="1"/>
    <col min="6" max="7" width="24.42578125" style="178" customWidth="1"/>
    <col min="8" max="8" width="17.8554687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6.28515625" style="178" customWidth="1"/>
    <col min="261" max="263" width="24.42578125" style="178" customWidth="1"/>
    <col min="264" max="264" width="17.8554687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6.28515625" style="178" customWidth="1"/>
    <col min="517" max="519" width="24.42578125" style="178" customWidth="1"/>
    <col min="520" max="520" width="17.8554687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6.28515625" style="178" customWidth="1"/>
    <col min="773" max="775" width="24.42578125" style="178" customWidth="1"/>
    <col min="776" max="776" width="17.8554687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6.28515625" style="178" customWidth="1"/>
    <col min="1029" max="1031" width="24.42578125" style="178" customWidth="1"/>
    <col min="1032" max="1032" width="17.8554687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6.28515625" style="178" customWidth="1"/>
    <col min="1285" max="1287" width="24.42578125" style="178" customWidth="1"/>
    <col min="1288" max="1288" width="17.8554687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6.28515625" style="178" customWidth="1"/>
    <col min="1541" max="1543" width="24.42578125" style="178" customWidth="1"/>
    <col min="1544" max="1544" width="17.8554687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6.28515625" style="178" customWidth="1"/>
    <col min="1797" max="1799" width="24.42578125" style="178" customWidth="1"/>
    <col min="1800" max="1800" width="17.8554687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6.28515625" style="178" customWidth="1"/>
    <col min="2053" max="2055" width="24.42578125" style="178" customWidth="1"/>
    <col min="2056" max="2056" width="17.8554687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6.28515625" style="178" customWidth="1"/>
    <col min="2309" max="2311" width="24.42578125" style="178" customWidth="1"/>
    <col min="2312" max="2312" width="17.8554687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6.28515625" style="178" customWidth="1"/>
    <col min="2565" max="2567" width="24.42578125" style="178" customWidth="1"/>
    <col min="2568" max="2568" width="17.8554687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6.28515625" style="178" customWidth="1"/>
    <col min="2821" max="2823" width="24.42578125" style="178" customWidth="1"/>
    <col min="2824" max="2824" width="17.8554687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6.28515625" style="178" customWidth="1"/>
    <col min="3077" max="3079" width="24.42578125" style="178" customWidth="1"/>
    <col min="3080" max="3080" width="17.8554687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6.28515625" style="178" customWidth="1"/>
    <col min="3333" max="3335" width="24.42578125" style="178" customWidth="1"/>
    <col min="3336" max="3336" width="17.8554687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6.28515625" style="178" customWidth="1"/>
    <col min="3589" max="3591" width="24.42578125" style="178" customWidth="1"/>
    <col min="3592" max="3592" width="17.8554687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6.28515625" style="178" customWidth="1"/>
    <col min="3845" max="3847" width="24.42578125" style="178" customWidth="1"/>
    <col min="3848" max="3848" width="17.8554687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6.28515625" style="178" customWidth="1"/>
    <col min="4101" max="4103" width="24.42578125" style="178" customWidth="1"/>
    <col min="4104" max="4104" width="17.8554687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6.28515625" style="178" customWidth="1"/>
    <col min="4357" max="4359" width="24.42578125" style="178" customWidth="1"/>
    <col min="4360" max="4360" width="17.8554687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6.28515625" style="178" customWidth="1"/>
    <col min="4613" max="4615" width="24.42578125" style="178" customWidth="1"/>
    <col min="4616" max="4616" width="17.8554687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6.28515625" style="178" customWidth="1"/>
    <col min="4869" max="4871" width="24.42578125" style="178" customWidth="1"/>
    <col min="4872" max="4872" width="17.8554687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6.28515625" style="178" customWidth="1"/>
    <col min="5125" max="5127" width="24.42578125" style="178" customWidth="1"/>
    <col min="5128" max="5128" width="17.8554687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6.28515625" style="178" customWidth="1"/>
    <col min="5381" max="5383" width="24.42578125" style="178" customWidth="1"/>
    <col min="5384" max="5384" width="17.8554687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6.28515625" style="178" customWidth="1"/>
    <col min="5637" max="5639" width="24.42578125" style="178" customWidth="1"/>
    <col min="5640" max="5640" width="17.8554687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6.28515625" style="178" customWidth="1"/>
    <col min="5893" max="5895" width="24.42578125" style="178" customWidth="1"/>
    <col min="5896" max="5896" width="17.8554687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6.28515625" style="178" customWidth="1"/>
    <col min="6149" max="6151" width="24.42578125" style="178" customWidth="1"/>
    <col min="6152" max="6152" width="17.8554687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6.28515625" style="178" customWidth="1"/>
    <col min="6405" max="6407" width="24.42578125" style="178" customWidth="1"/>
    <col min="6408" max="6408" width="17.8554687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6.28515625" style="178" customWidth="1"/>
    <col min="6661" max="6663" width="24.42578125" style="178" customWidth="1"/>
    <col min="6664" max="6664" width="17.8554687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6.28515625" style="178" customWidth="1"/>
    <col min="6917" max="6919" width="24.42578125" style="178" customWidth="1"/>
    <col min="6920" max="6920" width="17.8554687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6.28515625" style="178" customWidth="1"/>
    <col min="7173" max="7175" width="24.42578125" style="178" customWidth="1"/>
    <col min="7176" max="7176" width="17.8554687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6.28515625" style="178" customWidth="1"/>
    <col min="7429" max="7431" width="24.42578125" style="178" customWidth="1"/>
    <col min="7432" max="7432" width="17.8554687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6.28515625" style="178" customWidth="1"/>
    <col min="7685" max="7687" width="24.42578125" style="178" customWidth="1"/>
    <col min="7688" max="7688" width="17.8554687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6.28515625" style="178" customWidth="1"/>
    <col min="7941" max="7943" width="24.42578125" style="178" customWidth="1"/>
    <col min="7944" max="7944" width="17.8554687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6.28515625" style="178" customWidth="1"/>
    <col min="8197" max="8199" width="24.42578125" style="178" customWidth="1"/>
    <col min="8200" max="8200" width="17.8554687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6.28515625" style="178" customWidth="1"/>
    <col min="8453" max="8455" width="24.42578125" style="178" customWidth="1"/>
    <col min="8456" max="8456" width="17.8554687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6.28515625" style="178" customWidth="1"/>
    <col min="8709" max="8711" width="24.42578125" style="178" customWidth="1"/>
    <col min="8712" max="8712" width="17.8554687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6.28515625" style="178" customWidth="1"/>
    <col min="8965" max="8967" width="24.42578125" style="178" customWidth="1"/>
    <col min="8968" max="8968" width="17.8554687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6.28515625" style="178" customWidth="1"/>
    <col min="9221" max="9223" width="24.42578125" style="178" customWidth="1"/>
    <col min="9224" max="9224" width="17.8554687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6.28515625" style="178" customWidth="1"/>
    <col min="9477" max="9479" width="24.42578125" style="178" customWidth="1"/>
    <col min="9480" max="9480" width="17.8554687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6.28515625" style="178" customWidth="1"/>
    <col min="9733" max="9735" width="24.42578125" style="178" customWidth="1"/>
    <col min="9736" max="9736" width="17.8554687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6.28515625" style="178" customWidth="1"/>
    <col min="9989" max="9991" width="24.42578125" style="178" customWidth="1"/>
    <col min="9992" max="9992" width="17.8554687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6.28515625" style="178" customWidth="1"/>
    <col min="10245" max="10247" width="24.42578125" style="178" customWidth="1"/>
    <col min="10248" max="10248" width="17.8554687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6.28515625" style="178" customWidth="1"/>
    <col min="10501" max="10503" width="24.42578125" style="178" customWidth="1"/>
    <col min="10504" max="10504" width="17.8554687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6.28515625" style="178" customWidth="1"/>
    <col min="10757" max="10759" width="24.42578125" style="178" customWidth="1"/>
    <col min="10760" max="10760" width="17.8554687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6.28515625" style="178" customWidth="1"/>
    <col min="11013" max="11015" width="24.42578125" style="178" customWidth="1"/>
    <col min="11016" max="11016" width="17.8554687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6.28515625" style="178" customWidth="1"/>
    <col min="11269" max="11271" width="24.42578125" style="178" customWidth="1"/>
    <col min="11272" max="11272" width="17.8554687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6.28515625" style="178" customWidth="1"/>
    <col min="11525" max="11527" width="24.42578125" style="178" customWidth="1"/>
    <col min="11528" max="11528" width="17.8554687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6.28515625" style="178" customWidth="1"/>
    <col min="11781" max="11783" width="24.42578125" style="178" customWidth="1"/>
    <col min="11784" max="11784" width="17.8554687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6.28515625" style="178" customWidth="1"/>
    <col min="12037" max="12039" width="24.42578125" style="178" customWidth="1"/>
    <col min="12040" max="12040" width="17.8554687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6.28515625" style="178" customWidth="1"/>
    <col min="12293" max="12295" width="24.42578125" style="178" customWidth="1"/>
    <col min="12296" max="12296" width="17.8554687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6.28515625" style="178" customWidth="1"/>
    <col min="12549" max="12551" width="24.42578125" style="178" customWidth="1"/>
    <col min="12552" max="12552" width="17.8554687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6.28515625" style="178" customWidth="1"/>
    <col min="12805" max="12807" width="24.42578125" style="178" customWidth="1"/>
    <col min="12808" max="12808" width="17.8554687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6.28515625" style="178" customWidth="1"/>
    <col min="13061" max="13063" width="24.42578125" style="178" customWidth="1"/>
    <col min="13064" max="13064" width="17.8554687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6.28515625" style="178" customWidth="1"/>
    <col min="13317" max="13319" width="24.42578125" style="178" customWidth="1"/>
    <col min="13320" max="13320" width="17.8554687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6.28515625" style="178" customWidth="1"/>
    <col min="13573" max="13575" width="24.42578125" style="178" customWidth="1"/>
    <col min="13576" max="13576" width="17.8554687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6.28515625" style="178" customWidth="1"/>
    <col min="13829" max="13831" width="24.42578125" style="178" customWidth="1"/>
    <col min="13832" max="13832" width="17.8554687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6.28515625" style="178" customWidth="1"/>
    <col min="14085" max="14087" width="24.42578125" style="178" customWidth="1"/>
    <col min="14088" max="14088" width="17.8554687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6.28515625" style="178" customWidth="1"/>
    <col min="14341" max="14343" width="24.42578125" style="178" customWidth="1"/>
    <col min="14344" max="14344" width="17.8554687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6.28515625" style="178" customWidth="1"/>
    <col min="14597" max="14599" width="24.42578125" style="178" customWidth="1"/>
    <col min="14600" max="14600" width="17.8554687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6.28515625" style="178" customWidth="1"/>
    <col min="14853" max="14855" width="24.42578125" style="178" customWidth="1"/>
    <col min="14856" max="14856" width="17.8554687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6.28515625" style="178" customWidth="1"/>
    <col min="15109" max="15111" width="24.42578125" style="178" customWidth="1"/>
    <col min="15112" max="15112" width="17.8554687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6.28515625" style="178" customWidth="1"/>
    <col min="15365" max="15367" width="24.42578125" style="178" customWidth="1"/>
    <col min="15368" max="15368" width="17.8554687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6.28515625" style="178" customWidth="1"/>
    <col min="15621" max="15623" width="24.42578125" style="178" customWidth="1"/>
    <col min="15624" max="15624" width="17.8554687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6.28515625" style="178" customWidth="1"/>
    <col min="15877" max="15879" width="24.42578125" style="178" customWidth="1"/>
    <col min="15880" max="15880" width="17.8554687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6.28515625" style="178" customWidth="1"/>
    <col min="16133" max="16135" width="24.42578125" style="178" customWidth="1"/>
    <col min="16136" max="16136" width="17.8554687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445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653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46" t="s">
        <v>654</v>
      </c>
      <c r="C14" s="173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105">
        <v>2</v>
      </c>
      <c r="B15" s="46" t="s">
        <v>686</v>
      </c>
      <c r="C15" s="173"/>
      <c r="D15" s="338"/>
      <c r="E15" s="339"/>
      <c r="F15" s="145"/>
      <c r="G15" s="145">
        <f>D15-F15</f>
        <v>0</v>
      </c>
    </row>
    <row r="16" spans="1:10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8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  <c r="H17" s="178"/>
    </row>
    <row r="18" spans="1:8" ht="18.75" x14ac:dyDescent="0.3">
      <c r="A18" s="1281" t="s">
        <v>586</v>
      </c>
      <c r="B18" s="1282"/>
      <c r="C18" s="1282"/>
      <c r="D18" s="1282"/>
      <c r="E18" s="119"/>
      <c r="F18" s="119"/>
      <c r="G18" s="119"/>
      <c r="H18" s="178"/>
    </row>
    <row r="19" spans="1:8" s="183" customFormat="1" ht="18.75" x14ac:dyDescent="0.3">
      <c r="A19" s="105">
        <v>1</v>
      </c>
      <c r="B19" s="46" t="s">
        <v>654</v>
      </c>
      <c r="C19" s="173"/>
      <c r="D19" s="338"/>
      <c r="E19" s="339"/>
      <c r="F19" s="145"/>
      <c r="G19" s="145">
        <f>D19-F19</f>
        <v>0</v>
      </c>
    </row>
    <row r="20" spans="1:8" s="183" customFormat="1" ht="18.75" x14ac:dyDescent="0.3">
      <c r="A20" s="105">
        <v>2</v>
      </c>
      <c r="B20" s="46" t="s">
        <v>686</v>
      </c>
      <c r="C20" s="173"/>
      <c r="D20" s="338"/>
      <c r="E20" s="339"/>
      <c r="F20" s="145"/>
      <c r="G20" s="145">
        <f>D20-F20</f>
        <v>0</v>
      </c>
    </row>
    <row r="21" spans="1:8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8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  <c r="H22" s="178"/>
    </row>
    <row r="23" spans="1:8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  <c r="H23" s="178"/>
    </row>
    <row r="24" spans="1:8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  <c r="H24" s="178"/>
    </row>
    <row r="25" spans="1:8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  <c r="H25" s="178"/>
    </row>
    <row r="26" spans="1:8" x14ac:dyDescent="0.25">
      <c r="A26" s="297"/>
      <c r="B26" s="41"/>
      <c r="C26" s="41"/>
      <c r="D26" s="41"/>
      <c r="E26" s="41"/>
      <c r="F26" s="122"/>
      <c r="G26" s="41"/>
      <c r="H26" s="178"/>
    </row>
    <row r="27" spans="1:8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  <c r="H27" s="178"/>
    </row>
    <row r="28" spans="1:8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H28" s="178"/>
    </row>
    <row r="51" spans="16:16" x14ac:dyDescent="0.25">
      <c r="P51" s="192"/>
    </row>
  </sheetData>
  <mergeCells count="8">
    <mergeCell ref="A13:D13"/>
    <mergeCell ref="A18:D18"/>
    <mergeCell ref="A6:D6"/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x14ac:dyDescent="0.3">
      <c r="A14" s="70">
        <v>1</v>
      </c>
      <c r="B14" s="151" t="s">
        <v>678</v>
      </c>
      <c r="C14" s="534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70">
        <v>2</v>
      </c>
      <c r="B15" s="151" t="s">
        <v>679</v>
      </c>
      <c r="C15" s="534"/>
      <c r="D15" s="338"/>
      <c r="E15" s="339"/>
      <c r="F15" s="145"/>
      <c r="G15" s="145">
        <f t="shared" ref="G15:G24" si="0">D15-F15</f>
        <v>0</v>
      </c>
    </row>
    <row r="16" spans="1:10" s="183" customFormat="1" ht="18.75" x14ac:dyDescent="0.3">
      <c r="A16" s="70">
        <v>3</v>
      </c>
      <c r="B16" s="151" t="s">
        <v>680</v>
      </c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70">
        <v>4</v>
      </c>
      <c r="B17" s="151" t="s">
        <v>681</v>
      </c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70">
        <v>5</v>
      </c>
      <c r="B18" s="151" t="s">
        <v>682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70">
        <v>6</v>
      </c>
      <c r="B19" s="151" t="s">
        <v>683</v>
      </c>
      <c r="C19" s="534"/>
      <c r="D19" s="338"/>
      <c r="E19" s="339"/>
      <c r="F19" s="145"/>
      <c r="G19" s="145">
        <f t="shared" si="0"/>
        <v>0</v>
      </c>
    </row>
    <row r="20" spans="1:8" s="183" customFormat="1" ht="18.75" x14ac:dyDescent="0.3">
      <c r="A20" s="70">
        <v>7</v>
      </c>
      <c r="B20" s="151" t="s">
        <v>528</v>
      </c>
      <c r="C20" s="534"/>
      <c r="D20" s="338"/>
      <c r="E20" s="339"/>
      <c r="F20" s="145"/>
      <c r="G20" s="145">
        <f t="shared" si="0"/>
        <v>0</v>
      </c>
    </row>
    <row r="21" spans="1:8" s="183" customFormat="1" ht="37.5" x14ac:dyDescent="0.3">
      <c r="A21" s="70">
        <v>8</v>
      </c>
      <c r="B21" s="151" t="s">
        <v>684</v>
      </c>
      <c r="C21" s="534"/>
      <c r="D21" s="338"/>
      <c r="E21" s="339"/>
      <c r="F21" s="145"/>
      <c r="G21" s="145">
        <f t="shared" si="0"/>
        <v>0</v>
      </c>
    </row>
    <row r="22" spans="1:8" s="183" customFormat="1" ht="18.75" x14ac:dyDescent="0.3">
      <c r="A22" s="70">
        <v>9</v>
      </c>
      <c r="B22" s="151" t="s">
        <v>685</v>
      </c>
      <c r="C22" s="534"/>
      <c r="D22" s="338"/>
      <c r="E22" s="339"/>
      <c r="F22" s="145"/>
      <c r="G22" s="145">
        <f t="shared" si="0"/>
        <v>0</v>
      </c>
    </row>
    <row r="23" spans="1:8" s="183" customFormat="1" ht="18.75" x14ac:dyDescent="0.3">
      <c r="A23" s="70">
        <v>10</v>
      </c>
      <c r="B23" s="148" t="s">
        <v>523</v>
      </c>
      <c r="C23" s="534"/>
      <c r="D23" s="338"/>
      <c r="E23" s="339"/>
      <c r="F23" s="145"/>
      <c r="G23" s="145">
        <f t="shared" si="0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0"/>
        <v>0</v>
      </c>
    </row>
    <row r="25" spans="1:8" ht="18.75" x14ac:dyDescent="0.3">
      <c r="A25" s="527"/>
      <c r="B25" s="528" t="s">
        <v>295</v>
      </c>
      <c r="C25" s="535" t="s">
        <v>305</v>
      </c>
      <c r="D25" s="454">
        <f>SUM(D14:D24)</f>
        <v>0</v>
      </c>
      <c r="E25" s="146" t="s">
        <v>366</v>
      </c>
      <c r="F25" s="146">
        <f>SUM(F14:F24)</f>
        <v>0</v>
      </c>
      <c r="G25" s="146">
        <f>SUM(G14:G24)</f>
        <v>0</v>
      </c>
      <c r="H25" s="178"/>
    </row>
    <row r="26" spans="1:8" ht="18.75" x14ac:dyDescent="0.3">
      <c r="A26" s="1281" t="s">
        <v>586</v>
      </c>
      <c r="B26" s="1282"/>
      <c r="C26" s="1282"/>
      <c r="D26" s="1282"/>
      <c r="E26" s="119"/>
      <c r="F26" s="119"/>
      <c r="G26" s="119"/>
      <c r="H26" s="178"/>
    </row>
    <row r="27" spans="1:8" s="183" customFormat="1" ht="37.5" x14ac:dyDescent="0.3">
      <c r="A27" s="70">
        <v>1</v>
      </c>
      <c r="B27" s="151" t="s">
        <v>678</v>
      </c>
      <c r="C27" s="534"/>
      <c r="D27" s="338"/>
      <c r="E27" s="339"/>
      <c r="F27" s="145"/>
      <c r="G27" s="145">
        <f>D27-F27</f>
        <v>0</v>
      </c>
    </row>
    <row r="28" spans="1:8" s="183" customFormat="1" ht="18.75" x14ac:dyDescent="0.3">
      <c r="A28" s="70">
        <v>2</v>
      </c>
      <c r="B28" s="151" t="s">
        <v>679</v>
      </c>
      <c r="C28" s="534"/>
      <c r="D28" s="338"/>
      <c r="E28" s="339"/>
      <c r="F28" s="145"/>
      <c r="G28" s="145">
        <f t="shared" ref="G28:G37" si="1">D28-F28</f>
        <v>0</v>
      </c>
    </row>
    <row r="29" spans="1:8" s="183" customFormat="1" ht="18.75" x14ac:dyDescent="0.3">
      <c r="A29" s="70">
        <v>3</v>
      </c>
      <c r="B29" s="151" t="s">
        <v>680</v>
      </c>
      <c r="C29" s="534"/>
      <c r="D29" s="338"/>
      <c r="E29" s="339"/>
      <c r="F29" s="145"/>
      <c r="G29" s="145">
        <f t="shared" si="1"/>
        <v>0</v>
      </c>
    </row>
    <row r="30" spans="1:8" s="183" customFormat="1" ht="18.75" x14ac:dyDescent="0.3">
      <c r="A30" s="70">
        <v>4</v>
      </c>
      <c r="B30" s="151" t="s">
        <v>681</v>
      </c>
      <c r="C30" s="534"/>
      <c r="D30" s="338"/>
      <c r="E30" s="339"/>
      <c r="F30" s="145"/>
      <c r="G30" s="145">
        <f t="shared" si="1"/>
        <v>0</v>
      </c>
    </row>
    <row r="31" spans="1:8" s="183" customFormat="1" ht="18.75" x14ac:dyDescent="0.3">
      <c r="A31" s="70">
        <v>5</v>
      </c>
      <c r="B31" s="151" t="s">
        <v>682</v>
      </c>
      <c r="C31" s="534"/>
      <c r="D31" s="338"/>
      <c r="E31" s="339"/>
      <c r="F31" s="145"/>
      <c r="G31" s="145">
        <f t="shared" si="1"/>
        <v>0</v>
      </c>
    </row>
    <row r="32" spans="1:8" s="183" customFormat="1" ht="18.75" x14ac:dyDescent="0.3">
      <c r="A32" s="70">
        <v>6</v>
      </c>
      <c r="B32" s="151" t="s">
        <v>683</v>
      </c>
      <c r="C32" s="534"/>
      <c r="D32" s="338"/>
      <c r="E32" s="339"/>
      <c r="F32" s="145"/>
      <c r="G32" s="145">
        <f t="shared" si="1"/>
        <v>0</v>
      </c>
    </row>
    <row r="33" spans="1:8" s="183" customFormat="1" ht="18.75" x14ac:dyDescent="0.3">
      <c r="A33" s="70">
        <v>7</v>
      </c>
      <c r="B33" s="151" t="s">
        <v>528</v>
      </c>
      <c r="C33" s="534"/>
      <c r="D33" s="338"/>
      <c r="E33" s="339"/>
      <c r="F33" s="145"/>
      <c r="G33" s="145">
        <f t="shared" si="1"/>
        <v>0</v>
      </c>
    </row>
    <row r="34" spans="1:8" s="183" customFormat="1" ht="37.5" x14ac:dyDescent="0.3">
      <c r="A34" s="70">
        <v>8</v>
      </c>
      <c r="B34" s="151" t="s">
        <v>684</v>
      </c>
      <c r="C34" s="534"/>
      <c r="D34" s="338"/>
      <c r="E34" s="339"/>
      <c r="F34" s="145"/>
      <c r="G34" s="145">
        <f t="shared" si="1"/>
        <v>0</v>
      </c>
    </row>
    <row r="35" spans="1:8" s="183" customFormat="1" ht="18.75" x14ac:dyDescent="0.3">
      <c r="A35" s="70">
        <v>9</v>
      </c>
      <c r="B35" s="151" t="s">
        <v>685</v>
      </c>
      <c r="C35" s="534"/>
      <c r="D35" s="338"/>
      <c r="E35" s="339"/>
      <c r="F35" s="145"/>
      <c r="G35" s="145">
        <f t="shared" si="1"/>
        <v>0</v>
      </c>
    </row>
    <row r="36" spans="1:8" s="183" customFormat="1" ht="18.75" x14ac:dyDescent="0.3">
      <c r="A36" s="70">
        <v>10</v>
      </c>
      <c r="B36" s="148" t="s">
        <v>523</v>
      </c>
      <c r="C36" s="534"/>
      <c r="D36" s="338"/>
      <c r="E36" s="339"/>
      <c r="F36" s="145"/>
      <c r="G36" s="145">
        <f t="shared" si="1"/>
        <v>0</v>
      </c>
    </row>
    <row r="37" spans="1:8" s="183" customFormat="1" ht="18.75" x14ac:dyDescent="0.3">
      <c r="A37" s="105"/>
      <c r="B37" s="66"/>
      <c r="C37" s="534"/>
      <c r="D37" s="338"/>
      <c r="E37" s="339"/>
      <c r="F37" s="145"/>
      <c r="G37" s="145">
        <f t="shared" si="1"/>
        <v>0</v>
      </c>
    </row>
    <row r="38" spans="1:8" ht="18.75" x14ac:dyDescent="0.3">
      <c r="A38" s="527"/>
      <c r="B38" s="528" t="s">
        <v>295</v>
      </c>
      <c r="C38" s="535" t="s">
        <v>305</v>
      </c>
      <c r="D38" s="454">
        <f>SUM(D27:D37)</f>
        <v>0</v>
      </c>
      <c r="E38" s="146" t="s">
        <v>366</v>
      </c>
      <c r="F38" s="146">
        <f>SUM(F27:F37)</f>
        <v>0</v>
      </c>
      <c r="G38" s="146">
        <f>SUM(G27:G37)</f>
        <v>0</v>
      </c>
      <c r="H38" s="178"/>
    </row>
    <row r="39" spans="1:8" ht="18.75" x14ac:dyDescent="0.3">
      <c r="A39" s="122"/>
      <c r="B39" s="122"/>
      <c r="C39" s="122"/>
      <c r="D39" s="122"/>
      <c r="E39" s="314" t="s">
        <v>464</v>
      </c>
      <c r="F39" s="315">
        <f>F25+F38</f>
        <v>0</v>
      </c>
      <c r="G39" s="315">
        <f>G25+G38</f>
        <v>0</v>
      </c>
      <c r="H39" s="178"/>
    </row>
    <row r="40" spans="1:8" ht="18.75" x14ac:dyDescent="0.3">
      <c r="A40" s="122"/>
      <c r="B40" s="122"/>
      <c r="C40" s="122"/>
      <c r="D40" s="122"/>
      <c r="E40" s="314"/>
      <c r="F40" s="316"/>
      <c r="G40" s="316"/>
      <c r="H40" s="178"/>
    </row>
    <row r="41" spans="1:8" ht="18.75" x14ac:dyDescent="0.3">
      <c r="A41" s="122"/>
      <c r="B41" s="122"/>
      <c r="C41" s="122"/>
      <c r="D41" s="122"/>
      <c r="E41" s="314"/>
      <c r="F41" s="316"/>
      <c r="G41" s="316"/>
      <c r="H41" s="178"/>
    </row>
    <row r="42" spans="1:8" ht="18.75" x14ac:dyDescent="0.25">
      <c r="A42" s="696" t="s">
        <v>762</v>
      </c>
      <c r="B42" s="477"/>
      <c r="C42" s="476"/>
      <c r="D42" s="864" t="s">
        <v>1101</v>
      </c>
      <c r="E42" s="477"/>
      <c r="F42" s="122"/>
      <c r="G42" s="477"/>
      <c r="H42" s="178"/>
    </row>
    <row r="43" spans="1:8" x14ac:dyDescent="0.25">
      <c r="A43" s="122"/>
      <c r="B43" s="297"/>
      <c r="C43" s="298" t="s">
        <v>131</v>
      </c>
      <c r="D43" s="298" t="s">
        <v>132</v>
      </c>
      <c r="E43" s="297"/>
      <c r="F43" s="122"/>
      <c r="G43" s="297"/>
      <c r="H43" s="178"/>
    </row>
    <row r="44" spans="1:8" x14ac:dyDescent="0.25">
      <c r="A44" s="297"/>
      <c r="B44" s="41"/>
      <c r="C44" s="41"/>
      <c r="D44" s="41"/>
      <c r="E44" s="41"/>
      <c r="F44" s="122"/>
      <c r="G44" s="41"/>
      <c r="H44" s="178"/>
    </row>
    <row r="45" spans="1:8" ht="18.75" x14ac:dyDescent="0.25">
      <c r="A45" s="475" t="s">
        <v>133</v>
      </c>
      <c r="B45" s="477"/>
      <c r="C45" s="476"/>
      <c r="D45" s="869" t="s">
        <v>1104</v>
      </c>
      <c r="E45" s="477"/>
      <c r="F45" s="122"/>
      <c r="G45" s="477"/>
      <c r="H45" s="178"/>
    </row>
    <row r="46" spans="1:8" x14ac:dyDescent="0.25">
      <c r="A46" s="122"/>
      <c r="B46" s="297"/>
      <c r="C46" s="298" t="s">
        <v>131</v>
      </c>
      <c r="D46" s="298" t="s">
        <v>132</v>
      </c>
      <c r="E46" s="297"/>
      <c r="F46" s="122"/>
      <c r="G46" s="297"/>
      <c r="H46" s="178"/>
    </row>
    <row r="47" spans="1:8" ht="18.75" x14ac:dyDescent="0.3">
      <c r="A47" s="177"/>
      <c r="B47" s="177"/>
      <c r="C47" s="177"/>
      <c r="D47" s="177"/>
    </row>
    <row r="48" spans="1:8" ht="18.75" x14ac:dyDescent="0.3">
      <c r="B48" s="177"/>
      <c r="C48" s="177"/>
      <c r="D48" s="177"/>
    </row>
    <row r="85" spans="2:2" ht="37.5" x14ac:dyDescent="0.25">
      <c r="B85" s="151" t="s">
        <v>519</v>
      </c>
    </row>
    <row r="86" spans="2:2" ht="18.75" x14ac:dyDescent="0.25">
      <c r="B86" s="151" t="s">
        <v>520</v>
      </c>
    </row>
    <row r="87" spans="2:2" ht="18.75" x14ac:dyDescent="0.25">
      <c r="B87" s="151" t="s">
        <v>521</v>
      </c>
    </row>
    <row r="88" spans="2:2" ht="37.5" x14ac:dyDescent="0.25">
      <c r="B88" s="151" t="s">
        <v>522</v>
      </c>
    </row>
    <row r="89" spans="2:2" ht="18.75" x14ac:dyDescent="0.25">
      <c r="B89" s="148" t="s">
        <v>523</v>
      </c>
    </row>
  </sheetData>
  <mergeCells count="8">
    <mergeCell ref="A13:D13"/>
    <mergeCell ref="A26:D26"/>
    <mergeCell ref="A6:D6"/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3" style="178" customWidth="1"/>
    <col min="5" max="5" width="30" style="178" customWidth="1"/>
    <col min="6" max="7" width="24.42578125" style="178" customWidth="1"/>
    <col min="8" max="8" width="16.4257812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3" style="178" customWidth="1"/>
    <col min="261" max="263" width="24.42578125" style="178" customWidth="1"/>
    <col min="264" max="264" width="16.4257812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3" style="178" customWidth="1"/>
    <col min="517" max="519" width="24.42578125" style="178" customWidth="1"/>
    <col min="520" max="520" width="16.4257812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3" style="178" customWidth="1"/>
    <col min="773" max="775" width="24.42578125" style="178" customWidth="1"/>
    <col min="776" max="776" width="16.425781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3" style="178" customWidth="1"/>
    <col min="1029" max="1031" width="24.42578125" style="178" customWidth="1"/>
    <col min="1032" max="1032" width="16.425781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3" style="178" customWidth="1"/>
    <col min="1285" max="1287" width="24.42578125" style="178" customWidth="1"/>
    <col min="1288" max="1288" width="16.425781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3" style="178" customWidth="1"/>
    <col min="1541" max="1543" width="24.42578125" style="178" customWidth="1"/>
    <col min="1544" max="1544" width="16.425781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3" style="178" customWidth="1"/>
    <col min="1797" max="1799" width="24.42578125" style="178" customWidth="1"/>
    <col min="1800" max="1800" width="16.425781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3" style="178" customWidth="1"/>
    <col min="2053" max="2055" width="24.42578125" style="178" customWidth="1"/>
    <col min="2056" max="2056" width="16.425781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3" style="178" customWidth="1"/>
    <col min="2309" max="2311" width="24.42578125" style="178" customWidth="1"/>
    <col min="2312" max="2312" width="16.425781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3" style="178" customWidth="1"/>
    <col min="2565" max="2567" width="24.42578125" style="178" customWidth="1"/>
    <col min="2568" max="2568" width="16.425781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3" style="178" customWidth="1"/>
    <col min="2821" max="2823" width="24.42578125" style="178" customWidth="1"/>
    <col min="2824" max="2824" width="16.425781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3" style="178" customWidth="1"/>
    <col min="3077" max="3079" width="24.42578125" style="178" customWidth="1"/>
    <col min="3080" max="3080" width="16.425781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3" style="178" customWidth="1"/>
    <col min="3333" max="3335" width="24.42578125" style="178" customWidth="1"/>
    <col min="3336" max="3336" width="16.425781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3" style="178" customWidth="1"/>
    <col min="3589" max="3591" width="24.42578125" style="178" customWidth="1"/>
    <col min="3592" max="3592" width="16.425781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3" style="178" customWidth="1"/>
    <col min="3845" max="3847" width="24.42578125" style="178" customWidth="1"/>
    <col min="3848" max="3848" width="16.425781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3" style="178" customWidth="1"/>
    <col min="4101" max="4103" width="24.42578125" style="178" customWidth="1"/>
    <col min="4104" max="4104" width="16.425781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3" style="178" customWidth="1"/>
    <col min="4357" max="4359" width="24.42578125" style="178" customWidth="1"/>
    <col min="4360" max="4360" width="16.425781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3" style="178" customWidth="1"/>
    <col min="4613" max="4615" width="24.42578125" style="178" customWidth="1"/>
    <col min="4616" max="4616" width="16.425781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3" style="178" customWidth="1"/>
    <col min="4869" max="4871" width="24.42578125" style="178" customWidth="1"/>
    <col min="4872" max="4872" width="16.425781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3" style="178" customWidth="1"/>
    <col min="5125" max="5127" width="24.42578125" style="178" customWidth="1"/>
    <col min="5128" max="5128" width="16.425781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3" style="178" customWidth="1"/>
    <col min="5381" max="5383" width="24.42578125" style="178" customWidth="1"/>
    <col min="5384" max="5384" width="16.425781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3" style="178" customWidth="1"/>
    <col min="5637" max="5639" width="24.42578125" style="178" customWidth="1"/>
    <col min="5640" max="5640" width="16.425781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3" style="178" customWidth="1"/>
    <col min="5893" max="5895" width="24.42578125" style="178" customWidth="1"/>
    <col min="5896" max="5896" width="16.425781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3" style="178" customWidth="1"/>
    <col min="6149" max="6151" width="24.42578125" style="178" customWidth="1"/>
    <col min="6152" max="6152" width="16.425781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3" style="178" customWidth="1"/>
    <col min="6405" max="6407" width="24.42578125" style="178" customWidth="1"/>
    <col min="6408" max="6408" width="16.425781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3" style="178" customWidth="1"/>
    <col min="6661" max="6663" width="24.42578125" style="178" customWidth="1"/>
    <col min="6664" max="6664" width="16.425781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3" style="178" customWidth="1"/>
    <col min="6917" max="6919" width="24.42578125" style="178" customWidth="1"/>
    <col min="6920" max="6920" width="16.425781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3" style="178" customWidth="1"/>
    <col min="7173" max="7175" width="24.42578125" style="178" customWidth="1"/>
    <col min="7176" max="7176" width="16.425781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3" style="178" customWidth="1"/>
    <col min="7429" max="7431" width="24.42578125" style="178" customWidth="1"/>
    <col min="7432" max="7432" width="16.425781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3" style="178" customWidth="1"/>
    <col min="7685" max="7687" width="24.42578125" style="178" customWidth="1"/>
    <col min="7688" max="7688" width="16.425781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3" style="178" customWidth="1"/>
    <col min="7941" max="7943" width="24.42578125" style="178" customWidth="1"/>
    <col min="7944" max="7944" width="16.425781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3" style="178" customWidth="1"/>
    <col min="8197" max="8199" width="24.42578125" style="178" customWidth="1"/>
    <col min="8200" max="8200" width="16.425781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3" style="178" customWidth="1"/>
    <col min="8453" max="8455" width="24.42578125" style="178" customWidth="1"/>
    <col min="8456" max="8456" width="16.425781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3" style="178" customWidth="1"/>
    <col min="8709" max="8711" width="24.42578125" style="178" customWidth="1"/>
    <col min="8712" max="8712" width="16.425781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3" style="178" customWidth="1"/>
    <col min="8965" max="8967" width="24.42578125" style="178" customWidth="1"/>
    <col min="8968" max="8968" width="16.425781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3" style="178" customWidth="1"/>
    <col min="9221" max="9223" width="24.42578125" style="178" customWidth="1"/>
    <col min="9224" max="9224" width="16.425781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3" style="178" customWidth="1"/>
    <col min="9477" max="9479" width="24.42578125" style="178" customWidth="1"/>
    <col min="9480" max="9480" width="16.425781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3" style="178" customWidth="1"/>
    <col min="9733" max="9735" width="24.42578125" style="178" customWidth="1"/>
    <col min="9736" max="9736" width="16.425781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3" style="178" customWidth="1"/>
    <col min="9989" max="9991" width="24.42578125" style="178" customWidth="1"/>
    <col min="9992" max="9992" width="16.425781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3" style="178" customWidth="1"/>
    <col min="10245" max="10247" width="24.42578125" style="178" customWidth="1"/>
    <col min="10248" max="10248" width="16.425781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3" style="178" customWidth="1"/>
    <col min="10501" max="10503" width="24.42578125" style="178" customWidth="1"/>
    <col min="10504" max="10504" width="16.425781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3" style="178" customWidth="1"/>
    <col min="10757" max="10759" width="24.42578125" style="178" customWidth="1"/>
    <col min="10760" max="10760" width="16.425781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3" style="178" customWidth="1"/>
    <col min="11013" max="11015" width="24.42578125" style="178" customWidth="1"/>
    <col min="11016" max="11016" width="16.425781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3" style="178" customWidth="1"/>
    <col min="11269" max="11271" width="24.42578125" style="178" customWidth="1"/>
    <col min="11272" max="11272" width="16.425781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3" style="178" customWidth="1"/>
    <col min="11525" max="11527" width="24.42578125" style="178" customWidth="1"/>
    <col min="11528" max="11528" width="16.425781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3" style="178" customWidth="1"/>
    <col min="11781" max="11783" width="24.42578125" style="178" customWidth="1"/>
    <col min="11784" max="11784" width="16.425781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3" style="178" customWidth="1"/>
    <col min="12037" max="12039" width="24.42578125" style="178" customWidth="1"/>
    <col min="12040" max="12040" width="16.425781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3" style="178" customWidth="1"/>
    <col min="12293" max="12295" width="24.42578125" style="178" customWidth="1"/>
    <col min="12296" max="12296" width="16.425781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3" style="178" customWidth="1"/>
    <col min="12549" max="12551" width="24.42578125" style="178" customWidth="1"/>
    <col min="12552" max="12552" width="16.425781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3" style="178" customWidth="1"/>
    <col min="12805" max="12807" width="24.42578125" style="178" customWidth="1"/>
    <col min="12808" max="12808" width="16.425781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3" style="178" customWidth="1"/>
    <col min="13061" max="13063" width="24.42578125" style="178" customWidth="1"/>
    <col min="13064" max="13064" width="16.425781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3" style="178" customWidth="1"/>
    <col min="13317" max="13319" width="24.42578125" style="178" customWidth="1"/>
    <col min="13320" max="13320" width="16.425781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3" style="178" customWidth="1"/>
    <col min="13573" max="13575" width="24.42578125" style="178" customWidth="1"/>
    <col min="13576" max="13576" width="16.425781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3" style="178" customWidth="1"/>
    <col min="13829" max="13831" width="24.42578125" style="178" customWidth="1"/>
    <col min="13832" max="13832" width="16.425781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3" style="178" customWidth="1"/>
    <col min="14085" max="14087" width="24.42578125" style="178" customWidth="1"/>
    <col min="14088" max="14088" width="16.425781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3" style="178" customWidth="1"/>
    <col min="14341" max="14343" width="24.42578125" style="178" customWidth="1"/>
    <col min="14344" max="14344" width="16.425781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3" style="178" customWidth="1"/>
    <col min="14597" max="14599" width="24.42578125" style="178" customWidth="1"/>
    <col min="14600" max="14600" width="16.425781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3" style="178" customWidth="1"/>
    <col min="14853" max="14855" width="24.42578125" style="178" customWidth="1"/>
    <col min="14856" max="14856" width="16.425781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3" style="178" customWidth="1"/>
    <col min="15109" max="15111" width="24.42578125" style="178" customWidth="1"/>
    <col min="15112" max="15112" width="16.425781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3" style="178" customWidth="1"/>
    <col min="15365" max="15367" width="24.42578125" style="178" customWidth="1"/>
    <col min="15368" max="15368" width="16.425781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3" style="178" customWidth="1"/>
    <col min="15621" max="15623" width="24.42578125" style="178" customWidth="1"/>
    <col min="15624" max="15624" width="16.425781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3" style="178" customWidth="1"/>
    <col min="15877" max="15879" width="24.42578125" style="178" customWidth="1"/>
    <col min="15880" max="15880" width="16.425781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3" style="178" customWidth="1"/>
    <col min="16133" max="16135" width="24.42578125" style="178" customWidth="1"/>
    <col min="16136" max="16136" width="16.425781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447</v>
      </c>
    </row>
    <row r="2" spans="1:10" ht="12.75" customHeight="1" x14ac:dyDescent="0.3">
      <c r="A2" s="177"/>
      <c r="B2" s="177"/>
      <c r="C2" s="177"/>
      <c r="D2" s="177"/>
    </row>
    <row r="3" spans="1:10" ht="46.5" customHeight="1" x14ac:dyDescent="0.25">
      <c r="A3" s="1283" t="s">
        <v>677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  <c r="H9" s="191"/>
    </row>
    <row r="10" spans="1:10" s="180" customFormat="1" ht="15.75" customHeight="1" x14ac:dyDescent="0.25">
      <c r="A10" s="1284"/>
      <c r="B10" s="1284"/>
      <c r="C10" s="1284"/>
      <c r="D10" s="1284"/>
      <c r="H10" s="191"/>
    </row>
    <row r="11" spans="1:10" s="180" customFormat="1" ht="15.75" customHeight="1" x14ac:dyDescent="0.25">
      <c r="A11" s="1277"/>
      <c r="B11" s="1277"/>
      <c r="C11" s="1277"/>
      <c r="D11" s="1277"/>
      <c r="H11" s="191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0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0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8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  <c r="H20" s="178"/>
    </row>
    <row r="21" spans="1:8" ht="18.75" x14ac:dyDescent="0.3">
      <c r="A21" s="1281" t="s">
        <v>586</v>
      </c>
      <c r="B21" s="1282"/>
      <c r="C21" s="1282"/>
      <c r="D21" s="1282"/>
      <c r="E21" s="119"/>
      <c r="F21" s="119"/>
      <c r="G21" s="119"/>
      <c r="H21" s="178"/>
    </row>
    <row r="22" spans="1:8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8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8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8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8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8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  <c r="H29" s="178"/>
    </row>
    <row r="30" spans="1:8" ht="18.75" x14ac:dyDescent="0.3">
      <c r="A30" s="122"/>
      <c r="B30" s="122"/>
      <c r="C30" s="122"/>
      <c r="D30" s="122"/>
      <c r="E30" s="314"/>
      <c r="F30" s="316"/>
      <c r="G30" s="316"/>
      <c r="H30" s="178"/>
    </row>
    <row r="31" spans="1:8" ht="18.75" x14ac:dyDescent="0.3">
      <c r="A31" s="122"/>
      <c r="B31" s="122"/>
      <c r="C31" s="122"/>
      <c r="D31" s="122"/>
      <c r="E31" s="314"/>
      <c r="F31" s="316"/>
      <c r="G31" s="316"/>
      <c r="H31" s="178"/>
    </row>
    <row r="32" spans="1:8" ht="18.75" x14ac:dyDescent="0.25">
      <c r="A32" s="696" t="s">
        <v>762</v>
      </c>
      <c r="B32" s="477"/>
      <c r="C32" s="476"/>
      <c r="D32" s="864" t="s">
        <v>1101</v>
      </c>
      <c r="E32" s="477"/>
      <c r="F32" s="122"/>
      <c r="G32" s="477"/>
      <c r="H32" s="178"/>
    </row>
    <row r="33" spans="1:8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  <c r="H33" s="178"/>
    </row>
    <row r="34" spans="1:8" x14ac:dyDescent="0.25">
      <c r="A34" s="297"/>
      <c r="B34" s="41"/>
      <c r="C34" s="41"/>
      <c r="D34" s="41"/>
      <c r="E34" s="41"/>
      <c r="F34" s="122"/>
      <c r="G34" s="41"/>
      <c r="H34" s="178"/>
    </row>
    <row r="35" spans="1:8" ht="18.75" x14ac:dyDescent="0.25">
      <c r="A35" s="475" t="s">
        <v>133</v>
      </c>
      <c r="B35" s="477"/>
      <c r="C35" s="476"/>
      <c r="D35" s="869" t="s">
        <v>1104</v>
      </c>
      <c r="E35" s="477"/>
      <c r="F35" s="122"/>
      <c r="G35" s="477"/>
      <c r="H35" s="178"/>
    </row>
    <row r="36" spans="1:8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  <c r="H36" s="178"/>
    </row>
  </sheetData>
  <mergeCells count="8">
    <mergeCell ref="A13:D13"/>
    <mergeCell ref="A21:D21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3" style="178" customWidth="1"/>
    <col min="5" max="5" width="35.5703125" style="178" customWidth="1"/>
    <col min="6" max="7" width="24.42578125" style="178" customWidth="1"/>
    <col min="8" max="8" width="16.4257812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3" style="178" customWidth="1"/>
    <col min="261" max="263" width="24.42578125" style="178" customWidth="1"/>
    <col min="264" max="264" width="16.4257812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3" style="178" customWidth="1"/>
    <col min="517" max="519" width="24.42578125" style="178" customWidth="1"/>
    <col min="520" max="520" width="16.4257812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3" style="178" customWidth="1"/>
    <col min="773" max="775" width="24.42578125" style="178" customWidth="1"/>
    <col min="776" max="776" width="16.425781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3" style="178" customWidth="1"/>
    <col min="1029" max="1031" width="24.42578125" style="178" customWidth="1"/>
    <col min="1032" max="1032" width="16.425781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3" style="178" customWidth="1"/>
    <col min="1285" max="1287" width="24.42578125" style="178" customWidth="1"/>
    <col min="1288" max="1288" width="16.425781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3" style="178" customWidth="1"/>
    <col min="1541" max="1543" width="24.42578125" style="178" customWidth="1"/>
    <col min="1544" max="1544" width="16.425781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3" style="178" customWidth="1"/>
    <col min="1797" max="1799" width="24.42578125" style="178" customWidth="1"/>
    <col min="1800" max="1800" width="16.425781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3" style="178" customWidth="1"/>
    <col min="2053" max="2055" width="24.42578125" style="178" customWidth="1"/>
    <col min="2056" max="2056" width="16.425781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3" style="178" customWidth="1"/>
    <col min="2309" max="2311" width="24.42578125" style="178" customWidth="1"/>
    <col min="2312" max="2312" width="16.425781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3" style="178" customWidth="1"/>
    <col min="2565" max="2567" width="24.42578125" style="178" customWidth="1"/>
    <col min="2568" max="2568" width="16.425781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3" style="178" customWidth="1"/>
    <col min="2821" max="2823" width="24.42578125" style="178" customWidth="1"/>
    <col min="2824" max="2824" width="16.425781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3" style="178" customWidth="1"/>
    <col min="3077" max="3079" width="24.42578125" style="178" customWidth="1"/>
    <col min="3080" max="3080" width="16.425781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3" style="178" customWidth="1"/>
    <col min="3333" max="3335" width="24.42578125" style="178" customWidth="1"/>
    <col min="3336" max="3336" width="16.425781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3" style="178" customWidth="1"/>
    <col min="3589" max="3591" width="24.42578125" style="178" customWidth="1"/>
    <col min="3592" max="3592" width="16.425781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3" style="178" customWidth="1"/>
    <col min="3845" max="3847" width="24.42578125" style="178" customWidth="1"/>
    <col min="3848" max="3848" width="16.425781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3" style="178" customWidth="1"/>
    <col min="4101" max="4103" width="24.42578125" style="178" customWidth="1"/>
    <col min="4104" max="4104" width="16.425781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3" style="178" customWidth="1"/>
    <col min="4357" max="4359" width="24.42578125" style="178" customWidth="1"/>
    <col min="4360" max="4360" width="16.425781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3" style="178" customWidth="1"/>
    <col min="4613" max="4615" width="24.42578125" style="178" customWidth="1"/>
    <col min="4616" max="4616" width="16.425781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3" style="178" customWidth="1"/>
    <col min="4869" max="4871" width="24.42578125" style="178" customWidth="1"/>
    <col min="4872" max="4872" width="16.425781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3" style="178" customWidth="1"/>
    <col min="5125" max="5127" width="24.42578125" style="178" customWidth="1"/>
    <col min="5128" max="5128" width="16.425781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3" style="178" customWidth="1"/>
    <col min="5381" max="5383" width="24.42578125" style="178" customWidth="1"/>
    <col min="5384" max="5384" width="16.425781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3" style="178" customWidth="1"/>
    <col min="5637" max="5639" width="24.42578125" style="178" customWidth="1"/>
    <col min="5640" max="5640" width="16.425781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3" style="178" customWidth="1"/>
    <col min="5893" max="5895" width="24.42578125" style="178" customWidth="1"/>
    <col min="5896" max="5896" width="16.425781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3" style="178" customWidth="1"/>
    <col min="6149" max="6151" width="24.42578125" style="178" customWidth="1"/>
    <col min="6152" max="6152" width="16.425781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3" style="178" customWidth="1"/>
    <col min="6405" max="6407" width="24.42578125" style="178" customWidth="1"/>
    <col min="6408" max="6408" width="16.425781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3" style="178" customWidth="1"/>
    <col min="6661" max="6663" width="24.42578125" style="178" customWidth="1"/>
    <col min="6664" max="6664" width="16.425781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3" style="178" customWidth="1"/>
    <col min="6917" max="6919" width="24.42578125" style="178" customWidth="1"/>
    <col min="6920" max="6920" width="16.425781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3" style="178" customWidth="1"/>
    <col min="7173" max="7175" width="24.42578125" style="178" customWidth="1"/>
    <col min="7176" max="7176" width="16.425781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3" style="178" customWidth="1"/>
    <col min="7429" max="7431" width="24.42578125" style="178" customWidth="1"/>
    <col min="7432" max="7432" width="16.425781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3" style="178" customWidth="1"/>
    <col min="7685" max="7687" width="24.42578125" style="178" customWidth="1"/>
    <col min="7688" max="7688" width="16.425781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3" style="178" customWidth="1"/>
    <col min="7941" max="7943" width="24.42578125" style="178" customWidth="1"/>
    <col min="7944" max="7944" width="16.425781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3" style="178" customWidth="1"/>
    <col min="8197" max="8199" width="24.42578125" style="178" customWidth="1"/>
    <col min="8200" max="8200" width="16.425781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3" style="178" customWidth="1"/>
    <col min="8453" max="8455" width="24.42578125" style="178" customWidth="1"/>
    <col min="8456" max="8456" width="16.425781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3" style="178" customWidth="1"/>
    <col min="8709" max="8711" width="24.42578125" style="178" customWidth="1"/>
    <col min="8712" max="8712" width="16.425781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3" style="178" customWidth="1"/>
    <col min="8965" max="8967" width="24.42578125" style="178" customWidth="1"/>
    <col min="8968" max="8968" width="16.425781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3" style="178" customWidth="1"/>
    <col min="9221" max="9223" width="24.42578125" style="178" customWidth="1"/>
    <col min="9224" max="9224" width="16.425781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3" style="178" customWidth="1"/>
    <col min="9477" max="9479" width="24.42578125" style="178" customWidth="1"/>
    <col min="9480" max="9480" width="16.425781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3" style="178" customWidth="1"/>
    <col min="9733" max="9735" width="24.42578125" style="178" customWidth="1"/>
    <col min="9736" max="9736" width="16.425781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3" style="178" customWidth="1"/>
    <col min="9989" max="9991" width="24.42578125" style="178" customWidth="1"/>
    <col min="9992" max="9992" width="16.425781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3" style="178" customWidth="1"/>
    <col min="10245" max="10247" width="24.42578125" style="178" customWidth="1"/>
    <col min="10248" max="10248" width="16.425781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3" style="178" customWidth="1"/>
    <col min="10501" max="10503" width="24.42578125" style="178" customWidth="1"/>
    <col min="10504" max="10504" width="16.425781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3" style="178" customWidth="1"/>
    <col min="10757" max="10759" width="24.42578125" style="178" customWidth="1"/>
    <col min="10760" max="10760" width="16.425781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3" style="178" customWidth="1"/>
    <col min="11013" max="11015" width="24.42578125" style="178" customWidth="1"/>
    <col min="11016" max="11016" width="16.425781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3" style="178" customWidth="1"/>
    <col min="11269" max="11271" width="24.42578125" style="178" customWidth="1"/>
    <col min="11272" max="11272" width="16.425781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3" style="178" customWidth="1"/>
    <col min="11525" max="11527" width="24.42578125" style="178" customWidth="1"/>
    <col min="11528" max="11528" width="16.425781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3" style="178" customWidth="1"/>
    <col min="11781" max="11783" width="24.42578125" style="178" customWidth="1"/>
    <col min="11784" max="11784" width="16.425781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3" style="178" customWidth="1"/>
    <col min="12037" max="12039" width="24.42578125" style="178" customWidth="1"/>
    <col min="12040" max="12040" width="16.425781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3" style="178" customWidth="1"/>
    <col min="12293" max="12295" width="24.42578125" style="178" customWidth="1"/>
    <col min="12296" max="12296" width="16.425781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3" style="178" customWidth="1"/>
    <col min="12549" max="12551" width="24.42578125" style="178" customWidth="1"/>
    <col min="12552" max="12552" width="16.425781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3" style="178" customWidth="1"/>
    <col min="12805" max="12807" width="24.42578125" style="178" customWidth="1"/>
    <col min="12808" max="12808" width="16.425781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3" style="178" customWidth="1"/>
    <col min="13061" max="13063" width="24.42578125" style="178" customWidth="1"/>
    <col min="13064" max="13064" width="16.425781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3" style="178" customWidth="1"/>
    <col min="13317" max="13319" width="24.42578125" style="178" customWidth="1"/>
    <col min="13320" max="13320" width="16.425781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3" style="178" customWidth="1"/>
    <col min="13573" max="13575" width="24.42578125" style="178" customWidth="1"/>
    <col min="13576" max="13576" width="16.425781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3" style="178" customWidth="1"/>
    <col min="13829" max="13831" width="24.42578125" style="178" customWidth="1"/>
    <col min="13832" max="13832" width="16.425781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3" style="178" customWidth="1"/>
    <col min="14085" max="14087" width="24.42578125" style="178" customWidth="1"/>
    <col min="14088" max="14088" width="16.425781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3" style="178" customWidth="1"/>
    <col min="14341" max="14343" width="24.42578125" style="178" customWidth="1"/>
    <col min="14344" max="14344" width="16.425781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3" style="178" customWidth="1"/>
    <col min="14597" max="14599" width="24.42578125" style="178" customWidth="1"/>
    <col min="14600" max="14600" width="16.425781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3" style="178" customWidth="1"/>
    <col min="14853" max="14855" width="24.42578125" style="178" customWidth="1"/>
    <col min="14856" max="14856" width="16.425781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3" style="178" customWidth="1"/>
    <col min="15109" max="15111" width="24.42578125" style="178" customWidth="1"/>
    <col min="15112" max="15112" width="16.425781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3" style="178" customWidth="1"/>
    <col min="15365" max="15367" width="24.42578125" style="178" customWidth="1"/>
    <col min="15368" max="15368" width="16.425781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3" style="178" customWidth="1"/>
    <col min="15621" max="15623" width="24.42578125" style="178" customWidth="1"/>
    <col min="15624" max="15624" width="16.425781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3" style="178" customWidth="1"/>
    <col min="15877" max="15879" width="24.42578125" style="178" customWidth="1"/>
    <col min="15880" max="15880" width="16.425781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3" style="178" customWidth="1"/>
    <col min="16133" max="16135" width="24.42578125" style="178" customWidth="1"/>
    <col min="16136" max="16136" width="16.425781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447</v>
      </c>
    </row>
    <row r="2" spans="1:10" ht="12.75" customHeight="1" x14ac:dyDescent="0.3">
      <c r="A2" s="177"/>
      <c r="B2" s="177"/>
      <c r="C2" s="177"/>
      <c r="D2" s="177"/>
    </row>
    <row r="3" spans="1:10" ht="46.5" customHeight="1" x14ac:dyDescent="0.25">
      <c r="A3" s="1283" t="s">
        <v>504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  <c r="H9" s="191"/>
    </row>
    <row r="10" spans="1:10" s="180" customFormat="1" ht="15.75" customHeight="1" x14ac:dyDescent="0.25">
      <c r="A10" s="1284"/>
      <c r="B10" s="1284"/>
      <c r="C10" s="1284"/>
      <c r="D10" s="1284"/>
      <c r="H10" s="191"/>
    </row>
    <row r="11" spans="1:10" s="180" customFormat="1" ht="15.75" customHeight="1" x14ac:dyDescent="0.25">
      <c r="A11" s="1277"/>
      <c r="B11" s="1277"/>
      <c r="C11" s="1277"/>
      <c r="D11" s="1277"/>
      <c r="H11" s="191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0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0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8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  <c r="H20" s="178"/>
    </row>
    <row r="21" spans="1:8" ht="18.75" x14ac:dyDescent="0.3">
      <c r="A21" s="1281" t="s">
        <v>586</v>
      </c>
      <c r="B21" s="1282"/>
      <c r="C21" s="1282"/>
      <c r="D21" s="1282"/>
      <c r="E21" s="119"/>
      <c r="F21" s="119"/>
      <c r="G21" s="119"/>
      <c r="H21" s="178"/>
    </row>
    <row r="22" spans="1:8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8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8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8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8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8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  <c r="H29" s="178"/>
    </row>
    <row r="30" spans="1:8" ht="18.75" x14ac:dyDescent="0.3">
      <c r="A30" s="122"/>
      <c r="B30" s="122"/>
      <c r="C30" s="122"/>
      <c r="D30" s="122"/>
      <c r="E30" s="314"/>
      <c r="F30" s="316"/>
      <c r="G30" s="316"/>
      <c r="H30" s="178"/>
    </row>
    <row r="31" spans="1:8" ht="18.75" x14ac:dyDescent="0.3">
      <c r="A31" s="122"/>
      <c r="B31" s="122"/>
      <c r="C31" s="122"/>
      <c r="D31" s="122"/>
      <c r="E31" s="314"/>
      <c r="F31" s="316"/>
      <c r="G31" s="316"/>
      <c r="H31" s="178"/>
    </row>
    <row r="32" spans="1:8" ht="18.75" x14ac:dyDescent="0.25">
      <c r="A32" s="696" t="s">
        <v>762</v>
      </c>
      <c r="B32" s="477"/>
      <c r="C32" s="476"/>
      <c r="D32" s="864" t="s">
        <v>1101</v>
      </c>
      <c r="E32" s="477"/>
      <c r="F32" s="122"/>
      <c r="G32" s="477"/>
      <c r="H32" s="178"/>
    </row>
    <row r="33" spans="1:8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  <c r="H33" s="178"/>
    </row>
    <row r="34" spans="1:8" x14ac:dyDescent="0.25">
      <c r="A34" s="297"/>
      <c r="B34" s="41"/>
      <c r="C34" s="41"/>
      <c r="D34" s="41"/>
      <c r="E34" s="41"/>
      <c r="F34" s="122"/>
      <c r="G34" s="41"/>
      <c r="H34" s="178"/>
    </row>
    <row r="35" spans="1:8" ht="18.75" x14ac:dyDescent="0.25">
      <c r="A35" s="475" t="s">
        <v>133</v>
      </c>
      <c r="B35" s="477"/>
      <c r="C35" s="476"/>
      <c r="D35" s="869" t="s">
        <v>1104</v>
      </c>
      <c r="E35" s="477"/>
      <c r="F35" s="122"/>
      <c r="G35" s="477"/>
      <c r="H35" s="178"/>
    </row>
    <row r="36" spans="1:8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  <c r="H36" s="178"/>
    </row>
  </sheetData>
  <mergeCells count="8">
    <mergeCell ref="A13:D13"/>
    <mergeCell ref="A21:D21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4" width="21.42578125" style="53" customWidth="1"/>
    <col min="5" max="5" width="20.28515625" style="53" customWidth="1"/>
    <col min="6" max="6" width="26.140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74" t="s">
        <v>661</v>
      </c>
    </row>
    <row r="2" spans="1:11" x14ac:dyDescent="0.3">
      <c r="E2" s="57"/>
    </row>
    <row r="3" spans="1:11" ht="55.9" customHeight="1" x14ac:dyDescent="0.3">
      <c r="A3" s="1255" t="s">
        <v>667</v>
      </c>
      <c r="B3" s="1255"/>
      <c r="C3" s="1255"/>
      <c r="D3" s="1255"/>
      <c r="E3" s="1255"/>
      <c r="F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662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505</v>
      </c>
      <c r="B6" s="1242"/>
      <c r="C6" s="1242"/>
      <c r="D6" s="1242"/>
      <c r="E6" s="1242"/>
      <c r="F6" s="1242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448" t="s">
        <v>282</v>
      </c>
      <c r="B9" s="448" t="s">
        <v>297</v>
      </c>
      <c r="C9" s="435" t="s">
        <v>343</v>
      </c>
      <c r="D9" s="435" t="s">
        <v>663</v>
      </c>
      <c r="E9" s="435" t="s">
        <v>664</v>
      </c>
      <c r="F9" s="449" t="s">
        <v>300</v>
      </c>
    </row>
    <row r="10" spans="1:11" s="115" customFormat="1" ht="24.75" customHeight="1" x14ac:dyDescent="0.25">
      <c r="A10" s="613">
        <v>1</v>
      </c>
      <c r="B10" s="613">
        <v>2</v>
      </c>
      <c r="C10" s="613">
        <v>3</v>
      </c>
      <c r="D10" s="613">
        <v>4</v>
      </c>
      <c r="E10" s="613">
        <v>5</v>
      </c>
      <c r="F10" s="437" t="s">
        <v>333</v>
      </c>
    </row>
    <row r="11" spans="1:11" x14ac:dyDescent="0.3">
      <c r="A11" s="65">
        <v>1</v>
      </c>
      <c r="B11" s="66"/>
      <c r="C11" s="67"/>
      <c r="D11" s="67"/>
      <c r="E11" s="68"/>
      <c r="F11" s="199">
        <f>C11*D11*E11</f>
        <v>0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457"/>
      <c r="B14" s="453" t="s">
        <v>295</v>
      </c>
      <c r="C14" s="462" t="s">
        <v>305</v>
      </c>
      <c r="D14" s="462" t="s">
        <v>305</v>
      </c>
      <c r="E14" s="462" t="s">
        <v>305</v>
      </c>
      <c r="F14" s="614">
        <f>F11</f>
        <v>0</v>
      </c>
      <c r="G14" s="200"/>
    </row>
    <row r="16" spans="1:11" s="300" customFormat="1" x14ac:dyDescent="0.25">
      <c r="A16" s="566"/>
      <c r="B16" s="240"/>
      <c r="C16" s="567"/>
      <c r="D16" s="240"/>
      <c r="E16" s="567"/>
      <c r="F16" s="240"/>
      <c r="G16" s="240"/>
      <c r="H16" s="567"/>
    </row>
    <row r="17" spans="1:8" s="300" customFormat="1" ht="15.75" x14ac:dyDescent="0.25">
      <c r="A17" s="337"/>
      <c r="B17" s="514"/>
      <c r="C17" s="567"/>
      <c r="D17" s="514"/>
      <c r="E17" s="567"/>
      <c r="F17" s="514"/>
      <c r="G17" s="514"/>
      <c r="H17" s="567"/>
    </row>
    <row r="18" spans="1:8" s="178" customFormat="1" x14ac:dyDescent="0.25">
      <c r="A18" s="696" t="s">
        <v>762</v>
      </c>
      <c r="B18" s="477"/>
      <c r="D18" s="476"/>
      <c r="F18" s="864" t="s">
        <v>1101</v>
      </c>
      <c r="G18" s="477"/>
      <c r="H18" s="477"/>
    </row>
    <row r="19" spans="1:8" s="178" customFormat="1" ht="15.75" x14ac:dyDescent="0.25">
      <c r="A19" s="122"/>
      <c r="B19" s="297"/>
      <c r="D19" s="298" t="s">
        <v>131</v>
      </c>
      <c r="F19" s="298" t="s">
        <v>132</v>
      </c>
      <c r="G19" s="297"/>
      <c r="H19" s="297"/>
    </row>
    <row r="20" spans="1:8" s="178" customFormat="1" ht="15.75" x14ac:dyDescent="0.25">
      <c r="A20" s="297"/>
      <c r="B20" s="41"/>
      <c r="D20" s="41"/>
      <c r="F20" s="41"/>
      <c r="G20" s="41"/>
      <c r="H20" s="41"/>
    </row>
    <row r="21" spans="1:8" s="178" customFormat="1" x14ac:dyDescent="0.25">
      <c r="A21" s="475" t="s">
        <v>133</v>
      </c>
      <c r="B21" s="477"/>
      <c r="D21" s="476"/>
      <c r="F21" s="869" t="s">
        <v>1104</v>
      </c>
      <c r="G21" s="477"/>
      <c r="H21" s="477"/>
    </row>
    <row r="22" spans="1:8" s="178" customFormat="1" ht="15.75" x14ac:dyDescent="0.25">
      <c r="A22" s="122"/>
      <c r="B22" s="297"/>
      <c r="D22" s="298" t="s">
        <v>131</v>
      </c>
      <c r="F22" s="298" t="s">
        <v>132</v>
      </c>
      <c r="G22" s="297"/>
      <c r="H22" s="297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L67"/>
  <sheetViews>
    <sheetView view="pageBreakPreview" topLeftCell="A16" zoomScale="85" zoomScaleNormal="75" zoomScaleSheetLayoutView="85" workbookViewId="0">
      <selection activeCell="I27" sqref="I27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562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.75" customHeight="1" x14ac:dyDescent="0.3">
      <c r="A11" s="1242" t="s">
        <v>456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customHeight="1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442" t="s">
        <v>290</v>
      </c>
      <c r="G16" s="442" t="s">
        <v>291</v>
      </c>
      <c r="H16" s="442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ht="18.75" customHeight="1" x14ac:dyDescent="0.3">
      <c r="A18" s="283">
        <v>1</v>
      </c>
      <c r="B18" s="1252" t="s">
        <v>537</v>
      </c>
      <c r="C18" s="285" t="s">
        <v>531</v>
      </c>
      <c r="D18" s="286"/>
      <c r="E18" s="445">
        <f t="shared" ref="E18:E23" si="0">F18+G18+H18</f>
        <v>0</v>
      </c>
      <c r="F18" s="286"/>
      <c r="G18" s="286"/>
      <c r="H18" s="286"/>
      <c r="I18" s="447">
        <f t="shared" ref="I18:I23" si="1">E18*D18*9.2881175</f>
        <v>0</v>
      </c>
      <c r="L18" s="52"/>
    </row>
    <row r="19" spans="1:12" ht="18.75" x14ac:dyDescent="0.3">
      <c r="A19" s="283">
        <v>2</v>
      </c>
      <c r="B19" s="1253"/>
      <c r="C19" s="285" t="s">
        <v>532</v>
      </c>
      <c r="D19" s="286"/>
      <c r="E19" s="445">
        <f t="shared" si="0"/>
        <v>0</v>
      </c>
      <c r="F19" s="286"/>
      <c r="G19" s="286"/>
      <c r="H19" s="286"/>
      <c r="I19" s="447">
        <f t="shared" si="1"/>
        <v>0</v>
      </c>
      <c r="L19" s="52"/>
    </row>
    <row r="20" spans="1:12" ht="18.75" x14ac:dyDescent="0.3">
      <c r="A20" s="283">
        <v>3</v>
      </c>
      <c r="B20" s="1253"/>
      <c r="C20" s="285" t="s">
        <v>533</v>
      </c>
      <c r="D20" s="286"/>
      <c r="E20" s="445">
        <f t="shared" si="0"/>
        <v>0</v>
      </c>
      <c r="F20" s="286"/>
      <c r="G20" s="286"/>
      <c r="H20" s="286"/>
      <c r="I20" s="447">
        <f t="shared" si="1"/>
        <v>0</v>
      </c>
      <c r="L20" s="52"/>
    </row>
    <row r="21" spans="1:12" ht="37.5" x14ac:dyDescent="0.3">
      <c r="A21" s="283">
        <v>4</v>
      </c>
      <c r="B21" s="1253"/>
      <c r="C21" s="285" t="s">
        <v>534</v>
      </c>
      <c r="D21" s="286"/>
      <c r="E21" s="445">
        <f t="shared" si="0"/>
        <v>0</v>
      </c>
      <c r="F21" s="286"/>
      <c r="G21" s="286"/>
      <c r="H21" s="286"/>
      <c r="I21" s="447">
        <f t="shared" si="1"/>
        <v>0</v>
      </c>
      <c r="L21" s="52"/>
    </row>
    <row r="22" spans="1:12" ht="56.25" x14ac:dyDescent="0.3">
      <c r="A22" s="283">
        <v>5</v>
      </c>
      <c r="B22" s="1253"/>
      <c r="C22" s="285" t="s">
        <v>535</v>
      </c>
      <c r="D22" s="286"/>
      <c r="E22" s="445">
        <f t="shared" si="0"/>
        <v>0</v>
      </c>
      <c r="F22" s="286"/>
      <c r="G22" s="286"/>
      <c r="H22" s="286"/>
      <c r="I22" s="447">
        <f t="shared" si="1"/>
        <v>0</v>
      </c>
      <c r="L22" s="52"/>
    </row>
    <row r="23" spans="1:12" ht="18.75" x14ac:dyDescent="0.3">
      <c r="A23" s="283">
        <v>6</v>
      </c>
      <c r="B23" s="1254"/>
      <c r="C23" s="288" t="s">
        <v>536</v>
      </c>
      <c r="D23" s="286"/>
      <c r="E23" s="445">
        <f t="shared" si="0"/>
        <v>0</v>
      </c>
      <c r="F23" s="286"/>
      <c r="G23" s="286"/>
      <c r="H23" s="286"/>
      <c r="I23" s="447">
        <f t="shared" si="1"/>
        <v>0</v>
      </c>
      <c r="L23" s="52"/>
    </row>
    <row r="24" spans="1:12" ht="18.75" x14ac:dyDescent="0.3">
      <c r="A24" s="283">
        <v>7</v>
      </c>
      <c r="B24" s="284"/>
      <c r="C24" s="288"/>
      <c r="D24" s="286"/>
      <c r="E24" s="445"/>
      <c r="F24" s="286"/>
      <c r="G24" s="286"/>
      <c r="H24" s="286"/>
      <c r="I24" s="447"/>
      <c r="L24" s="52"/>
    </row>
    <row r="25" spans="1:12" ht="18.75" x14ac:dyDescent="0.3">
      <c r="A25" s="283">
        <v>8</v>
      </c>
      <c r="B25" s="284"/>
      <c r="C25" s="288"/>
      <c r="D25" s="286"/>
      <c r="E25" s="445"/>
      <c r="F25" s="286"/>
      <c r="G25" s="286"/>
      <c r="H25" s="286"/>
      <c r="I25" s="447"/>
      <c r="L25" s="52"/>
    </row>
    <row r="26" spans="1:12" ht="18.75" x14ac:dyDescent="0.3">
      <c r="A26" s="283">
        <v>9</v>
      </c>
      <c r="B26" s="284"/>
      <c r="C26" s="288"/>
      <c r="D26" s="286"/>
      <c r="E26" s="445"/>
      <c r="F26" s="289"/>
      <c r="G26" s="286"/>
      <c r="H26" s="286"/>
      <c r="I26" s="447"/>
      <c r="L26" s="52"/>
    </row>
    <row r="27" spans="1:12" ht="18.75" customHeight="1" x14ac:dyDescent="0.3">
      <c r="A27" s="1251" t="s">
        <v>295</v>
      </c>
      <c r="B27" s="1251"/>
      <c r="C27" s="1251"/>
      <c r="D27" s="446">
        <f>SUM(D18:D26)</f>
        <v>0</v>
      </c>
      <c r="E27" s="446">
        <f>SUM(E18:E26)</f>
        <v>0</v>
      </c>
      <c r="F27" s="446" t="s">
        <v>296</v>
      </c>
      <c r="G27" s="446">
        <f>SUM(G18:G26)</f>
        <v>0</v>
      </c>
      <c r="H27" s="446">
        <f>SUM(H18:H26)</f>
        <v>0</v>
      </c>
      <c r="I27" s="446">
        <f>ROUND(SUM(I18:I23),2)</f>
        <v>0</v>
      </c>
    </row>
    <row r="28" spans="1:12" x14ac:dyDescent="0.25">
      <c r="I28" s="290"/>
    </row>
    <row r="29" spans="1:12" s="42" customFormat="1" ht="23.25" customHeight="1" x14ac:dyDescent="0.25">
      <c r="A29" s="696" t="s">
        <v>762</v>
      </c>
      <c r="E29" s="241"/>
      <c r="F29" s="241"/>
      <c r="H29" s="1205" t="s">
        <v>1101</v>
      </c>
      <c r="I29" s="1205"/>
    </row>
    <row r="30" spans="1:12" s="268" customFormat="1" ht="12" x14ac:dyDescent="0.25">
      <c r="E30" s="1213" t="s">
        <v>131</v>
      </c>
      <c r="F30" s="1213"/>
      <c r="H30" s="1213" t="s">
        <v>132</v>
      </c>
      <c r="I30" s="1213"/>
    </row>
    <row r="31" spans="1:12" s="42" customFormat="1" ht="18.75" x14ac:dyDescent="0.25"/>
    <row r="32" spans="1:12" s="42" customFormat="1" ht="23.25" customHeight="1" x14ac:dyDescent="0.25">
      <c r="A32" s="48" t="s">
        <v>133</v>
      </c>
      <c r="E32" s="241"/>
      <c r="F32" s="241"/>
      <c r="H32" s="1205" t="s">
        <v>1104</v>
      </c>
      <c r="I32" s="1205"/>
    </row>
    <row r="33" spans="5:9" s="268" customFormat="1" ht="12" x14ac:dyDescent="0.25">
      <c r="E33" s="1213" t="s">
        <v>131</v>
      </c>
      <c r="F33" s="1213"/>
      <c r="H33" s="1213" t="s">
        <v>132</v>
      </c>
      <c r="I33" s="1213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4:C26" name="Диапазон2_1_1_1"/>
    <protectedRange sqref="C20:C23" name="Диапазон2_1_1_1_1"/>
  </protectedRanges>
  <mergeCells count="19"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90" fitToHeight="0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L88"/>
  <sheetViews>
    <sheetView view="pageBreakPreview" zoomScale="70" zoomScaleNormal="80" zoomScaleSheetLayoutView="70" workbookViewId="0">
      <selection activeCell="U15" sqref="U15"/>
    </sheetView>
  </sheetViews>
  <sheetFormatPr defaultRowHeight="18.75" x14ac:dyDescent="0.3"/>
  <cols>
    <col min="1" max="1" width="8.42578125" style="122" customWidth="1"/>
    <col min="2" max="2" width="67.5703125" style="122" customWidth="1"/>
    <col min="3" max="3" width="30.7109375" style="122" customWidth="1"/>
    <col min="4" max="4" width="21.140625" style="122" customWidth="1"/>
    <col min="5" max="5" width="35.7109375" style="122" customWidth="1"/>
    <col min="6" max="8" width="25.140625" style="201" customWidth="1"/>
    <col min="9" max="10" width="12.85546875" style="202" customWidth="1"/>
    <col min="11" max="257" width="9.140625" style="122"/>
    <col min="258" max="258" width="8.42578125" style="122" customWidth="1"/>
    <col min="259" max="259" width="67.5703125" style="122" customWidth="1"/>
    <col min="260" max="260" width="30.7109375" style="122" customWidth="1"/>
    <col min="261" max="261" width="21.140625" style="122" customWidth="1"/>
    <col min="262" max="262" width="35.7109375" style="122" customWidth="1"/>
    <col min="263" max="264" width="19.28515625" style="122" customWidth="1"/>
    <col min="265" max="265" width="12.85546875" style="122" customWidth="1"/>
    <col min="266" max="513" width="9.140625" style="122"/>
    <col min="514" max="514" width="8.42578125" style="122" customWidth="1"/>
    <col min="515" max="515" width="67.5703125" style="122" customWidth="1"/>
    <col min="516" max="516" width="30.7109375" style="122" customWidth="1"/>
    <col min="517" max="517" width="21.140625" style="122" customWidth="1"/>
    <col min="518" max="518" width="35.7109375" style="122" customWidth="1"/>
    <col min="519" max="520" width="19.28515625" style="122" customWidth="1"/>
    <col min="521" max="521" width="12.85546875" style="122" customWidth="1"/>
    <col min="522" max="769" width="9.140625" style="122"/>
    <col min="770" max="770" width="8.42578125" style="122" customWidth="1"/>
    <col min="771" max="771" width="67.5703125" style="122" customWidth="1"/>
    <col min="772" max="772" width="30.7109375" style="122" customWidth="1"/>
    <col min="773" max="773" width="21.140625" style="122" customWidth="1"/>
    <col min="774" max="774" width="35.7109375" style="122" customWidth="1"/>
    <col min="775" max="776" width="19.28515625" style="122" customWidth="1"/>
    <col min="777" max="777" width="12.85546875" style="122" customWidth="1"/>
    <col min="778" max="1025" width="9.140625" style="122"/>
    <col min="1026" max="1026" width="8.42578125" style="122" customWidth="1"/>
    <col min="1027" max="1027" width="67.5703125" style="122" customWidth="1"/>
    <col min="1028" max="1028" width="30.7109375" style="122" customWidth="1"/>
    <col min="1029" max="1029" width="21.140625" style="122" customWidth="1"/>
    <col min="1030" max="1030" width="35.7109375" style="122" customWidth="1"/>
    <col min="1031" max="1032" width="19.28515625" style="122" customWidth="1"/>
    <col min="1033" max="1033" width="12.85546875" style="122" customWidth="1"/>
    <col min="1034" max="1281" width="9.140625" style="122"/>
    <col min="1282" max="1282" width="8.42578125" style="122" customWidth="1"/>
    <col min="1283" max="1283" width="67.5703125" style="122" customWidth="1"/>
    <col min="1284" max="1284" width="30.7109375" style="122" customWidth="1"/>
    <col min="1285" max="1285" width="21.140625" style="122" customWidth="1"/>
    <col min="1286" max="1286" width="35.7109375" style="122" customWidth="1"/>
    <col min="1287" max="1288" width="19.28515625" style="122" customWidth="1"/>
    <col min="1289" max="1289" width="12.85546875" style="122" customWidth="1"/>
    <col min="1290" max="1537" width="9.140625" style="122"/>
    <col min="1538" max="1538" width="8.42578125" style="122" customWidth="1"/>
    <col min="1539" max="1539" width="67.5703125" style="122" customWidth="1"/>
    <col min="1540" max="1540" width="30.7109375" style="122" customWidth="1"/>
    <col min="1541" max="1541" width="21.140625" style="122" customWidth="1"/>
    <col min="1542" max="1542" width="35.7109375" style="122" customWidth="1"/>
    <col min="1543" max="1544" width="19.28515625" style="122" customWidth="1"/>
    <col min="1545" max="1545" width="12.85546875" style="122" customWidth="1"/>
    <col min="1546" max="1793" width="9.140625" style="122"/>
    <col min="1794" max="1794" width="8.42578125" style="122" customWidth="1"/>
    <col min="1795" max="1795" width="67.5703125" style="122" customWidth="1"/>
    <col min="1796" max="1796" width="30.7109375" style="122" customWidth="1"/>
    <col min="1797" max="1797" width="21.140625" style="122" customWidth="1"/>
    <col min="1798" max="1798" width="35.7109375" style="122" customWidth="1"/>
    <col min="1799" max="1800" width="19.28515625" style="122" customWidth="1"/>
    <col min="1801" max="1801" width="12.85546875" style="122" customWidth="1"/>
    <col min="1802" max="2049" width="9.140625" style="122"/>
    <col min="2050" max="2050" width="8.42578125" style="122" customWidth="1"/>
    <col min="2051" max="2051" width="67.5703125" style="122" customWidth="1"/>
    <col min="2052" max="2052" width="30.7109375" style="122" customWidth="1"/>
    <col min="2053" max="2053" width="21.140625" style="122" customWidth="1"/>
    <col min="2054" max="2054" width="35.7109375" style="122" customWidth="1"/>
    <col min="2055" max="2056" width="19.28515625" style="122" customWidth="1"/>
    <col min="2057" max="2057" width="12.85546875" style="122" customWidth="1"/>
    <col min="2058" max="2305" width="9.140625" style="122"/>
    <col min="2306" max="2306" width="8.42578125" style="122" customWidth="1"/>
    <col min="2307" max="2307" width="67.5703125" style="122" customWidth="1"/>
    <col min="2308" max="2308" width="30.7109375" style="122" customWidth="1"/>
    <col min="2309" max="2309" width="21.140625" style="122" customWidth="1"/>
    <col min="2310" max="2310" width="35.7109375" style="122" customWidth="1"/>
    <col min="2311" max="2312" width="19.28515625" style="122" customWidth="1"/>
    <col min="2313" max="2313" width="12.85546875" style="122" customWidth="1"/>
    <col min="2314" max="2561" width="9.140625" style="122"/>
    <col min="2562" max="2562" width="8.42578125" style="122" customWidth="1"/>
    <col min="2563" max="2563" width="67.5703125" style="122" customWidth="1"/>
    <col min="2564" max="2564" width="30.7109375" style="122" customWidth="1"/>
    <col min="2565" max="2565" width="21.140625" style="122" customWidth="1"/>
    <col min="2566" max="2566" width="35.7109375" style="122" customWidth="1"/>
    <col min="2567" max="2568" width="19.28515625" style="122" customWidth="1"/>
    <col min="2569" max="2569" width="12.85546875" style="122" customWidth="1"/>
    <col min="2570" max="2817" width="9.140625" style="122"/>
    <col min="2818" max="2818" width="8.42578125" style="122" customWidth="1"/>
    <col min="2819" max="2819" width="67.5703125" style="122" customWidth="1"/>
    <col min="2820" max="2820" width="30.7109375" style="122" customWidth="1"/>
    <col min="2821" max="2821" width="21.140625" style="122" customWidth="1"/>
    <col min="2822" max="2822" width="35.7109375" style="122" customWidth="1"/>
    <col min="2823" max="2824" width="19.28515625" style="122" customWidth="1"/>
    <col min="2825" max="2825" width="12.85546875" style="122" customWidth="1"/>
    <col min="2826" max="3073" width="9.140625" style="122"/>
    <col min="3074" max="3074" width="8.42578125" style="122" customWidth="1"/>
    <col min="3075" max="3075" width="67.5703125" style="122" customWidth="1"/>
    <col min="3076" max="3076" width="30.7109375" style="122" customWidth="1"/>
    <col min="3077" max="3077" width="21.140625" style="122" customWidth="1"/>
    <col min="3078" max="3078" width="35.7109375" style="122" customWidth="1"/>
    <col min="3079" max="3080" width="19.28515625" style="122" customWidth="1"/>
    <col min="3081" max="3081" width="12.85546875" style="122" customWidth="1"/>
    <col min="3082" max="3329" width="9.140625" style="122"/>
    <col min="3330" max="3330" width="8.42578125" style="122" customWidth="1"/>
    <col min="3331" max="3331" width="67.5703125" style="122" customWidth="1"/>
    <col min="3332" max="3332" width="30.7109375" style="122" customWidth="1"/>
    <col min="3333" max="3333" width="21.140625" style="122" customWidth="1"/>
    <col min="3334" max="3334" width="35.7109375" style="122" customWidth="1"/>
    <col min="3335" max="3336" width="19.28515625" style="122" customWidth="1"/>
    <col min="3337" max="3337" width="12.85546875" style="122" customWidth="1"/>
    <col min="3338" max="3585" width="9.140625" style="122"/>
    <col min="3586" max="3586" width="8.42578125" style="122" customWidth="1"/>
    <col min="3587" max="3587" width="67.5703125" style="122" customWidth="1"/>
    <col min="3588" max="3588" width="30.7109375" style="122" customWidth="1"/>
    <col min="3589" max="3589" width="21.140625" style="122" customWidth="1"/>
    <col min="3590" max="3590" width="35.7109375" style="122" customWidth="1"/>
    <col min="3591" max="3592" width="19.28515625" style="122" customWidth="1"/>
    <col min="3593" max="3593" width="12.85546875" style="122" customWidth="1"/>
    <col min="3594" max="3841" width="9.140625" style="122"/>
    <col min="3842" max="3842" width="8.42578125" style="122" customWidth="1"/>
    <col min="3843" max="3843" width="67.5703125" style="122" customWidth="1"/>
    <col min="3844" max="3844" width="30.7109375" style="122" customWidth="1"/>
    <col min="3845" max="3845" width="21.140625" style="122" customWidth="1"/>
    <col min="3846" max="3846" width="35.7109375" style="122" customWidth="1"/>
    <col min="3847" max="3848" width="19.28515625" style="122" customWidth="1"/>
    <col min="3849" max="3849" width="12.85546875" style="122" customWidth="1"/>
    <col min="3850" max="4097" width="9.140625" style="122"/>
    <col min="4098" max="4098" width="8.42578125" style="122" customWidth="1"/>
    <col min="4099" max="4099" width="67.5703125" style="122" customWidth="1"/>
    <col min="4100" max="4100" width="30.7109375" style="122" customWidth="1"/>
    <col min="4101" max="4101" width="21.140625" style="122" customWidth="1"/>
    <col min="4102" max="4102" width="35.7109375" style="122" customWidth="1"/>
    <col min="4103" max="4104" width="19.28515625" style="122" customWidth="1"/>
    <col min="4105" max="4105" width="12.85546875" style="122" customWidth="1"/>
    <col min="4106" max="4353" width="9.140625" style="122"/>
    <col min="4354" max="4354" width="8.42578125" style="122" customWidth="1"/>
    <col min="4355" max="4355" width="67.5703125" style="122" customWidth="1"/>
    <col min="4356" max="4356" width="30.7109375" style="122" customWidth="1"/>
    <col min="4357" max="4357" width="21.140625" style="122" customWidth="1"/>
    <col min="4358" max="4358" width="35.7109375" style="122" customWidth="1"/>
    <col min="4359" max="4360" width="19.28515625" style="122" customWidth="1"/>
    <col min="4361" max="4361" width="12.85546875" style="122" customWidth="1"/>
    <col min="4362" max="4609" width="9.140625" style="122"/>
    <col min="4610" max="4610" width="8.42578125" style="122" customWidth="1"/>
    <col min="4611" max="4611" width="67.5703125" style="122" customWidth="1"/>
    <col min="4612" max="4612" width="30.7109375" style="122" customWidth="1"/>
    <col min="4613" max="4613" width="21.140625" style="122" customWidth="1"/>
    <col min="4614" max="4614" width="35.7109375" style="122" customWidth="1"/>
    <col min="4615" max="4616" width="19.28515625" style="122" customWidth="1"/>
    <col min="4617" max="4617" width="12.85546875" style="122" customWidth="1"/>
    <col min="4618" max="4865" width="9.140625" style="122"/>
    <col min="4866" max="4866" width="8.42578125" style="122" customWidth="1"/>
    <col min="4867" max="4867" width="67.5703125" style="122" customWidth="1"/>
    <col min="4868" max="4868" width="30.7109375" style="122" customWidth="1"/>
    <col min="4869" max="4869" width="21.140625" style="122" customWidth="1"/>
    <col min="4870" max="4870" width="35.7109375" style="122" customWidth="1"/>
    <col min="4871" max="4872" width="19.28515625" style="122" customWidth="1"/>
    <col min="4873" max="4873" width="12.85546875" style="122" customWidth="1"/>
    <col min="4874" max="5121" width="9.140625" style="122"/>
    <col min="5122" max="5122" width="8.42578125" style="122" customWidth="1"/>
    <col min="5123" max="5123" width="67.5703125" style="122" customWidth="1"/>
    <col min="5124" max="5124" width="30.7109375" style="122" customWidth="1"/>
    <col min="5125" max="5125" width="21.140625" style="122" customWidth="1"/>
    <col min="5126" max="5126" width="35.7109375" style="122" customWidth="1"/>
    <col min="5127" max="5128" width="19.28515625" style="122" customWidth="1"/>
    <col min="5129" max="5129" width="12.85546875" style="122" customWidth="1"/>
    <col min="5130" max="5377" width="9.140625" style="122"/>
    <col min="5378" max="5378" width="8.42578125" style="122" customWidth="1"/>
    <col min="5379" max="5379" width="67.5703125" style="122" customWidth="1"/>
    <col min="5380" max="5380" width="30.7109375" style="122" customWidth="1"/>
    <col min="5381" max="5381" width="21.140625" style="122" customWidth="1"/>
    <col min="5382" max="5382" width="35.7109375" style="122" customWidth="1"/>
    <col min="5383" max="5384" width="19.28515625" style="122" customWidth="1"/>
    <col min="5385" max="5385" width="12.85546875" style="122" customWidth="1"/>
    <col min="5386" max="5633" width="9.140625" style="122"/>
    <col min="5634" max="5634" width="8.42578125" style="122" customWidth="1"/>
    <col min="5635" max="5635" width="67.5703125" style="122" customWidth="1"/>
    <col min="5636" max="5636" width="30.7109375" style="122" customWidth="1"/>
    <col min="5637" max="5637" width="21.140625" style="122" customWidth="1"/>
    <col min="5638" max="5638" width="35.7109375" style="122" customWidth="1"/>
    <col min="5639" max="5640" width="19.28515625" style="122" customWidth="1"/>
    <col min="5641" max="5641" width="12.85546875" style="122" customWidth="1"/>
    <col min="5642" max="5889" width="9.140625" style="122"/>
    <col min="5890" max="5890" width="8.42578125" style="122" customWidth="1"/>
    <col min="5891" max="5891" width="67.5703125" style="122" customWidth="1"/>
    <col min="5892" max="5892" width="30.7109375" style="122" customWidth="1"/>
    <col min="5893" max="5893" width="21.140625" style="122" customWidth="1"/>
    <col min="5894" max="5894" width="35.7109375" style="122" customWidth="1"/>
    <col min="5895" max="5896" width="19.28515625" style="122" customWidth="1"/>
    <col min="5897" max="5897" width="12.85546875" style="122" customWidth="1"/>
    <col min="5898" max="6145" width="9.140625" style="122"/>
    <col min="6146" max="6146" width="8.42578125" style="122" customWidth="1"/>
    <col min="6147" max="6147" width="67.5703125" style="122" customWidth="1"/>
    <col min="6148" max="6148" width="30.7109375" style="122" customWidth="1"/>
    <col min="6149" max="6149" width="21.140625" style="122" customWidth="1"/>
    <col min="6150" max="6150" width="35.7109375" style="122" customWidth="1"/>
    <col min="6151" max="6152" width="19.28515625" style="122" customWidth="1"/>
    <col min="6153" max="6153" width="12.85546875" style="122" customWidth="1"/>
    <col min="6154" max="6401" width="9.140625" style="122"/>
    <col min="6402" max="6402" width="8.42578125" style="122" customWidth="1"/>
    <col min="6403" max="6403" width="67.5703125" style="122" customWidth="1"/>
    <col min="6404" max="6404" width="30.7109375" style="122" customWidth="1"/>
    <col min="6405" max="6405" width="21.140625" style="122" customWidth="1"/>
    <col min="6406" max="6406" width="35.7109375" style="122" customWidth="1"/>
    <col min="6407" max="6408" width="19.28515625" style="122" customWidth="1"/>
    <col min="6409" max="6409" width="12.85546875" style="122" customWidth="1"/>
    <col min="6410" max="6657" width="9.140625" style="122"/>
    <col min="6658" max="6658" width="8.42578125" style="122" customWidth="1"/>
    <col min="6659" max="6659" width="67.5703125" style="122" customWidth="1"/>
    <col min="6660" max="6660" width="30.7109375" style="122" customWidth="1"/>
    <col min="6661" max="6661" width="21.140625" style="122" customWidth="1"/>
    <col min="6662" max="6662" width="35.7109375" style="122" customWidth="1"/>
    <col min="6663" max="6664" width="19.28515625" style="122" customWidth="1"/>
    <col min="6665" max="6665" width="12.85546875" style="122" customWidth="1"/>
    <col min="6666" max="6913" width="9.140625" style="122"/>
    <col min="6914" max="6914" width="8.42578125" style="122" customWidth="1"/>
    <col min="6915" max="6915" width="67.5703125" style="122" customWidth="1"/>
    <col min="6916" max="6916" width="30.7109375" style="122" customWidth="1"/>
    <col min="6917" max="6917" width="21.140625" style="122" customWidth="1"/>
    <col min="6918" max="6918" width="35.7109375" style="122" customWidth="1"/>
    <col min="6919" max="6920" width="19.28515625" style="122" customWidth="1"/>
    <col min="6921" max="6921" width="12.85546875" style="122" customWidth="1"/>
    <col min="6922" max="7169" width="9.140625" style="122"/>
    <col min="7170" max="7170" width="8.42578125" style="122" customWidth="1"/>
    <col min="7171" max="7171" width="67.5703125" style="122" customWidth="1"/>
    <col min="7172" max="7172" width="30.7109375" style="122" customWidth="1"/>
    <col min="7173" max="7173" width="21.140625" style="122" customWidth="1"/>
    <col min="7174" max="7174" width="35.7109375" style="122" customWidth="1"/>
    <col min="7175" max="7176" width="19.28515625" style="122" customWidth="1"/>
    <col min="7177" max="7177" width="12.85546875" style="122" customWidth="1"/>
    <col min="7178" max="7425" width="9.140625" style="122"/>
    <col min="7426" max="7426" width="8.42578125" style="122" customWidth="1"/>
    <col min="7427" max="7427" width="67.5703125" style="122" customWidth="1"/>
    <col min="7428" max="7428" width="30.7109375" style="122" customWidth="1"/>
    <col min="7429" max="7429" width="21.140625" style="122" customWidth="1"/>
    <col min="7430" max="7430" width="35.7109375" style="122" customWidth="1"/>
    <col min="7431" max="7432" width="19.28515625" style="122" customWidth="1"/>
    <col min="7433" max="7433" width="12.85546875" style="122" customWidth="1"/>
    <col min="7434" max="7681" width="9.140625" style="122"/>
    <col min="7682" max="7682" width="8.42578125" style="122" customWidth="1"/>
    <col min="7683" max="7683" width="67.5703125" style="122" customWidth="1"/>
    <col min="7684" max="7684" width="30.7109375" style="122" customWidth="1"/>
    <col min="7685" max="7685" width="21.140625" style="122" customWidth="1"/>
    <col min="7686" max="7686" width="35.7109375" style="122" customWidth="1"/>
    <col min="7687" max="7688" width="19.28515625" style="122" customWidth="1"/>
    <col min="7689" max="7689" width="12.85546875" style="122" customWidth="1"/>
    <col min="7690" max="7937" width="9.140625" style="122"/>
    <col min="7938" max="7938" width="8.42578125" style="122" customWidth="1"/>
    <col min="7939" max="7939" width="67.5703125" style="122" customWidth="1"/>
    <col min="7940" max="7940" width="30.7109375" style="122" customWidth="1"/>
    <col min="7941" max="7941" width="21.140625" style="122" customWidth="1"/>
    <col min="7942" max="7942" width="35.7109375" style="122" customWidth="1"/>
    <col min="7943" max="7944" width="19.28515625" style="122" customWidth="1"/>
    <col min="7945" max="7945" width="12.85546875" style="122" customWidth="1"/>
    <col min="7946" max="8193" width="9.140625" style="122"/>
    <col min="8194" max="8194" width="8.42578125" style="122" customWidth="1"/>
    <col min="8195" max="8195" width="67.5703125" style="122" customWidth="1"/>
    <col min="8196" max="8196" width="30.7109375" style="122" customWidth="1"/>
    <col min="8197" max="8197" width="21.140625" style="122" customWidth="1"/>
    <col min="8198" max="8198" width="35.7109375" style="122" customWidth="1"/>
    <col min="8199" max="8200" width="19.28515625" style="122" customWidth="1"/>
    <col min="8201" max="8201" width="12.85546875" style="122" customWidth="1"/>
    <col min="8202" max="8449" width="9.140625" style="122"/>
    <col min="8450" max="8450" width="8.42578125" style="122" customWidth="1"/>
    <col min="8451" max="8451" width="67.5703125" style="122" customWidth="1"/>
    <col min="8452" max="8452" width="30.7109375" style="122" customWidth="1"/>
    <col min="8453" max="8453" width="21.140625" style="122" customWidth="1"/>
    <col min="8454" max="8454" width="35.7109375" style="122" customWidth="1"/>
    <col min="8455" max="8456" width="19.28515625" style="122" customWidth="1"/>
    <col min="8457" max="8457" width="12.85546875" style="122" customWidth="1"/>
    <col min="8458" max="8705" width="9.140625" style="122"/>
    <col min="8706" max="8706" width="8.42578125" style="122" customWidth="1"/>
    <col min="8707" max="8707" width="67.5703125" style="122" customWidth="1"/>
    <col min="8708" max="8708" width="30.7109375" style="122" customWidth="1"/>
    <col min="8709" max="8709" width="21.140625" style="122" customWidth="1"/>
    <col min="8710" max="8710" width="35.7109375" style="122" customWidth="1"/>
    <col min="8711" max="8712" width="19.28515625" style="122" customWidth="1"/>
    <col min="8713" max="8713" width="12.85546875" style="122" customWidth="1"/>
    <col min="8714" max="8961" width="9.140625" style="122"/>
    <col min="8962" max="8962" width="8.42578125" style="122" customWidth="1"/>
    <col min="8963" max="8963" width="67.5703125" style="122" customWidth="1"/>
    <col min="8964" max="8964" width="30.7109375" style="122" customWidth="1"/>
    <col min="8965" max="8965" width="21.140625" style="122" customWidth="1"/>
    <col min="8966" max="8966" width="35.7109375" style="122" customWidth="1"/>
    <col min="8967" max="8968" width="19.28515625" style="122" customWidth="1"/>
    <col min="8969" max="8969" width="12.85546875" style="122" customWidth="1"/>
    <col min="8970" max="9217" width="9.140625" style="122"/>
    <col min="9218" max="9218" width="8.42578125" style="122" customWidth="1"/>
    <col min="9219" max="9219" width="67.5703125" style="122" customWidth="1"/>
    <col min="9220" max="9220" width="30.7109375" style="122" customWidth="1"/>
    <col min="9221" max="9221" width="21.140625" style="122" customWidth="1"/>
    <col min="9222" max="9222" width="35.7109375" style="122" customWidth="1"/>
    <col min="9223" max="9224" width="19.28515625" style="122" customWidth="1"/>
    <col min="9225" max="9225" width="12.85546875" style="122" customWidth="1"/>
    <col min="9226" max="9473" width="9.140625" style="122"/>
    <col min="9474" max="9474" width="8.42578125" style="122" customWidth="1"/>
    <col min="9475" max="9475" width="67.5703125" style="122" customWidth="1"/>
    <col min="9476" max="9476" width="30.7109375" style="122" customWidth="1"/>
    <col min="9477" max="9477" width="21.140625" style="122" customWidth="1"/>
    <col min="9478" max="9478" width="35.7109375" style="122" customWidth="1"/>
    <col min="9479" max="9480" width="19.28515625" style="122" customWidth="1"/>
    <col min="9481" max="9481" width="12.85546875" style="122" customWidth="1"/>
    <col min="9482" max="9729" width="9.140625" style="122"/>
    <col min="9730" max="9730" width="8.42578125" style="122" customWidth="1"/>
    <col min="9731" max="9731" width="67.5703125" style="122" customWidth="1"/>
    <col min="9732" max="9732" width="30.7109375" style="122" customWidth="1"/>
    <col min="9733" max="9733" width="21.140625" style="122" customWidth="1"/>
    <col min="9734" max="9734" width="35.7109375" style="122" customWidth="1"/>
    <col min="9735" max="9736" width="19.28515625" style="122" customWidth="1"/>
    <col min="9737" max="9737" width="12.85546875" style="122" customWidth="1"/>
    <col min="9738" max="9985" width="9.140625" style="122"/>
    <col min="9986" max="9986" width="8.42578125" style="122" customWidth="1"/>
    <col min="9987" max="9987" width="67.5703125" style="122" customWidth="1"/>
    <col min="9988" max="9988" width="30.7109375" style="122" customWidth="1"/>
    <col min="9989" max="9989" width="21.140625" style="122" customWidth="1"/>
    <col min="9990" max="9990" width="35.7109375" style="122" customWidth="1"/>
    <col min="9991" max="9992" width="19.28515625" style="122" customWidth="1"/>
    <col min="9993" max="9993" width="12.85546875" style="122" customWidth="1"/>
    <col min="9994" max="10241" width="9.140625" style="122"/>
    <col min="10242" max="10242" width="8.42578125" style="122" customWidth="1"/>
    <col min="10243" max="10243" width="67.5703125" style="122" customWidth="1"/>
    <col min="10244" max="10244" width="30.7109375" style="122" customWidth="1"/>
    <col min="10245" max="10245" width="21.140625" style="122" customWidth="1"/>
    <col min="10246" max="10246" width="35.7109375" style="122" customWidth="1"/>
    <col min="10247" max="10248" width="19.28515625" style="122" customWidth="1"/>
    <col min="10249" max="10249" width="12.85546875" style="122" customWidth="1"/>
    <col min="10250" max="10497" width="9.140625" style="122"/>
    <col min="10498" max="10498" width="8.42578125" style="122" customWidth="1"/>
    <col min="10499" max="10499" width="67.5703125" style="122" customWidth="1"/>
    <col min="10500" max="10500" width="30.7109375" style="122" customWidth="1"/>
    <col min="10501" max="10501" width="21.140625" style="122" customWidth="1"/>
    <col min="10502" max="10502" width="35.7109375" style="122" customWidth="1"/>
    <col min="10503" max="10504" width="19.28515625" style="122" customWidth="1"/>
    <col min="10505" max="10505" width="12.85546875" style="122" customWidth="1"/>
    <col min="10506" max="10753" width="9.140625" style="122"/>
    <col min="10754" max="10754" width="8.42578125" style="122" customWidth="1"/>
    <col min="10755" max="10755" width="67.5703125" style="122" customWidth="1"/>
    <col min="10756" max="10756" width="30.7109375" style="122" customWidth="1"/>
    <col min="10757" max="10757" width="21.140625" style="122" customWidth="1"/>
    <col min="10758" max="10758" width="35.7109375" style="122" customWidth="1"/>
    <col min="10759" max="10760" width="19.28515625" style="122" customWidth="1"/>
    <col min="10761" max="10761" width="12.85546875" style="122" customWidth="1"/>
    <col min="10762" max="11009" width="9.140625" style="122"/>
    <col min="11010" max="11010" width="8.42578125" style="122" customWidth="1"/>
    <col min="11011" max="11011" width="67.5703125" style="122" customWidth="1"/>
    <col min="11012" max="11012" width="30.7109375" style="122" customWidth="1"/>
    <col min="11013" max="11013" width="21.140625" style="122" customWidth="1"/>
    <col min="11014" max="11014" width="35.7109375" style="122" customWidth="1"/>
    <col min="11015" max="11016" width="19.28515625" style="122" customWidth="1"/>
    <col min="11017" max="11017" width="12.85546875" style="122" customWidth="1"/>
    <col min="11018" max="11265" width="9.140625" style="122"/>
    <col min="11266" max="11266" width="8.42578125" style="122" customWidth="1"/>
    <col min="11267" max="11267" width="67.5703125" style="122" customWidth="1"/>
    <col min="11268" max="11268" width="30.7109375" style="122" customWidth="1"/>
    <col min="11269" max="11269" width="21.140625" style="122" customWidth="1"/>
    <col min="11270" max="11270" width="35.7109375" style="122" customWidth="1"/>
    <col min="11271" max="11272" width="19.28515625" style="122" customWidth="1"/>
    <col min="11273" max="11273" width="12.85546875" style="122" customWidth="1"/>
    <col min="11274" max="11521" width="9.140625" style="122"/>
    <col min="11522" max="11522" width="8.42578125" style="122" customWidth="1"/>
    <col min="11523" max="11523" width="67.5703125" style="122" customWidth="1"/>
    <col min="11524" max="11524" width="30.7109375" style="122" customWidth="1"/>
    <col min="11525" max="11525" width="21.140625" style="122" customWidth="1"/>
    <col min="11526" max="11526" width="35.7109375" style="122" customWidth="1"/>
    <col min="11527" max="11528" width="19.28515625" style="122" customWidth="1"/>
    <col min="11529" max="11529" width="12.85546875" style="122" customWidth="1"/>
    <col min="11530" max="11777" width="9.140625" style="122"/>
    <col min="11778" max="11778" width="8.42578125" style="122" customWidth="1"/>
    <col min="11779" max="11779" width="67.5703125" style="122" customWidth="1"/>
    <col min="11780" max="11780" width="30.7109375" style="122" customWidth="1"/>
    <col min="11781" max="11781" width="21.140625" style="122" customWidth="1"/>
    <col min="11782" max="11782" width="35.7109375" style="122" customWidth="1"/>
    <col min="11783" max="11784" width="19.28515625" style="122" customWidth="1"/>
    <col min="11785" max="11785" width="12.85546875" style="122" customWidth="1"/>
    <col min="11786" max="12033" width="9.140625" style="122"/>
    <col min="12034" max="12034" width="8.42578125" style="122" customWidth="1"/>
    <col min="12035" max="12035" width="67.5703125" style="122" customWidth="1"/>
    <col min="12036" max="12036" width="30.7109375" style="122" customWidth="1"/>
    <col min="12037" max="12037" width="21.140625" style="122" customWidth="1"/>
    <col min="12038" max="12038" width="35.7109375" style="122" customWidth="1"/>
    <col min="12039" max="12040" width="19.28515625" style="122" customWidth="1"/>
    <col min="12041" max="12041" width="12.85546875" style="122" customWidth="1"/>
    <col min="12042" max="12289" width="9.140625" style="122"/>
    <col min="12290" max="12290" width="8.42578125" style="122" customWidth="1"/>
    <col min="12291" max="12291" width="67.5703125" style="122" customWidth="1"/>
    <col min="12292" max="12292" width="30.7109375" style="122" customWidth="1"/>
    <col min="12293" max="12293" width="21.140625" style="122" customWidth="1"/>
    <col min="12294" max="12294" width="35.7109375" style="122" customWidth="1"/>
    <col min="12295" max="12296" width="19.28515625" style="122" customWidth="1"/>
    <col min="12297" max="12297" width="12.85546875" style="122" customWidth="1"/>
    <col min="12298" max="12545" width="9.140625" style="122"/>
    <col min="12546" max="12546" width="8.42578125" style="122" customWidth="1"/>
    <col min="12547" max="12547" width="67.5703125" style="122" customWidth="1"/>
    <col min="12548" max="12548" width="30.7109375" style="122" customWidth="1"/>
    <col min="12549" max="12549" width="21.140625" style="122" customWidth="1"/>
    <col min="12550" max="12550" width="35.7109375" style="122" customWidth="1"/>
    <col min="12551" max="12552" width="19.28515625" style="122" customWidth="1"/>
    <col min="12553" max="12553" width="12.85546875" style="122" customWidth="1"/>
    <col min="12554" max="12801" width="9.140625" style="122"/>
    <col min="12802" max="12802" width="8.42578125" style="122" customWidth="1"/>
    <col min="12803" max="12803" width="67.5703125" style="122" customWidth="1"/>
    <col min="12804" max="12804" width="30.7109375" style="122" customWidth="1"/>
    <col min="12805" max="12805" width="21.140625" style="122" customWidth="1"/>
    <col min="12806" max="12806" width="35.7109375" style="122" customWidth="1"/>
    <col min="12807" max="12808" width="19.28515625" style="122" customWidth="1"/>
    <col min="12809" max="12809" width="12.85546875" style="122" customWidth="1"/>
    <col min="12810" max="13057" width="9.140625" style="122"/>
    <col min="13058" max="13058" width="8.42578125" style="122" customWidth="1"/>
    <col min="13059" max="13059" width="67.5703125" style="122" customWidth="1"/>
    <col min="13060" max="13060" width="30.7109375" style="122" customWidth="1"/>
    <col min="13061" max="13061" width="21.140625" style="122" customWidth="1"/>
    <col min="13062" max="13062" width="35.7109375" style="122" customWidth="1"/>
    <col min="13063" max="13064" width="19.28515625" style="122" customWidth="1"/>
    <col min="13065" max="13065" width="12.85546875" style="122" customWidth="1"/>
    <col min="13066" max="13313" width="9.140625" style="122"/>
    <col min="13314" max="13314" width="8.42578125" style="122" customWidth="1"/>
    <col min="13315" max="13315" width="67.5703125" style="122" customWidth="1"/>
    <col min="13316" max="13316" width="30.7109375" style="122" customWidth="1"/>
    <col min="13317" max="13317" width="21.140625" style="122" customWidth="1"/>
    <col min="13318" max="13318" width="35.7109375" style="122" customWidth="1"/>
    <col min="13319" max="13320" width="19.28515625" style="122" customWidth="1"/>
    <col min="13321" max="13321" width="12.85546875" style="122" customWidth="1"/>
    <col min="13322" max="13569" width="9.140625" style="122"/>
    <col min="13570" max="13570" width="8.42578125" style="122" customWidth="1"/>
    <col min="13571" max="13571" width="67.5703125" style="122" customWidth="1"/>
    <col min="13572" max="13572" width="30.7109375" style="122" customWidth="1"/>
    <col min="13573" max="13573" width="21.140625" style="122" customWidth="1"/>
    <col min="13574" max="13574" width="35.7109375" style="122" customWidth="1"/>
    <col min="13575" max="13576" width="19.28515625" style="122" customWidth="1"/>
    <col min="13577" max="13577" width="12.85546875" style="122" customWidth="1"/>
    <col min="13578" max="13825" width="9.140625" style="122"/>
    <col min="13826" max="13826" width="8.42578125" style="122" customWidth="1"/>
    <col min="13827" max="13827" width="67.5703125" style="122" customWidth="1"/>
    <col min="13828" max="13828" width="30.7109375" style="122" customWidth="1"/>
    <col min="13829" max="13829" width="21.140625" style="122" customWidth="1"/>
    <col min="13830" max="13830" width="35.7109375" style="122" customWidth="1"/>
    <col min="13831" max="13832" width="19.28515625" style="122" customWidth="1"/>
    <col min="13833" max="13833" width="12.85546875" style="122" customWidth="1"/>
    <col min="13834" max="14081" width="9.140625" style="122"/>
    <col min="14082" max="14082" width="8.42578125" style="122" customWidth="1"/>
    <col min="14083" max="14083" width="67.5703125" style="122" customWidth="1"/>
    <col min="14084" max="14084" width="30.7109375" style="122" customWidth="1"/>
    <col min="14085" max="14085" width="21.140625" style="122" customWidth="1"/>
    <col min="14086" max="14086" width="35.7109375" style="122" customWidth="1"/>
    <col min="14087" max="14088" width="19.28515625" style="122" customWidth="1"/>
    <col min="14089" max="14089" width="12.85546875" style="122" customWidth="1"/>
    <col min="14090" max="14337" width="9.140625" style="122"/>
    <col min="14338" max="14338" width="8.42578125" style="122" customWidth="1"/>
    <col min="14339" max="14339" width="67.5703125" style="122" customWidth="1"/>
    <col min="14340" max="14340" width="30.7109375" style="122" customWidth="1"/>
    <col min="14341" max="14341" width="21.140625" style="122" customWidth="1"/>
    <col min="14342" max="14342" width="35.7109375" style="122" customWidth="1"/>
    <col min="14343" max="14344" width="19.28515625" style="122" customWidth="1"/>
    <col min="14345" max="14345" width="12.85546875" style="122" customWidth="1"/>
    <col min="14346" max="14593" width="9.140625" style="122"/>
    <col min="14594" max="14594" width="8.42578125" style="122" customWidth="1"/>
    <col min="14595" max="14595" width="67.5703125" style="122" customWidth="1"/>
    <col min="14596" max="14596" width="30.7109375" style="122" customWidth="1"/>
    <col min="14597" max="14597" width="21.140625" style="122" customWidth="1"/>
    <col min="14598" max="14598" width="35.7109375" style="122" customWidth="1"/>
    <col min="14599" max="14600" width="19.28515625" style="122" customWidth="1"/>
    <col min="14601" max="14601" width="12.85546875" style="122" customWidth="1"/>
    <col min="14602" max="14849" width="9.140625" style="122"/>
    <col min="14850" max="14850" width="8.42578125" style="122" customWidth="1"/>
    <col min="14851" max="14851" width="67.5703125" style="122" customWidth="1"/>
    <col min="14852" max="14852" width="30.7109375" style="122" customWidth="1"/>
    <col min="14853" max="14853" width="21.140625" style="122" customWidth="1"/>
    <col min="14854" max="14854" width="35.7109375" style="122" customWidth="1"/>
    <col min="14855" max="14856" width="19.28515625" style="122" customWidth="1"/>
    <col min="14857" max="14857" width="12.85546875" style="122" customWidth="1"/>
    <col min="14858" max="15105" width="9.140625" style="122"/>
    <col min="15106" max="15106" width="8.42578125" style="122" customWidth="1"/>
    <col min="15107" max="15107" width="67.5703125" style="122" customWidth="1"/>
    <col min="15108" max="15108" width="30.7109375" style="122" customWidth="1"/>
    <col min="15109" max="15109" width="21.140625" style="122" customWidth="1"/>
    <col min="15110" max="15110" width="35.7109375" style="122" customWidth="1"/>
    <col min="15111" max="15112" width="19.28515625" style="122" customWidth="1"/>
    <col min="15113" max="15113" width="12.85546875" style="122" customWidth="1"/>
    <col min="15114" max="15361" width="9.140625" style="122"/>
    <col min="15362" max="15362" width="8.42578125" style="122" customWidth="1"/>
    <col min="15363" max="15363" width="67.5703125" style="122" customWidth="1"/>
    <col min="15364" max="15364" width="30.7109375" style="122" customWidth="1"/>
    <col min="15365" max="15365" width="21.140625" style="122" customWidth="1"/>
    <col min="15366" max="15366" width="35.7109375" style="122" customWidth="1"/>
    <col min="15367" max="15368" width="19.28515625" style="122" customWidth="1"/>
    <col min="15369" max="15369" width="12.85546875" style="122" customWidth="1"/>
    <col min="15370" max="15617" width="9.140625" style="122"/>
    <col min="15618" max="15618" width="8.42578125" style="122" customWidth="1"/>
    <col min="15619" max="15619" width="67.5703125" style="122" customWidth="1"/>
    <col min="15620" max="15620" width="30.7109375" style="122" customWidth="1"/>
    <col min="15621" max="15621" width="21.140625" style="122" customWidth="1"/>
    <col min="15622" max="15622" width="35.7109375" style="122" customWidth="1"/>
    <col min="15623" max="15624" width="19.28515625" style="122" customWidth="1"/>
    <col min="15625" max="15625" width="12.85546875" style="122" customWidth="1"/>
    <col min="15626" max="15873" width="9.140625" style="122"/>
    <col min="15874" max="15874" width="8.42578125" style="122" customWidth="1"/>
    <col min="15875" max="15875" width="67.5703125" style="122" customWidth="1"/>
    <col min="15876" max="15876" width="30.7109375" style="122" customWidth="1"/>
    <col min="15877" max="15877" width="21.140625" style="122" customWidth="1"/>
    <col min="15878" max="15878" width="35.7109375" style="122" customWidth="1"/>
    <col min="15879" max="15880" width="19.28515625" style="122" customWidth="1"/>
    <col min="15881" max="15881" width="12.85546875" style="122" customWidth="1"/>
    <col min="15882" max="16129" width="9.140625" style="122"/>
    <col min="16130" max="16130" width="8.42578125" style="122" customWidth="1"/>
    <col min="16131" max="16131" width="67.5703125" style="122" customWidth="1"/>
    <col min="16132" max="16132" width="30.7109375" style="122" customWidth="1"/>
    <col min="16133" max="16133" width="21.140625" style="122" customWidth="1"/>
    <col min="16134" max="16134" width="35.7109375" style="122" customWidth="1"/>
    <col min="16135" max="16136" width="19.28515625" style="122" customWidth="1"/>
    <col min="16137" max="16137" width="12.85546875" style="122" customWidth="1"/>
    <col min="16138" max="16384" width="9.140625" style="122"/>
  </cols>
  <sheetData>
    <row r="1" spans="1:12" x14ac:dyDescent="0.3">
      <c r="E1" s="232" t="s">
        <v>449</v>
      </c>
    </row>
    <row r="3" spans="1:12" ht="25.15" customHeight="1" x14ac:dyDescent="0.3">
      <c r="A3" s="1273" t="s">
        <v>496</v>
      </c>
      <c r="B3" s="1285"/>
      <c r="C3" s="1285"/>
      <c r="D3" s="1285"/>
      <c r="E3" s="1285"/>
    </row>
    <row r="4" spans="1:12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</row>
    <row r="5" spans="1:12" s="275" customFormat="1" ht="19.5" customHeight="1" x14ac:dyDescent="0.3">
      <c r="A5" s="481" t="s">
        <v>390</v>
      </c>
      <c r="B5" s="136"/>
      <c r="C5" s="136"/>
      <c r="D5" s="136"/>
      <c r="E5" s="136"/>
      <c r="F5" s="136"/>
      <c r="G5" s="136"/>
      <c r="H5" s="136"/>
      <c r="I5" s="136"/>
      <c r="J5" s="136"/>
      <c r="K5" s="52"/>
      <c r="L5" s="52"/>
    </row>
    <row r="6" spans="1:12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279"/>
      <c r="J6" s="279"/>
      <c r="K6" s="84"/>
      <c r="L6" s="84"/>
    </row>
    <row r="7" spans="1:12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  <c r="L7" s="84"/>
    </row>
    <row r="8" spans="1:12" x14ac:dyDescent="0.3">
      <c r="A8" s="188"/>
    </row>
    <row r="9" spans="1:12" ht="80.25" customHeight="1" x14ac:dyDescent="0.3">
      <c r="A9" s="520" t="s">
        <v>282</v>
      </c>
      <c r="B9" s="520" t="s">
        <v>297</v>
      </c>
      <c r="C9" s="520" t="s">
        <v>391</v>
      </c>
      <c r="D9" s="520" t="s">
        <v>392</v>
      </c>
      <c r="E9" s="520" t="s">
        <v>393</v>
      </c>
    </row>
    <row r="10" spans="1:12" s="204" customFormat="1" ht="19.899999999999999" customHeight="1" x14ac:dyDescent="0.25">
      <c r="A10" s="483">
        <v>1</v>
      </c>
      <c r="B10" s="483">
        <v>2</v>
      </c>
      <c r="C10" s="483">
        <v>3</v>
      </c>
      <c r="D10" s="483">
        <v>4</v>
      </c>
      <c r="E10" s="515" t="s">
        <v>394</v>
      </c>
      <c r="F10" s="343" t="s">
        <v>302</v>
      </c>
      <c r="G10" s="343" t="s">
        <v>303</v>
      </c>
      <c r="H10" s="410"/>
      <c r="I10" s="203"/>
      <c r="J10" s="203"/>
    </row>
    <row r="11" spans="1:12" s="123" customFormat="1" ht="35.450000000000003" customHeight="1" x14ac:dyDescent="0.3">
      <c r="A11" s="545"/>
      <c r="B11" s="528" t="s">
        <v>395</v>
      </c>
      <c r="C11" s="547" t="s">
        <v>305</v>
      </c>
      <c r="D11" s="547" t="s">
        <v>305</v>
      </c>
      <c r="E11" s="546"/>
      <c r="F11" s="205"/>
      <c r="G11" s="205">
        <f>E11-F11</f>
        <v>0</v>
      </c>
      <c r="H11" s="411"/>
      <c r="I11" s="202"/>
      <c r="J11" s="202"/>
    </row>
    <row r="12" spans="1:12" ht="22.9" customHeight="1" x14ac:dyDescent="0.3">
      <c r="A12" s="156"/>
      <c r="B12" s="148" t="s">
        <v>396</v>
      </c>
      <c r="C12" s="207"/>
      <c r="D12" s="207"/>
      <c r="E12" s="207"/>
    </row>
    <row r="13" spans="1:12" ht="22.9" customHeight="1" x14ac:dyDescent="0.3">
      <c r="A13" s="156"/>
      <c r="B13" s="544"/>
      <c r="C13" s="207">
        <f>E13/D13</f>
        <v>0</v>
      </c>
      <c r="D13" s="208">
        <v>1.4999999999999999E-2</v>
      </c>
      <c r="E13" s="207">
        <f>E11</f>
        <v>0</v>
      </c>
    </row>
    <row r="14" spans="1:12" ht="22.9" customHeight="1" x14ac:dyDescent="0.3">
      <c r="A14" s="156"/>
      <c r="B14" s="148"/>
      <c r="C14" s="207"/>
      <c r="D14" s="207"/>
      <c r="E14" s="207"/>
    </row>
    <row r="15" spans="1:12" ht="19.149999999999999" customHeight="1" x14ac:dyDescent="0.3">
      <c r="A15" s="156"/>
      <c r="B15" s="126"/>
      <c r="C15" s="207"/>
      <c r="D15" s="207"/>
      <c r="E15" s="207"/>
    </row>
    <row r="18" spans="1:10" s="178" customFormat="1" x14ac:dyDescent="0.25">
      <c r="A18" s="696" t="s">
        <v>762</v>
      </c>
      <c r="B18" s="477"/>
      <c r="C18" s="476"/>
      <c r="E18" s="864" t="s">
        <v>1101</v>
      </c>
      <c r="F18" s="122"/>
      <c r="G18" s="477"/>
      <c r="H18" s="477"/>
    </row>
    <row r="19" spans="1:10" s="178" customFormat="1" ht="15.75" x14ac:dyDescent="0.25">
      <c r="A19" s="122"/>
      <c r="B19" s="297"/>
      <c r="C19" s="298" t="s">
        <v>131</v>
      </c>
      <c r="E19" s="298" t="s">
        <v>132</v>
      </c>
      <c r="F19" s="122"/>
      <c r="G19" s="297"/>
      <c r="H19" s="297"/>
    </row>
    <row r="20" spans="1:10" s="178" customFormat="1" ht="15.75" x14ac:dyDescent="0.25">
      <c r="A20" s="297"/>
      <c r="B20" s="41"/>
      <c r="C20" s="41"/>
      <c r="E20" s="41"/>
      <c r="F20" s="122"/>
      <c r="G20" s="41"/>
      <c r="H20" s="41"/>
    </row>
    <row r="21" spans="1:10" s="178" customFormat="1" x14ac:dyDescent="0.25">
      <c r="A21" s="475" t="s">
        <v>133</v>
      </c>
      <c r="B21" s="477"/>
      <c r="C21" s="476"/>
      <c r="E21" s="869" t="s">
        <v>1104</v>
      </c>
      <c r="F21" s="122"/>
      <c r="G21" s="477"/>
      <c r="H21" s="477"/>
    </row>
    <row r="22" spans="1:10" s="178" customFormat="1" ht="15.75" x14ac:dyDescent="0.25">
      <c r="A22" s="122"/>
      <c r="B22" s="297"/>
      <c r="C22" s="298" t="s">
        <v>131</v>
      </c>
      <c r="E22" s="298" t="s">
        <v>132</v>
      </c>
      <c r="F22" s="122"/>
      <c r="G22" s="297"/>
      <c r="H22" s="297"/>
    </row>
    <row r="23" spans="1:10" s="119" customFormat="1" x14ac:dyDescent="0.3">
      <c r="F23" s="201"/>
      <c r="G23" s="201"/>
      <c r="H23" s="201"/>
      <c r="I23" s="202"/>
      <c r="J23" s="202"/>
    </row>
    <row r="24" spans="1:10" s="119" customFormat="1" x14ac:dyDescent="0.3">
      <c r="F24" s="201"/>
      <c r="G24" s="201"/>
      <c r="H24" s="201"/>
      <c r="I24" s="202"/>
      <c r="J24" s="202"/>
    </row>
    <row r="25" spans="1:10" s="119" customFormat="1" x14ac:dyDescent="0.3">
      <c r="F25" s="201"/>
      <c r="G25" s="201"/>
      <c r="H25" s="201"/>
      <c r="I25" s="202"/>
      <c r="J25" s="202"/>
    </row>
    <row r="28" spans="1:10" x14ac:dyDescent="0.3">
      <c r="B28" s="177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7.7109375" style="122" customWidth="1"/>
    <col min="2" max="2" width="70" style="122" customWidth="1"/>
    <col min="3" max="3" width="25.7109375" style="122" customWidth="1"/>
    <col min="4" max="4" width="21" style="122" customWidth="1"/>
    <col min="5" max="5" width="45.5703125" style="122" customWidth="1"/>
    <col min="6" max="7" width="20.85546875" style="201" customWidth="1"/>
    <col min="8" max="8" width="17.5703125" style="206" customWidth="1"/>
    <col min="9" max="10" width="17.5703125" style="202" customWidth="1"/>
    <col min="11" max="256" width="9.140625" style="122"/>
    <col min="257" max="257" width="7.7109375" style="122" customWidth="1"/>
    <col min="258" max="258" width="70" style="122" customWidth="1"/>
    <col min="259" max="259" width="25.7109375" style="122" customWidth="1"/>
    <col min="260" max="260" width="21" style="122" customWidth="1"/>
    <col min="261" max="261" width="45.5703125" style="122" customWidth="1"/>
    <col min="262" max="263" width="20.85546875" style="122" customWidth="1"/>
    <col min="264" max="264" width="17.5703125" style="122" customWidth="1"/>
    <col min="265" max="512" width="9.140625" style="122"/>
    <col min="513" max="513" width="7.7109375" style="122" customWidth="1"/>
    <col min="514" max="514" width="70" style="122" customWidth="1"/>
    <col min="515" max="515" width="25.7109375" style="122" customWidth="1"/>
    <col min="516" max="516" width="21" style="122" customWidth="1"/>
    <col min="517" max="517" width="45.5703125" style="122" customWidth="1"/>
    <col min="518" max="519" width="20.85546875" style="122" customWidth="1"/>
    <col min="520" max="520" width="17.5703125" style="122" customWidth="1"/>
    <col min="521" max="768" width="9.140625" style="122"/>
    <col min="769" max="769" width="7.7109375" style="122" customWidth="1"/>
    <col min="770" max="770" width="70" style="122" customWidth="1"/>
    <col min="771" max="771" width="25.7109375" style="122" customWidth="1"/>
    <col min="772" max="772" width="21" style="122" customWidth="1"/>
    <col min="773" max="773" width="45.5703125" style="122" customWidth="1"/>
    <col min="774" max="775" width="20.85546875" style="122" customWidth="1"/>
    <col min="776" max="776" width="17.5703125" style="122" customWidth="1"/>
    <col min="777" max="1024" width="9.140625" style="122"/>
    <col min="1025" max="1025" width="7.7109375" style="122" customWidth="1"/>
    <col min="1026" max="1026" width="70" style="122" customWidth="1"/>
    <col min="1027" max="1027" width="25.7109375" style="122" customWidth="1"/>
    <col min="1028" max="1028" width="21" style="122" customWidth="1"/>
    <col min="1029" max="1029" width="45.5703125" style="122" customWidth="1"/>
    <col min="1030" max="1031" width="20.85546875" style="122" customWidth="1"/>
    <col min="1032" max="1032" width="17.5703125" style="122" customWidth="1"/>
    <col min="1033" max="1280" width="9.140625" style="122"/>
    <col min="1281" max="1281" width="7.7109375" style="122" customWidth="1"/>
    <col min="1282" max="1282" width="70" style="122" customWidth="1"/>
    <col min="1283" max="1283" width="25.7109375" style="122" customWidth="1"/>
    <col min="1284" max="1284" width="21" style="122" customWidth="1"/>
    <col min="1285" max="1285" width="45.5703125" style="122" customWidth="1"/>
    <col min="1286" max="1287" width="20.85546875" style="122" customWidth="1"/>
    <col min="1288" max="1288" width="17.5703125" style="122" customWidth="1"/>
    <col min="1289" max="1536" width="9.140625" style="122"/>
    <col min="1537" max="1537" width="7.7109375" style="122" customWidth="1"/>
    <col min="1538" max="1538" width="70" style="122" customWidth="1"/>
    <col min="1539" max="1539" width="25.7109375" style="122" customWidth="1"/>
    <col min="1540" max="1540" width="21" style="122" customWidth="1"/>
    <col min="1541" max="1541" width="45.5703125" style="122" customWidth="1"/>
    <col min="1542" max="1543" width="20.85546875" style="122" customWidth="1"/>
    <col min="1544" max="1544" width="17.5703125" style="122" customWidth="1"/>
    <col min="1545" max="1792" width="9.140625" style="122"/>
    <col min="1793" max="1793" width="7.7109375" style="122" customWidth="1"/>
    <col min="1794" max="1794" width="70" style="122" customWidth="1"/>
    <col min="1795" max="1795" width="25.7109375" style="122" customWidth="1"/>
    <col min="1796" max="1796" width="21" style="122" customWidth="1"/>
    <col min="1797" max="1797" width="45.5703125" style="122" customWidth="1"/>
    <col min="1798" max="1799" width="20.85546875" style="122" customWidth="1"/>
    <col min="1800" max="1800" width="17.5703125" style="122" customWidth="1"/>
    <col min="1801" max="2048" width="9.140625" style="122"/>
    <col min="2049" max="2049" width="7.7109375" style="122" customWidth="1"/>
    <col min="2050" max="2050" width="70" style="122" customWidth="1"/>
    <col min="2051" max="2051" width="25.7109375" style="122" customWidth="1"/>
    <col min="2052" max="2052" width="21" style="122" customWidth="1"/>
    <col min="2053" max="2053" width="45.5703125" style="122" customWidth="1"/>
    <col min="2054" max="2055" width="20.85546875" style="122" customWidth="1"/>
    <col min="2056" max="2056" width="17.5703125" style="122" customWidth="1"/>
    <col min="2057" max="2304" width="9.140625" style="122"/>
    <col min="2305" max="2305" width="7.7109375" style="122" customWidth="1"/>
    <col min="2306" max="2306" width="70" style="122" customWidth="1"/>
    <col min="2307" max="2307" width="25.7109375" style="122" customWidth="1"/>
    <col min="2308" max="2308" width="21" style="122" customWidth="1"/>
    <col min="2309" max="2309" width="45.5703125" style="122" customWidth="1"/>
    <col min="2310" max="2311" width="20.85546875" style="122" customWidth="1"/>
    <col min="2312" max="2312" width="17.5703125" style="122" customWidth="1"/>
    <col min="2313" max="2560" width="9.140625" style="122"/>
    <col min="2561" max="2561" width="7.7109375" style="122" customWidth="1"/>
    <col min="2562" max="2562" width="70" style="122" customWidth="1"/>
    <col min="2563" max="2563" width="25.7109375" style="122" customWidth="1"/>
    <col min="2564" max="2564" width="21" style="122" customWidth="1"/>
    <col min="2565" max="2565" width="45.5703125" style="122" customWidth="1"/>
    <col min="2566" max="2567" width="20.85546875" style="122" customWidth="1"/>
    <col min="2568" max="2568" width="17.5703125" style="122" customWidth="1"/>
    <col min="2569" max="2816" width="9.140625" style="122"/>
    <col min="2817" max="2817" width="7.7109375" style="122" customWidth="1"/>
    <col min="2818" max="2818" width="70" style="122" customWidth="1"/>
    <col min="2819" max="2819" width="25.7109375" style="122" customWidth="1"/>
    <col min="2820" max="2820" width="21" style="122" customWidth="1"/>
    <col min="2821" max="2821" width="45.5703125" style="122" customWidth="1"/>
    <col min="2822" max="2823" width="20.85546875" style="122" customWidth="1"/>
    <col min="2824" max="2824" width="17.5703125" style="122" customWidth="1"/>
    <col min="2825" max="3072" width="9.140625" style="122"/>
    <col min="3073" max="3073" width="7.7109375" style="122" customWidth="1"/>
    <col min="3074" max="3074" width="70" style="122" customWidth="1"/>
    <col min="3075" max="3075" width="25.7109375" style="122" customWidth="1"/>
    <col min="3076" max="3076" width="21" style="122" customWidth="1"/>
    <col min="3077" max="3077" width="45.5703125" style="122" customWidth="1"/>
    <col min="3078" max="3079" width="20.85546875" style="122" customWidth="1"/>
    <col min="3080" max="3080" width="17.5703125" style="122" customWidth="1"/>
    <col min="3081" max="3328" width="9.140625" style="122"/>
    <col min="3329" max="3329" width="7.7109375" style="122" customWidth="1"/>
    <col min="3330" max="3330" width="70" style="122" customWidth="1"/>
    <col min="3331" max="3331" width="25.7109375" style="122" customWidth="1"/>
    <col min="3332" max="3332" width="21" style="122" customWidth="1"/>
    <col min="3333" max="3333" width="45.5703125" style="122" customWidth="1"/>
    <col min="3334" max="3335" width="20.85546875" style="122" customWidth="1"/>
    <col min="3336" max="3336" width="17.5703125" style="122" customWidth="1"/>
    <col min="3337" max="3584" width="9.140625" style="122"/>
    <col min="3585" max="3585" width="7.7109375" style="122" customWidth="1"/>
    <col min="3586" max="3586" width="70" style="122" customWidth="1"/>
    <col min="3587" max="3587" width="25.7109375" style="122" customWidth="1"/>
    <col min="3588" max="3588" width="21" style="122" customWidth="1"/>
    <col min="3589" max="3589" width="45.5703125" style="122" customWidth="1"/>
    <col min="3590" max="3591" width="20.85546875" style="122" customWidth="1"/>
    <col min="3592" max="3592" width="17.5703125" style="122" customWidth="1"/>
    <col min="3593" max="3840" width="9.140625" style="122"/>
    <col min="3841" max="3841" width="7.7109375" style="122" customWidth="1"/>
    <col min="3842" max="3842" width="70" style="122" customWidth="1"/>
    <col min="3843" max="3843" width="25.7109375" style="122" customWidth="1"/>
    <col min="3844" max="3844" width="21" style="122" customWidth="1"/>
    <col min="3845" max="3845" width="45.5703125" style="122" customWidth="1"/>
    <col min="3846" max="3847" width="20.85546875" style="122" customWidth="1"/>
    <col min="3848" max="3848" width="17.5703125" style="122" customWidth="1"/>
    <col min="3849" max="4096" width="9.140625" style="122"/>
    <col min="4097" max="4097" width="7.7109375" style="122" customWidth="1"/>
    <col min="4098" max="4098" width="70" style="122" customWidth="1"/>
    <col min="4099" max="4099" width="25.7109375" style="122" customWidth="1"/>
    <col min="4100" max="4100" width="21" style="122" customWidth="1"/>
    <col min="4101" max="4101" width="45.5703125" style="122" customWidth="1"/>
    <col min="4102" max="4103" width="20.85546875" style="122" customWidth="1"/>
    <col min="4104" max="4104" width="17.5703125" style="122" customWidth="1"/>
    <col min="4105" max="4352" width="9.140625" style="122"/>
    <col min="4353" max="4353" width="7.7109375" style="122" customWidth="1"/>
    <col min="4354" max="4354" width="70" style="122" customWidth="1"/>
    <col min="4355" max="4355" width="25.7109375" style="122" customWidth="1"/>
    <col min="4356" max="4356" width="21" style="122" customWidth="1"/>
    <col min="4357" max="4357" width="45.5703125" style="122" customWidth="1"/>
    <col min="4358" max="4359" width="20.85546875" style="122" customWidth="1"/>
    <col min="4360" max="4360" width="17.5703125" style="122" customWidth="1"/>
    <col min="4361" max="4608" width="9.140625" style="122"/>
    <col min="4609" max="4609" width="7.7109375" style="122" customWidth="1"/>
    <col min="4610" max="4610" width="70" style="122" customWidth="1"/>
    <col min="4611" max="4611" width="25.7109375" style="122" customWidth="1"/>
    <col min="4612" max="4612" width="21" style="122" customWidth="1"/>
    <col min="4613" max="4613" width="45.5703125" style="122" customWidth="1"/>
    <col min="4614" max="4615" width="20.85546875" style="122" customWidth="1"/>
    <col min="4616" max="4616" width="17.5703125" style="122" customWidth="1"/>
    <col min="4617" max="4864" width="9.140625" style="122"/>
    <col min="4865" max="4865" width="7.7109375" style="122" customWidth="1"/>
    <col min="4866" max="4866" width="70" style="122" customWidth="1"/>
    <col min="4867" max="4867" width="25.7109375" style="122" customWidth="1"/>
    <col min="4868" max="4868" width="21" style="122" customWidth="1"/>
    <col min="4869" max="4869" width="45.5703125" style="122" customWidth="1"/>
    <col min="4870" max="4871" width="20.85546875" style="122" customWidth="1"/>
    <col min="4872" max="4872" width="17.5703125" style="122" customWidth="1"/>
    <col min="4873" max="5120" width="9.140625" style="122"/>
    <col min="5121" max="5121" width="7.7109375" style="122" customWidth="1"/>
    <col min="5122" max="5122" width="70" style="122" customWidth="1"/>
    <col min="5123" max="5123" width="25.7109375" style="122" customWidth="1"/>
    <col min="5124" max="5124" width="21" style="122" customWidth="1"/>
    <col min="5125" max="5125" width="45.5703125" style="122" customWidth="1"/>
    <col min="5126" max="5127" width="20.85546875" style="122" customWidth="1"/>
    <col min="5128" max="5128" width="17.5703125" style="122" customWidth="1"/>
    <col min="5129" max="5376" width="9.140625" style="122"/>
    <col min="5377" max="5377" width="7.7109375" style="122" customWidth="1"/>
    <col min="5378" max="5378" width="70" style="122" customWidth="1"/>
    <col min="5379" max="5379" width="25.7109375" style="122" customWidth="1"/>
    <col min="5380" max="5380" width="21" style="122" customWidth="1"/>
    <col min="5381" max="5381" width="45.5703125" style="122" customWidth="1"/>
    <col min="5382" max="5383" width="20.85546875" style="122" customWidth="1"/>
    <col min="5384" max="5384" width="17.5703125" style="122" customWidth="1"/>
    <col min="5385" max="5632" width="9.140625" style="122"/>
    <col min="5633" max="5633" width="7.7109375" style="122" customWidth="1"/>
    <col min="5634" max="5634" width="70" style="122" customWidth="1"/>
    <col min="5635" max="5635" width="25.7109375" style="122" customWidth="1"/>
    <col min="5636" max="5636" width="21" style="122" customWidth="1"/>
    <col min="5637" max="5637" width="45.5703125" style="122" customWidth="1"/>
    <col min="5638" max="5639" width="20.85546875" style="122" customWidth="1"/>
    <col min="5640" max="5640" width="17.5703125" style="122" customWidth="1"/>
    <col min="5641" max="5888" width="9.140625" style="122"/>
    <col min="5889" max="5889" width="7.7109375" style="122" customWidth="1"/>
    <col min="5890" max="5890" width="70" style="122" customWidth="1"/>
    <col min="5891" max="5891" width="25.7109375" style="122" customWidth="1"/>
    <col min="5892" max="5892" width="21" style="122" customWidth="1"/>
    <col min="5893" max="5893" width="45.5703125" style="122" customWidth="1"/>
    <col min="5894" max="5895" width="20.85546875" style="122" customWidth="1"/>
    <col min="5896" max="5896" width="17.5703125" style="122" customWidth="1"/>
    <col min="5897" max="6144" width="9.140625" style="122"/>
    <col min="6145" max="6145" width="7.7109375" style="122" customWidth="1"/>
    <col min="6146" max="6146" width="70" style="122" customWidth="1"/>
    <col min="6147" max="6147" width="25.7109375" style="122" customWidth="1"/>
    <col min="6148" max="6148" width="21" style="122" customWidth="1"/>
    <col min="6149" max="6149" width="45.5703125" style="122" customWidth="1"/>
    <col min="6150" max="6151" width="20.85546875" style="122" customWidth="1"/>
    <col min="6152" max="6152" width="17.5703125" style="122" customWidth="1"/>
    <col min="6153" max="6400" width="9.140625" style="122"/>
    <col min="6401" max="6401" width="7.7109375" style="122" customWidth="1"/>
    <col min="6402" max="6402" width="70" style="122" customWidth="1"/>
    <col min="6403" max="6403" width="25.7109375" style="122" customWidth="1"/>
    <col min="6404" max="6404" width="21" style="122" customWidth="1"/>
    <col min="6405" max="6405" width="45.5703125" style="122" customWidth="1"/>
    <col min="6406" max="6407" width="20.85546875" style="122" customWidth="1"/>
    <col min="6408" max="6408" width="17.5703125" style="122" customWidth="1"/>
    <col min="6409" max="6656" width="9.140625" style="122"/>
    <col min="6657" max="6657" width="7.7109375" style="122" customWidth="1"/>
    <col min="6658" max="6658" width="70" style="122" customWidth="1"/>
    <col min="6659" max="6659" width="25.7109375" style="122" customWidth="1"/>
    <col min="6660" max="6660" width="21" style="122" customWidth="1"/>
    <col min="6661" max="6661" width="45.5703125" style="122" customWidth="1"/>
    <col min="6662" max="6663" width="20.85546875" style="122" customWidth="1"/>
    <col min="6664" max="6664" width="17.5703125" style="122" customWidth="1"/>
    <col min="6665" max="6912" width="9.140625" style="122"/>
    <col min="6913" max="6913" width="7.7109375" style="122" customWidth="1"/>
    <col min="6914" max="6914" width="70" style="122" customWidth="1"/>
    <col min="6915" max="6915" width="25.7109375" style="122" customWidth="1"/>
    <col min="6916" max="6916" width="21" style="122" customWidth="1"/>
    <col min="6917" max="6917" width="45.5703125" style="122" customWidth="1"/>
    <col min="6918" max="6919" width="20.85546875" style="122" customWidth="1"/>
    <col min="6920" max="6920" width="17.5703125" style="122" customWidth="1"/>
    <col min="6921" max="7168" width="9.140625" style="122"/>
    <col min="7169" max="7169" width="7.7109375" style="122" customWidth="1"/>
    <col min="7170" max="7170" width="70" style="122" customWidth="1"/>
    <col min="7171" max="7171" width="25.7109375" style="122" customWidth="1"/>
    <col min="7172" max="7172" width="21" style="122" customWidth="1"/>
    <col min="7173" max="7173" width="45.5703125" style="122" customWidth="1"/>
    <col min="7174" max="7175" width="20.85546875" style="122" customWidth="1"/>
    <col min="7176" max="7176" width="17.5703125" style="122" customWidth="1"/>
    <col min="7177" max="7424" width="9.140625" style="122"/>
    <col min="7425" max="7425" width="7.7109375" style="122" customWidth="1"/>
    <col min="7426" max="7426" width="70" style="122" customWidth="1"/>
    <col min="7427" max="7427" width="25.7109375" style="122" customWidth="1"/>
    <col min="7428" max="7428" width="21" style="122" customWidth="1"/>
    <col min="7429" max="7429" width="45.5703125" style="122" customWidth="1"/>
    <col min="7430" max="7431" width="20.85546875" style="122" customWidth="1"/>
    <col min="7432" max="7432" width="17.5703125" style="122" customWidth="1"/>
    <col min="7433" max="7680" width="9.140625" style="122"/>
    <col min="7681" max="7681" width="7.7109375" style="122" customWidth="1"/>
    <col min="7682" max="7682" width="70" style="122" customWidth="1"/>
    <col min="7683" max="7683" width="25.7109375" style="122" customWidth="1"/>
    <col min="7684" max="7684" width="21" style="122" customWidth="1"/>
    <col min="7685" max="7685" width="45.5703125" style="122" customWidth="1"/>
    <col min="7686" max="7687" width="20.85546875" style="122" customWidth="1"/>
    <col min="7688" max="7688" width="17.5703125" style="122" customWidth="1"/>
    <col min="7689" max="7936" width="9.140625" style="122"/>
    <col min="7937" max="7937" width="7.7109375" style="122" customWidth="1"/>
    <col min="7938" max="7938" width="70" style="122" customWidth="1"/>
    <col min="7939" max="7939" width="25.7109375" style="122" customWidth="1"/>
    <col min="7940" max="7940" width="21" style="122" customWidth="1"/>
    <col min="7941" max="7941" width="45.5703125" style="122" customWidth="1"/>
    <col min="7942" max="7943" width="20.85546875" style="122" customWidth="1"/>
    <col min="7944" max="7944" width="17.5703125" style="122" customWidth="1"/>
    <col min="7945" max="8192" width="9.140625" style="122"/>
    <col min="8193" max="8193" width="7.7109375" style="122" customWidth="1"/>
    <col min="8194" max="8194" width="70" style="122" customWidth="1"/>
    <col min="8195" max="8195" width="25.7109375" style="122" customWidth="1"/>
    <col min="8196" max="8196" width="21" style="122" customWidth="1"/>
    <col min="8197" max="8197" width="45.5703125" style="122" customWidth="1"/>
    <col min="8198" max="8199" width="20.85546875" style="122" customWidth="1"/>
    <col min="8200" max="8200" width="17.5703125" style="122" customWidth="1"/>
    <col min="8201" max="8448" width="9.140625" style="122"/>
    <col min="8449" max="8449" width="7.7109375" style="122" customWidth="1"/>
    <col min="8450" max="8450" width="70" style="122" customWidth="1"/>
    <col min="8451" max="8451" width="25.7109375" style="122" customWidth="1"/>
    <col min="8452" max="8452" width="21" style="122" customWidth="1"/>
    <col min="8453" max="8453" width="45.5703125" style="122" customWidth="1"/>
    <col min="8454" max="8455" width="20.85546875" style="122" customWidth="1"/>
    <col min="8456" max="8456" width="17.5703125" style="122" customWidth="1"/>
    <col min="8457" max="8704" width="9.140625" style="122"/>
    <col min="8705" max="8705" width="7.7109375" style="122" customWidth="1"/>
    <col min="8706" max="8706" width="70" style="122" customWidth="1"/>
    <col min="8707" max="8707" width="25.7109375" style="122" customWidth="1"/>
    <col min="8708" max="8708" width="21" style="122" customWidth="1"/>
    <col min="8709" max="8709" width="45.5703125" style="122" customWidth="1"/>
    <col min="8710" max="8711" width="20.85546875" style="122" customWidth="1"/>
    <col min="8712" max="8712" width="17.5703125" style="122" customWidth="1"/>
    <col min="8713" max="8960" width="9.140625" style="122"/>
    <col min="8961" max="8961" width="7.7109375" style="122" customWidth="1"/>
    <col min="8962" max="8962" width="70" style="122" customWidth="1"/>
    <col min="8963" max="8963" width="25.7109375" style="122" customWidth="1"/>
    <col min="8964" max="8964" width="21" style="122" customWidth="1"/>
    <col min="8965" max="8965" width="45.5703125" style="122" customWidth="1"/>
    <col min="8966" max="8967" width="20.85546875" style="122" customWidth="1"/>
    <col min="8968" max="8968" width="17.5703125" style="122" customWidth="1"/>
    <col min="8969" max="9216" width="9.140625" style="122"/>
    <col min="9217" max="9217" width="7.7109375" style="122" customWidth="1"/>
    <col min="9218" max="9218" width="70" style="122" customWidth="1"/>
    <col min="9219" max="9219" width="25.7109375" style="122" customWidth="1"/>
    <col min="9220" max="9220" width="21" style="122" customWidth="1"/>
    <col min="9221" max="9221" width="45.5703125" style="122" customWidth="1"/>
    <col min="9222" max="9223" width="20.85546875" style="122" customWidth="1"/>
    <col min="9224" max="9224" width="17.5703125" style="122" customWidth="1"/>
    <col min="9225" max="9472" width="9.140625" style="122"/>
    <col min="9473" max="9473" width="7.7109375" style="122" customWidth="1"/>
    <col min="9474" max="9474" width="70" style="122" customWidth="1"/>
    <col min="9475" max="9475" width="25.7109375" style="122" customWidth="1"/>
    <col min="9476" max="9476" width="21" style="122" customWidth="1"/>
    <col min="9477" max="9477" width="45.5703125" style="122" customWidth="1"/>
    <col min="9478" max="9479" width="20.85546875" style="122" customWidth="1"/>
    <col min="9480" max="9480" width="17.5703125" style="122" customWidth="1"/>
    <col min="9481" max="9728" width="9.140625" style="122"/>
    <col min="9729" max="9729" width="7.7109375" style="122" customWidth="1"/>
    <col min="9730" max="9730" width="70" style="122" customWidth="1"/>
    <col min="9731" max="9731" width="25.7109375" style="122" customWidth="1"/>
    <col min="9732" max="9732" width="21" style="122" customWidth="1"/>
    <col min="9733" max="9733" width="45.5703125" style="122" customWidth="1"/>
    <col min="9734" max="9735" width="20.85546875" style="122" customWidth="1"/>
    <col min="9736" max="9736" width="17.5703125" style="122" customWidth="1"/>
    <col min="9737" max="9984" width="9.140625" style="122"/>
    <col min="9985" max="9985" width="7.7109375" style="122" customWidth="1"/>
    <col min="9986" max="9986" width="70" style="122" customWidth="1"/>
    <col min="9987" max="9987" width="25.7109375" style="122" customWidth="1"/>
    <col min="9988" max="9988" width="21" style="122" customWidth="1"/>
    <col min="9989" max="9989" width="45.5703125" style="122" customWidth="1"/>
    <col min="9990" max="9991" width="20.85546875" style="122" customWidth="1"/>
    <col min="9992" max="9992" width="17.5703125" style="122" customWidth="1"/>
    <col min="9993" max="10240" width="9.140625" style="122"/>
    <col min="10241" max="10241" width="7.7109375" style="122" customWidth="1"/>
    <col min="10242" max="10242" width="70" style="122" customWidth="1"/>
    <col min="10243" max="10243" width="25.7109375" style="122" customWidth="1"/>
    <col min="10244" max="10244" width="21" style="122" customWidth="1"/>
    <col min="10245" max="10245" width="45.5703125" style="122" customWidth="1"/>
    <col min="10246" max="10247" width="20.85546875" style="122" customWidth="1"/>
    <col min="10248" max="10248" width="17.5703125" style="122" customWidth="1"/>
    <col min="10249" max="10496" width="9.140625" style="122"/>
    <col min="10497" max="10497" width="7.7109375" style="122" customWidth="1"/>
    <col min="10498" max="10498" width="70" style="122" customWidth="1"/>
    <col min="10499" max="10499" width="25.7109375" style="122" customWidth="1"/>
    <col min="10500" max="10500" width="21" style="122" customWidth="1"/>
    <col min="10501" max="10501" width="45.5703125" style="122" customWidth="1"/>
    <col min="10502" max="10503" width="20.85546875" style="122" customWidth="1"/>
    <col min="10504" max="10504" width="17.5703125" style="122" customWidth="1"/>
    <col min="10505" max="10752" width="9.140625" style="122"/>
    <col min="10753" max="10753" width="7.7109375" style="122" customWidth="1"/>
    <col min="10754" max="10754" width="70" style="122" customWidth="1"/>
    <col min="10755" max="10755" width="25.7109375" style="122" customWidth="1"/>
    <col min="10756" max="10756" width="21" style="122" customWidth="1"/>
    <col min="10757" max="10757" width="45.5703125" style="122" customWidth="1"/>
    <col min="10758" max="10759" width="20.85546875" style="122" customWidth="1"/>
    <col min="10760" max="10760" width="17.5703125" style="122" customWidth="1"/>
    <col min="10761" max="11008" width="9.140625" style="122"/>
    <col min="11009" max="11009" width="7.7109375" style="122" customWidth="1"/>
    <col min="11010" max="11010" width="70" style="122" customWidth="1"/>
    <col min="11011" max="11011" width="25.7109375" style="122" customWidth="1"/>
    <col min="11012" max="11012" width="21" style="122" customWidth="1"/>
    <col min="11013" max="11013" width="45.5703125" style="122" customWidth="1"/>
    <col min="11014" max="11015" width="20.85546875" style="122" customWidth="1"/>
    <col min="11016" max="11016" width="17.5703125" style="122" customWidth="1"/>
    <col min="11017" max="11264" width="9.140625" style="122"/>
    <col min="11265" max="11265" width="7.7109375" style="122" customWidth="1"/>
    <col min="11266" max="11266" width="70" style="122" customWidth="1"/>
    <col min="11267" max="11267" width="25.7109375" style="122" customWidth="1"/>
    <col min="11268" max="11268" width="21" style="122" customWidth="1"/>
    <col min="11269" max="11269" width="45.5703125" style="122" customWidth="1"/>
    <col min="11270" max="11271" width="20.85546875" style="122" customWidth="1"/>
    <col min="11272" max="11272" width="17.5703125" style="122" customWidth="1"/>
    <col min="11273" max="11520" width="9.140625" style="122"/>
    <col min="11521" max="11521" width="7.7109375" style="122" customWidth="1"/>
    <col min="11522" max="11522" width="70" style="122" customWidth="1"/>
    <col min="11523" max="11523" width="25.7109375" style="122" customWidth="1"/>
    <col min="11524" max="11524" width="21" style="122" customWidth="1"/>
    <col min="11525" max="11525" width="45.5703125" style="122" customWidth="1"/>
    <col min="11526" max="11527" width="20.85546875" style="122" customWidth="1"/>
    <col min="11528" max="11528" width="17.5703125" style="122" customWidth="1"/>
    <col min="11529" max="11776" width="9.140625" style="122"/>
    <col min="11777" max="11777" width="7.7109375" style="122" customWidth="1"/>
    <col min="11778" max="11778" width="70" style="122" customWidth="1"/>
    <col min="11779" max="11779" width="25.7109375" style="122" customWidth="1"/>
    <col min="11780" max="11780" width="21" style="122" customWidth="1"/>
    <col min="11781" max="11781" width="45.5703125" style="122" customWidth="1"/>
    <col min="11782" max="11783" width="20.85546875" style="122" customWidth="1"/>
    <col min="11784" max="11784" width="17.5703125" style="122" customWidth="1"/>
    <col min="11785" max="12032" width="9.140625" style="122"/>
    <col min="12033" max="12033" width="7.7109375" style="122" customWidth="1"/>
    <col min="12034" max="12034" width="70" style="122" customWidth="1"/>
    <col min="12035" max="12035" width="25.7109375" style="122" customWidth="1"/>
    <col min="12036" max="12036" width="21" style="122" customWidth="1"/>
    <col min="12037" max="12037" width="45.5703125" style="122" customWidth="1"/>
    <col min="12038" max="12039" width="20.85546875" style="122" customWidth="1"/>
    <col min="12040" max="12040" width="17.5703125" style="122" customWidth="1"/>
    <col min="12041" max="12288" width="9.140625" style="122"/>
    <col min="12289" max="12289" width="7.7109375" style="122" customWidth="1"/>
    <col min="12290" max="12290" width="70" style="122" customWidth="1"/>
    <col min="12291" max="12291" width="25.7109375" style="122" customWidth="1"/>
    <col min="12292" max="12292" width="21" style="122" customWidth="1"/>
    <col min="12293" max="12293" width="45.5703125" style="122" customWidth="1"/>
    <col min="12294" max="12295" width="20.85546875" style="122" customWidth="1"/>
    <col min="12296" max="12296" width="17.5703125" style="122" customWidth="1"/>
    <col min="12297" max="12544" width="9.140625" style="122"/>
    <col min="12545" max="12545" width="7.7109375" style="122" customWidth="1"/>
    <col min="12546" max="12546" width="70" style="122" customWidth="1"/>
    <col min="12547" max="12547" width="25.7109375" style="122" customWidth="1"/>
    <col min="12548" max="12548" width="21" style="122" customWidth="1"/>
    <col min="12549" max="12549" width="45.5703125" style="122" customWidth="1"/>
    <col min="12550" max="12551" width="20.85546875" style="122" customWidth="1"/>
    <col min="12552" max="12552" width="17.5703125" style="122" customWidth="1"/>
    <col min="12553" max="12800" width="9.140625" style="122"/>
    <col min="12801" max="12801" width="7.7109375" style="122" customWidth="1"/>
    <col min="12802" max="12802" width="70" style="122" customWidth="1"/>
    <col min="12803" max="12803" width="25.7109375" style="122" customWidth="1"/>
    <col min="12804" max="12804" width="21" style="122" customWidth="1"/>
    <col min="12805" max="12805" width="45.5703125" style="122" customWidth="1"/>
    <col min="12806" max="12807" width="20.85546875" style="122" customWidth="1"/>
    <col min="12808" max="12808" width="17.5703125" style="122" customWidth="1"/>
    <col min="12809" max="13056" width="9.140625" style="122"/>
    <col min="13057" max="13057" width="7.7109375" style="122" customWidth="1"/>
    <col min="13058" max="13058" width="70" style="122" customWidth="1"/>
    <col min="13059" max="13059" width="25.7109375" style="122" customWidth="1"/>
    <col min="13060" max="13060" width="21" style="122" customWidth="1"/>
    <col min="13061" max="13061" width="45.5703125" style="122" customWidth="1"/>
    <col min="13062" max="13063" width="20.85546875" style="122" customWidth="1"/>
    <col min="13064" max="13064" width="17.5703125" style="122" customWidth="1"/>
    <col min="13065" max="13312" width="9.140625" style="122"/>
    <col min="13313" max="13313" width="7.7109375" style="122" customWidth="1"/>
    <col min="13314" max="13314" width="70" style="122" customWidth="1"/>
    <col min="13315" max="13315" width="25.7109375" style="122" customWidth="1"/>
    <col min="13316" max="13316" width="21" style="122" customWidth="1"/>
    <col min="13317" max="13317" width="45.5703125" style="122" customWidth="1"/>
    <col min="13318" max="13319" width="20.85546875" style="122" customWidth="1"/>
    <col min="13320" max="13320" width="17.5703125" style="122" customWidth="1"/>
    <col min="13321" max="13568" width="9.140625" style="122"/>
    <col min="13569" max="13569" width="7.7109375" style="122" customWidth="1"/>
    <col min="13570" max="13570" width="70" style="122" customWidth="1"/>
    <col min="13571" max="13571" width="25.7109375" style="122" customWidth="1"/>
    <col min="13572" max="13572" width="21" style="122" customWidth="1"/>
    <col min="13573" max="13573" width="45.5703125" style="122" customWidth="1"/>
    <col min="13574" max="13575" width="20.85546875" style="122" customWidth="1"/>
    <col min="13576" max="13576" width="17.5703125" style="122" customWidth="1"/>
    <col min="13577" max="13824" width="9.140625" style="122"/>
    <col min="13825" max="13825" width="7.7109375" style="122" customWidth="1"/>
    <col min="13826" max="13826" width="70" style="122" customWidth="1"/>
    <col min="13827" max="13827" width="25.7109375" style="122" customWidth="1"/>
    <col min="13828" max="13828" width="21" style="122" customWidth="1"/>
    <col min="13829" max="13829" width="45.5703125" style="122" customWidth="1"/>
    <col min="13830" max="13831" width="20.85546875" style="122" customWidth="1"/>
    <col min="13832" max="13832" width="17.5703125" style="122" customWidth="1"/>
    <col min="13833" max="14080" width="9.140625" style="122"/>
    <col min="14081" max="14081" width="7.7109375" style="122" customWidth="1"/>
    <col min="14082" max="14082" width="70" style="122" customWidth="1"/>
    <col min="14083" max="14083" width="25.7109375" style="122" customWidth="1"/>
    <col min="14084" max="14084" width="21" style="122" customWidth="1"/>
    <col min="14085" max="14085" width="45.5703125" style="122" customWidth="1"/>
    <col min="14086" max="14087" width="20.85546875" style="122" customWidth="1"/>
    <col min="14088" max="14088" width="17.5703125" style="122" customWidth="1"/>
    <col min="14089" max="14336" width="9.140625" style="122"/>
    <col min="14337" max="14337" width="7.7109375" style="122" customWidth="1"/>
    <col min="14338" max="14338" width="70" style="122" customWidth="1"/>
    <col min="14339" max="14339" width="25.7109375" style="122" customWidth="1"/>
    <col min="14340" max="14340" width="21" style="122" customWidth="1"/>
    <col min="14341" max="14341" width="45.5703125" style="122" customWidth="1"/>
    <col min="14342" max="14343" width="20.85546875" style="122" customWidth="1"/>
    <col min="14344" max="14344" width="17.5703125" style="122" customWidth="1"/>
    <col min="14345" max="14592" width="9.140625" style="122"/>
    <col min="14593" max="14593" width="7.7109375" style="122" customWidth="1"/>
    <col min="14594" max="14594" width="70" style="122" customWidth="1"/>
    <col min="14595" max="14595" width="25.7109375" style="122" customWidth="1"/>
    <col min="14596" max="14596" width="21" style="122" customWidth="1"/>
    <col min="14597" max="14597" width="45.5703125" style="122" customWidth="1"/>
    <col min="14598" max="14599" width="20.85546875" style="122" customWidth="1"/>
    <col min="14600" max="14600" width="17.5703125" style="122" customWidth="1"/>
    <col min="14601" max="14848" width="9.140625" style="122"/>
    <col min="14849" max="14849" width="7.7109375" style="122" customWidth="1"/>
    <col min="14850" max="14850" width="70" style="122" customWidth="1"/>
    <col min="14851" max="14851" width="25.7109375" style="122" customWidth="1"/>
    <col min="14852" max="14852" width="21" style="122" customWidth="1"/>
    <col min="14853" max="14853" width="45.5703125" style="122" customWidth="1"/>
    <col min="14854" max="14855" width="20.85546875" style="122" customWidth="1"/>
    <col min="14856" max="14856" width="17.5703125" style="122" customWidth="1"/>
    <col min="14857" max="15104" width="9.140625" style="122"/>
    <col min="15105" max="15105" width="7.7109375" style="122" customWidth="1"/>
    <col min="15106" max="15106" width="70" style="122" customWidth="1"/>
    <col min="15107" max="15107" width="25.7109375" style="122" customWidth="1"/>
    <col min="15108" max="15108" width="21" style="122" customWidth="1"/>
    <col min="15109" max="15109" width="45.5703125" style="122" customWidth="1"/>
    <col min="15110" max="15111" width="20.85546875" style="122" customWidth="1"/>
    <col min="15112" max="15112" width="17.5703125" style="122" customWidth="1"/>
    <col min="15113" max="15360" width="9.140625" style="122"/>
    <col min="15361" max="15361" width="7.7109375" style="122" customWidth="1"/>
    <col min="15362" max="15362" width="70" style="122" customWidth="1"/>
    <col min="15363" max="15363" width="25.7109375" style="122" customWidth="1"/>
    <col min="15364" max="15364" width="21" style="122" customWidth="1"/>
    <col min="15365" max="15365" width="45.5703125" style="122" customWidth="1"/>
    <col min="15366" max="15367" width="20.85546875" style="122" customWidth="1"/>
    <col min="15368" max="15368" width="17.5703125" style="122" customWidth="1"/>
    <col min="15369" max="15616" width="9.140625" style="122"/>
    <col min="15617" max="15617" width="7.7109375" style="122" customWidth="1"/>
    <col min="15618" max="15618" width="70" style="122" customWidth="1"/>
    <col min="15619" max="15619" width="25.7109375" style="122" customWidth="1"/>
    <col min="15620" max="15620" width="21" style="122" customWidth="1"/>
    <col min="15621" max="15621" width="45.5703125" style="122" customWidth="1"/>
    <col min="15622" max="15623" width="20.85546875" style="122" customWidth="1"/>
    <col min="15624" max="15624" width="17.5703125" style="122" customWidth="1"/>
    <col min="15625" max="15872" width="9.140625" style="122"/>
    <col min="15873" max="15873" width="7.7109375" style="122" customWidth="1"/>
    <col min="15874" max="15874" width="70" style="122" customWidth="1"/>
    <col min="15875" max="15875" width="25.7109375" style="122" customWidth="1"/>
    <col min="15876" max="15876" width="21" style="122" customWidth="1"/>
    <col min="15877" max="15877" width="45.5703125" style="122" customWidth="1"/>
    <col min="15878" max="15879" width="20.85546875" style="122" customWidth="1"/>
    <col min="15880" max="15880" width="17.5703125" style="122" customWidth="1"/>
    <col min="15881" max="16128" width="9.140625" style="122"/>
    <col min="16129" max="16129" width="7.7109375" style="122" customWidth="1"/>
    <col min="16130" max="16130" width="70" style="122" customWidth="1"/>
    <col min="16131" max="16131" width="25.7109375" style="122" customWidth="1"/>
    <col min="16132" max="16132" width="21" style="122" customWidth="1"/>
    <col min="16133" max="16133" width="45.5703125" style="122" customWidth="1"/>
    <col min="16134" max="16135" width="20.85546875" style="122" customWidth="1"/>
    <col min="16136" max="16136" width="17.5703125" style="122" customWidth="1"/>
    <col min="16137" max="16384" width="9.140625" style="122"/>
  </cols>
  <sheetData>
    <row r="1" spans="1:11" x14ac:dyDescent="0.3">
      <c r="E1" s="232" t="s">
        <v>450</v>
      </c>
    </row>
    <row r="3" spans="1:11" ht="19.5" customHeight="1" x14ac:dyDescent="0.3">
      <c r="A3" s="1269" t="s">
        <v>497</v>
      </c>
      <c r="B3" s="1286"/>
      <c r="C3" s="1286"/>
      <c r="D3" s="1286"/>
      <c r="E3" s="1286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390</v>
      </c>
      <c r="B5" s="136"/>
      <c r="C5" s="136"/>
      <c r="D5" s="136"/>
      <c r="E5" s="136"/>
      <c r="F5" s="136"/>
      <c r="G5" s="136"/>
      <c r="H5" s="136"/>
      <c r="I5" s="412"/>
      <c r="J5" s="412"/>
      <c r="K5" s="52"/>
    </row>
    <row r="6" spans="1:11" s="53" customFormat="1" ht="39.75" customHeight="1" x14ac:dyDescent="0.3">
      <c r="A6" s="1242" t="s">
        <v>505</v>
      </c>
      <c r="B6" s="1242"/>
      <c r="C6" s="1242"/>
      <c r="D6" s="1242"/>
      <c r="E6" s="136"/>
      <c r="F6" s="279"/>
      <c r="G6" s="279"/>
      <c r="H6" s="279"/>
      <c r="I6" s="413"/>
      <c r="J6" s="413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413"/>
      <c r="J7" s="413"/>
      <c r="K7" s="84"/>
    </row>
    <row r="9" spans="1:11" ht="18.75" customHeight="1" x14ac:dyDescent="0.3">
      <c r="A9" s="1276" t="s">
        <v>282</v>
      </c>
      <c r="B9" s="1276" t="s">
        <v>297</v>
      </c>
      <c r="C9" s="1276" t="s">
        <v>397</v>
      </c>
      <c r="D9" s="1276" t="s">
        <v>392</v>
      </c>
      <c r="E9" s="1276" t="s">
        <v>398</v>
      </c>
    </row>
    <row r="10" spans="1:11" x14ac:dyDescent="0.3">
      <c r="A10" s="1284"/>
      <c r="B10" s="1284"/>
      <c r="C10" s="1284"/>
      <c r="D10" s="1284"/>
      <c r="E10" s="1284"/>
    </row>
    <row r="11" spans="1:11" ht="18.75" customHeight="1" x14ac:dyDescent="0.3">
      <c r="A11" s="1277"/>
      <c r="B11" s="1277"/>
      <c r="C11" s="1277"/>
      <c r="D11" s="1277"/>
      <c r="E11" s="1277"/>
    </row>
    <row r="12" spans="1:11" x14ac:dyDescent="0.3">
      <c r="A12" s="548">
        <v>1</v>
      </c>
      <c r="B12" s="483">
        <v>2</v>
      </c>
      <c r="C12" s="483">
        <v>3</v>
      </c>
      <c r="D12" s="483">
        <v>4</v>
      </c>
      <c r="E12" s="515" t="s">
        <v>394</v>
      </c>
      <c r="F12" s="205" t="s">
        <v>302</v>
      </c>
      <c r="G12" s="205" t="s">
        <v>303</v>
      </c>
    </row>
    <row r="13" spans="1:11" s="123" customFormat="1" ht="37.5" customHeight="1" x14ac:dyDescent="0.3">
      <c r="A13" s="535"/>
      <c r="B13" s="549" t="s">
        <v>399</v>
      </c>
      <c r="C13" s="535" t="s">
        <v>305</v>
      </c>
      <c r="D13" s="535" t="s">
        <v>305</v>
      </c>
      <c r="E13" s="550"/>
      <c r="F13" s="205"/>
      <c r="G13" s="205">
        <f>E13-F13</f>
        <v>0</v>
      </c>
      <c r="H13" s="206"/>
      <c r="I13" s="202"/>
      <c r="J13" s="202"/>
    </row>
    <row r="14" spans="1:11" x14ac:dyDescent="0.3">
      <c r="A14" s="156"/>
      <c r="B14" s="148" t="s">
        <v>400</v>
      </c>
      <c r="C14" s="147"/>
      <c r="D14" s="147"/>
      <c r="E14" s="209"/>
    </row>
    <row r="15" spans="1:11" x14ac:dyDescent="0.3">
      <c r="A15" s="156"/>
      <c r="B15" s="148" t="s">
        <v>401</v>
      </c>
      <c r="C15" s="147">
        <f>E15/D15</f>
        <v>0</v>
      </c>
      <c r="D15" s="210">
        <v>2.1999999999999999E-2</v>
      </c>
      <c r="E15" s="344">
        <f>E13*0.970475</f>
        <v>0</v>
      </c>
      <c r="F15" s="205"/>
      <c r="G15" s="205"/>
    </row>
    <row r="16" spans="1:11" x14ac:dyDescent="0.3">
      <c r="A16" s="156"/>
      <c r="B16" s="148" t="s">
        <v>171</v>
      </c>
      <c r="C16" s="147"/>
      <c r="D16" s="210"/>
      <c r="E16" s="209"/>
    </row>
    <row r="17" spans="1:10" x14ac:dyDescent="0.3">
      <c r="A17" s="156"/>
      <c r="B17" s="148" t="s">
        <v>402</v>
      </c>
      <c r="C17" s="147"/>
      <c r="D17" s="210"/>
      <c r="E17" s="209"/>
    </row>
    <row r="18" spans="1:10" x14ac:dyDescent="0.3">
      <c r="A18" s="156"/>
      <c r="B18" s="148" t="s">
        <v>403</v>
      </c>
      <c r="C18" s="147">
        <f>E18/D18</f>
        <v>0</v>
      </c>
      <c r="D18" s="210">
        <v>2.1999999999999999E-2</v>
      </c>
      <c r="E18" s="344">
        <f>E13-E15</f>
        <v>0</v>
      </c>
      <c r="F18" s="205"/>
      <c r="G18" s="205"/>
    </row>
    <row r="19" spans="1:10" x14ac:dyDescent="0.3">
      <c r="A19" s="156"/>
      <c r="B19" s="148" t="s">
        <v>171</v>
      </c>
      <c r="C19" s="147"/>
      <c r="D19" s="210"/>
      <c r="E19" s="209"/>
    </row>
    <row r="20" spans="1:10" x14ac:dyDescent="0.3">
      <c r="A20" s="156"/>
      <c r="B20" s="148" t="s">
        <v>402</v>
      </c>
      <c r="C20" s="147"/>
      <c r="D20" s="210"/>
      <c r="E20" s="209"/>
    </row>
    <row r="21" spans="1:10" x14ac:dyDescent="0.3">
      <c r="A21" s="156"/>
      <c r="B21" s="126"/>
      <c r="C21" s="147"/>
      <c r="D21" s="147"/>
      <c r="E21" s="209"/>
    </row>
    <row r="22" spans="1:10" x14ac:dyDescent="0.3">
      <c r="A22" s="156"/>
      <c r="B22" s="126"/>
      <c r="C22" s="147"/>
      <c r="D22" s="147"/>
      <c r="E22" s="209"/>
    </row>
    <row r="24" spans="1:10" s="178" customFormat="1" x14ac:dyDescent="0.25">
      <c r="A24" s="696" t="s">
        <v>762</v>
      </c>
      <c r="B24" s="477"/>
      <c r="C24" s="476"/>
      <c r="E24" s="864" t="s">
        <v>1101</v>
      </c>
      <c r="F24" s="122"/>
      <c r="G24" s="477"/>
    </row>
    <row r="25" spans="1:10" s="178" customFormat="1" ht="15.75" x14ac:dyDescent="0.25">
      <c r="A25" s="122"/>
      <c r="B25" s="297"/>
      <c r="C25" s="298" t="s">
        <v>131</v>
      </c>
      <c r="E25" s="298" t="s">
        <v>132</v>
      </c>
      <c r="F25" s="122"/>
      <c r="G25" s="297"/>
    </row>
    <row r="26" spans="1:10" s="178" customFormat="1" ht="15.75" x14ac:dyDescent="0.25">
      <c r="A26" s="297"/>
      <c r="B26" s="41"/>
      <c r="C26" s="41"/>
      <c r="E26" s="41"/>
      <c r="F26" s="122"/>
      <c r="G26" s="41"/>
    </row>
    <row r="27" spans="1:10" s="178" customFormat="1" x14ac:dyDescent="0.25">
      <c r="A27" s="475" t="s">
        <v>133</v>
      </c>
      <c r="B27" s="477"/>
      <c r="C27" s="476"/>
      <c r="E27" s="869" t="s">
        <v>1104</v>
      </c>
      <c r="F27" s="122"/>
      <c r="G27" s="477"/>
    </row>
    <row r="28" spans="1:10" s="178" customFormat="1" ht="15.75" x14ac:dyDescent="0.25">
      <c r="A28" s="122"/>
      <c r="B28" s="297"/>
      <c r="C28" s="298" t="s">
        <v>131</v>
      </c>
      <c r="E28" s="298" t="s">
        <v>132</v>
      </c>
      <c r="F28" s="122"/>
      <c r="G28" s="297"/>
    </row>
    <row r="29" spans="1:10" s="119" customFormat="1" x14ac:dyDescent="0.3">
      <c r="F29" s="201"/>
      <c r="G29" s="201"/>
      <c r="H29" s="206"/>
      <c r="I29" s="202"/>
      <c r="J29" s="202"/>
    </row>
    <row r="30" spans="1:10" s="119" customFormat="1" x14ac:dyDescent="0.3">
      <c r="F30" s="201"/>
      <c r="G30" s="201"/>
      <c r="H30" s="206"/>
      <c r="I30" s="202"/>
      <c r="J30" s="202"/>
    </row>
    <row r="31" spans="1:10" s="119" customFormat="1" x14ac:dyDescent="0.3">
      <c r="F31" s="201"/>
      <c r="G31" s="201"/>
      <c r="H31" s="206"/>
      <c r="I31" s="202"/>
      <c r="J31" s="202"/>
    </row>
    <row r="32" spans="1:10" s="119" customFormat="1" x14ac:dyDescent="0.3">
      <c r="F32" s="201"/>
      <c r="G32" s="201"/>
      <c r="H32" s="206"/>
      <c r="I32" s="202"/>
      <c r="J32" s="202"/>
    </row>
    <row r="33" spans="6:10" s="119" customFormat="1" x14ac:dyDescent="0.3">
      <c r="F33" s="201"/>
      <c r="G33" s="201"/>
      <c r="H33" s="206"/>
      <c r="I33" s="202"/>
      <c r="J33" s="202"/>
    </row>
    <row r="34" spans="6:10" s="119" customFormat="1" x14ac:dyDescent="0.3">
      <c r="F34" s="201"/>
      <c r="G34" s="201"/>
      <c r="H34" s="206"/>
      <c r="I34" s="202"/>
      <c r="J34" s="202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48.5703125" style="213" customWidth="1"/>
    <col min="6" max="7" width="19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8.5703125" style="213" customWidth="1"/>
    <col min="262" max="263" width="19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8.5703125" style="213" customWidth="1"/>
    <col min="518" max="519" width="19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8.5703125" style="213" customWidth="1"/>
    <col min="774" max="775" width="19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8.5703125" style="213" customWidth="1"/>
    <col min="1030" max="1031" width="19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8.5703125" style="213" customWidth="1"/>
    <col min="1286" max="1287" width="19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8.5703125" style="213" customWidth="1"/>
    <col min="1542" max="1543" width="19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8.5703125" style="213" customWidth="1"/>
    <col min="1798" max="1799" width="19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8.5703125" style="213" customWidth="1"/>
    <col min="2054" max="2055" width="19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8.5703125" style="213" customWidth="1"/>
    <col min="2310" max="2311" width="19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8.5703125" style="213" customWidth="1"/>
    <col min="2566" max="2567" width="19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8.5703125" style="213" customWidth="1"/>
    <col min="2822" max="2823" width="19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8.5703125" style="213" customWidth="1"/>
    <col min="3078" max="3079" width="19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8.5703125" style="213" customWidth="1"/>
    <col min="3334" max="3335" width="19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8.5703125" style="213" customWidth="1"/>
    <col min="3590" max="3591" width="19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8.5703125" style="213" customWidth="1"/>
    <col min="3846" max="3847" width="19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8.5703125" style="213" customWidth="1"/>
    <col min="4102" max="4103" width="19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8.5703125" style="213" customWidth="1"/>
    <col min="4358" max="4359" width="19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8.5703125" style="213" customWidth="1"/>
    <col min="4614" max="4615" width="19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8.5703125" style="213" customWidth="1"/>
    <col min="4870" max="4871" width="19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8.5703125" style="213" customWidth="1"/>
    <col min="5126" max="5127" width="19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8.5703125" style="213" customWidth="1"/>
    <col min="5382" max="5383" width="19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8.5703125" style="213" customWidth="1"/>
    <col min="5638" max="5639" width="19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8.5703125" style="213" customWidth="1"/>
    <col min="5894" max="5895" width="19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8.5703125" style="213" customWidth="1"/>
    <col min="6150" max="6151" width="19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8.5703125" style="213" customWidth="1"/>
    <col min="6406" max="6407" width="19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8.5703125" style="213" customWidth="1"/>
    <col min="6662" max="6663" width="19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8.5703125" style="213" customWidth="1"/>
    <col min="6918" max="6919" width="19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8.5703125" style="213" customWidth="1"/>
    <col min="7174" max="7175" width="19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8.5703125" style="213" customWidth="1"/>
    <col min="7430" max="7431" width="19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8.5703125" style="213" customWidth="1"/>
    <col min="7686" max="7687" width="19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8.5703125" style="213" customWidth="1"/>
    <col min="7942" max="7943" width="19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8.5703125" style="213" customWidth="1"/>
    <col min="8198" max="8199" width="19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8.5703125" style="213" customWidth="1"/>
    <col min="8454" max="8455" width="19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8.5703125" style="213" customWidth="1"/>
    <col min="8710" max="8711" width="19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8.5703125" style="213" customWidth="1"/>
    <col min="8966" max="8967" width="19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8.5703125" style="213" customWidth="1"/>
    <col min="9222" max="9223" width="19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8.5703125" style="213" customWidth="1"/>
    <col min="9478" max="9479" width="19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8.5703125" style="213" customWidth="1"/>
    <col min="9734" max="9735" width="19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8.5703125" style="213" customWidth="1"/>
    <col min="9990" max="9991" width="19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8.5703125" style="213" customWidth="1"/>
    <col min="10246" max="10247" width="19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8.5703125" style="213" customWidth="1"/>
    <col min="10502" max="10503" width="19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8.5703125" style="213" customWidth="1"/>
    <col min="10758" max="10759" width="19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8.5703125" style="213" customWidth="1"/>
    <col min="11014" max="11015" width="19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8.5703125" style="213" customWidth="1"/>
    <col min="11270" max="11271" width="19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8.5703125" style="213" customWidth="1"/>
    <col min="11526" max="11527" width="19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8.5703125" style="213" customWidth="1"/>
    <col min="11782" max="11783" width="19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8.5703125" style="213" customWidth="1"/>
    <col min="12038" max="12039" width="19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8.5703125" style="213" customWidth="1"/>
    <col min="12294" max="12295" width="19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8.5703125" style="213" customWidth="1"/>
    <col min="12550" max="12551" width="19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8.5703125" style="213" customWidth="1"/>
    <col min="12806" max="12807" width="19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8.5703125" style="213" customWidth="1"/>
    <col min="13062" max="13063" width="19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8.5703125" style="213" customWidth="1"/>
    <col min="13318" max="13319" width="19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8.5703125" style="213" customWidth="1"/>
    <col min="13574" max="13575" width="19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8.5703125" style="213" customWidth="1"/>
    <col min="13830" max="13831" width="19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8.5703125" style="213" customWidth="1"/>
    <col min="14086" max="14087" width="19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8.5703125" style="213" customWidth="1"/>
    <col min="14342" max="14343" width="19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8.5703125" style="213" customWidth="1"/>
    <col min="14598" max="14599" width="19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8.5703125" style="213" customWidth="1"/>
    <col min="14854" max="14855" width="19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8.5703125" style="213" customWidth="1"/>
    <col min="15110" max="15111" width="19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8.5703125" style="213" customWidth="1"/>
    <col min="15366" max="15367" width="19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8.5703125" style="213" customWidth="1"/>
    <col min="15622" max="15623" width="19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8.5703125" style="213" customWidth="1"/>
    <col min="15878" max="15879" width="19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8.5703125" style="213" customWidth="1"/>
    <col min="16134" max="16135" width="19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451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657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404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407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407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477"/>
      <c r="D22" s="476"/>
      <c r="E22" s="864" t="s">
        <v>1101</v>
      </c>
      <c r="F22" s="477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475" t="s">
        <v>133</v>
      </c>
      <c r="B25" s="477"/>
      <c r="D25" s="476"/>
      <c r="E25" s="869" t="s">
        <v>1104</v>
      </c>
      <c r="F25" s="477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  <row r="27" spans="1:8" x14ac:dyDescent="0.3">
      <c r="A27" s="228"/>
      <c r="B27" s="211"/>
      <c r="C27" s="211"/>
      <c r="D27" s="211"/>
      <c r="E27" s="228"/>
    </row>
    <row r="28" spans="1:8" x14ac:dyDescent="0.3">
      <c r="A28" s="228"/>
      <c r="B28" s="211"/>
      <c r="C28" s="211"/>
      <c r="D28" s="211"/>
      <c r="E28" s="228"/>
    </row>
    <row r="29" spans="1:8" ht="21" x14ac:dyDescent="0.35">
      <c r="A29"/>
      <c r="B29" s="229"/>
      <c r="C29" s="229"/>
      <c r="D29" s="229"/>
      <c r="E29" s="229"/>
      <c r="F29" s="230"/>
      <c r="G29" s="230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26"/>
  <sheetViews>
    <sheetView view="pageBreakPreview" zoomScale="70" zoomScaleNormal="85" zoomScaleSheetLayoutView="7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4.28515625" style="213" customWidth="1"/>
    <col min="4" max="4" width="22.7109375" style="213" customWidth="1"/>
    <col min="5" max="5" width="41.85546875" style="213" customWidth="1"/>
    <col min="6" max="7" width="19.28515625" style="212" customWidth="1"/>
    <col min="8" max="8" width="12.5703125" style="231" customWidth="1"/>
    <col min="9" max="9" width="10.7109375" style="213" customWidth="1"/>
    <col min="10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1.85546875" style="213" customWidth="1"/>
    <col min="262" max="263" width="19.28515625" style="213" customWidth="1"/>
    <col min="264" max="264" width="12.5703125" style="213" customWidth="1"/>
    <col min="265" max="265" width="10.7109375" style="213" customWidth="1"/>
    <col min="266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1.85546875" style="213" customWidth="1"/>
    <col min="518" max="519" width="19.28515625" style="213" customWidth="1"/>
    <col min="520" max="520" width="12.5703125" style="213" customWidth="1"/>
    <col min="521" max="521" width="10.7109375" style="213" customWidth="1"/>
    <col min="522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1.85546875" style="213" customWidth="1"/>
    <col min="774" max="775" width="19.28515625" style="213" customWidth="1"/>
    <col min="776" max="776" width="12.5703125" style="213" customWidth="1"/>
    <col min="777" max="777" width="10.7109375" style="213" customWidth="1"/>
    <col min="778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1.85546875" style="213" customWidth="1"/>
    <col min="1030" max="1031" width="19.28515625" style="213" customWidth="1"/>
    <col min="1032" max="1032" width="12.5703125" style="213" customWidth="1"/>
    <col min="1033" max="1033" width="10.7109375" style="213" customWidth="1"/>
    <col min="1034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1.85546875" style="213" customWidth="1"/>
    <col min="1286" max="1287" width="19.28515625" style="213" customWidth="1"/>
    <col min="1288" max="1288" width="12.5703125" style="213" customWidth="1"/>
    <col min="1289" max="1289" width="10.7109375" style="213" customWidth="1"/>
    <col min="1290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1.85546875" style="213" customWidth="1"/>
    <col min="1542" max="1543" width="19.28515625" style="213" customWidth="1"/>
    <col min="1544" max="1544" width="12.5703125" style="213" customWidth="1"/>
    <col min="1545" max="1545" width="10.7109375" style="213" customWidth="1"/>
    <col min="1546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1.85546875" style="213" customWidth="1"/>
    <col min="1798" max="1799" width="19.28515625" style="213" customWidth="1"/>
    <col min="1800" max="1800" width="12.5703125" style="213" customWidth="1"/>
    <col min="1801" max="1801" width="10.7109375" style="213" customWidth="1"/>
    <col min="1802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1.85546875" style="213" customWidth="1"/>
    <col min="2054" max="2055" width="19.28515625" style="213" customWidth="1"/>
    <col min="2056" max="2056" width="12.5703125" style="213" customWidth="1"/>
    <col min="2057" max="2057" width="10.7109375" style="213" customWidth="1"/>
    <col min="2058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1.85546875" style="213" customWidth="1"/>
    <col min="2310" max="2311" width="19.28515625" style="213" customWidth="1"/>
    <col min="2312" max="2312" width="12.5703125" style="213" customWidth="1"/>
    <col min="2313" max="2313" width="10.7109375" style="213" customWidth="1"/>
    <col min="2314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1.85546875" style="213" customWidth="1"/>
    <col min="2566" max="2567" width="19.28515625" style="213" customWidth="1"/>
    <col min="2568" max="2568" width="12.5703125" style="213" customWidth="1"/>
    <col min="2569" max="2569" width="10.7109375" style="213" customWidth="1"/>
    <col min="2570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1.85546875" style="213" customWidth="1"/>
    <col min="2822" max="2823" width="19.28515625" style="213" customWidth="1"/>
    <col min="2824" max="2824" width="12.5703125" style="213" customWidth="1"/>
    <col min="2825" max="2825" width="10.7109375" style="213" customWidth="1"/>
    <col min="2826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1.85546875" style="213" customWidth="1"/>
    <col min="3078" max="3079" width="19.28515625" style="213" customWidth="1"/>
    <col min="3080" max="3080" width="12.5703125" style="213" customWidth="1"/>
    <col min="3081" max="3081" width="10.7109375" style="213" customWidth="1"/>
    <col min="3082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1.85546875" style="213" customWidth="1"/>
    <col min="3334" max="3335" width="19.28515625" style="213" customWidth="1"/>
    <col min="3336" max="3336" width="12.5703125" style="213" customWidth="1"/>
    <col min="3337" max="3337" width="10.7109375" style="213" customWidth="1"/>
    <col min="3338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1.85546875" style="213" customWidth="1"/>
    <col min="3590" max="3591" width="19.28515625" style="213" customWidth="1"/>
    <col min="3592" max="3592" width="12.5703125" style="213" customWidth="1"/>
    <col min="3593" max="3593" width="10.7109375" style="213" customWidth="1"/>
    <col min="3594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1.85546875" style="213" customWidth="1"/>
    <col min="3846" max="3847" width="19.28515625" style="213" customWidth="1"/>
    <col min="3848" max="3848" width="12.5703125" style="213" customWidth="1"/>
    <col min="3849" max="3849" width="10.7109375" style="213" customWidth="1"/>
    <col min="3850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1.85546875" style="213" customWidth="1"/>
    <col min="4102" max="4103" width="19.28515625" style="213" customWidth="1"/>
    <col min="4104" max="4104" width="12.5703125" style="213" customWidth="1"/>
    <col min="4105" max="4105" width="10.7109375" style="213" customWidth="1"/>
    <col min="4106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1.85546875" style="213" customWidth="1"/>
    <col min="4358" max="4359" width="19.28515625" style="213" customWidth="1"/>
    <col min="4360" max="4360" width="12.5703125" style="213" customWidth="1"/>
    <col min="4361" max="4361" width="10.7109375" style="213" customWidth="1"/>
    <col min="4362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1.85546875" style="213" customWidth="1"/>
    <col min="4614" max="4615" width="19.28515625" style="213" customWidth="1"/>
    <col min="4616" max="4616" width="12.5703125" style="213" customWidth="1"/>
    <col min="4617" max="4617" width="10.7109375" style="213" customWidth="1"/>
    <col min="4618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1.85546875" style="213" customWidth="1"/>
    <col min="4870" max="4871" width="19.28515625" style="213" customWidth="1"/>
    <col min="4872" max="4872" width="12.5703125" style="213" customWidth="1"/>
    <col min="4873" max="4873" width="10.7109375" style="213" customWidth="1"/>
    <col min="4874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1.85546875" style="213" customWidth="1"/>
    <col min="5126" max="5127" width="19.28515625" style="213" customWidth="1"/>
    <col min="5128" max="5128" width="12.5703125" style="213" customWidth="1"/>
    <col min="5129" max="5129" width="10.7109375" style="213" customWidth="1"/>
    <col min="5130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1.85546875" style="213" customWidth="1"/>
    <col min="5382" max="5383" width="19.28515625" style="213" customWidth="1"/>
    <col min="5384" max="5384" width="12.5703125" style="213" customWidth="1"/>
    <col min="5385" max="5385" width="10.7109375" style="213" customWidth="1"/>
    <col min="5386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1.85546875" style="213" customWidth="1"/>
    <col min="5638" max="5639" width="19.28515625" style="213" customWidth="1"/>
    <col min="5640" max="5640" width="12.5703125" style="213" customWidth="1"/>
    <col min="5641" max="5641" width="10.7109375" style="213" customWidth="1"/>
    <col min="5642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1.85546875" style="213" customWidth="1"/>
    <col min="5894" max="5895" width="19.28515625" style="213" customWidth="1"/>
    <col min="5896" max="5896" width="12.5703125" style="213" customWidth="1"/>
    <col min="5897" max="5897" width="10.7109375" style="213" customWidth="1"/>
    <col min="5898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1.85546875" style="213" customWidth="1"/>
    <col min="6150" max="6151" width="19.28515625" style="213" customWidth="1"/>
    <col min="6152" max="6152" width="12.5703125" style="213" customWidth="1"/>
    <col min="6153" max="6153" width="10.7109375" style="213" customWidth="1"/>
    <col min="6154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1.85546875" style="213" customWidth="1"/>
    <col min="6406" max="6407" width="19.28515625" style="213" customWidth="1"/>
    <col min="6408" max="6408" width="12.5703125" style="213" customWidth="1"/>
    <col min="6409" max="6409" width="10.7109375" style="213" customWidth="1"/>
    <col min="6410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1.85546875" style="213" customWidth="1"/>
    <col min="6662" max="6663" width="19.28515625" style="213" customWidth="1"/>
    <col min="6664" max="6664" width="12.5703125" style="213" customWidth="1"/>
    <col min="6665" max="6665" width="10.7109375" style="213" customWidth="1"/>
    <col min="6666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1.85546875" style="213" customWidth="1"/>
    <col min="6918" max="6919" width="19.28515625" style="213" customWidth="1"/>
    <col min="6920" max="6920" width="12.5703125" style="213" customWidth="1"/>
    <col min="6921" max="6921" width="10.7109375" style="213" customWidth="1"/>
    <col min="6922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1.85546875" style="213" customWidth="1"/>
    <col min="7174" max="7175" width="19.28515625" style="213" customWidth="1"/>
    <col min="7176" max="7176" width="12.5703125" style="213" customWidth="1"/>
    <col min="7177" max="7177" width="10.7109375" style="213" customWidth="1"/>
    <col min="7178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1.85546875" style="213" customWidth="1"/>
    <col min="7430" max="7431" width="19.28515625" style="213" customWidth="1"/>
    <col min="7432" max="7432" width="12.5703125" style="213" customWidth="1"/>
    <col min="7433" max="7433" width="10.7109375" style="213" customWidth="1"/>
    <col min="7434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1.85546875" style="213" customWidth="1"/>
    <col min="7686" max="7687" width="19.28515625" style="213" customWidth="1"/>
    <col min="7688" max="7688" width="12.5703125" style="213" customWidth="1"/>
    <col min="7689" max="7689" width="10.7109375" style="213" customWidth="1"/>
    <col min="7690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1.85546875" style="213" customWidth="1"/>
    <col min="7942" max="7943" width="19.28515625" style="213" customWidth="1"/>
    <col min="7944" max="7944" width="12.5703125" style="213" customWidth="1"/>
    <col min="7945" max="7945" width="10.7109375" style="213" customWidth="1"/>
    <col min="7946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1.85546875" style="213" customWidth="1"/>
    <col min="8198" max="8199" width="19.28515625" style="213" customWidth="1"/>
    <col min="8200" max="8200" width="12.5703125" style="213" customWidth="1"/>
    <col min="8201" max="8201" width="10.7109375" style="213" customWidth="1"/>
    <col min="8202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1.85546875" style="213" customWidth="1"/>
    <col min="8454" max="8455" width="19.28515625" style="213" customWidth="1"/>
    <col min="8456" max="8456" width="12.5703125" style="213" customWidth="1"/>
    <col min="8457" max="8457" width="10.7109375" style="213" customWidth="1"/>
    <col min="8458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1.85546875" style="213" customWidth="1"/>
    <col min="8710" max="8711" width="19.28515625" style="213" customWidth="1"/>
    <col min="8712" max="8712" width="12.5703125" style="213" customWidth="1"/>
    <col min="8713" max="8713" width="10.7109375" style="213" customWidth="1"/>
    <col min="8714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1.85546875" style="213" customWidth="1"/>
    <col min="8966" max="8967" width="19.28515625" style="213" customWidth="1"/>
    <col min="8968" max="8968" width="12.5703125" style="213" customWidth="1"/>
    <col min="8969" max="8969" width="10.7109375" style="213" customWidth="1"/>
    <col min="8970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1.85546875" style="213" customWidth="1"/>
    <col min="9222" max="9223" width="19.28515625" style="213" customWidth="1"/>
    <col min="9224" max="9224" width="12.5703125" style="213" customWidth="1"/>
    <col min="9225" max="9225" width="10.7109375" style="213" customWidth="1"/>
    <col min="9226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1.85546875" style="213" customWidth="1"/>
    <col min="9478" max="9479" width="19.28515625" style="213" customWidth="1"/>
    <col min="9480" max="9480" width="12.5703125" style="213" customWidth="1"/>
    <col min="9481" max="9481" width="10.7109375" style="213" customWidth="1"/>
    <col min="9482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1.85546875" style="213" customWidth="1"/>
    <col min="9734" max="9735" width="19.28515625" style="213" customWidth="1"/>
    <col min="9736" max="9736" width="12.5703125" style="213" customWidth="1"/>
    <col min="9737" max="9737" width="10.7109375" style="213" customWidth="1"/>
    <col min="9738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1.85546875" style="213" customWidth="1"/>
    <col min="9990" max="9991" width="19.28515625" style="213" customWidth="1"/>
    <col min="9992" max="9992" width="12.5703125" style="213" customWidth="1"/>
    <col min="9993" max="9993" width="10.7109375" style="213" customWidth="1"/>
    <col min="9994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1.85546875" style="213" customWidth="1"/>
    <col min="10246" max="10247" width="19.28515625" style="213" customWidth="1"/>
    <col min="10248" max="10248" width="12.5703125" style="213" customWidth="1"/>
    <col min="10249" max="10249" width="10.7109375" style="213" customWidth="1"/>
    <col min="10250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1.85546875" style="213" customWidth="1"/>
    <col min="10502" max="10503" width="19.28515625" style="213" customWidth="1"/>
    <col min="10504" max="10504" width="12.5703125" style="213" customWidth="1"/>
    <col min="10505" max="10505" width="10.7109375" style="213" customWidth="1"/>
    <col min="10506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1.85546875" style="213" customWidth="1"/>
    <col min="10758" max="10759" width="19.28515625" style="213" customWidth="1"/>
    <col min="10760" max="10760" width="12.5703125" style="213" customWidth="1"/>
    <col min="10761" max="10761" width="10.7109375" style="213" customWidth="1"/>
    <col min="10762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1.85546875" style="213" customWidth="1"/>
    <col min="11014" max="11015" width="19.28515625" style="213" customWidth="1"/>
    <col min="11016" max="11016" width="12.5703125" style="213" customWidth="1"/>
    <col min="11017" max="11017" width="10.7109375" style="213" customWidth="1"/>
    <col min="11018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1.85546875" style="213" customWidth="1"/>
    <col min="11270" max="11271" width="19.28515625" style="213" customWidth="1"/>
    <col min="11272" max="11272" width="12.5703125" style="213" customWidth="1"/>
    <col min="11273" max="11273" width="10.7109375" style="213" customWidth="1"/>
    <col min="11274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1.85546875" style="213" customWidth="1"/>
    <col min="11526" max="11527" width="19.28515625" style="213" customWidth="1"/>
    <col min="11528" max="11528" width="12.5703125" style="213" customWidth="1"/>
    <col min="11529" max="11529" width="10.7109375" style="213" customWidth="1"/>
    <col min="11530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1.85546875" style="213" customWidth="1"/>
    <col min="11782" max="11783" width="19.28515625" style="213" customWidth="1"/>
    <col min="11784" max="11784" width="12.5703125" style="213" customWidth="1"/>
    <col min="11785" max="11785" width="10.7109375" style="213" customWidth="1"/>
    <col min="11786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1.85546875" style="213" customWidth="1"/>
    <col min="12038" max="12039" width="19.28515625" style="213" customWidth="1"/>
    <col min="12040" max="12040" width="12.5703125" style="213" customWidth="1"/>
    <col min="12041" max="12041" width="10.7109375" style="213" customWidth="1"/>
    <col min="12042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1.85546875" style="213" customWidth="1"/>
    <col min="12294" max="12295" width="19.28515625" style="213" customWidth="1"/>
    <col min="12296" max="12296" width="12.5703125" style="213" customWidth="1"/>
    <col min="12297" max="12297" width="10.7109375" style="213" customWidth="1"/>
    <col min="12298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1.85546875" style="213" customWidth="1"/>
    <col min="12550" max="12551" width="19.28515625" style="213" customWidth="1"/>
    <col min="12552" max="12552" width="12.5703125" style="213" customWidth="1"/>
    <col min="12553" max="12553" width="10.7109375" style="213" customWidth="1"/>
    <col min="12554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1.85546875" style="213" customWidth="1"/>
    <col min="12806" max="12807" width="19.28515625" style="213" customWidth="1"/>
    <col min="12808" max="12808" width="12.5703125" style="213" customWidth="1"/>
    <col min="12809" max="12809" width="10.7109375" style="213" customWidth="1"/>
    <col min="12810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1.85546875" style="213" customWidth="1"/>
    <col min="13062" max="13063" width="19.28515625" style="213" customWidth="1"/>
    <col min="13064" max="13064" width="12.5703125" style="213" customWidth="1"/>
    <col min="13065" max="13065" width="10.7109375" style="213" customWidth="1"/>
    <col min="13066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1.85546875" style="213" customWidth="1"/>
    <col min="13318" max="13319" width="19.28515625" style="213" customWidth="1"/>
    <col min="13320" max="13320" width="12.5703125" style="213" customWidth="1"/>
    <col min="13321" max="13321" width="10.7109375" style="213" customWidth="1"/>
    <col min="13322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1.85546875" style="213" customWidth="1"/>
    <col min="13574" max="13575" width="19.28515625" style="213" customWidth="1"/>
    <col min="13576" max="13576" width="12.5703125" style="213" customWidth="1"/>
    <col min="13577" max="13577" width="10.7109375" style="213" customWidth="1"/>
    <col min="13578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1.85546875" style="213" customWidth="1"/>
    <col min="13830" max="13831" width="19.28515625" style="213" customWidth="1"/>
    <col min="13832" max="13832" width="12.5703125" style="213" customWidth="1"/>
    <col min="13833" max="13833" width="10.7109375" style="213" customWidth="1"/>
    <col min="13834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1.85546875" style="213" customWidth="1"/>
    <col min="14086" max="14087" width="19.28515625" style="213" customWidth="1"/>
    <col min="14088" max="14088" width="12.5703125" style="213" customWidth="1"/>
    <col min="14089" max="14089" width="10.7109375" style="213" customWidth="1"/>
    <col min="14090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1.85546875" style="213" customWidth="1"/>
    <col min="14342" max="14343" width="19.28515625" style="213" customWidth="1"/>
    <col min="14344" max="14344" width="12.5703125" style="213" customWidth="1"/>
    <col min="14345" max="14345" width="10.7109375" style="213" customWidth="1"/>
    <col min="14346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1.85546875" style="213" customWidth="1"/>
    <col min="14598" max="14599" width="19.28515625" style="213" customWidth="1"/>
    <col min="14600" max="14600" width="12.5703125" style="213" customWidth="1"/>
    <col min="14601" max="14601" width="10.7109375" style="213" customWidth="1"/>
    <col min="14602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1.85546875" style="213" customWidth="1"/>
    <col min="14854" max="14855" width="19.28515625" style="213" customWidth="1"/>
    <col min="14856" max="14856" width="12.5703125" style="213" customWidth="1"/>
    <col min="14857" max="14857" width="10.7109375" style="213" customWidth="1"/>
    <col min="14858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1.85546875" style="213" customWidth="1"/>
    <col min="15110" max="15111" width="19.28515625" style="213" customWidth="1"/>
    <col min="15112" max="15112" width="12.5703125" style="213" customWidth="1"/>
    <col min="15113" max="15113" width="10.7109375" style="213" customWidth="1"/>
    <col min="15114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1.85546875" style="213" customWidth="1"/>
    <col min="15366" max="15367" width="19.28515625" style="213" customWidth="1"/>
    <col min="15368" max="15368" width="12.5703125" style="213" customWidth="1"/>
    <col min="15369" max="15369" width="10.7109375" style="213" customWidth="1"/>
    <col min="15370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1.85546875" style="213" customWidth="1"/>
    <col min="15622" max="15623" width="19.28515625" style="213" customWidth="1"/>
    <col min="15624" max="15624" width="12.5703125" style="213" customWidth="1"/>
    <col min="15625" max="15625" width="10.7109375" style="213" customWidth="1"/>
    <col min="15626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1.85546875" style="213" customWidth="1"/>
    <col min="15878" max="15879" width="19.28515625" style="213" customWidth="1"/>
    <col min="15880" max="15880" width="12.5703125" style="213" customWidth="1"/>
    <col min="15881" max="15881" width="10.7109375" style="213" customWidth="1"/>
    <col min="15882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1.85546875" style="213" customWidth="1"/>
    <col min="16134" max="16135" width="19.28515625" style="213" customWidth="1"/>
    <col min="16136" max="16136" width="12.5703125" style="213" customWidth="1"/>
    <col min="16137" max="16137" width="10.7109375" style="213" customWidth="1"/>
    <col min="16138" max="16384" width="9.140625" style="213"/>
  </cols>
  <sheetData>
    <row r="1" spans="1:10" x14ac:dyDescent="0.3">
      <c r="A1" s="211"/>
      <c r="B1" s="211"/>
      <c r="C1" s="211"/>
      <c r="D1" s="211"/>
      <c r="E1" s="232" t="s">
        <v>452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658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H9" s="213"/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406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406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477"/>
      <c r="D22" s="476"/>
      <c r="E22" s="864" t="s">
        <v>1101</v>
      </c>
      <c r="F22" s="477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475" t="s">
        <v>133</v>
      </c>
      <c r="B25" s="477"/>
      <c r="D25" s="476"/>
      <c r="E25" s="869" t="s">
        <v>1104</v>
      </c>
      <c r="F25" s="477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4">
    <mergeCell ref="A3:E3"/>
    <mergeCell ref="A11:E11"/>
    <mergeCell ref="A15:E15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L26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7" width="19.42578125" style="404" customWidth="1"/>
    <col min="8" max="11" width="8.85546875" style="53"/>
    <col min="12" max="12" width="22.140625" style="53" customWidth="1"/>
    <col min="13" max="255" width="8.85546875" style="53"/>
    <col min="256" max="256" width="5.7109375" style="53" customWidth="1"/>
    <col min="257" max="257" width="46.42578125" style="53" customWidth="1"/>
    <col min="258" max="258" width="30.140625" style="53" customWidth="1"/>
    <col min="259" max="259" width="27.85546875" style="53" customWidth="1"/>
    <col min="260" max="260" width="31.28515625" style="53" customWidth="1"/>
    <col min="261" max="261" width="14.28515625" style="53" customWidth="1"/>
    <col min="262" max="262" width="12.28515625" style="53" bestFit="1" customWidth="1"/>
    <col min="263" max="267" width="8.85546875" style="53"/>
    <col min="268" max="268" width="22.140625" style="53" customWidth="1"/>
    <col min="269" max="511" width="8.85546875" style="53"/>
    <col min="512" max="512" width="5.7109375" style="53" customWidth="1"/>
    <col min="513" max="513" width="46.42578125" style="53" customWidth="1"/>
    <col min="514" max="514" width="30.140625" style="53" customWidth="1"/>
    <col min="515" max="515" width="27.85546875" style="53" customWidth="1"/>
    <col min="516" max="516" width="31.28515625" style="53" customWidth="1"/>
    <col min="517" max="517" width="14.28515625" style="53" customWidth="1"/>
    <col min="518" max="518" width="12.28515625" style="53" bestFit="1" customWidth="1"/>
    <col min="519" max="523" width="8.85546875" style="53"/>
    <col min="524" max="524" width="22.140625" style="53" customWidth="1"/>
    <col min="525" max="767" width="8.85546875" style="53"/>
    <col min="768" max="768" width="5.7109375" style="53" customWidth="1"/>
    <col min="769" max="769" width="46.42578125" style="53" customWidth="1"/>
    <col min="770" max="770" width="30.140625" style="53" customWidth="1"/>
    <col min="771" max="771" width="27.85546875" style="53" customWidth="1"/>
    <col min="772" max="772" width="31.28515625" style="53" customWidth="1"/>
    <col min="773" max="773" width="14.28515625" style="53" customWidth="1"/>
    <col min="774" max="774" width="12.28515625" style="53" bestFit="1" customWidth="1"/>
    <col min="775" max="779" width="8.85546875" style="53"/>
    <col min="780" max="780" width="22.140625" style="53" customWidth="1"/>
    <col min="781" max="1023" width="8.85546875" style="53"/>
    <col min="1024" max="1024" width="5.7109375" style="53" customWidth="1"/>
    <col min="1025" max="1025" width="46.42578125" style="53" customWidth="1"/>
    <col min="1026" max="1026" width="30.140625" style="53" customWidth="1"/>
    <col min="1027" max="1027" width="27.85546875" style="53" customWidth="1"/>
    <col min="1028" max="1028" width="31.28515625" style="53" customWidth="1"/>
    <col min="1029" max="1029" width="14.28515625" style="53" customWidth="1"/>
    <col min="1030" max="1030" width="12.28515625" style="53" bestFit="1" customWidth="1"/>
    <col min="1031" max="1035" width="8.85546875" style="53"/>
    <col min="1036" max="1036" width="22.140625" style="53" customWidth="1"/>
    <col min="1037" max="1279" width="8.85546875" style="53"/>
    <col min="1280" max="1280" width="5.7109375" style="53" customWidth="1"/>
    <col min="1281" max="1281" width="46.42578125" style="53" customWidth="1"/>
    <col min="1282" max="1282" width="30.140625" style="53" customWidth="1"/>
    <col min="1283" max="1283" width="27.85546875" style="53" customWidth="1"/>
    <col min="1284" max="1284" width="31.28515625" style="53" customWidth="1"/>
    <col min="1285" max="1285" width="14.28515625" style="53" customWidth="1"/>
    <col min="1286" max="1286" width="12.28515625" style="53" bestFit="1" customWidth="1"/>
    <col min="1287" max="1291" width="8.85546875" style="53"/>
    <col min="1292" max="1292" width="22.140625" style="53" customWidth="1"/>
    <col min="1293" max="1535" width="8.85546875" style="53"/>
    <col min="1536" max="1536" width="5.7109375" style="53" customWidth="1"/>
    <col min="1537" max="1537" width="46.42578125" style="53" customWidth="1"/>
    <col min="1538" max="1538" width="30.140625" style="53" customWidth="1"/>
    <col min="1539" max="1539" width="27.85546875" style="53" customWidth="1"/>
    <col min="1540" max="1540" width="31.28515625" style="53" customWidth="1"/>
    <col min="1541" max="1541" width="14.28515625" style="53" customWidth="1"/>
    <col min="1542" max="1542" width="12.28515625" style="53" bestFit="1" customWidth="1"/>
    <col min="1543" max="1547" width="8.85546875" style="53"/>
    <col min="1548" max="1548" width="22.140625" style="53" customWidth="1"/>
    <col min="1549" max="1791" width="8.85546875" style="53"/>
    <col min="1792" max="1792" width="5.7109375" style="53" customWidth="1"/>
    <col min="1793" max="1793" width="46.42578125" style="53" customWidth="1"/>
    <col min="1794" max="1794" width="30.140625" style="53" customWidth="1"/>
    <col min="1795" max="1795" width="27.85546875" style="53" customWidth="1"/>
    <col min="1796" max="1796" width="31.28515625" style="53" customWidth="1"/>
    <col min="1797" max="1797" width="14.28515625" style="53" customWidth="1"/>
    <col min="1798" max="1798" width="12.28515625" style="53" bestFit="1" customWidth="1"/>
    <col min="1799" max="1803" width="8.85546875" style="53"/>
    <col min="1804" max="1804" width="22.140625" style="53" customWidth="1"/>
    <col min="1805" max="2047" width="8.85546875" style="53"/>
    <col min="2048" max="2048" width="5.7109375" style="53" customWidth="1"/>
    <col min="2049" max="2049" width="46.42578125" style="53" customWidth="1"/>
    <col min="2050" max="2050" width="30.140625" style="53" customWidth="1"/>
    <col min="2051" max="2051" width="27.85546875" style="53" customWidth="1"/>
    <col min="2052" max="2052" width="31.28515625" style="53" customWidth="1"/>
    <col min="2053" max="2053" width="14.28515625" style="53" customWidth="1"/>
    <col min="2054" max="2054" width="12.28515625" style="53" bestFit="1" customWidth="1"/>
    <col min="2055" max="2059" width="8.85546875" style="53"/>
    <col min="2060" max="2060" width="22.140625" style="53" customWidth="1"/>
    <col min="2061" max="2303" width="8.85546875" style="53"/>
    <col min="2304" max="2304" width="5.7109375" style="53" customWidth="1"/>
    <col min="2305" max="2305" width="46.42578125" style="53" customWidth="1"/>
    <col min="2306" max="2306" width="30.140625" style="53" customWidth="1"/>
    <col min="2307" max="2307" width="27.85546875" style="53" customWidth="1"/>
    <col min="2308" max="2308" width="31.28515625" style="53" customWidth="1"/>
    <col min="2309" max="2309" width="14.28515625" style="53" customWidth="1"/>
    <col min="2310" max="2310" width="12.28515625" style="53" bestFit="1" customWidth="1"/>
    <col min="2311" max="2315" width="8.85546875" style="53"/>
    <col min="2316" max="2316" width="22.140625" style="53" customWidth="1"/>
    <col min="2317" max="2559" width="8.85546875" style="53"/>
    <col min="2560" max="2560" width="5.7109375" style="53" customWidth="1"/>
    <col min="2561" max="2561" width="46.42578125" style="53" customWidth="1"/>
    <col min="2562" max="2562" width="30.140625" style="53" customWidth="1"/>
    <col min="2563" max="2563" width="27.85546875" style="53" customWidth="1"/>
    <col min="2564" max="2564" width="31.28515625" style="53" customWidth="1"/>
    <col min="2565" max="2565" width="14.28515625" style="53" customWidth="1"/>
    <col min="2566" max="2566" width="12.28515625" style="53" bestFit="1" customWidth="1"/>
    <col min="2567" max="2571" width="8.85546875" style="53"/>
    <col min="2572" max="2572" width="22.140625" style="53" customWidth="1"/>
    <col min="2573" max="2815" width="8.85546875" style="53"/>
    <col min="2816" max="2816" width="5.7109375" style="53" customWidth="1"/>
    <col min="2817" max="2817" width="46.42578125" style="53" customWidth="1"/>
    <col min="2818" max="2818" width="30.140625" style="53" customWidth="1"/>
    <col min="2819" max="2819" width="27.85546875" style="53" customWidth="1"/>
    <col min="2820" max="2820" width="31.28515625" style="53" customWidth="1"/>
    <col min="2821" max="2821" width="14.28515625" style="53" customWidth="1"/>
    <col min="2822" max="2822" width="12.28515625" style="53" bestFit="1" customWidth="1"/>
    <col min="2823" max="2827" width="8.85546875" style="53"/>
    <col min="2828" max="2828" width="22.140625" style="53" customWidth="1"/>
    <col min="2829" max="3071" width="8.85546875" style="53"/>
    <col min="3072" max="3072" width="5.7109375" style="53" customWidth="1"/>
    <col min="3073" max="3073" width="46.42578125" style="53" customWidth="1"/>
    <col min="3074" max="3074" width="30.140625" style="53" customWidth="1"/>
    <col min="3075" max="3075" width="27.85546875" style="53" customWidth="1"/>
    <col min="3076" max="3076" width="31.28515625" style="53" customWidth="1"/>
    <col min="3077" max="3077" width="14.28515625" style="53" customWidth="1"/>
    <col min="3078" max="3078" width="12.28515625" style="53" bestFit="1" customWidth="1"/>
    <col min="3079" max="3083" width="8.85546875" style="53"/>
    <col min="3084" max="3084" width="22.140625" style="53" customWidth="1"/>
    <col min="3085" max="3327" width="8.85546875" style="53"/>
    <col min="3328" max="3328" width="5.7109375" style="53" customWidth="1"/>
    <col min="3329" max="3329" width="46.42578125" style="53" customWidth="1"/>
    <col min="3330" max="3330" width="30.140625" style="53" customWidth="1"/>
    <col min="3331" max="3331" width="27.85546875" style="53" customWidth="1"/>
    <col min="3332" max="3332" width="31.28515625" style="53" customWidth="1"/>
    <col min="3333" max="3333" width="14.28515625" style="53" customWidth="1"/>
    <col min="3334" max="3334" width="12.28515625" style="53" bestFit="1" customWidth="1"/>
    <col min="3335" max="3339" width="8.85546875" style="53"/>
    <col min="3340" max="3340" width="22.140625" style="53" customWidth="1"/>
    <col min="3341" max="3583" width="8.85546875" style="53"/>
    <col min="3584" max="3584" width="5.7109375" style="53" customWidth="1"/>
    <col min="3585" max="3585" width="46.42578125" style="53" customWidth="1"/>
    <col min="3586" max="3586" width="30.140625" style="53" customWidth="1"/>
    <col min="3587" max="3587" width="27.85546875" style="53" customWidth="1"/>
    <col min="3588" max="3588" width="31.28515625" style="53" customWidth="1"/>
    <col min="3589" max="3589" width="14.28515625" style="53" customWidth="1"/>
    <col min="3590" max="3590" width="12.28515625" style="53" bestFit="1" customWidth="1"/>
    <col min="3591" max="3595" width="8.85546875" style="53"/>
    <col min="3596" max="3596" width="22.140625" style="53" customWidth="1"/>
    <col min="3597" max="3839" width="8.85546875" style="53"/>
    <col min="3840" max="3840" width="5.7109375" style="53" customWidth="1"/>
    <col min="3841" max="3841" width="46.42578125" style="53" customWidth="1"/>
    <col min="3842" max="3842" width="30.140625" style="53" customWidth="1"/>
    <col min="3843" max="3843" width="27.85546875" style="53" customWidth="1"/>
    <col min="3844" max="3844" width="31.28515625" style="53" customWidth="1"/>
    <col min="3845" max="3845" width="14.28515625" style="53" customWidth="1"/>
    <col min="3846" max="3846" width="12.28515625" style="53" bestFit="1" customWidth="1"/>
    <col min="3847" max="3851" width="8.85546875" style="53"/>
    <col min="3852" max="3852" width="22.140625" style="53" customWidth="1"/>
    <col min="3853" max="4095" width="8.85546875" style="53"/>
    <col min="4096" max="4096" width="5.7109375" style="53" customWidth="1"/>
    <col min="4097" max="4097" width="46.42578125" style="53" customWidth="1"/>
    <col min="4098" max="4098" width="30.140625" style="53" customWidth="1"/>
    <col min="4099" max="4099" width="27.85546875" style="53" customWidth="1"/>
    <col min="4100" max="4100" width="31.28515625" style="53" customWidth="1"/>
    <col min="4101" max="4101" width="14.28515625" style="53" customWidth="1"/>
    <col min="4102" max="4102" width="12.28515625" style="53" bestFit="1" customWidth="1"/>
    <col min="4103" max="4107" width="8.85546875" style="53"/>
    <col min="4108" max="4108" width="22.140625" style="53" customWidth="1"/>
    <col min="4109" max="4351" width="8.85546875" style="53"/>
    <col min="4352" max="4352" width="5.7109375" style="53" customWidth="1"/>
    <col min="4353" max="4353" width="46.42578125" style="53" customWidth="1"/>
    <col min="4354" max="4354" width="30.140625" style="53" customWidth="1"/>
    <col min="4355" max="4355" width="27.85546875" style="53" customWidth="1"/>
    <col min="4356" max="4356" width="31.28515625" style="53" customWidth="1"/>
    <col min="4357" max="4357" width="14.28515625" style="53" customWidth="1"/>
    <col min="4358" max="4358" width="12.28515625" style="53" bestFit="1" customWidth="1"/>
    <col min="4359" max="4363" width="8.85546875" style="53"/>
    <col min="4364" max="4364" width="22.140625" style="53" customWidth="1"/>
    <col min="4365" max="4607" width="8.85546875" style="53"/>
    <col min="4608" max="4608" width="5.7109375" style="53" customWidth="1"/>
    <col min="4609" max="4609" width="46.42578125" style="53" customWidth="1"/>
    <col min="4610" max="4610" width="30.140625" style="53" customWidth="1"/>
    <col min="4611" max="4611" width="27.85546875" style="53" customWidth="1"/>
    <col min="4612" max="4612" width="31.28515625" style="53" customWidth="1"/>
    <col min="4613" max="4613" width="14.28515625" style="53" customWidth="1"/>
    <col min="4614" max="4614" width="12.28515625" style="53" bestFit="1" customWidth="1"/>
    <col min="4615" max="4619" width="8.85546875" style="53"/>
    <col min="4620" max="4620" width="22.140625" style="53" customWidth="1"/>
    <col min="4621" max="4863" width="8.85546875" style="53"/>
    <col min="4864" max="4864" width="5.7109375" style="53" customWidth="1"/>
    <col min="4865" max="4865" width="46.42578125" style="53" customWidth="1"/>
    <col min="4866" max="4866" width="30.140625" style="53" customWidth="1"/>
    <col min="4867" max="4867" width="27.85546875" style="53" customWidth="1"/>
    <col min="4868" max="4868" width="31.28515625" style="53" customWidth="1"/>
    <col min="4869" max="4869" width="14.28515625" style="53" customWidth="1"/>
    <col min="4870" max="4870" width="12.28515625" style="53" bestFit="1" customWidth="1"/>
    <col min="4871" max="4875" width="8.85546875" style="53"/>
    <col min="4876" max="4876" width="22.140625" style="53" customWidth="1"/>
    <col min="4877" max="5119" width="8.85546875" style="53"/>
    <col min="5120" max="5120" width="5.7109375" style="53" customWidth="1"/>
    <col min="5121" max="5121" width="46.42578125" style="53" customWidth="1"/>
    <col min="5122" max="5122" width="30.140625" style="53" customWidth="1"/>
    <col min="5123" max="5123" width="27.85546875" style="53" customWidth="1"/>
    <col min="5124" max="5124" width="31.28515625" style="53" customWidth="1"/>
    <col min="5125" max="5125" width="14.28515625" style="53" customWidth="1"/>
    <col min="5126" max="5126" width="12.28515625" style="53" bestFit="1" customWidth="1"/>
    <col min="5127" max="5131" width="8.85546875" style="53"/>
    <col min="5132" max="5132" width="22.140625" style="53" customWidth="1"/>
    <col min="5133" max="5375" width="8.85546875" style="53"/>
    <col min="5376" max="5376" width="5.7109375" style="53" customWidth="1"/>
    <col min="5377" max="5377" width="46.42578125" style="53" customWidth="1"/>
    <col min="5378" max="5378" width="30.140625" style="53" customWidth="1"/>
    <col min="5379" max="5379" width="27.85546875" style="53" customWidth="1"/>
    <col min="5380" max="5380" width="31.28515625" style="53" customWidth="1"/>
    <col min="5381" max="5381" width="14.28515625" style="53" customWidth="1"/>
    <col min="5382" max="5382" width="12.28515625" style="53" bestFit="1" customWidth="1"/>
    <col min="5383" max="5387" width="8.85546875" style="53"/>
    <col min="5388" max="5388" width="22.140625" style="53" customWidth="1"/>
    <col min="5389" max="5631" width="8.85546875" style="53"/>
    <col min="5632" max="5632" width="5.7109375" style="53" customWidth="1"/>
    <col min="5633" max="5633" width="46.42578125" style="53" customWidth="1"/>
    <col min="5634" max="5634" width="30.140625" style="53" customWidth="1"/>
    <col min="5635" max="5635" width="27.85546875" style="53" customWidth="1"/>
    <col min="5636" max="5636" width="31.28515625" style="53" customWidth="1"/>
    <col min="5637" max="5637" width="14.28515625" style="53" customWidth="1"/>
    <col min="5638" max="5638" width="12.28515625" style="53" bestFit="1" customWidth="1"/>
    <col min="5639" max="5643" width="8.85546875" style="53"/>
    <col min="5644" max="5644" width="22.140625" style="53" customWidth="1"/>
    <col min="5645" max="5887" width="8.85546875" style="53"/>
    <col min="5888" max="5888" width="5.7109375" style="53" customWidth="1"/>
    <col min="5889" max="5889" width="46.42578125" style="53" customWidth="1"/>
    <col min="5890" max="5890" width="30.140625" style="53" customWidth="1"/>
    <col min="5891" max="5891" width="27.85546875" style="53" customWidth="1"/>
    <col min="5892" max="5892" width="31.28515625" style="53" customWidth="1"/>
    <col min="5893" max="5893" width="14.28515625" style="53" customWidth="1"/>
    <col min="5894" max="5894" width="12.28515625" style="53" bestFit="1" customWidth="1"/>
    <col min="5895" max="5899" width="8.85546875" style="53"/>
    <col min="5900" max="5900" width="22.140625" style="53" customWidth="1"/>
    <col min="5901" max="6143" width="8.85546875" style="53"/>
    <col min="6144" max="6144" width="5.7109375" style="53" customWidth="1"/>
    <col min="6145" max="6145" width="46.42578125" style="53" customWidth="1"/>
    <col min="6146" max="6146" width="30.140625" style="53" customWidth="1"/>
    <col min="6147" max="6147" width="27.85546875" style="53" customWidth="1"/>
    <col min="6148" max="6148" width="31.28515625" style="53" customWidth="1"/>
    <col min="6149" max="6149" width="14.28515625" style="53" customWidth="1"/>
    <col min="6150" max="6150" width="12.28515625" style="53" bestFit="1" customWidth="1"/>
    <col min="6151" max="6155" width="8.85546875" style="53"/>
    <col min="6156" max="6156" width="22.140625" style="53" customWidth="1"/>
    <col min="6157" max="6399" width="8.85546875" style="53"/>
    <col min="6400" max="6400" width="5.7109375" style="53" customWidth="1"/>
    <col min="6401" max="6401" width="46.42578125" style="53" customWidth="1"/>
    <col min="6402" max="6402" width="30.140625" style="53" customWidth="1"/>
    <col min="6403" max="6403" width="27.85546875" style="53" customWidth="1"/>
    <col min="6404" max="6404" width="31.28515625" style="53" customWidth="1"/>
    <col min="6405" max="6405" width="14.28515625" style="53" customWidth="1"/>
    <col min="6406" max="6406" width="12.28515625" style="53" bestFit="1" customWidth="1"/>
    <col min="6407" max="6411" width="8.85546875" style="53"/>
    <col min="6412" max="6412" width="22.140625" style="53" customWidth="1"/>
    <col min="6413" max="6655" width="8.85546875" style="53"/>
    <col min="6656" max="6656" width="5.7109375" style="53" customWidth="1"/>
    <col min="6657" max="6657" width="46.42578125" style="53" customWidth="1"/>
    <col min="6658" max="6658" width="30.140625" style="53" customWidth="1"/>
    <col min="6659" max="6659" width="27.85546875" style="53" customWidth="1"/>
    <col min="6660" max="6660" width="31.28515625" style="53" customWidth="1"/>
    <col min="6661" max="6661" width="14.28515625" style="53" customWidth="1"/>
    <col min="6662" max="6662" width="12.28515625" style="53" bestFit="1" customWidth="1"/>
    <col min="6663" max="6667" width="8.85546875" style="53"/>
    <col min="6668" max="6668" width="22.140625" style="53" customWidth="1"/>
    <col min="6669" max="6911" width="8.85546875" style="53"/>
    <col min="6912" max="6912" width="5.7109375" style="53" customWidth="1"/>
    <col min="6913" max="6913" width="46.42578125" style="53" customWidth="1"/>
    <col min="6914" max="6914" width="30.140625" style="53" customWidth="1"/>
    <col min="6915" max="6915" width="27.85546875" style="53" customWidth="1"/>
    <col min="6916" max="6916" width="31.28515625" style="53" customWidth="1"/>
    <col min="6917" max="6917" width="14.28515625" style="53" customWidth="1"/>
    <col min="6918" max="6918" width="12.28515625" style="53" bestFit="1" customWidth="1"/>
    <col min="6919" max="6923" width="8.85546875" style="53"/>
    <col min="6924" max="6924" width="22.140625" style="53" customWidth="1"/>
    <col min="6925" max="7167" width="8.85546875" style="53"/>
    <col min="7168" max="7168" width="5.7109375" style="53" customWidth="1"/>
    <col min="7169" max="7169" width="46.42578125" style="53" customWidth="1"/>
    <col min="7170" max="7170" width="30.140625" style="53" customWidth="1"/>
    <col min="7171" max="7171" width="27.85546875" style="53" customWidth="1"/>
    <col min="7172" max="7172" width="31.28515625" style="53" customWidth="1"/>
    <col min="7173" max="7173" width="14.28515625" style="53" customWidth="1"/>
    <col min="7174" max="7174" width="12.28515625" style="53" bestFit="1" customWidth="1"/>
    <col min="7175" max="7179" width="8.85546875" style="53"/>
    <col min="7180" max="7180" width="22.140625" style="53" customWidth="1"/>
    <col min="7181" max="7423" width="8.85546875" style="53"/>
    <col min="7424" max="7424" width="5.7109375" style="53" customWidth="1"/>
    <col min="7425" max="7425" width="46.42578125" style="53" customWidth="1"/>
    <col min="7426" max="7426" width="30.140625" style="53" customWidth="1"/>
    <col min="7427" max="7427" width="27.85546875" style="53" customWidth="1"/>
    <col min="7428" max="7428" width="31.28515625" style="53" customWidth="1"/>
    <col min="7429" max="7429" width="14.28515625" style="53" customWidth="1"/>
    <col min="7430" max="7430" width="12.28515625" style="53" bestFit="1" customWidth="1"/>
    <col min="7431" max="7435" width="8.85546875" style="53"/>
    <col min="7436" max="7436" width="22.140625" style="53" customWidth="1"/>
    <col min="7437" max="7679" width="8.85546875" style="53"/>
    <col min="7680" max="7680" width="5.7109375" style="53" customWidth="1"/>
    <col min="7681" max="7681" width="46.42578125" style="53" customWidth="1"/>
    <col min="7682" max="7682" width="30.140625" style="53" customWidth="1"/>
    <col min="7683" max="7683" width="27.85546875" style="53" customWidth="1"/>
    <col min="7684" max="7684" width="31.28515625" style="53" customWidth="1"/>
    <col min="7685" max="7685" width="14.28515625" style="53" customWidth="1"/>
    <col min="7686" max="7686" width="12.28515625" style="53" bestFit="1" customWidth="1"/>
    <col min="7687" max="7691" width="8.85546875" style="53"/>
    <col min="7692" max="7692" width="22.140625" style="53" customWidth="1"/>
    <col min="7693" max="7935" width="8.85546875" style="53"/>
    <col min="7936" max="7936" width="5.7109375" style="53" customWidth="1"/>
    <col min="7937" max="7937" width="46.42578125" style="53" customWidth="1"/>
    <col min="7938" max="7938" width="30.140625" style="53" customWidth="1"/>
    <col min="7939" max="7939" width="27.85546875" style="53" customWidth="1"/>
    <col min="7940" max="7940" width="31.28515625" style="53" customWidth="1"/>
    <col min="7941" max="7941" width="14.28515625" style="53" customWidth="1"/>
    <col min="7942" max="7942" width="12.28515625" style="53" bestFit="1" customWidth="1"/>
    <col min="7943" max="7947" width="8.85546875" style="53"/>
    <col min="7948" max="7948" width="22.140625" style="53" customWidth="1"/>
    <col min="7949" max="8191" width="8.85546875" style="53"/>
    <col min="8192" max="8192" width="5.7109375" style="53" customWidth="1"/>
    <col min="8193" max="8193" width="46.42578125" style="53" customWidth="1"/>
    <col min="8194" max="8194" width="30.140625" style="53" customWidth="1"/>
    <col min="8195" max="8195" width="27.85546875" style="53" customWidth="1"/>
    <col min="8196" max="8196" width="31.28515625" style="53" customWidth="1"/>
    <col min="8197" max="8197" width="14.28515625" style="53" customWidth="1"/>
    <col min="8198" max="8198" width="12.28515625" style="53" bestFit="1" customWidth="1"/>
    <col min="8199" max="8203" width="8.85546875" style="53"/>
    <col min="8204" max="8204" width="22.140625" style="53" customWidth="1"/>
    <col min="8205" max="8447" width="8.85546875" style="53"/>
    <col min="8448" max="8448" width="5.7109375" style="53" customWidth="1"/>
    <col min="8449" max="8449" width="46.42578125" style="53" customWidth="1"/>
    <col min="8450" max="8450" width="30.140625" style="53" customWidth="1"/>
    <col min="8451" max="8451" width="27.85546875" style="53" customWidth="1"/>
    <col min="8452" max="8452" width="31.28515625" style="53" customWidth="1"/>
    <col min="8453" max="8453" width="14.28515625" style="53" customWidth="1"/>
    <col min="8454" max="8454" width="12.28515625" style="53" bestFit="1" customWidth="1"/>
    <col min="8455" max="8459" width="8.85546875" style="53"/>
    <col min="8460" max="8460" width="22.140625" style="53" customWidth="1"/>
    <col min="8461" max="8703" width="8.85546875" style="53"/>
    <col min="8704" max="8704" width="5.7109375" style="53" customWidth="1"/>
    <col min="8705" max="8705" width="46.42578125" style="53" customWidth="1"/>
    <col min="8706" max="8706" width="30.140625" style="53" customWidth="1"/>
    <col min="8707" max="8707" width="27.85546875" style="53" customWidth="1"/>
    <col min="8708" max="8708" width="31.28515625" style="53" customWidth="1"/>
    <col min="8709" max="8709" width="14.28515625" style="53" customWidth="1"/>
    <col min="8710" max="8710" width="12.28515625" style="53" bestFit="1" customWidth="1"/>
    <col min="8711" max="8715" width="8.85546875" style="53"/>
    <col min="8716" max="8716" width="22.140625" style="53" customWidth="1"/>
    <col min="8717" max="8959" width="8.85546875" style="53"/>
    <col min="8960" max="8960" width="5.7109375" style="53" customWidth="1"/>
    <col min="8961" max="8961" width="46.42578125" style="53" customWidth="1"/>
    <col min="8962" max="8962" width="30.140625" style="53" customWidth="1"/>
    <col min="8963" max="8963" width="27.85546875" style="53" customWidth="1"/>
    <col min="8964" max="8964" width="31.28515625" style="53" customWidth="1"/>
    <col min="8965" max="8965" width="14.28515625" style="53" customWidth="1"/>
    <col min="8966" max="8966" width="12.28515625" style="53" bestFit="1" customWidth="1"/>
    <col min="8967" max="8971" width="8.85546875" style="53"/>
    <col min="8972" max="8972" width="22.140625" style="53" customWidth="1"/>
    <col min="8973" max="9215" width="8.85546875" style="53"/>
    <col min="9216" max="9216" width="5.7109375" style="53" customWidth="1"/>
    <col min="9217" max="9217" width="46.42578125" style="53" customWidth="1"/>
    <col min="9218" max="9218" width="30.140625" style="53" customWidth="1"/>
    <col min="9219" max="9219" width="27.85546875" style="53" customWidth="1"/>
    <col min="9220" max="9220" width="31.28515625" style="53" customWidth="1"/>
    <col min="9221" max="9221" width="14.28515625" style="53" customWidth="1"/>
    <col min="9222" max="9222" width="12.28515625" style="53" bestFit="1" customWidth="1"/>
    <col min="9223" max="9227" width="8.85546875" style="53"/>
    <col min="9228" max="9228" width="22.140625" style="53" customWidth="1"/>
    <col min="9229" max="9471" width="8.85546875" style="53"/>
    <col min="9472" max="9472" width="5.7109375" style="53" customWidth="1"/>
    <col min="9473" max="9473" width="46.42578125" style="53" customWidth="1"/>
    <col min="9474" max="9474" width="30.140625" style="53" customWidth="1"/>
    <col min="9475" max="9475" width="27.85546875" style="53" customWidth="1"/>
    <col min="9476" max="9476" width="31.28515625" style="53" customWidth="1"/>
    <col min="9477" max="9477" width="14.28515625" style="53" customWidth="1"/>
    <col min="9478" max="9478" width="12.28515625" style="53" bestFit="1" customWidth="1"/>
    <col min="9479" max="9483" width="8.85546875" style="53"/>
    <col min="9484" max="9484" width="22.140625" style="53" customWidth="1"/>
    <col min="9485" max="9727" width="8.85546875" style="53"/>
    <col min="9728" max="9728" width="5.7109375" style="53" customWidth="1"/>
    <col min="9729" max="9729" width="46.42578125" style="53" customWidth="1"/>
    <col min="9730" max="9730" width="30.140625" style="53" customWidth="1"/>
    <col min="9731" max="9731" width="27.85546875" style="53" customWidth="1"/>
    <col min="9732" max="9732" width="31.28515625" style="53" customWidth="1"/>
    <col min="9733" max="9733" width="14.28515625" style="53" customWidth="1"/>
    <col min="9734" max="9734" width="12.28515625" style="53" bestFit="1" customWidth="1"/>
    <col min="9735" max="9739" width="8.85546875" style="53"/>
    <col min="9740" max="9740" width="22.140625" style="53" customWidth="1"/>
    <col min="9741" max="9983" width="8.85546875" style="53"/>
    <col min="9984" max="9984" width="5.7109375" style="53" customWidth="1"/>
    <col min="9985" max="9985" width="46.42578125" style="53" customWidth="1"/>
    <col min="9986" max="9986" width="30.140625" style="53" customWidth="1"/>
    <col min="9987" max="9987" width="27.85546875" style="53" customWidth="1"/>
    <col min="9988" max="9988" width="31.28515625" style="53" customWidth="1"/>
    <col min="9989" max="9989" width="14.28515625" style="53" customWidth="1"/>
    <col min="9990" max="9990" width="12.28515625" style="53" bestFit="1" customWidth="1"/>
    <col min="9991" max="9995" width="8.85546875" style="53"/>
    <col min="9996" max="9996" width="22.140625" style="53" customWidth="1"/>
    <col min="9997" max="10239" width="8.85546875" style="53"/>
    <col min="10240" max="10240" width="5.7109375" style="53" customWidth="1"/>
    <col min="10241" max="10241" width="46.42578125" style="53" customWidth="1"/>
    <col min="10242" max="10242" width="30.140625" style="53" customWidth="1"/>
    <col min="10243" max="10243" width="27.85546875" style="53" customWidth="1"/>
    <col min="10244" max="10244" width="31.28515625" style="53" customWidth="1"/>
    <col min="10245" max="10245" width="14.28515625" style="53" customWidth="1"/>
    <col min="10246" max="10246" width="12.28515625" style="53" bestFit="1" customWidth="1"/>
    <col min="10247" max="10251" width="8.85546875" style="53"/>
    <col min="10252" max="10252" width="22.140625" style="53" customWidth="1"/>
    <col min="10253" max="10495" width="8.85546875" style="53"/>
    <col min="10496" max="10496" width="5.7109375" style="53" customWidth="1"/>
    <col min="10497" max="10497" width="46.42578125" style="53" customWidth="1"/>
    <col min="10498" max="10498" width="30.140625" style="53" customWidth="1"/>
    <col min="10499" max="10499" width="27.85546875" style="53" customWidth="1"/>
    <col min="10500" max="10500" width="31.28515625" style="53" customWidth="1"/>
    <col min="10501" max="10501" width="14.28515625" style="53" customWidth="1"/>
    <col min="10502" max="10502" width="12.28515625" style="53" bestFit="1" customWidth="1"/>
    <col min="10503" max="10507" width="8.85546875" style="53"/>
    <col min="10508" max="10508" width="22.140625" style="53" customWidth="1"/>
    <col min="10509" max="10751" width="8.85546875" style="53"/>
    <col min="10752" max="10752" width="5.7109375" style="53" customWidth="1"/>
    <col min="10753" max="10753" width="46.42578125" style="53" customWidth="1"/>
    <col min="10754" max="10754" width="30.140625" style="53" customWidth="1"/>
    <col min="10755" max="10755" width="27.85546875" style="53" customWidth="1"/>
    <col min="10756" max="10756" width="31.28515625" style="53" customWidth="1"/>
    <col min="10757" max="10757" width="14.28515625" style="53" customWidth="1"/>
    <col min="10758" max="10758" width="12.28515625" style="53" bestFit="1" customWidth="1"/>
    <col min="10759" max="10763" width="8.85546875" style="53"/>
    <col min="10764" max="10764" width="22.140625" style="53" customWidth="1"/>
    <col min="10765" max="11007" width="8.85546875" style="53"/>
    <col min="11008" max="11008" width="5.7109375" style="53" customWidth="1"/>
    <col min="11009" max="11009" width="46.42578125" style="53" customWidth="1"/>
    <col min="11010" max="11010" width="30.140625" style="53" customWidth="1"/>
    <col min="11011" max="11011" width="27.85546875" style="53" customWidth="1"/>
    <col min="11012" max="11012" width="31.28515625" style="53" customWidth="1"/>
    <col min="11013" max="11013" width="14.28515625" style="53" customWidth="1"/>
    <col min="11014" max="11014" width="12.28515625" style="53" bestFit="1" customWidth="1"/>
    <col min="11015" max="11019" width="8.85546875" style="53"/>
    <col min="11020" max="11020" width="22.140625" style="53" customWidth="1"/>
    <col min="11021" max="11263" width="8.85546875" style="53"/>
    <col min="11264" max="11264" width="5.7109375" style="53" customWidth="1"/>
    <col min="11265" max="11265" width="46.42578125" style="53" customWidth="1"/>
    <col min="11266" max="11266" width="30.140625" style="53" customWidth="1"/>
    <col min="11267" max="11267" width="27.85546875" style="53" customWidth="1"/>
    <col min="11268" max="11268" width="31.28515625" style="53" customWidth="1"/>
    <col min="11269" max="11269" width="14.28515625" style="53" customWidth="1"/>
    <col min="11270" max="11270" width="12.28515625" style="53" bestFit="1" customWidth="1"/>
    <col min="11271" max="11275" width="8.85546875" style="53"/>
    <col min="11276" max="11276" width="22.140625" style="53" customWidth="1"/>
    <col min="11277" max="11519" width="8.85546875" style="53"/>
    <col min="11520" max="11520" width="5.7109375" style="53" customWidth="1"/>
    <col min="11521" max="11521" width="46.42578125" style="53" customWidth="1"/>
    <col min="11522" max="11522" width="30.140625" style="53" customWidth="1"/>
    <col min="11523" max="11523" width="27.85546875" style="53" customWidth="1"/>
    <col min="11524" max="11524" width="31.28515625" style="53" customWidth="1"/>
    <col min="11525" max="11525" width="14.28515625" style="53" customWidth="1"/>
    <col min="11526" max="11526" width="12.28515625" style="53" bestFit="1" customWidth="1"/>
    <col min="11527" max="11531" width="8.85546875" style="53"/>
    <col min="11532" max="11532" width="22.140625" style="53" customWidth="1"/>
    <col min="11533" max="11775" width="8.85546875" style="53"/>
    <col min="11776" max="11776" width="5.7109375" style="53" customWidth="1"/>
    <col min="11777" max="11777" width="46.42578125" style="53" customWidth="1"/>
    <col min="11778" max="11778" width="30.140625" style="53" customWidth="1"/>
    <col min="11779" max="11779" width="27.85546875" style="53" customWidth="1"/>
    <col min="11780" max="11780" width="31.28515625" style="53" customWidth="1"/>
    <col min="11781" max="11781" width="14.28515625" style="53" customWidth="1"/>
    <col min="11782" max="11782" width="12.28515625" style="53" bestFit="1" customWidth="1"/>
    <col min="11783" max="11787" width="8.85546875" style="53"/>
    <col min="11788" max="11788" width="22.140625" style="53" customWidth="1"/>
    <col min="11789" max="12031" width="8.85546875" style="53"/>
    <col min="12032" max="12032" width="5.7109375" style="53" customWidth="1"/>
    <col min="12033" max="12033" width="46.42578125" style="53" customWidth="1"/>
    <col min="12034" max="12034" width="30.140625" style="53" customWidth="1"/>
    <col min="12035" max="12035" width="27.85546875" style="53" customWidth="1"/>
    <col min="12036" max="12036" width="31.28515625" style="53" customWidth="1"/>
    <col min="12037" max="12037" width="14.28515625" style="53" customWidth="1"/>
    <col min="12038" max="12038" width="12.28515625" style="53" bestFit="1" customWidth="1"/>
    <col min="12039" max="12043" width="8.85546875" style="53"/>
    <col min="12044" max="12044" width="22.140625" style="53" customWidth="1"/>
    <col min="12045" max="12287" width="8.85546875" style="53"/>
    <col min="12288" max="12288" width="5.7109375" style="53" customWidth="1"/>
    <col min="12289" max="12289" width="46.42578125" style="53" customWidth="1"/>
    <col min="12290" max="12290" width="30.140625" style="53" customWidth="1"/>
    <col min="12291" max="12291" width="27.85546875" style="53" customWidth="1"/>
    <col min="12292" max="12292" width="31.28515625" style="53" customWidth="1"/>
    <col min="12293" max="12293" width="14.28515625" style="53" customWidth="1"/>
    <col min="12294" max="12294" width="12.28515625" style="53" bestFit="1" customWidth="1"/>
    <col min="12295" max="12299" width="8.85546875" style="53"/>
    <col min="12300" max="12300" width="22.140625" style="53" customWidth="1"/>
    <col min="12301" max="12543" width="8.85546875" style="53"/>
    <col min="12544" max="12544" width="5.7109375" style="53" customWidth="1"/>
    <col min="12545" max="12545" width="46.42578125" style="53" customWidth="1"/>
    <col min="12546" max="12546" width="30.140625" style="53" customWidth="1"/>
    <col min="12547" max="12547" width="27.85546875" style="53" customWidth="1"/>
    <col min="12548" max="12548" width="31.28515625" style="53" customWidth="1"/>
    <col min="12549" max="12549" width="14.28515625" style="53" customWidth="1"/>
    <col min="12550" max="12550" width="12.28515625" style="53" bestFit="1" customWidth="1"/>
    <col min="12551" max="12555" width="8.85546875" style="53"/>
    <col min="12556" max="12556" width="22.140625" style="53" customWidth="1"/>
    <col min="12557" max="12799" width="8.85546875" style="53"/>
    <col min="12800" max="12800" width="5.7109375" style="53" customWidth="1"/>
    <col min="12801" max="12801" width="46.42578125" style="53" customWidth="1"/>
    <col min="12802" max="12802" width="30.140625" style="53" customWidth="1"/>
    <col min="12803" max="12803" width="27.85546875" style="53" customWidth="1"/>
    <col min="12804" max="12804" width="31.28515625" style="53" customWidth="1"/>
    <col min="12805" max="12805" width="14.28515625" style="53" customWidth="1"/>
    <col min="12806" max="12806" width="12.28515625" style="53" bestFit="1" customWidth="1"/>
    <col min="12807" max="12811" width="8.85546875" style="53"/>
    <col min="12812" max="12812" width="22.140625" style="53" customWidth="1"/>
    <col min="12813" max="13055" width="8.85546875" style="53"/>
    <col min="13056" max="13056" width="5.7109375" style="53" customWidth="1"/>
    <col min="13057" max="13057" width="46.42578125" style="53" customWidth="1"/>
    <col min="13058" max="13058" width="30.140625" style="53" customWidth="1"/>
    <col min="13059" max="13059" width="27.85546875" style="53" customWidth="1"/>
    <col min="13060" max="13060" width="31.28515625" style="53" customWidth="1"/>
    <col min="13061" max="13061" width="14.28515625" style="53" customWidth="1"/>
    <col min="13062" max="13062" width="12.28515625" style="53" bestFit="1" customWidth="1"/>
    <col min="13063" max="13067" width="8.85546875" style="53"/>
    <col min="13068" max="13068" width="22.140625" style="53" customWidth="1"/>
    <col min="13069" max="13311" width="8.85546875" style="53"/>
    <col min="13312" max="13312" width="5.7109375" style="53" customWidth="1"/>
    <col min="13313" max="13313" width="46.42578125" style="53" customWidth="1"/>
    <col min="13314" max="13314" width="30.140625" style="53" customWidth="1"/>
    <col min="13315" max="13315" width="27.85546875" style="53" customWidth="1"/>
    <col min="13316" max="13316" width="31.28515625" style="53" customWidth="1"/>
    <col min="13317" max="13317" width="14.28515625" style="53" customWidth="1"/>
    <col min="13318" max="13318" width="12.28515625" style="53" bestFit="1" customWidth="1"/>
    <col min="13319" max="13323" width="8.85546875" style="53"/>
    <col min="13324" max="13324" width="22.140625" style="53" customWidth="1"/>
    <col min="13325" max="13567" width="8.85546875" style="53"/>
    <col min="13568" max="13568" width="5.7109375" style="53" customWidth="1"/>
    <col min="13569" max="13569" width="46.42578125" style="53" customWidth="1"/>
    <col min="13570" max="13570" width="30.140625" style="53" customWidth="1"/>
    <col min="13571" max="13571" width="27.85546875" style="53" customWidth="1"/>
    <col min="13572" max="13572" width="31.28515625" style="53" customWidth="1"/>
    <col min="13573" max="13573" width="14.28515625" style="53" customWidth="1"/>
    <col min="13574" max="13574" width="12.28515625" style="53" bestFit="1" customWidth="1"/>
    <col min="13575" max="13579" width="8.85546875" style="53"/>
    <col min="13580" max="13580" width="22.140625" style="53" customWidth="1"/>
    <col min="13581" max="13823" width="8.85546875" style="53"/>
    <col min="13824" max="13824" width="5.7109375" style="53" customWidth="1"/>
    <col min="13825" max="13825" width="46.42578125" style="53" customWidth="1"/>
    <col min="13826" max="13826" width="30.140625" style="53" customWidth="1"/>
    <col min="13827" max="13827" width="27.85546875" style="53" customWidth="1"/>
    <col min="13828" max="13828" width="31.28515625" style="53" customWidth="1"/>
    <col min="13829" max="13829" width="14.28515625" style="53" customWidth="1"/>
    <col min="13830" max="13830" width="12.28515625" style="53" bestFit="1" customWidth="1"/>
    <col min="13831" max="13835" width="8.85546875" style="53"/>
    <col min="13836" max="13836" width="22.140625" style="53" customWidth="1"/>
    <col min="13837" max="14079" width="8.85546875" style="53"/>
    <col min="14080" max="14080" width="5.7109375" style="53" customWidth="1"/>
    <col min="14081" max="14081" width="46.42578125" style="53" customWidth="1"/>
    <col min="14082" max="14082" width="30.140625" style="53" customWidth="1"/>
    <col min="14083" max="14083" width="27.85546875" style="53" customWidth="1"/>
    <col min="14084" max="14084" width="31.28515625" style="53" customWidth="1"/>
    <col min="14085" max="14085" width="14.28515625" style="53" customWidth="1"/>
    <col min="14086" max="14086" width="12.28515625" style="53" bestFit="1" customWidth="1"/>
    <col min="14087" max="14091" width="8.85546875" style="53"/>
    <col min="14092" max="14092" width="22.140625" style="53" customWidth="1"/>
    <col min="14093" max="14335" width="8.85546875" style="53"/>
    <col min="14336" max="14336" width="5.7109375" style="53" customWidth="1"/>
    <col min="14337" max="14337" width="46.42578125" style="53" customWidth="1"/>
    <col min="14338" max="14338" width="30.140625" style="53" customWidth="1"/>
    <col min="14339" max="14339" width="27.85546875" style="53" customWidth="1"/>
    <col min="14340" max="14340" width="31.28515625" style="53" customWidth="1"/>
    <col min="14341" max="14341" width="14.28515625" style="53" customWidth="1"/>
    <col min="14342" max="14342" width="12.28515625" style="53" bestFit="1" customWidth="1"/>
    <col min="14343" max="14347" width="8.85546875" style="53"/>
    <col min="14348" max="14348" width="22.140625" style="53" customWidth="1"/>
    <col min="14349" max="14591" width="8.85546875" style="53"/>
    <col min="14592" max="14592" width="5.7109375" style="53" customWidth="1"/>
    <col min="14593" max="14593" width="46.42578125" style="53" customWidth="1"/>
    <col min="14594" max="14594" width="30.140625" style="53" customWidth="1"/>
    <col min="14595" max="14595" width="27.85546875" style="53" customWidth="1"/>
    <col min="14596" max="14596" width="31.28515625" style="53" customWidth="1"/>
    <col min="14597" max="14597" width="14.28515625" style="53" customWidth="1"/>
    <col min="14598" max="14598" width="12.28515625" style="53" bestFit="1" customWidth="1"/>
    <col min="14599" max="14603" width="8.85546875" style="53"/>
    <col min="14604" max="14604" width="22.140625" style="53" customWidth="1"/>
    <col min="14605" max="14847" width="8.85546875" style="53"/>
    <col min="14848" max="14848" width="5.7109375" style="53" customWidth="1"/>
    <col min="14849" max="14849" width="46.42578125" style="53" customWidth="1"/>
    <col min="14850" max="14850" width="30.140625" style="53" customWidth="1"/>
    <col min="14851" max="14851" width="27.85546875" style="53" customWidth="1"/>
    <col min="14852" max="14852" width="31.28515625" style="53" customWidth="1"/>
    <col min="14853" max="14853" width="14.28515625" style="53" customWidth="1"/>
    <col min="14854" max="14854" width="12.28515625" style="53" bestFit="1" customWidth="1"/>
    <col min="14855" max="14859" width="8.85546875" style="53"/>
    <col min="14860" max="14860" width="22.140625" style="53" customWidth="1"/>
    <col min="14861" max="15103" width="8.85546875" style="53"/>
    <col min="15104" max="15104" width="5.7109375" style="53" customWidth="1"/>
    <col min="15105" max="15105" width="46.42578125" style="53" customWidth="1"/>
    <col min="15106" max="15106" width="30.140625" style="53" customWidth="1"/>
    <col min="15107" max="15107" width="27.85546875" style="53" customWidth="1"/>
    <col min="15108" max="15108" width="31.28515625" style="53" customWidth="1"/>
    <col min="15109" max="15109" width="14.28515625" style="53" customWidth="1"/>
    <col min="15110" max="15110" width="12.28515625" style="53" bestFit="1" customWidth="1"/>
    <col min="15111" max="15115" width="8.85546875" style="53"/>
    <col min="15116" max="15116" width="22.140625" style="53" customWidth="1"/>
    <col min="15117" max="15359" width="8.85546875" style="53"/>
    <col min="15360" max="15360" width="5.7109375" style="53" customWidth="1"/>
    <col min="15361" max="15361" width="46.42578125" style="53" customWidth="1"/>
    <col min="15362" max="15362" width="30.140625" style="53" customWidth="1"/>
    <col min="15363" max="15363" width="27.85546875" style="53" customWidth="1"/>
    <col min="15364" max="15364" width="31.28515625" style="53" customWidth="1"/>
    <col min="15365" max="15365" width="14.28515625" style="53" customWidth="1"/>
    <col min="15366" max="15366" width="12.28515625" style="53" bestFit="1" customWidth="1"/>
    <col min="15367" max="15371" width="8.85546875" style="53"/>
    <col min="15372" max="15372" width="22.140625" style="53" customWidth="1"/>
    <col min="15373" max="15615" width="8.85546875" style="53"/>
    <col min="15616" max="15616" width="5.7109375" style="53" customWidth="1"/>
    <col min="15617" max="15617" width="46.42578125" style="53" customWidth="1"/>
    <col min="15618" max="15618" width="30.140625" style="53" customWidth="1"/>
    <col min="15619" max="15619" width="27.85546875" style="53" customWidth="1"/>
    <col min="15620" max="15620" width="31.28515625" style="53" customWidth="1"/>
    <col min="15621" max="15621" width="14.28515625" style="53" customWidth="1"/>
    <col min="15622" max="15622" width="12.28515625" style="53" bestFit="1" customWidth="1"/>
    <col min="15623" max="15627" width="8.85546875" style="53"/>
    <col min="15628" max="15628" width="22.140625" style="53" customWidth="1"/>
    <col min="15629" max="15871" width="8.85546875" style="53"/>
    <col min="15872" max="15872" width="5.7109375" style="53" customWidth="1"/>
    <col min="15873" max="15873" width="46.42578125" style="53" customWidth="1"/>
    <col min="15874" max="15874" width="30.140625" style="53" customWidth="1"/>
    <col min="15875" max="15875" width="27.85546875" style="53" customWidth="1"/>
    <col min="15876" max="15876" width="31.28515625" style="53" customWidth="1"/>
    <col min="15877" max="15877" width="14.28515625" style="53" customWidth="1"/>
    <col min="15878" max="15878" width="12.28515625" style="53" bestFit="1" customWidth="1"/>
    <col min="15879" max="15883" width="8.85546875" style="53"/>
    <col min="15884" max="15884" width="22.140625" style="53" customWidth="1"/>
    <col min="15885" max="16127" width="8.85546875" style="53"/>
    <col min="16128" max="16128" width="5.7109375" style="53" customWidth="1"/>
    <col min="16129" max="16129" width="46.42578125" style="53" customWidth="1"/>
    <col min="16130" max="16130" width="30.140625" style="53" customWidth="1"/>
    <col min="16131" max="16131" width="27.85546875" style="53" customWidth="1"/>
    <col min="16132" max="16132" width="31.28515625" style="53" customWidth="1"/>
    <col min="16133" max="16133" width="14.28515625" style="53" customWidth="1"/>
    <col min="16134" max="16134" width="12.28515625" style="53" bestFit="1" customWidth="1"/>
    <col min="16135" max="16139" width="8.85546875" style="53"/>
    <col min="16140" max="16140" width="22.140625" style="53" customWidth="1"/>
    <col min="16141" max="16384" width="8.85546875" style="53"/>
  </cols>
  <sheetData>
    <row r="1" spans="1:12" x14ac:dyDescent="0.3">
      <c r="E1" s="558" t="s">
        <v>660</v>
      </c>
    </row>
    <row r="2" spans="1:12" x14ac:dyDescent="0.3">
      <c r="E2" s="57"/>
    </row>
    <row r="3" spans="1:12" ht="55.9" customHeight="1" x14ac:dyDescent="0.3">
      <c r="A3" s="1255" t="s">
        <v>666</v>
      </c>
      <c r="B3" s="1255"/>
      <c r="C3" s="1255"/>
      <c r="D3" s="1255"/>
      <c r="E3" s="1255"/>
    </row>
    <row r="4" spans="1:12" s="49" customFormat="1" ht="27" customHeight="1" x14ac:dyDescent="0.3">
      <c r="A4" s="1256" t="s">
        <v>1103</v>
      </c>
      <c r="B4" s="1256"/>
      <c r="C4" s="1256"/>
      <c r="D4" s="1256"/>
      <c r="E4" s="1256"/>
      <c r="F4" s="559"/>
      <c r="G4" s="559"/>
      <c r="H4" s="560"/>
      <c r="I4" s="560"/>
      <c r="J4" s="560"/>
      <c r="K4" s="560"/>
      <c r="L4" s="560"/>
    </row>
    <row r="5" spans="1:12" s="562" customFormat="1" ht="18" customHeight="1" x14ac:dyDescent="0.3">
      <c r="A5" s="1242" t="s">
        <v>408</v>
      </c>
      <c r="B5" s="1242"/>
      <c r="C5" s="1242"/>
      <c r="D5" s="1242"/>
      <c r="E5" s="1242"/>
      <c r="F5" s="1291"/>
      <c r="G5" s="1291"/>
      <c r="H5" s="1291"/>
      <c r="I5" s="1291"/>
      <c r="J5" s="1291"/>
      <c r="K5" s="561"/>
      <c r="L5" s="561"/>
    </row>
    <row r="6" spans="1:12" s="51" customFormat="1" ht="42.75" customHeight="1" x14ac:dyDescent="0.3">
      <c r="A6" s="1242" t="s">
        <v>505</v>
      </c>
      <c r="B6" s="1242"/>
      <c r="C6" s="1242"/>
      <c r="D6" s="1242"/>
      <c r="E6" s="1242"/>
      <c r="F6" s="1291"/>
      <c r="G6" s="1291"/>
      <c r="H6" s="1291"/>
      <c r="I6" s="1291"/>
      <c r="J6" s="1291"/>
      <c r="K6" s="563"/>
      <c r="L6" s="563"/>
    </row>
    <row r="7" spans="1:12" s="51" customFormat="1" ht="18" customHeight="1" x14ac:dyDescent="0.3">
      <c r="A7" s="1242" t="s">
        <v>281</v>
      </c>
      <c r="B7" s="1242"/>
      <c r="C7" s="1242"/>
      <c r="D7" s="1242"/>
      <c r="E7" s="1242"/>
      <c r="F7" s="564"/>
      <c r="G7" s="564"/>
      <c r="H7" s="565"/>
      <c r="I7" s="565"/>
      <c r="J7" s="565"/>
      <c r="K7" s="563"/>
      <c r="L7" s="563"/>
    </row>
    <row r="8" spans="1:12" x14ac:dyDescent="0.3">
      <c r="A8" s="58"/>
    </row>
    <row r="9" spans="1:12" s="213" customFormat="1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F9" s="212"/>
      <c r="G9" s="212"/>
    </row>
    <row r="10" spans="1:12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2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2" s="219" customFormat="1" ht="24" customHeight="1" x14ac:dyDescent="0.3">
      <c r="A12" s="221">
        <v>1</v>
      </c>
      <c r="B12" s="220" t="s">
        <v>665</v>
      </c>
      <c r="C12" s="218"/>
      <c r="D12" s="346"/>
      <c r="E12" s="349"/>
      <c r="F12" s="348"/>
      <c r="G12" s="348">
        <f>E12-F12</f>
        <v>0</v>
      </c>
    </row>
    <row r="13" spans="1:12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2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2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2" s="219" customFormat="1" ht="24" customHeight="1" x14ac:dyDescent="0.3">
      <c r="A16" s="221">
        <v>1</v>
      </c>
      <c r="B16" s="220" t="s">
        <v>665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477"/>
      <c r="D22" s="476"/>
      <c r="E22" s="864" t="s">
        <v>1101</v>
      </c>
      <c r="F22" s="477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475" t="s">
        <v>133</v>
      </c>
      <c r="B25" s="477"/>
      <c r="D25" s="476"/>
      <c r="E25" s="869" t="s">
        <v>1104</v>
      </c>
      <c r="F25" s="477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38.140625" style="213" customWidth="1"/>
    <col min="6" max="7" width="21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38.140625" style="213" customWidth="1"/>
    <col min="262" max="263" width="21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38.140625" style="213" customWidth="1"/>
    <col min="518" max="519" width="21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38.140625" style="213" customWidth="1"/>
    <col min="774" max="775" width="21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38.140625" style="213" customWidth="1"/>
    <col min="1030" max="1031" width="21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38.140625" style="213" customWidth="1"/>
    <col min="1286" max="1287" width="21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38.140625" style="213" customWidth="1"/>
    <col min="1542" max="1543" width="21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38.140625" style="213" customWidth="1"/>
    <col min="1798" max="1799" width="21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38.140625" style="213" customWidth="1"/>
    <col min="2054" max="2055" width="21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38.140625" style="213" customWidth="1"/>
    <col min="2310" max="2311" width="21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38.140625" style="213" customWidth="1"/>
    <col min="2566" max="2567" width="21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38.140625" style="213" customWidth="1"/>
    <col min="2822" max="2823" width="21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38.140625" style="213" customWidth="1"/>
    <col min="3078" max="3079" width="21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38.140625" style="213" customWidth="1"/>
    <col min="3334" max="3335" width="21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38.140625" style="213" customWidth="1"/>
    <col min="3590" max="3591" width="21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38.140625" style="213" customWidth="1"/>
    <col min="3846" max="3847" width="21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38.140625" style="213" customWidth="1"/>
    <col min="4102" max="4103" width="21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38.140625" style="213" customWidth="1"/>
    <col min="4358" max="4359" width="21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38.140625" style="213" customWidth="1"/>
    <col min="4614" max="4615" width="21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38.140625" style="213" customWidth="1"/>
    <col min="4870" max="4871" width="21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38.140625" style="213" customWidth="1"/>
    <col min="5126" max="5127" width="21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38.140625" style="213" customWidth="1"/>
    <col min="5382" max="5383" width="21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38.140625" style="213" customWidth="1"/>
    <col min="5638" max="5639" width="21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38.140625" style="213" customWidth="1"/>
    <col min="5894" max="5895" width="21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38.140625" style="213" customWidth="1"/>
    <col min="6150" max="6151" width="21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38.140625" style="213" customWidth="1"/>
    <col min="6406" max="6407" width="21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38.140625" style="213" customWidth="1"/>
    <col min="6662" max="6663" width="21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38.140625" style="213" customWidth="1"/>
    <col min="6918" max="6919" width="21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38.140625" style="213" customWidth="1"/>
    <col min="7174" max="7175" width="21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38.140625" style="213" customWidth="1"/>
    <col min="7430" max="7431" width="21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38.140625" style="213" customWidth="1"/>
    <col min="7686" max="7687" width="21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38.140625" style="213" customWidth="1"/>
    <col min="7942" max="7943" width="21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38.140625" style="213" customWidth="1"/>
    <col min="8198" max="8199" width="21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38.140625" style="213" customWidth="1"/>
    <col min="8454" max="8455" width="21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38.140625" style="213" customWidth="1"/>
    <col min="8710" max="8711" width="21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38.140625" style="213" customWidth="1"/>
    <col min="8966" max="8967" width="21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38.140625" style="213" customWidth="1"/>
    <col min="9222" max="9223" width="21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38.140625" style="213" customWidth="1"/>
    <col min="9478" max="9479" width="21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38.140625" style="213" customWidth="1"/>
    <col min="9734" max="9735" width="21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38.140625" style="213" customWidth="1"/>
    <col min="9990" max="9991" width="21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38.140625" style="213" customWidth="1"/>
    <col min="10246" max="10247" width="21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38.140625" style="213" customWidth="1"/>
    <col min="10502" max="10503" width="21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38.140625" style="213" customWidth="1"/>
    <col min="10758" max="10759" width="21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38.140625" style="213" customWidth="1"/>
    <col min="11014" max="11015" width="21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38.140625" style="213" customWidth="1"/>
    <col min="11270" max="11271" width="21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38.140625" style="213" customWidth="1"/>
    <col min="11526" max="11527" width="21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38.140625" style="213" customWidth="1"/>
    <col min="11782" max="11783" width="21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38.140625" style="213" customWidth="1"/>
    <col min="12038" max="12039" width="21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38.140625" style="213" customWidth="1"/>
    <col min="12294" max="12295" width="21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38.140625" style="213" customWidth="1"/>
    <col min="12550" max="12551" width="21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38.140625" style="213" customWidth="1"/>
    <col min="12806" max="12807" width="21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38.140625" style="213" customWidth="1"/>
    <col min="13062" max="13063" width="21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38.140625" style="213" customWidth="1"/>
    <col min="13318" max="13319" width="21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38.140625" style="213" customWidth="1"/>
    <col min="13574" max="13575" width="21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38.140625" style="213" customWidth="1"/>
    <col min="13830" max="13831" width="21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38.140625" style="213" customWidth="1"/>
    <col min="14086" max="14087" width="21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38.140625" style="213" customWidth="1"/>
    <col min="14342" max="14343" width="21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38.140625" style="213" customWidth="1"/>
    <col min="14598" max="14599" width="21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38.140625" style="213" customWidth="1"/>
    <col min="14854" max="14855" width="21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38.140625" style="213" customWidth="1"/>
    <col min="15110" max="15111" width="21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38.140625" style="213" customWidth="1"/>
    <col min="15366" max="15367" width="21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38.140625" style="213" customWidth="1"/>
    <col min="15622" max="15623" width="21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38.140625" style="213" customWidth="1"/>
    <col min="15878" max="15879" width="21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38.140625" style="213" customWidth="1"/>
    <col min="16134" max="16135" width="21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453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659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405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477"/>
      <c r="D22" s="476"/>
      <c r="E22" s="864" t="s">
        <v>1101</v>
      </c>
      <c r="F22" s="477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475" t="s">
        <v>133</v>
      </c>
      <c r="B25" s="477"/>
      <c r="D25" s="476"/>
      <c r="E25" s="869" t="s">
        <v>1104</v>
      </c>
      <c r="F25" s="477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4">
    <mergeCell ref="A3:E3"/>
    <mergeCell ref="A11:E11"/>
    <mergeCell ref="A15:E15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X43"/>
  <sheetViews>
    <sheetView view="pageBreakPreview" zoomScale="70" zoomScaleSheetLayoutView="70" workbookViewId="0">
      <selection activeCell="A6" sqref="A6:E6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826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4" hidden="1" customHeight="1" x14ac:dyDescent="0.3">
      <c r="A12" s="130">
        <v>1</v>
      </c>
      <c r="B12" s="131" t="s">
        <v>358</v>
      </c>
      <c r="C12" s="132" t="e">
        <f>E12/D12</f>
        <v>#DIV/0!</v>
      </c>
      <c r="D12" s="133"/>
      <c r="E12" s="133"/>
      <c r="F12" s="309"/>
      <c r="G12" s="310"/>
      <c r="H12" s="311">
        <f>E12-G12</f>
        <v>0</v>
      </c>
      <c r="T12" s="117"/>
      <c r="U12" s="115"/>
      <c r="V12" s="117"/>
      <c r="W12" s="115"/>
      <c r="X12" s="134"/>
    </row>
    <row r="13" spans="1:24" ht="23.25" hidden="1" customHeight="1" x14ac:dyDescent="0.3">
      <c r="A13" s="130">
        <v>2</v>
      </c>
      <c r="B13" s="131" t="s">
        <v>359</v>
      </c>
      <c r="C13" s="132" t="e">
        <f t="shared" ref="C13:C20" si="0">E13/D13</f>
        <v>#DIV/0!</v>
      </c>
      <c r="D13" s="133"/>
      <c r="E13" s="133"/>
      <c r="F13" s="309"/>
      <c r="G13" s="310"/>
      <c r="H13" s="311">
        <f t="shared" ref="H13:H20" si="1">E13-G13</f>
        <v>0</v>
      </c>
    </row>
    <row r="14" spans="1:24" ht="26.25" hidden="1" customHeight="1" x14ac:dyDescent="0.3">
      <c r="A14" s="130">
        <v>3</v>
      </c>
      <c r="B14" s="131" t="s">
        <v>360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4</v>
      </c>
      <c r="B15" s="131" t="s">
        <v>362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customHeight="1" x14ac:dyDescent="0.3">
      <c r="A16" s="130">
        <v>5</v>
      </c>
      <c r="B16" s="131" t="s">
        <v>361</v>
      </c>
      <c r="C16" s="132">
        <f t="shared" si="0"/>
        <v>591.16365899191044</v>
      </c>
      <c r="D16" s="133">
        <v>32.14</v>
      </c>
      <c r="E16" s="133">
        <v>19000</v>
      </c>
      <c r="F16" s="309"/>
      <c r="G16" s="310"/>
      <c r="H16" s="311">
        <f t="shared" si="1"/>
        <v>19000</v>
      </c>
    </row>
    <row r="17" spans="1:8" ht="26.25" hidden="1" customHeight="1" x14ac:dyDescent="0.3">
      <c r="A17" s="130">
        <v>6</v>
      </c>
      <c r="B17" s="131" t="s">
        <v>363</v>
      </c>
      <c r="C17" s="132" t="e">
        <f t="shared" si="0"/>
        <v>#DIV/0!</v>
      </c>
      <c r="D17" s="133"/>
      <c r="E17" s="133"/>
      <c r="F17" s="309"/>
      <c r="G17" s="310"/>
      <c r="H17" s="311">
        <f t="shared" si="1"/>
        <v>0</v>
      </c>
    </row>
    <row r="18" spans="1:8" ht="26.25" hidden="1" customHeight="1" x14ac:dyDescent="0.3">
      <c r="A18" s="130">
        <v>7</v>
      </c>
      <c r="B18" s="131" t="s">
        <v>365</v>
      </c>
      <c r="C18" s="132" t="e">
        <f t="shared" si="0"/>
        <v>#DIV/0!</v>
      </c>
      <c r="D18" s="133"/>
      <c r="E18" s="377"/>
      <c r="F18" s="309"/>
      <c r="G18" s="310"/>
      <c r="H18" s="311">
        <f t="shared" si="1"/>
        <v>0</v>
      </c>
    </row>
    <row r="19" spans="1:8" ht="26.25" hidden="1" customHeight="1" x14ac:dyDescent="0.3">
      <c r="A19" s="130">
        <v>8</v>
      </c>
      <c r="B19" s="131" t="s">
        <v>364</v>
      </c>
      <c r="C19" s="132" t="e">
        <f t="shared" si="0"/>
        <v>#DIV/0!</v>
      </c>
      <c r="D19" s="133"/>
      <c r="E19" s="133"/>
      <c r="F19" s="309"/>
      <c r="G19" s="310"/>
      <c r="H19" s="311">
        <f t="shared" si="1"/>
        <v>0</v>
      </c>
    </row>
    <row r="20" spans="1:8" ht="26.25" hidden="1" customHeight="1" x14ac:dyDescent="0.3">
      <c r="A20" s="130">
        <v>9</v>
      </c>
      <c r="B20" s="131" t="s">
        <v>545</v>
      </c>
      <c r="C20" s="132" t="e">
        <f t="shared" si="0"/>
        <v>#DIV/0!</v>
      </c>
      <c r="D20" s="133"/>
      <c r="E20" s="133"/>
      <c r="F20" s="63"/>
      <c r="G20" s="63"/>
      <c r="H20" s="63">
        <f t="shared" si="1"/>
        <v>0</v>
      </c>
    </row>
    <row r="21" spans="1:8" hidden="1" x14ac:dyDescent="0.3">
      <c r="A21" s="130"/>
      <c r="B21" s="131"/>
      <c r="C21" s="130"/>
      <c r="D21" s="133"/>
      <c r="E21" s="133" t="str">
        <f>IF(C21*D21=0," ",C21*D21)</f>
        <v xml:space="preserve"> </v>
      </c>
      <c r="F21" s="63"/>
      <c r="G21" s="63"/>
      <c r="H21" s="63"/>
    </row>
    <row r="22" spans="1:8" s="135" customFormat="1" ht="22.15" customHeight="1" x14ac:dyDescent="0.3">
      <c r="A22" s="472"/>
      <c r="B22" s="439" t="s">
        <v>295</v>
      </c>
      <c r="C22" s="473" t="s">
        <v>305</v>
      </c>
      <c r="D22" s="473" t="s">
        <v>305</v>
      </c>
      <c r="E22" s="474">
        <f>SUM(E12:E21)</f>
        <v>19000</v>
      </c>
      <c r="F22" s="313" t="s">
        <v>366</v>
      </c>
      <c r="G22" s="312">
        <f>SUM(G12:G21)</f>
        <v>0</v>
      </c>
      <c r="H22" s="312">
        <f>SUM(H12:H21)</f>
        <v>19000</v>
      </c>
    </row>
    <row r="23" spans="1:8" s="97" customFormat="1" ht="22.15" hidden="1" customHeight="1" x14ac:dyDescent="0.3">
      <c r="A23" s="1265" t="s">
        <v>586</v>
      </c>
      <c r="B23" s="1266"/>
      <c r="C23" s="1266"/>
      <c r="D23" s="1266"/>
      <c r="E23" s="1267"/>
      <c r="F23" s="129"/>
      <c r="G23" s="129"/>
      <c r="H23" s="129"/>
    </row>
    <row r="24" spans="1:8" ht="24" hidden="1" customHeight="1" x14ac:dyDescent="0.3">
      <c r="A24" s="130">
        <v>1</v>
      </c>
      <c r="B24" s="131" t="s">
        <v>358</v>
      </c>
      <c r="C24" s="132" t="e">
        <f>E24/D24</f>
        <v>#DIV/0!</v>
      </c>
      <c r="D24" s="133"/>
      <c r="E24" s="133"/>
      <c r="F24" s="309"/>
      <c r="G24" s="310"/>
      <c r="H24" s="311">
        <f t="shared" ref="H24:H30" si="2">E24-G24</f>
        <v>0</v>
      </c>
    </row>
    <row r="25" spans="1:8" ht="23.25" hidden="1" customHeight="1" x14ac:dyDescent="0.3">
      <c r="A25" s="130">
        <v>2</v>
      </c>
      <c r="B25" s="131" t="s">
        <v>359</v>
      </c>
      <c r="C25" s="132" t="e">
        <f t="shared" ref="C25:C32" si="3">E25/D25</f>
        <v>#DIV/0!</v>
      </c>
      <c r="D25" s="133"/>
      <c r="E25" s="133"/>
      <c r="F25" s="309"/>
      <c r="G25" s="310"/>
      <c r="H25" s="311">
        <f t="shared" si="2"/>
        <v>0</v>
      </c>
    </row>
    <row r="26" spans="1:8" ht="26.25" hidden="1" customHeight="1" x14ac:dyDescent="0.3">
      <c r="A26" s="130">
        <v>3</v>
      </c>
      <c r="B26" s="131" t="s">
        <v>360</v>
      </c>
      <c r="C26" s="132" t="e">
        <f t="shared" si="3"/>
        <v>#DIV/0!</v>
      </c>
      <c r="D26" s="133"/>
      <c r="E26" s="133"/>
      <c r="F26" s="309"/>
      <c r="G26" s="310"/>
      <c r="H26" s="311">
        <f t="shared" si="2"/>
        <v>0</v>
      </c>
    </row>
    <row r="27" spans="1:8" ht="26.25" hidden="1" customHeight="1" x14ac:dyDescent="0.3">
      <c r="A27" s="130">
        <v>4</v>
      </c>
      <c r="B27" s="131" t="s">
        <v>362</v>
      </c>
      <c r="C27" s="132" t="e">
        <f t="shared" si="3"/>
        <v>#DIV/0!</v>
      </c>
      <c r="D27" s="133"/>
      <c r="E27" s="133"/>
      <c r="F27" s="309"/>
      <c r="G27" s="310"/>
      <c r="H27" s="311">
        <f t="shared" si="2"/>
        <v>0</v>
      </c>
    </row>
    <row r="28" spans="1:8" ht="26.25" hidden="1" customHeight="1" x14ac:dyDescent="0.3">
      <c r="A28" s="130">
        <v>5</v>
      </c>
      <c r="B28" s="131" t="s">
        <v>361</v>
      </c>
      <c r="C28" s="132" t="e">
        <f t="shared" si="3"/>
        <v>#DIV/0!</v>
      </c>
      <c r="D28" s="133"/>
      <c r="E28" s="133"/>
      <c r="F28" s="309"/>
      <c r="G28" s="310"/>
      <c r="H28" s="311">
        <f t="shared" si="2"/>
        <v>0</v>
      </c>
    </row>
    <row r="29" spans="1:8" ht="26.25" hidden="1" customHeight="1" x14ac:dyDescent="0.3">
      <c r="A29" s="130">
        <v>6</v>
      </c>
      <c r="B29" s="131" t="s">
        <v>363</v>
      </c>
      <c r="C29" s="132" t="e">
        <f t="shared" si="3"/>
        <v>#DIV/0!</v>
      </c>
      <c r="D29" s="133"/>
      <c r="E29" s="133"/>
      <c r="F29" s="309"/>
      <c r="G29" s="310"/>
      <c r="H29" s="311">
        <f t="shared" si="2"/>
        <v>0</v>
      </c>
    </row>
    <row r="30" spans="1:8" ht="26.25" hidden="1" customHeight="1" x14ac:dyDescent="0.3">
      <c r="A30" s="130">
        <v>7</v>
      </c>
      <c r="B30" s="131" t="s">
        <v>365</v>
      </c>
      <c r="C30" s="132" t="e">
        <f t="shared" si="3"/>
        <v>#DIV/0!</v>
      </c>
      <c r="D30" s="133"/>
      <c r="E30" s="133"/>
      <c r="F30" s="309"/>
      <c r="G30" s="310"/>
      <c r="H30" s="311">
        <f t="shared" si="2"/>
        <v>0</v>
      </c>
    </row>
    <row r="31" spans="1:8" ht="26.25" hidden="1" customHeight="1" x14ac:dyDescent="0.3">
      <c r="A31" s="130">
        <v>8</v>
      </c>
      <c r="B31" s="131" t="s">
        <v>364</v>
      </c>
      <c r="C31" s="132" t="e">
        <f t="shared" si="3"/>
        <v>#DIV/0!</v>
      </c>
      <c r="D31" s="133"/>
      <c r="E31" s="133"/>
      <c r="F31" s="309"/>
      <c r="G31" s="310"/>
      <c r="H31" s="311">
        <f>E31-G31</f>
        <v>0</v>
      </c>
    </row>
    <row r="32" spans="1:8" ht="26.25" hidden="1" customHeight="1" x14ac:dyDescent="0.3">
      <c r="A32" s="130">
        <v>9</v>
      </c>
      <c r="B32" s="131" t="s">
        <v>545</v>
      </c>
      <c r="C32" s="132" t="e">
        <f t="shared" si="3"/>
        <v>#DIV/0!</v>
      </c>
      <c r="D32" s="133"/>
      <c r="E32" s="133"/>
      <c r="F32" s="309"/>
      <c r="G32" s="310"/>
      <c r="H32" s="311"/>
    </row>
    <row r="33" spans="1:9" ht="26.25" hidden="1" customHeight="1" x14ac:dyDescent="0.3">
      <c r="A33" s="130"/>
      <c r="B33" s="131"/>
      <c r="C33" s="132"/>
      <c r="D33" s="133"/>
      <c r="E33" s="133"/>
      <c r="F33" s="309"/>
      <c r="G33" s="310"/>
      <c r="H33" s="311"/>
    </row>
    <row r="34" spans="1:9" s="97" customFormat="1" ht="22.15" hidden="1" customHeight="1" x14ac:dyDescent="0.3">
      <c r="A34" s="472"/>
      <c r="B34" s="439" t="s">
        <v>295</v>
      </c>
      <c r="C34" s="473" t="s">
        <v>305</v>
      </c>
      <c r="D34" s="473" t="s">
        <v>305</v>
      </c>
      <c r="E34" s="474">
        <f>SUM(E24:E33)</f>
        <v>0</v>
      </c>
      <c r="F34" s="313" t="s">
        <v>366</v>
      </c>
      <c r="G34" s="312">
        <f>SUM(G24:G33)</f>
        <v>0</v>
      </c>
      <c r="H34" s="312">
        <f>SUM(H24:H33)</f>
        <v>0</v>
      </c>
    </row>
    <row r="35" spans="1:9" s="97" customFormat="1" ht="22.15" customHeight="1" x14ac:dyDescent="0.3">
      <c r="A35" s="136"/>
      <c r="B35" s="137"/>
      <c r="C35" s="114"/>
      <c r="D35" s="114"/>
      <c r="E35" s="138"/>
      <c r="F35" s="314" t="s">
        <v>464</v>
      </c>
      <c r="G35" s="315">
        <f>G29+G34</f>
        <v>0</v>
      </c>
      <c r="H35" s="315">
        <f>H29+H34</f>
        <v>0</v>
      </c>
    </row>
    <row r="36" spans="1:9" s="97" customFormat="1" ht="22.15" customHeight="1" x14ac:dyDescent="0.3">
      <c r="A36" s="136"/>
      <c r="B36" s="137"/>
      <c r="C36" s="114"/>
      <c r="D36" s="114"/>
      <c r="E36" s="138"/>
      <c r="F36" s="314"/>
      <c r="G36" s="316"/>
      <c r="H36" s="316"/>
    </row>
    <row r="37" spans="1:9" s="477" customFormat="1" ht="23.25" customHeight="1" x14ac:dyDescent="0.25">
      <c r="A37" s="1083" t="s">
        <v>762</v>
      </c>
      <c r="C37" s="476"/>
      <c r="E37" s="1084" t="s">
        <v>1131</v>
      </c>
      <c r="I37" s="296"/>
    </row>
    <row r="38" spans="1:9" s="297" customFormat="1" ht="12.75" x14ac:dyDescent="0.25">
      <c r="C38" s="298" t="s">
        <v>131</v>
      </c>
      <c r="E38" s="298" t="s">
        <v>132</v>
      </c>
      <c r="I38" s="299"/>
    </row>
    <row r="39" spans="1:9" s="41" customFormat="1" ht="15.75" x14ac:dyDescent="0.25">
      <c r="I39" s="300"/>
    </row>
    <row r="40" spans="1:9" s="477" customFormat="1" ht="23.25" customHeight="1" x14ac:dyDescent="0.25">
      <c r="A40" s="475" t="s">
        <v>133</v>
      </c>
      <c r="C40" s="476"/>
      <c r="E40" s="869" t="s">
        <v>1104</v>
      </c>
      <c r="I40" s="296"/>
    </row>
    <row r="41" spans="1:9" s="297" customFormat="1" ht="12.75" x14ac:dyDescent="0.25">
      <c r="C41" s="298" t="s">
        <v>131</v>
      </c>
      <c r="E41" s="298" t="s">
        <v>132</v>
      </c>
      <c r="I41" s="299"/>
    </row>
    <row r="43" spans="1:9" s="139" customFormat="1" ht="19.5" x14ac:dyDescent="0.3">
      <c r="F43" s="140"/>
      <c r="G43" s="140"/>
      <c r="H43" s="140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17.42578125" style="53" customWidth="1"/>
    <col min="7" max="16" width="8.85546875" style="53" customWidth="1"/>
    <col min="17" max="17" width="12.28515625" style="53" customWidth="1"/>
    <col min="18" max="18" width="5.5703125" style="53" customWidth="1"/>
    <col min="19" max="19" width="12.28515625" style="53" customWidth="1"/>
    <col min="20" max="20" width="6" style="53" customWidth="1"/>
    <col min="21" max="21" width="13.28515625" style="53" customWidth="1"/>
    <col min="22" max="253" width="8.85546875" style="53"/>
    <col min="254" max="254" width="6.42578125" style="53" customWidth="1"/>
    <col min="255" max="255" width="66.42578125" style="53" customWidth="1"/>
    <col min="256" max="256" width="26.85546875" style="53" customWidth="1"/>
    <col min="257" max="257" width="21.7109375" style="53" customWidth="1"/>
    <col min="258" max="258" width="40.28515625" style="53" customWidth="1"/>
    <col min="259" max="261" width="19.85546875" style="53" customWidth="1"/>
    <col min="262" max="262" width="17.42578125" style="53" customWidth="1"/>
    <col min="263" max="272" width="8.85546875" style="53" customWidth="1"/>
    <col min="273" max="273" width="12.28515625" style="53" customWidth="1"/>
    <col min="274" max="274" width="5.5703125" style="53" customWidth="1"/>
    <col min="275" max="275" width="12.28515625" style="53" customWidth="1"/>
    <col min="276" max="276" width="6" style="53" customWidth="1"/>
    <col min="277" max="277" width="13.28515625" style="53" customWidth="1"/>
    <col min="278" max="509" width="8.85546875" style="53"/>
    <col min="510" max="510" width="6.42578125" style="53" customWidth="1"/>
    <col min="511" max="511" width="66.42578125" style="53" customWidth="1"/>
    <col min="512" max="512" width="26.85546875" style="53" customWidth="1"/>
    <col min="513" max="513" width="21.7109375" style="53" customWidth="1"/>
    <col min="514" max="514" width="40.28515625" style="53" customWidth="1"/>
    <col min="515" max="517" width="19.85546875" style="53" customWidth="1"/>
    <col min="518" max="518" width="17.42578125" style="53" customWidth="1"/>
    <col min="519" max="528" width="8.85546875" style="53" customWidth="1"/>
    <col min="529" max="529" width="12.28515625" style="53" customWidth="1"/>
    <col min="530" max="530" width="5.5703125" style="53" customWidth="1"/>
    <col min="531" max="531" width="12.28515625" style="53" customWidth="1"/>
    <col min="532" max="532" width="6" style="53" customWidth="1"/>
    <col min="533" max="533" width="13.28515625" style="53" customWidth="1"/>
    <col min="534" max="765" width="8.85546875" style="53"/>
    <col min="766" max="766" width="6.42578125" style="53" customWidth="1"/>
    <col min="767" max="767" width="66.42578125" style="53" customWidth="1"/>
    <col min="768" max="768" width="26.85546875" style="53" customWidth="1"/>
    <col min="769" max="769" width="21.7109375" style="53" customWidth="1"/>
    <col min="770" max="770" width="40.28515625" style="53" customWidth="1"/>
    <col min="771" max="773" width="19.85546875" style="53" customWidth="1"/>
    <col min="774" max="774" width="17.42578125" style="53" customWidth="1"/>
    <col min="775" max="784" width="8.85546875" style="53" customWidth="1"/>
    <col min="785" max="785" width="12.28515625" style="53" customWidth="1"/>
    <col min="786" max="786" width="5.5703125" style="53" customWidth="1"/>
    <col min="787" max="787" width="12.28515625" style="53" customWidth="1"/>
    <col min="788" max="788" width="6" style="53" customWidth="1"/>
    <col min="789" max="789" width="13.28515625" style="53" customWidth="1"/>
    <col min="790" max="1021" width="8.85546875" style="53"/>
    <col min="1022" max="1022" width="6.42578125" style="53" customWidth="1"/>
    <col min="1023" max="1023" width="66.42578125" style="53" customWidth="1"/>
    <col min="1024" max="1024" width="26.85546875" style="53" customWidth="1"/>
    <col min="1025" max="1025" width="21.7109375" style="53" customWidth="1"/>
    <col min="1026" max="1026" width="40.28515625" style="53" customWidth="1"/>
    <col min="1027" max="1029" width="19.85546875" style="53" customWidth="1"/>
    <col min="1030" max="1030" width="17.42578125" style="53" customWidth="1"/>
    <col min="1031" max="1040" width="8.85546875" style="53" customWidth="1"/>
    <col min="1041" max="1041" width="12.28515625" style="53" customWidth="1"/>
    <col min="1042" max="1042" width="5.5703125" style="53" customWidth="1"/>
    <col min="1043" max="1043" width="12.28515625" style="53" customWidth="1"/>
    <col min="1044" max="1044" width="6" style="53" customWidth="1"/>
    <col min="1045" max="1045" width="13.28515625" style="53" customWidth="1"/>
    <col min="1046" max="1277" width="8.85546875" style="53"/>
    <col min="1278" max="1278" width="6.42578125" style="53" customWidth="1"/>
    <col min="1279" max="1279" width="66.42578125" style="53" customWidth="1"/>
    <col min="1280" max="1280" width="26.85546875" style="53" customWidth="1"/>
    <col min="1281" max="1281" width="21.7109375" style="53" customWidth="1"/>
    <col min="1282" max="1282" width="40.28515625" style="53" customWidth="1"/>
    <col min="1283" max="1285" width="19.85546875" style="53" customWidth="1"/>
    <col min="1286" max="1286" width="17.42578125" style="53" customWidth="1"/>
    <col min="1287" max="1296" width="8.85546875" style="53" customWidth="1"/>
    <col min="1297" max="1297" width="12.28515625" style="53" customWidth="1"/>
    <col min="1298" max="1298" width="5.5703125" style="53" customWidth="1"/>
    <col min="1299" max="1299" width="12.28515625" style="53" customWidth="1"/>
    <col min="1300" max="1300" width="6" style="53" customWidth="1"/>
    <col min="1301" max="1301" width="13.28515625" style="53" customWidth="1"/>
    <col min="1302" max="1533" width="8.85546875" style="53"/>
    <col min="1534" max="1534" width="6.42578125" style="53" customWidth="1"/>
    <col min="1535" max="1535" width="66.42578125" style="53" customWidth="1"/>
    <col min="1536" max="1536" width="26.85546875" style="53" customWidth="1"/>
    <col min="1537" max="1537" width="21.7109375" style="53" customWidth="1"/>
    <col min="1538" max="1538" width="40.28515625" style="53" customWidth="1"/>
    <col min="1539" max="1541" width="19.85546875" style="53" customWidth="1"/>
    <col min="1542" max="1542" width="17.42578125" style="53" customWidth="1"/>
    <col min="1543" max="1552" width="8.85546875" style="53" customWidth="1"/>
    <col min="1553" max="1553" width="12.28515625" style="53" customWidth="1"/>
    <col min="1554" max="1554" width="5.5703125" style="53" customWidth="1"/>
    <col min="1555" max="1555" width="12.28515625" style="53" customWidth="1"/>
    <col min="1556" max="1556" width="6" style="53" customWidth="1"/>
    <col min="1557" max="1557" width="13.28515625" style="53" customWidth="1"/>
    <col min="1558" max="1789" width="8.85546875" style="53"/>
    <col min="1790" max="1790" width="6.42578125" style="53" customWidth="1"/>
    <col min="1791" max="1791" width="66.42578125" style="53" customWidth="1"/>
    <col min="1792" max="1792" width="26.85546875" style="53" customWidth="1"/>
    <col min="1793" max="1793" width="21.7109375" style="53" customWidth="1"/>
    <col min="1794" max="1794" width="40.28515625" style="53" customWidth="1"/>
    <col min="1795" max="1797" width="19.85546875" style="53" customWidth="1"/>
    <col min="1798" max="1798" width="17.42578125" style="53" customWidth="1"/>
    <col min="1799" max="1808" width="8.85546875" style="53" customWidth="1"/>
    <col min="1809" max="1809" width="12.28515625" style="53" customWidth="1"/>
    <col min="1810" max="1810" width="5.5703125" style="53" customWidth="1"/>
    <col min="1811" max="1811" width="12.28515625" style="53" customWidth="1"/>
    <col min="1812" max="1812" width="6" style="53" customWidth="1"/>
    <col min="1813" max="1813" width="13.28515625" style="53" customWidth="1"/>
    <col min="1814" max="2045" width="8.85546875" style="53"/>
    <col min="2046" max="2046" width="6.42578125" style="53" customWidth="1"/>
    <col min="2047" max="2047" width="66.42578125" style="53" customWidth="1"/>
    <col min="2048" max="2048" width="26.85546875" style="53" customWidth="1"/>
    <col min="2049" max="2049" width="21.7109375" style="53" customWidth="1"/>
    <col min="2050" max="2050" width="40.28515625" style="53" customWidth="1"/>
    <col min="2051" max="2053" width="19.85546875" style="53" customWidth="1"/>
    <col min="2054" max="2054" width="17.42578125" style="53" customWidth="1"/>
    <col min="2055" max="2064" width="8.85546875" style="53" customWidth="1"/>
    <col min="2065" max="2065" width="12.28515625" style="53" customWidth="1"/>
    <col min="2066" max="2066" width="5.5703125" style="53" customWidth="1"/>
    <col min="2067" max="2067" width="12.28515625" style="53" customWidth="1"/>
    <col min="2068" max="2068" width="6" style="53" customWidth="1"/>
    <col min="2069" max="2069" width="13.28515625" style="53" customWidth="1"/>
    <col min="2070" max="2301" width="8.85546875" style="53"/>
    <col min="2302" max="2302" width="6.42578125" style="53" customWidth="1"/>
    <col min="2303" max="2303" width="66.42578125" style="53" customWidth="1"/>
    <col min="2304" max="2304" width="26.85546875" style="53" customWidth="1"/>
    <col min="2305" max="2305" width="21.7109375" style="53" customWidth="1"/>
    <col min="2306" max="2306" width="40.28515625" style="53" customWidth="1"/>
    <col min="2307" max="2309" width="19.85546875" style="53" customWidth="1"/>
    <col min="2310" max="2310" width="17.42578125" style="53" customWidth="1"/>
    <col min="2311" max="2320" width="8.85546875" style="53" customWidth="1"/>
    <col min="2321" max="2321" width="12.28515625" style="53" customWidth="1"/>
    <col min="2322" max="2322" width="5.5703125" style="53" customWidth="1"/>
    <col min="2323" max="2323" width="12.28515625" style="53" customWidth="1"/>
    <col min="2324" max="2324" width="6" style="53" customWidth="1"/>
    <col min="2325" max="2325" width="13.28515625" style="53" customWidth="1"/>
    <col min="2326" max="2557" width="8.85546875" style="53"/>
    <col min="2558" max="2558" width="6.42578125" style="53" customWidth="1"/>
    <col min="2559" max="2559" width="66.42578125" style="53" customWidth="1"/>
    <col min="2560" max="2560" width="26.85546875" style="53" customWidth="1"/>
    <col min="2561" max="2561" width="21.7109375" style="53" customWidth="1"/>
    <col min="2562" max="2562" width="40.28515625" style="53" customWidth="1"/>
    <col min="2563" max="2565" width="19.85546875" style="53" customWidth="1"/>
    <col min="2566" max="2566" width="17.42578125" style="53" customWidth="1"/>
    <col min="2567" max="2576" width="8.85546875" style="53" customWidth="1"/>
    <col min="2577" max="2577" width="12.28515625" style="53" customWidth="1"/>
    <col min="2578" max="2578" width="5.5703125" style="53" customWidth="1"/>
    <col min="2579" max="2579" width="12.28515625" style="53" customWidth="1"/>
    <col min="2580" max="2580" width="6" style="53" customWidth="1"/>
    <col min="2581" max="2581" width="13.28515625" style="53" customWidth="1"/>
    <col min="2582" max="2813" width="8.85546875" style="53"/>
    <col min="2814" max="2814" width="6.42578125" style="53" customWidth="1"/>
    <col min="2815" max="2815" width="66.42578125" style="53" customWidth="1"/>
    <col min="2816" max="2816" width="26.85546875" style="53" customWidth="1"/>
    <col min="2817" max="2817" width="21.7109375" style="53" customWidth="1"/>
    <col min="2818" max="2818" width="40.28515625" style="53" customWidth="1"/>
    <col min="2819" max="2821" width="19.85546875" style="53" customWidth="1"/>
    <col min="2822" max="2822" width="17.42578125" style="53" customWidth="1"/>
    <col min="2823" max="2832" width="8.85546875" style="53" customWidth="1"/>
    <col min="2833" max="2833" width="12.28515625" style="53" customWidth="1"/>
    <col min="2834" max="2834" width="5.5703125" style="53" customWidth="1"/>
    <col min="2835" max="2835" width="12.28515625" style="53" customWidth="1"/>
    <col min="2836" max="2836" width="6" style="53" customWidth="1"/>
    <col min="2837" max="2837" width="13.28515625" style="53" customWidth="1"/>
    <col min="2838" max="3069" width="8.85546875" style="53"/>
    <col min="3070" max="3070" width="6.42578125" style="53" customWidth="1"/>
    <col min="3071" max="3071" width="66.42578125" style="53" customWidth="1"/>
    <col min="3072" max="3072" width="26.85546875" style="53" customWidth="1"/>
    <col min="3073" max="3073" width="21.7109375" style="53" customWidth="1"/>
    <col min="3074" max="3074" width="40.28515625" style="53" customWidth="1"/>
    <col min="3075" max="3077" width="19.85546875" style="53" customWidth="1"/>
    <col min="3078" max="3078" width="17.42578125" style="53" customWidth="1"/>
    <col min="3079" max="3088" width="8.85546875" style="53" customWidth="1"/>
    <col min="3089" max="3089" width="12.28515625" style="53" customWidth="1"/>
    <col min="3090" max="3090" width="5.5703125" style="53" customWidth="1"/>
    <col min="3091" max="3091" width="12.28515625" style="53" customWidth="1"/>
    <col min="3092" max="3092" width="6" style="53" customWidth="1"/>
    <col min="3093" max="3093" width="13.28515625" style="53" customWidth="1"/>
    <col min="3094" max="3325" width="8.85546875" style="53"/>
    <col min="3326" max="3326" width="6.42578125" style="53" customWidth="1"/>
    <col min="3327" max="3327" width="66.42578125" style="53" customWidth="1"/>
    <col min="3328" max="3328" width="26.85546875" style="53" customWidth="1"/>
    <col min="3329" max="3329" width="21.7109375" style="53" customWidth="1"/>
    <col min="3330" max="3330" width="40.28515625" style="53" customWidth="1"/>
    <col min="3331" max="3333" width="19.85546875" style="53" customWidth="1"/>
    <col min="3334" max="3334" width="17.42578125" style="53" customWidth="1"/>
    <col min="3335" max="3344" width="8.85546875" style="53" customWidth="1"/>
    <col min="3345" max="3345" width="12.28515625" style="53" customWidth="1"/>
    <col min="3346" max="3346" width="5.5703125" style="53" customWidth="1"/>
    <col min="3347" max="3347" width="12.28515625" style="53" customWidth="1"/>
    <col min="3348" max="3348" width="6" style="53" customWidth="1"/>
    <col min="3349" max="3349" width="13.28515625" style="53" customWidth="1"/>
    <col min="3350" max="3581" width="8.85546875" style="53"/>
    <col min="3582" max="3582" width="6.42578125" style="53" customWidth="1"/>
    <col min="3583" max="3583" width="66.42578125" style="53" customWidth="1"/>
    <col min="3584" max="3584" width="26.85546875" style="53" customWidth="1"/>
    <col min="3585" max="3585" width="21.7109375" style="53" customWidth="1"/>
    <col min="3586" max="3586" width="40.28515625" style="53" customWidth="1"/>
    <col min="3587" max="3589" width="19.85546875" style="53" customWidth="1"/>
    <col min="3590" max="3590" width="17.42578125" style="53" customWidth="1"/>
    <col min="3591" max="3600" width="8.85546875" style="53" customWidth="1"/>
    <col min="3601" max="3601" width="12.28515625" style="53" customWidth="1"/>
    <col min="3602" max="3602" width="5.5703125" style="53" customWidth="1"/>
    <col min="3603" max="3603" width="12.28515625" style="53" customWidth="1"/>
    <col min="3604" max="3604" width="6" style="53" customWidth="1"/>
    <col min="3605" max="3605" width="13.28515625" style="53" customWidth="1"/>
    <col min="3606" max="3837" width="8.85546875" style="53"/>
    <col min="3838" max="3838" width="6.42578125" style="53" customWidth="1"/>
    <col min="3839" max="3839" width="66.42578125" style="53" customWidth="1"/>
    <col min="3840" max="3840" width="26.85546875" style="53" customWidth="1"/>
    <col min="3841" max="3841" width="21.7109375" style="53" customWidth="1"/>
    <col min="3842" max="3842" width="40.28515625" style="53" customWidth="1"/>
    <col min="3843" max="3845" width="19.85546875" style="53" customWidth="1"/>
    <col min="3846" max="3846" width="17.42578125" style="53" customWidth="1"/>
    <col min="3847" max="3856" width="8.85546875" style="53" customWidth="1"/>
    <col min="3857" max="3857" width="12.28515625" style="53" customWidth="1"/>
    <col min="3858" max="3858" width="5.5703125" style="53" customWidth="1"/>
    <col min="3859" max="3859" width="12.28515625" style="53" customWidth="1"/>
    <col min="3860" max="3860" width="6" style="53" customWidth="1"/>
    <col min="3861" max="3861" width="13.28515625" style="53" customWidth="1"/>
    <col min="3862" max="4093" width="8.85546875" style="53"/>
    <col min="4094" max="4094" width="6.42578125" style="53" customWidth="1"/>
    <col min="4095" max="4095" width="66.42578125" style="53" customWidth="1"/>
    <col min="4096" max="4096" width="26.85546875" style="53" customWidth="1"/>
    <col min="4097" max="4097" width="21.7109375" style="53" customWidth="1"/>
    <col min="4098" max="4098" width="40.28515625" style="53" customWidth="1"/>
    <col min="4099" max="4101" width="19.85546875" style="53" customWidth="1"/>
    <col min="4102" max="4102" width="17.42578125" style="53" customWidth="1"/>
    <col min="4103" max="4112" width="8.85546875" style="53" customWidth="1"/>
    <col min="4113" max="4113" width="12.28515625" style="53" customWidth="1"/>
    <col min="4114" max="4114" width="5.5703125" style="53" customWidth="1"/>
    <col min="4115" max="4115" width="12.28515625" style="53" customWidth="1"/>
    <col min="4116" max="4116" width="6" style="53" customWidth="1"/>
    <col min="4117" max="4117" width="13.28515625" style="53" customWidth="1"/>
    <col min="4118" max="4349" width="8.85546875" style="53"/>
    <col min="4350" max="4350" width="6.42578125" style="53" customWidth="1"/>
    <col min="4351" max="4351" width="66.42578125" style="53" customWidth="1"/>
    <col min="4352" max="4352" width="26.85546875" style="53" customWidth="1"/>
    <col min="4353" max="4353" width="21.7109375" style="53" customWidth="1"/>
    <col min="4354" max="4354" width="40.28515625" style="53" customWidth="1"/>
    <col min="4355" max="4357" width="19.85546875" style="53" customWidth="1"/>
    <col min="4358" max="4358" width="17.42578125" style="53" customWidth="1"/>
    <col min="4359" max="4368" width="8.85546875" style="53" customWidth="1"/>
    <col min="4369" max="4369" width="12.28515625" style="53" customWidth="1"/>
    <col min="4370" max="4370" width="5.5703125" style="53" customWidth="1"/>
    <col min="4371" max="4371" width="12.28515625" style="53" customWidth="1"/>
    <col min="4372" max="4372" width="6" style="53" customWidth="1"/>
    <col min="4373" max="4373" width="13.28515625" style="53" customWidth="1"/>
    <col min="4374" max="4605" width="8.85546875" style="53"/>
    <col min="4606" max="4606" width="6.42578125" style="53" customWidth="1"/>
    <col min="4607" max="4607" width="66.42578125" style="53" customWidth="1"/>
    <col min="4608" max="4608" width="26.85546875" style="53" customWidth="1"/>
    <col min="4609" max="4609" width="21.7109375" style="53" customWidth="1"/>
    <col min="4610" max="4610" width="40.28515625" style="53" customWidth="1"/>
    <col min="4611" max="4613" width="19.85546875" style="53" customWidth="1"/>
    <col min="4614" max="4614" width="17.42578125" style="53" customWidth="1"/>
    <col min="4615" max="4624" width="8.85546875" style="53" customWidth="1"/>
    <col min="4625" max="4625" width="12.28515625" style="53" customWidth="1"/>
    <col min="4626" max="4626" width="5.5703125" style="53" customWidth="1"/>
    <col min="4627" max="4627" width="12.28515625" style="53" customWidth="1"/>
    <col min="4628" max="4628" width="6" style="53" customWidth="1"/>
    <col min="4629" max="4629" width="13.28515625" style="53" customWidth="1"/>
    <col min="4630" max="4861" width="8.85546875" style="53"/>
    <col min="4862" max="4862" width="6.42578125" style="53" customWidth="1"/>
    <col min="4863" max="4863" width="66.42578125" style="53" customWidth="1"/>
    <col min="4864" max="4864" width="26.85546875" style="53" customWidth="1"/>
    <col min="4865" max="4865" width="21.7109375" style="53" customWidth="1"/>
    <col min="4866" max="4866" width="40.28515625" style="53" customWidth="1"/>
    <col min="4867" max="4869" width="19.85546875" style="53" customWidth="1"/>
    <col min="4870" max="4870" width="17.42578125" style="53" customWidth="1"/>
    <col min="4871" max="4880" width="8.85546875" style="53" customWidth="1"/>
    <col min="4881" max="4881" width="12.28515625" style="53" customWidth="1"/>
    <col min="4882" max="4882" width="5.5703125" style="53" customWidth="1"/>
    <col min="4883" max="4883" width="12.28515625" style="53" customWidth="1"/>
    <col min="4884" max="4884" width="6" style="53" customWidth="1"/>
    <col min="4885" max="4885" width="13.28515625" style="53" customWidth="1"/>
    <col min="4886" max="5117" width="8.85546875" style="53"/>
    <col min="5118" max="5118" width="6.42578125" style="53" customWidth="1"/>
    <col min="5119" max="5119" width="66.42578125" style="53" customWidth="1"/>
    <col min="5120" max="5120" width="26.85546875" style="53" customWidth="1"/>
    <col min="5121" max="5121" width="21.7109375" style="53" customWidth="1"/>
    <col min="5122" max="5122" width="40.28515625" style="53" customWidth="1"/>
    <col min="5123" max="5125" width="19.85546875" style="53" customWidth="1"/>
    <col min="5126" max="5126" width="17.42578125" style="53" customWidth="1"/>
    <col min="5127" max="5136" width="8.85546875" style="53" customWidth="1"/>
    <col min="5137" max="5137" width="12.28515625" style="53" customWidth="1"/>
    <col min="5138" max="5138" width="5.5703125" style="53" customWidth="1"/>
    <col min="5139" max="5139" width="12.28515625" style="53" customWidth="1"/>
    <col min="5140" max="5140" width="6" style="53" customWidth="1"/>
    <col min="5141" max="5141" width="13.28515625" style="53" customWidth="1"/>
    <col min="5142" max="5373" width="8.85546875" style="53"/>
    <col min="5374" max="5374" width="6.42578125" style="53" customWidth="1"/>
    <col min="5375" max="5375" width="66.42578125" style="53" customWidth="1"/>
    <col min="5376" max="5376" width="26.85546875" style="53" customWidth="1"/>
    <col min="5377" max="5377" width="21.7109375" style="53" customWidth="1"/>
    <col min="5378" max="5378" width="40.28515625" style="53" customWidth="1"/>
    <col min="5379" max="5381" width="19.85546875" style="53" customWidth="1"/>
    <col min="5382" max="5382" width="17.42578125" style="53" customWidth="1"/>
    <col min="5383" max="5392" width="8.85546875" style="53" customWidth="1"/>
    <col min="5393" max="5393" width="12.28515625" style="53" customWidth="1"/>
    <col min="5394" max="5394" width="5.5703125" style="53" customWidth="1"/>
    <col min="5395" max="5395" width="12.28515625" style="53" customWidth="1"/>
    <col min="5396" max="5396" width="6" style="53" customWidth="1"/>
    <col min="5397" max="5397" width="13.28515625" style="53" customWidth="1"/>
    <col min="5398" max="5629" width="8.85546875" style="53"/>
    <col min="5630" max="5630" width="6.42578125" style="53" customWidth="1"/>
    <col min="5631" max="5631" width="66.42578125" style="53" customWidth="1"/>
    <col min="5632" max="5632" width="26.85546875" style="53" customWidth="1"/>
    <col min="5633" max="5633" width="21.7109375" style="53" customWidth="1"/>
    <col min="5634" max="5634" width="40.28515625" style="53" customWidth="1"/>
    <col min="5635" max="5637" width="19.85546875" style="53" customWidth="1"/>
    <col min="5638" max="5638" width="17.42578125" style="53" customWidth="1"/>
    <col min="5639" max="5648" width="8.85546875" style="53" customWidth="1"/>
    <col min="5649" max="5649" width="12.28515625" style="53" customWidth="1"/>
    <col min="5650" max="5650" width="5.5703125" style="53" customWidth="1"/>
    <col min="5651" max="5651" width="12.28515625" style="53" customWidth="1"/>
    <col min="5652" max="5652" width="6" style="53" customWidth="1"/>
    <col min="5653" max="5653" width="13.28515625" style="53" customWidth="1"/>
    <col min="5654" max="5885" width="8.85546875" style="53"/>
    <col min="5886" max="5886" width="6.42578125" style="53" customWidth="1"/>
    <col min="5887" max="5887" width="66.42578125" style="53" customWidth="1"/>
    <col min="5888" max="5888" width="26.85546875" style="53" customWidth="1"/>
    <col min="5889" max="5889" width="21.7109375" style="53" customWidth="1"/>
    <col min="5890" max="5890" width="40.28515625" style="53" customWidth="1"/>
    <col min="5891" max="5893" width="19.85546875" style="53" customWidth="1"/>
    <col min="5894" max="5894" width="17.42578125" style="53" customWidth="1"/>
    <col min="5895" max="5904" width="8.85546875" style="53" customWidth="1"/>
    <col min="5905" max="5905" width="12.28515625" style="53" customWidth="1"/>
    <col min="5906" max="5906" width="5.5703125" style="53" customWidth="1"/>
    <col min="5907" max="5907" width="12.28515625" style="53" customWidth="1"/>
    <col min="5908" max="5908" width="6" style="53" customWidth="1"/>
    <col min="5909" max="5909" width="13.28515625" style="53" customWidth="1"/>
    <col min="5910" max="6141" width="8.85546875" style="53"/>
    <col min="6142" max="6142" width="6.42578125" style="53" customWidth="1"/>
    <col min="6143" max="6143" width="66.42578125" style="53" customWidth="1"/>
    <col min="6144" max="6144" width="26.85546875" style="53" customWidth="1"/>
    <col min="6145" max="6145" width="21.7109375" style="53" customWidth="1"/>
    <col min="6146" max="6146" width="40.28515625" style="53" customWidth="1"/>
    <col min="6147" max="6149" width="19.85546875" style="53" customWidth="1"/>
    <col min="6150" max="6150" width="17.42578125" style="53" customWidth="1"/>
    <col min="6151" max="6160" width="8.85546875" style="53" customWidth="1"/>
    <col min="6161" max="6161" width="12.28515625" style="53" customWidth="1"/>
    <col min="6162" max="6162" width="5.5703125" style="53" customWidth="1"/>
    <col min="6163" max="6163" width="12.28515625" style="53" customWidth="1"/>
    <col min="6164" max="6164" width="6" style="53" customWidth="1"/>
    <col min="6165" max="6165" width="13.28515625" style="53" customWidth="1"/>
    <col min="6166" max="6397" width="8.85546875" style="53"/>
    <col min="6398" max="6398" width="6.42578125" style="53" customWidth="1"/>
    <col min="6399" max="6399" width="66.42578125" style="53" customWidth="1"/>
    <col min="6400" max="6400" width="26.85546875" style="53" customWidth="1"/>
    <col min="6401" max="6401" width="21.7109375" style="53" customWidth="1"/>
    <col min="6402" max="6402" width="40.28515625" style="53" customWidth="1"/>
    <col min="6403" max="6405" width="19.85546875" style="53" customWidth="1"/>
    <col min="6406" max="6406" width="17.42578125" style="53" customWidth="1"/>
    <col min="6407" max="6416" width="8.85546875" style="53" customWidth="1"/>
    <col min="6417" max="6417" width="12.28515625" style="53" customWidth="1"/>
    <col min="6418" max="6418" width="5.5703125" style="53" customWidth="1"/>
    <col min="6419" max="6419" width="12.28515625" style="53" customWidth="1"/>
    <col min="6420" max="6420" width="6" style="53" customWidth="1"/>
    <col min="6421" max="6421" width="13.28515625" style="53" customWidth="1"/>
    <col min="6422" max="6653" width="8.85546875" style="53"/>
    <col min="6654" max="6654" width="6.42578125" style="53" customWidth="1"/>
    <col min="6655" max="6655" width="66.42578125" style="53" customWidth="1"/>
    <col min="6656" max="6656" width="26.85546875" style="53" customWidth="1"/>
    <col min="6657" max="6657" width="21.7109375" style="53" customWidth="1"/>
    <col min="6658" max="6658" width="40.28515625" style="53" customWidth="1"/>
    <col min="6659" max="6661" width="19.85546875" style="53" customWidth="1"/>
    <col min="6662" max="6662" width="17.42578125" style="53" customWidth="1"/>
    <col min="6663" max="6672" width="8.85546875" style="53" customWidth="1"/>
    <col min="6673" max="6673" width="12.28515625" style="53" customWidth="1"/>
    <col min="6674" max="6674" width="5.5703125" style="53" customWidth="1"/>
    <col min="6675" max="6675" width="12.28515625" style="53" customWidth="1"/>
    <col min="6676" max="6676" width="6" style="53" customWidth="1"/>
    <col min="6677" max="6677" width="13.28515625" style="53" customWidth="1"/>
    <col min="6678" max="6909" width="8.85546875" style="53"/>
    <col min="6910" max="6910" width="6.42578125" style="53" customWidth="1"/>
    <col min="6911" max="6911" width="66.42578125" style="53" customWidth="1"/>
    <col min="6912" max="6912" width="26.85546875" style="53" customWidth="1"/>
    <col min="6913" max="6913" width="21.7109375" style="53" customWidth="1"/>
    <col min="6914" max="6914" width="40.28515625" style="53" customWidth="1"/>
    <col min="6915" max="6917" width="19.85546875" style="53" customWidth="1"/>
    <col min="6918" max="6918" width="17.42578125" style="53" customWidth="1"/>
    <col min="6919" max="6928" width="8.85546875" style="53" customWidth="1"/>
    <col min="6929" max="6929" width="12.28515625" style="53" customWidth="1"/>
    <col min="6930" max="6930" width="5.5703125" style="53" customWidth="1"/>
    <col min="6931" max="6931" width="12.28515625" style="53" customWidth="1"/>
    <col min="6932" max="6932" width="6" style="53" customWidth="1"/>
    <col min="6933" max="6933" width="13.28515625" style="53" customWidth="1"/>
    <col min="6934" max="7165" width="8.85546875" style="53"/>
    <col min="7166" max="7166" width="6.42578125" style="53" customWidth="1"/>
    <col min="7167" max="7167" width="66.42578125" style="53" customWidth="1"/>
    <col min="7168" max="7168" width="26.85546875" style="53" customWidth="1"/>
    <col min="7169" max="7169" width="21.7109375" style="53" customWidth="1"/>
    <col min="7170" max="7170" width="40.28515625" style="53" customWidth="1"/>
    <col min="7171" max="7173" width="19.85546875" style="53" customWidth="1"/>
    <col min="7174" max="7174" width="17.42578125" style="53" customWidth="1"/>
    <col min="7175" max="7184" width="8.85546875" style="53" customWidth="1"/>
    <col min="7185" max="7185" width="12.28515625" style="53" customWidth="1"/>
    <col min="7186" max="7186" width="5.5703125" style="53" customWidth="1"/>
    <col min="7187" max="7187" width="12.28515625" style="53" customWidth="1"/>
    <col min="7188" max="7188" width="6" style="53" customWidth="1"/>
    <col min="7189" max="7189" width="13.28515625" style="53" customWidth="1"/>
    <col min="7190" max="7421" width="8.85546875" style="53"/>
    <col min="7422" max="7422" width="6.42578125" style="53" customWidth="1"/>
    <col min="7423" max="7423" width="66.42578125" style="53" customWidth="1"/>
    <col min="7424" max="7424" width="26.85546875" style="53" customWidth="1"/>
    <col min="7425" max="7425" width="21.7109375" style="53" customWidth="1"/>
    <col min="7426" max="7426" width="40.28515625" style="53" customWidth="1"/>
    <col min="7427" max="7429" width="19.85546875" style="53" customWidth="1"/>
    <col min="7430" max="7430" width="17.42578125" style="53" customWidth="1"/>
    <col min="7431" max="7440" width="8.85546875" style="53" customWidth="1"/>
    <col min="7441" max="7441" width="12.28515625" style="53" customWidth="1"/>
    <col min="7442" max="7442" width="5.5703125" style="53" customWidth="1"/>
    <col min="7443" max="7443" width="12.28515625" style="53" customWidth="1"/>
    <col min="7444" max="7444" width="6" style="53" customWidth="1"/>
    <col min="7445" max="7445" width="13.28515625" style="53" customWidth="1"/>
    <col min="7446" max="7677" width="8.85546875" style="53"/>
    <col min="7678" max="7678" width="6.42578125" style="53" customWidth="1"/>
    <col min="7679" max="7679" width="66.42578125" style="53" customWidth="1"/>
    <col min="7680" max="7680" width="26.85546875" style="53" customWidth="1"/>
    <col min="7681" max="7681" width="21.7109375" style="53" customWidth="1"/>
    <col min="7682" max="7682" width="40.28515625" style="53" customWidth="1"/>
    <col min="7683" max="7685" width="19.85546875" style="53" customWidth="1"/>
    <col min="7686" max="7686" width="17.42578125" style="53" customWidth="1"/>
    <col min="7687" max="7696" width="8.85546875" style="53" customWidth="1"/>
    <col min="7697" max="7697" width="12.28515625" style="53" customWidth="1"/>
    <col min="7698" max="7698" width="5.5703125" style="53" customWidth="1"/>
    <col min="7699" max="7699" width="12.28515625" style="53" customWidth="1"/>
    <col min="7700" max="7700" width="6" style="53" customWidth="1"/>
    <col min="7701" max="7701" width="13.28515625" style="53" customWidth="1"/>
    <col min="7702" max="7933" width="8.85546875" style="53"/>
    <col min="7934" max="7934" width="6.42578125" style="53" customWidth="1"/>
    <col min="7935" max="7935" width="66.42578125" style="53" customWidth="1"/>
    <col min="7936" max="7936" width="26.85546875" style="53" customWidth="1"/>
    <col min="7937" max="7937" width="21.7109375" style="53" customWidth="1"/>
    <col min="7938" max="7938" width="40.28515625" style="53" customWidth="1"/>
    <col min="7939" max="7941" width="19.85546875" style="53" customWidth="1"/>
    <col min="7942" max="7942" width="17.42578125" style="53" customWidth="1"/>
    <col min="7943" max="7952" width="8.85546875" style="53" customWidth="1"/>
    <col min="7953" max="7953" width="12.28515625" style="53" customWidth="1"/>
    <col min="7954" max="7954" width="5.5703125" style="53" customWidth="1"/>
    <col min="7955" max="7955" width="12.28515625" style="53" customWidth="1"/>
    <col min="7956" max="7956" width="6" style="53" customWidth="1"/>
    <col min="7957" max="7957" width="13.28515625" style="53" customWidth="1"/>
    <col min="7958" max="8189" width="8.85546875" style="53"/>
    <col min="8190" max="8190" width="6.42578125" style="53" customWidth="1"/>
    <col min="8191" max="8191" width="66.42578125" style="53" customWidth="1"/>
    <col min="8192" max="8192" width="26.85546875" style="53" customWidth="1"/>
    <col min="8193" max="8193" width="21.7109375" style="53" customWidth="1"/>
    <col min="8194" max="8194" width="40.28515625" style="53" customWidth="1"/>
    <col min="8195" max="8197" width="19.85546875" style="53" customWidth="1"/>
    <col min="8198" max="8198" width="17.42578125" style="53" customWidth="1"/>
    <col min="8199" max="8208" width="8.85546875" style="53" customWidth="1"/>
    <col min="8209" max="8209" width="12.28515625" style="53" customWidth="1"/>
    <col min="8210" max="8210" width="5.5703125" style="53" customWidth="1"/>
    <col min="8211" max="8211" width="12.28515625" style="53" customWidth="1"/>
    <col min="8212" max="8212" width="6" style="53" customWidth="1"/>
    <col min="8213" max="8213" width="13.28515625" style="53" customWidth="1"/>
    <col min="8214" max="8445" width="8.85546875" style="53"/>
    <col min="8446" max="8446" width="6.42578125" style="53" customWidth="1"/>
    <col min="8447" max="8447" width="66.42578125" style="53" customWidth="1"/>
    <col min="8448" max="8448" width="26.85546875" style="53" customWidth="1"/>
    <col min="8449" max="8449" width="21.7109375" style="53" customWidth="1"/>
    <col min="8450" max="8450" width="40.28515625" style="53" customWidth="1"/>
    <col min="8451" max="8453" width="19.85546875" style="53" customWidth="1"/>
    <col min="8454" max="8454" width="17.42578125" style="53" customWidth="1"/>
    <col min="8455" max="8464" width="8.85546875" style="53" customWidth="1"/>
    <col min="8465" max="8465" width="12.28515625" style="53" customWidth="1"/>
    <col min="8466" max="8466" width="5.5703125" style="53" customWidth="1"/>
    <col min="8467" max="8467" width="12.28515625" style="53" customWidth="1"/>
    <col min="8468" max="8468" width="6" style="53" customWidth="1"/>
    <col min="8469" max="8469" width="13.28515625" style="53" customWidth="1"/>
    <col min="8470" max="8701" width="8.85546875" style="53"/>
    <col min="8702" max="8702" width="6.42578125" style="53" customWidth="1"/>
    <col min="8703" max="8703" width="66.42578125" style="53" customWidth="1"/>
    <col min="8704" max="8704" width="26.85546875" style="53" customWidth="1"/>
    <col min="8705" max="8705" width="21.7109375" style="53" customWidth="1"/>
    <col min="8706" max="8706" width="40.28515625" style="53" customWidth="1"/>
    <col min="8707" max="8709" width="19.85546875" style="53" customWidth="1"/>
    <col min="8710" max="8710" width="17.42578125" style="53" customWidth="1"/>
    <col min="8711" max="8720" width="8.85546875" style="53" customWidth="1"/>
    <col min="8721" max="8721" width="12.28515625" style="53" customWidth="1"/>
    <col min="8722" max="8722" width="5.5703125" style="53" customWidth="1"/>
    <col min="8723" max="8723" width="12.28515625" style="53" customWidth="1"/>
    <col min="8724" max="8724" width="6" style="53" customWidth="1"/>
    <col min="8725" max="8725" width="13.28515625" style="53" customWidth="1"/>
    <col min="8726" max="8957" width="8.85546875" style="53"/>
    <col min="8958" max="8958" width="6.42578125" style="53" customWidth="1"/>
    <col min="8959" max="8959" width="66.42578125" style="53" customWidth="1"/>
    <col min="8960" max="8960" width="26.85546875" style="53" customWidth="1"/>
    <col min="8961" max="8961" width="21.7109375" style="53" customWidth="1"/>
    <col min="8962" max="8962" width="40.28515625" style="53" customWidth="1"/>
    <col min="8963" max="8965" width="19.85546875" style="53" customWidth="1"/>
    <col min="8966" max="8966" width="17.42578125" style="53" customWidth="1"/>
    <col min="8967" max="8976" width="8.85546875" style="53" customWidth="1"/>
    <col min="8977" max="8977" width="12.28515625" style="53" customWidth="1"/>
    <col min="8978" max="8978" width="5.5703125" style="53" customWidth="1"/>
    <col min="8979" max="8979" width="12.28515625" style="53" customWidth="1"/>
    <col min="8980" max="8980" width="6" style="53" customWidth="1"/>
    <col min="8981" max="8981" width="13.28515625" style="53" customWidth="1"/>
    <col min="8982" max="9213" width="8.85546875" style="53"/>
    <col min="9214" max="9214" width="6.42578125" style="53" customWidth="1"/>
    <col min="9215" max="9215" width="66.42578125" style="53" customWidth="1"/>
    <col min="9216" max="9216" width="26.85546875" style="53" customWidth="1"/>
    <col min="9217" max="9217" width="21.7109375" style="53" customWidth="1"/>
    <col min="9218" max="9218" width="40.28515625" style="53" customWidth="1"/>
    <col min="9219" max="9221" width="19.85546875" style="53" customWidth="1"/>
    <col min="9222" max="9222" width="17.42578125" style="53" customWidth="1"/>
    <col min="9223" max="9232" width="8.85546875" style="53" customWidth="1"/>
    <col min="9233" max="9233" width="12.28515625" style="53" customWidth="1"/>
    <col min="9234" max="9234" width="5.5703125" style="53" customWidth="1"/>
    <col min="9235" max="9235" width="12.28515625" style="53" customWidth="1"/>
    <col min="9236" max="9236" width="6" style="53" customWidth="1"/>
    <col min="9237" max="9237" width="13.28515625" style="53" customWidth="1"/>
    <col min="9238" max="9469" width="8.85546875" style="53"/>
    <col min="9470" max="9470" width="6.42578125" style="53" customWidth="1"/>
    <col min="9471" max="9471" width="66.42578125" style="53" customWidth="1"/>
    <col min="9472" max="9472" width="26.85546875" style="53" customWidth="1"/>
    <col min="9473" max="9473" width="21.7109375" style="53" customWidth="1"/>
    <col min="9474" max="9474" width="40.28515625" style="53" customWidth="1"/>
    <col min="9475" max="9477" width="19.85546875" style="53" customWidth="1"/>
    <col min="9478" max="9478" width="17.42578125" style="53" customWidth="1"/>
    <col min="9479" max="9488" width="8.85546875" style="53" customWidth="1"/>
    <col min="9489" max="9489" width="12.28515625" style="53" customWidth="1"/>
    <col min="9490" max="9490" width="5.5703125" style="53" customWidth="1"/>
    <col min="9491" max="9491" width="12.28515625" style="53" customWidth="1"/>
    <col min="9492" max="9492" width="6" style="53" customWidth="1"/>
    <col min="9493" max="9493" width="13.28515625" style="53" customWidth="1"/>
    <col min="9494" max="9725" width="8.85546875" style="53"/>
    <col min="9726" max="9726" width="6.42578125" style="53" customWidth="1"/>
    <col min="9727" max="9727" width="66.42578125" style="53" customWidth="1"/>
    <col min="9728" max="9728" width="26.85546875" style="53" customWidth="1"/>
    <col min="9729" max="9729" width="21.7109375" style="53" customWidth="1"/>
    <col min="9730" max="9730" width="40.28515625" style="53" customWidth="1"/>
    <col min="9731" max="9733" width="19.85546875" style="53" customWidth="1"/>
    <col min="9734" max="9734" width="17.42578125" style="53" customWidth="1"/>
    <col min="9735" max="9744" width="8.85546875" style="53" customWidth="1"/>
    <col min="9745" max="9745" width="12.28515625" style="53" customWidth="1"/>
    <col min="9746" max="9746" width="5.5703125" style="53" customWidth="1"/>
    <col min="9747" max="9747" width="12.28515625" style="53" customWidth="1"/>
    <col min="9748" max="9748" width="6" style="53" customWidth="1"/>
    <col min="9749" max="9749" width="13.28515625" style="53" customWidth="1"/>
    <col min="9750" max="9981" width="8.85546875" style="53"/>
    <col min="9982" max="9982" width="6.42578125" style="53" customWidth="1"/>
    <col min="9983" max="9983" width="66.42578125" style="53" customWidth="1"/>
    <col min="9984" max="9984" width="26.85546875" style="53" customWidth="1"/>
    <col min="9985" max="9985" width="21.7109375" style="53" customWidth="1"/>
    <col min="9986" max="9986" width="40.28515625" style="53" customWidth="1"/>
    <col min="9987" max="9989" width="19.85546875" style="53" customWidth="1"/>
    <col min="9990" max="9990" width="17.42578125" style="53" customWidth="1"/>
    <col min="9991" max="10000" width="8.85546875" style="53" customWidth="1"/>
    <col min="10001" max="10001" width="12.28515625" style="53" customWidth="1"/>
    <col min="10002" max="10002" width="5.5703125" style="53" customWidth="1"/>
    <col min="10003" max="10003" width="12.28515625" style="53" customWidth="1"/>
    <col min="10004" max="10004" width="6" style="53" customWidth="1"/>
    <col min="10005" max="10005" width="13.28515625" style="53" customWidth="1"/>
    <col min="10006" max="10237" width="8.85546875" style="53"/>
    <col min="10238" max="10238" width="6.42578125" style="53" customWidth="1"/>
    <col min="10239" max="10239" width="66.42578125" style="53" customWidth="1"/>
    <col min="10240" max="10240" width="26.85546875" style="53" customWidth="1"/>
    <col min="10241" max="10241" width="21.7109375" style="53" customWidth="1"/>
    <col min="10242" max="10242" width="40.28515625" style="53" customWidth="1"/>
    <col min="10243" max="10245" width="19.85546875" style="53" customWidth="1"/>
    <col min="10246" max="10246" width="17.42578125" style="53" customWidth="1"/>
    <col min="10247" max="10256" width="8.85546875" style="53" customWidth="1"/>
    <col min="10257" max="10257" width="12.28515625" style="53" customWidth="1"/>
    <col min="10258" max="10258" width="5.5703125" style="53" customWidth="1"/>
    <col min="10259" max="10259" width="12.28515625" style="53" customWidth="1"/>
    <col min="10260" max="10260" width="6" style="53" customWidth="1"/>
    <col min="10261" max="10261" width="13.28515625" style="53" customWidth="1"/>
    <col min="10262" max="10493" width="8.85546875" style="53"/>
    <col min="10494" max="10494" width="6.42578125" style="53" customWidth="1"/>
    <col min="10495" max="10495" width="66.42578125" style="53" customWidth="1"/>
    <col min="10496" max="10496" width="26.85546875" style="53" customWidth="1"/>
    <col min="10497" max="10497" width="21.7109375" style="53" customWidth="1"/>
    <col min="10498" max="10498" width="40.28515625" style="53" customWidth="1"/>
    <col min="10499" max="10501" width="19.85546875" style="53" customWidth="1"/>
    <col min="10502" max="10502" width="17.42578125" style="53" customWidth="1"/>
    <col min="10503" max="10512" width="8.85546875" style="53" customWidth="1"/>
    <col min="10513" max="10513" width="12.28515625" style="53" customWidth="1"/>
    <col min="10514" max="10514" width="5.5703125" style="53" customWidth="1"/>
    <col min="10515" max="10515" width="12.28515625" style="53" customWidth="1"/>
    <col min="10516" max="10516" width="6" style="53" customWidth="1"/>
    <col min="10517" max="10517" width="13.28515625" style="53" customWidth="1"/>
    <col min="10518" max="10749" width="8.85546875" style="53"/>
    <col min="10750" max="10750" width="6.42578125" style="53" customWidth="1"/>
    <col min="10751" max="10751" width="66.42578125" style="53" customWidth="1"/>
    <col min="10752" max="10752" width="26.85546875" style="53" customWidth="1"/>
    <col min="10753" max="10753" width="21.7109375" style="53" customWidth="1"/>
    <col min="10754" max="10754" width="40.28515625" style="53" customWidth="1"/>
    <col min="10755" max="10757" width="19.85546875" style="53" customWidth="1"/>
    <col min="10758" max="10758" width="17.42578125" style="53" customWidth="1"/>
    <col min="10759" max="10768" width="8.85546875" style="53" customWidth="1"/>
    <col min="10769" max="10769" width="12.28515625" style="53" customWidth="1"/>
    <col min="10770" max="10770" width="5.5703125" style="53" customWidth="1"/>
    <col min="10771" max="10771" width="12.28515625" style="53" customWidth="1"/>
    <col min="10772" max="10772" width="6" style="53" customWidth="1"/>
    <col min="10773" max="10773" width="13.28515625" style="53" customWidth="1"/>
    <col min="10774" max="11005" width="8.85546875" style="53"/>
    <col min="11006" max="11006" width="6.42578125" style="53" customWidth="1"/>
    <col min="11007" max="11007" width="66.42578125" style="53" customWidth="1"/>
    <col min="11008" max="11008" width="26.85546875" style="53" customWidth="1"/>
    <col min="11009" max="11009" width="21.7109375" style="53" customWidth="1"/>
    <col min="11010" max="11010" width="40.28515625" style="53" customWidth="1"/>
    <col min="11011" max="11013" width="19.85546875" style="53" customWidth="1"/>
    <col min="11014" max="11014" width="17.42578125" style="53" customWidth="1"/>
    <col min="11015" max="11024" width="8.85546875" style="53" customWidth="1"/>
    <col min="11025" max="11025" width="12.28515625" style="53" customWidth="1"/>
    <col min="11026" max="11026" width="5.5703125" style="53" customWidth="1"/>
    <col min="11027" max="11027" width="12.28515625" style="53" customWidth="1"/>
    <col min="11028" max="11028" width="6" style="53" customWidth="1"/>
    <col min="11029" max="11029" width="13.28515625" style="53" customWidth="1"/>
    <col min="11030" max="11261" width="8.85546875" style="53"/>
    <col min="11262" max="11262" width="6.42578125" style="53" customWidth="1"/>
    <col min="11263" max="11263" width="66.42578125" style="53" customWidth="1"/>
    <col min="11264" max="11264" width="26.85546875" style="53" customWidth="1"/>
    <col min="11265" max="11265" width="21.7109375" style="53" customWidth="1"/>
    <col min="11266" max="11266" width="40.28515625" style="53" customWidth="1"/>
    <col min="11267" max="11269" width="19.85546875" style="53" customWidth="1"/>
    <col min="11270" max="11270" width="17.42578125" style="53" customWidth="1"/>
    <col min="11271" max="11280" width="8.85546875" style="53" customWidth="1"/>
    <col min="11281" max="11281" width="12.28515625" style="53" customWidth="1"/>
    <col min="11282" max="11282" width="5.5703125" style="53" customWidth="1"/>
    <col min="11283" max="11283" width="12.28515625" style="53" customWidth="1"/>
    <col min="11284" max="11284" width="6" style="53" customWidth="1"/>
    <col min="11285" max="11285" width="13.28515625" style="53" customWidth="1"/>
    <col min="11286" max="11517" width="8.85546875" style="53"/>
    <col min="11518" max="11518" width="6.42578125" style="53" customWidth="1"/>
    <col min="11519" max="11519" width="66.42578125" style="53" customWidth="1"/>
    <col min="11520" max="11520" width="26.85546875" style="53" customWidth="1"/>
    <col min="11521" max="11521" width="21.7109375" style="53" customWidth="1"/>
    <col min="11522" max="11522" width="40.28515625" style="53" customWidth="1"/>
    <col min="11523" max="11525" width="19.85546875" style="53" customWidth="1"/>
    <col min="11526" max="11526" width="17.42578125" style="53" customWidth="1"/>
    <col min="11527" max="11536" width="8.85546875" style="53" customWidth="1"/>
    <col min="11537" max="11537" width="12.28515625" style="53" customWidth="1"/>
    <col min="11538" max="11538" width="5.5703125" style="53" customWidth="1"/>
    <col min="11539" max="11539" width="12.28515625" style="53" customWidth="1"/>
    <col min="11540" max="11540" width="6" style="53" customWidth="1"/>
    <col min="11541" max="11541" width="13.28515625" style="53" customWidth="1"/>
    <col min="11542" max="11773" width="8.85546875" style="53"/>
    <col min="11774" max="11774" width="6.42578125" style="53" customWidth="1"/>
    <col min="11775" max="11775" width="66.42578125" style="53" customWidth="1"/>
    <col min="11776" max="11776" width="26.85546875" style="53" customWidth="1"/>
    <col min="11777" max="11777" width="21.7109375" style="53" customWidth="1"/>
    <col min="11778" max="11778" width="40.28515625" style="53" customWidth="1"/>
    <col min="11779" max="11781" width="19.85546875" style="53" customWidth="1"/>
    <col min="11782" max="11782" width="17.42578125" style="53" customWidth="1"/>
    <col min="11783" max="11792" width="8.85546875" style="53" customWidth="1"/>
    <col min="11793" max="11793" width="12.28515625" style="53" customWidth="1"/>
    <col min="11794" max="11794" width="5.5703125" style="53" customWidth="1"/>
    <col min="11795" max="11795" width="12.28515625" style="53" customWidth="1"/>
    <col min="11796" max="11796" width="6" style="53" customWidth="1"/>
    <col min="11797" max="11797" width="13.28515625" style="53" customWidth="1"/>
    <col min="11798" max="12029" width="8.85546875" style="53"/>
    <col min="12030" max="12030" width="6.42578125" style="53" customWidth="1"/>
    <col min="12031" max="12031" width="66.42578125" style="53" customWidth="1"/>
    <col min="12032" max="12032" width="26.85546875" style="53" customWidth="1"/>
    <col min="12033" max="12033" width="21.7109375" style="53" customWidth="1"/>
    <col min="12034" max="12034" width="40.28515625" style="53" customWidth="1"/>
    <col min="12035" max="12037" width="19.85546875" style="53" customWidth="1"/>
    <col min="12038" max="12038" width="17.42578125" style="53" customWidth="1"/>
    <col min="12039" max="12048" width="8.85546875" style="53" customWidth="1"/>
    <col min="12049" max="12049" width="12.28515625" style="53" customWidth="1"/>
    <col min="12050" max="12050" width="5.5703125" style="53" customWidth="1"/>
    <col min="12051" max="12051" width="12.28515625" style="53" customWidth="1"/>
    <col min="12052" max="12052" width="6" style="53" customWidth="1"/>
    <col min="12053" max="12053" width="13.28515625" style="53" customWidth="1"/>
    <col min="12054" max="12285" width="8.85546875" style="53"/>
    <col min="12286" max="12286" width="6.42578125" style="53" customWidth="1"/>
    <col min="12287" max="12287" width="66.42578125" style="53" customWidth="1"/>
    <col min="12288" max="12288" width="26.85546875" style="53" customWidth="1"/>
    <col min="12289" max="12289" width="21.7109375" style="53" customWidth="1"/>
    <col min="12290" max="12290" width="40.28515625" style="53" customWidth="1"/>
    <col min="12291" max="12293" width="19.85546875" style="53" customWidth="1"/>
    <col min="12294" max="12294" width="17.42578125" style="53" customWidth="1"/>
    <col min="12295" max="12304" width="8.85546875" style="53" customWidth="1"/>
    <col min="12305" max="12305" width="12.28515625" style="53" customWidth="1"/>
    <col min="12306" max="12306" width="5.5703125" style="53" customWidth="1"/>
    <col min="12307" max="12307" width="12.28515625" style="53" customWidth="1"/>
    <col min="12308" max="12308" width="6" style="53" customWidth="1"/>
    <col min="12309" max="12309" width="13.28515625" style="53" customWidth="1"/>
    <col min="12310" max="12541" width="8.85546875" style="53"/>
    <col min="12542" max="12542" width="6.42578125" style="53" customWidth="1"/>
    <col min="12543" max="12543" width="66.42578125" style="53" customWidth="1"/>
    <col min="12544" max="12544" width="26.85546875" style="53" customWidth="1"/>
    <col min="12545" max="12545" width="21.7109375" style="53" customWidth="1"/>
    <col min="12546" max="12546" width="40.28515625" style="53" customWidth="1"/>
    <col min="12547" max="12549" width="19.85546875" style="53" customWidth="1"/>
    <col min="12550" max="12550" width="17.42578125" style="53" customWidth="1"/>
    <col min="12551" max="12560" width="8.85546875" style="53" customWidth="1"/>
    <col min="12561" max="12561" width="12.28515625" style="53" customWidth="1"/>
    <col min="12562" max="12562" width="5.5703125" style="53" customWidth="1"/>
    <col min="12563" max="12563" width="12.28515625" style="53" customWidth="1"/>
    <col min="12564" max="12564" width="6" style="53" customWidth="1"/>
    <col min="12565" max="12565" width="13.28515625" style="53" customWidth="1"/>
    <col min="12566" max="12797" width="8.85546875" style="53"/>
    <col min="12798" max="12798" width="6.42578125" style="53" customWidth="1"/>
    <col min="12799" max="12799" width="66.42578125" style="53" customWidth="1"/>
    <col min="12800" max="12800" width="26.85546875" style="53" customWidth="1"/>
    <col min="12801" max="12801" width="21.7109375" style="53" customWidth="1"/>
    <col min="12802" max="12802" width="40.28515625" style="53" customWidth="1"/>
    <col min="12803" max="12805" width="19.85546875" style="53" customWidth="1"/>
    <col min="12806" max="12806" width="17.42578125" style="53" customWidth="1"/>
    <col min="12807" max="12816" width="8.85546875" style="53" customWidth="1"/>
    <col min="12817" max="12817" width="12.28515625" style="53" customWidth="1"/>
    <col min="12818" max="12818" width="5.5703125" style="53" customWidth="1"/>
    <col min="12819" max="12819" width="12.28515625" style="53" customWidth="1"/>
    <col min="12820" max="12820" width="6" style="53" customWidth="1"/>
    <col min="12821" max="12821" width="13.28515625" style="53" customWidth="1"/>
    <col min="12822" max="13053" width="8.85546875" style="53"/>
    <col min="13054" max="13054" width="6.42578125" style="53" customWidth="1"/>
    <col min="13055" max="13055" width="66.42578125" style="53" customWidth="1"/>
    <col min="13056" max="13056" width="26.85546875" style="53" customWidth="1"/>
    <col min="13057" max="13057" width="21.7109375" style="53" customWidth="1"/>
    <col min="13058" max="13058" width="40.28515625" style="53" customWidth="1"/>
    <col min="13059" max="13061" width="19.85546875" style="53" customWidth="1"/>
    <col min="13062" max="13062" width="17.42578125" style="53" customWidth="1"/>
    <col min="13063" max="13072" width="8.85546875" style="53" customWidth="1"/>
    <col min="13073" max="13073" width="12.28515625" style="53" customWidth="1"/>
    <col min="13074" max="13074" width="5.5703125" style="53" customWidth="1"/>
    <col min="13075" max="13075" width="12.28515625" style="53" customWidth="1"/>
    <col min="13076" max="13076" width="6" style="53" customWidth="1"/>
    <col min="13077" max="13077" width="13.28515625" style="53" customWidth="1"/>
    <col min="13078" max="13309" width="8.85546875" style="53"/>
    <col min="13310" max="13310" width="6.42578125" style="53" customWidth="1"/>
    <col min="13311" max="13311" width="66.42578125" style="53" customWidth="1"/>
    <col min="13312" max="13312" width="26.85546875" style="53" customWidth="1"/>
    <col min="13313" max="13313" width="21.7109375" style="53" customWidth="1"/>
    <col min="13314" max="13314" width="40.28515625" style="53" customWidth="1"/>
    <col min="13315" max="13317" width="19.85546875" style="53" customWidth="1"/>
    <col min="13318" max="13318" width="17.42578125" style="53" customWidth="1"/>
    <col min="13319" max="13328" width="8.85546875" style="53" customWidth="1"/>
    <col min="13329" max="13329" width="12.28515625" style="53" customWidth="1"/>
    <col min="13330" max="13330" width="5.5703125" style="53" customWidth="1"/>
    <col min="13331" max="13331" width="12.28515625" style="53" customWidth="1"/>
    <col min="13332" max="13332" width="6" style="53" customWidth="1"/>
    <col min="13333" max="13333" width="13.28515625" style="53" customWidth="1"/>
    <col min="13334" max="13565" width="8.85546875" style="53"/>
    <col min="13566" max="13566" width="6.42578125" style="53" customWidth="1"/>
    <col min="13567" max="13567" width="66.42578125" style="53" customWidth="1"/>
    <col min="13568" max="13568" width="26.85546875" style="53" customWidth="1"/>
    <col min="13569" max="13569" width="21.7109375" style="53" customWidth="1"/>
    <col min="13570" max="13570" width="40.28515625" style="53" customWidth="1"/>
    <col min="13571" max="13573" width="19.85546875" style="53" customWidth="1"/>
    <col min="13574" max="13574" width="17.42578125" style="53" customWidth="1"/>
    <col min="13575" max="13584" width="8.85546875" style="53" customWidth="1"/>
    <col min="13585" max="13585" width="12.28515625" style="53" customWidth="1"/>
    <col min="13586" max="13586" width="5.5703125" style="53" customWidth="1"/>
    <col min="13587" max="13587" width="12.28515625" style="53" customWidth="1"/>
    <col min="13588" max="13588" width="6" style="53" customWidth="1"/>
    <col min="13589" max="13589" width="13.28515625" style="53" customWidth="1"/>
    <col min="13590" max="13821" width="8.85546875" style="53"/>
    <col min="13822" max="13822" width="6.42578125" style="53" customWidth="1"/>
    <col min="13823" max="13823" width="66.42578125" style="53" customWidth="1"/>
    <col min="13824" max="13824" width="26.85546875" style="53" customWidth="1"/>
    <col min="13825" max="13825" width="21.7109375" style="53" customWidth="1"/>
    <col min="13826" max="13826" width="40.28515625" style="53" customWidth="1"/>
    <col min="13827" max="13829" width="19.85546875" style="53" customWidth="1"/>
    <col min="13830" max="13830" width="17.42578125" style="53" customWidth="1"/>
    <col min="13831" max="13840" width="8.85546875" style="53" customWidth="1"/>
    <col min="13841" max="13841" width="12.28515625" style="53" customWidth="1"/>
    <col min="13842" max="13842" width="5.5703125" style="53" customWidth="1"/>
    <col min="13843" max="13843" width="12.28515625" style="53" customWidth="1"/>
    <col min="13844" max="13844" width="6" style="53" customWidth="1"/>
    <col min="13845" max="13845" width="13.28515625" style="53" customWidth="1"/>
    <col min="13846" max="14077" width="8.85546875" style="53"/>
    <col min="14078" max="14078" width="6.42578125" style="53" customWidth="1"/>
    <col min="14079" max="14079" width="66.42578125" style="53" customWidth="1"/>
    <col min="14080" max="14080" width="26.85546875" style="53" customWidth="1"/>
    <col min="14081" max="14081" width="21.7109375" style="53" customWidth="1"/>
    <col min="14082" max="14082" width="40.28515625" style="53" customWidth="1"/>
    <col min="14083" max="14085" width="19.85546875" style="53" customWidth="1"/>
    <col min="14086" max="14086" width="17.42578125" style="53" customWidth="1"/>
    <col min="14087" max="14096" width="8.85546875" style="53" customWidth="1"/>
    <col min="14097" max="14097" width="12.28515625" style="53" customWidth="1"/>
    <col min="14098" max="14098" width="5.5703125" style="53" customWidth="1"/>
    <col min="14099" max="14099" width="12.28515625" style="53" customWidth="1"/>
    <col min="14100" max="14100" width="6" style="53" customWidth="1"/>
    <col min="14101" max="14101" width="13.28515625" style="53" customWidth="1"/>
    <col min="14102" max="14333" width="8.85546875" style="53"/>
    <col min="14334" max="14334" width="6.42578125" style="53" customWidth="1"/>
    <col min="14335" max="14335" width="66.42578125" style="53" customWidth="1"/>
    <col min="14336" max="14336" width="26.85546875" style="53" customWidth="1"/>
    <col min="14337" max="14337" width="21.7109375" style="53" customWidth="1"/>
    <col min="14338" max="14338" width="40.28515625" style="53" customWidth="1"/>
    <col min="14339" max="14341" width="19.85546875" style="53" customWidth="1"/>
    <col min="14342" max="14342" width="17.42578125" style="53" customWidth="1"/>
    <col min="14343" max="14352" width="8.85546875" style="53" customWidth="1"/>
    <col min="14353" max="14353" width="12.28515625" style="53" customWidth="1"/>
    <col min="14354" max="14354" width="5.5703125" style="53" customWidth="1"/>
    <col min="14355" max="14355" width="12.28515625" style="53" customWidth="1"/>
    <col min="14356" max="14356" width="6" style="53" customWidth="1"/>
    <col min="14357" max="14357" width="13.28515625" style="53" customWidth="1"/>
    <col min="14358" max="14589" width="8.85546875" style="53"/>
    <col min="14590" max="14590" width="6.42578125" style="53" customWidth="1"/>
    <col min="14591" max="14591" width="66.42578125" style="53" customWidth="1"/>
    <col min="14592" max="14592" width="26.85546875" style="53" customWidth="1"/>
    <col min="14593" max="14593" width="21.7109375" style="53" customWidth="1"/>
    <col min="14594" max="14594" width="40.28515625" style="53" customWidth="1"/>
    <col min="14595" max="14597" width="19.85546875" style="53" customWidth="1"/>
    <col min="14598" max="14598" width="17.42578125" style="53" customWidth="1"/>
    <col min="14599" max="14608" width="8.85546875" style="53" customWidth="1"/>
    <col min="14609" max="14609" width="12.28515625" style="53" customWidth="1"/>
    <col min="14610" max="14610" width="5.5703125" style="53" customWidth="1"/>
    <col min="14611" max="14611" width="12.28515625" style="53" customWidth="1"/>
    <col min="14612" max="14612" width="6" style="53" customWidth="1"/>
    <col min="14613" max="14613" width="13.28515625" style="53" customWidth="1"/>
    <col min="14614" max="14845" width="8.85546875" style="53"/>
    <col min="14846" max="14846" width="6.42578125" style="53" customWidth="1"/>
    <col min="14847" max="14847" width="66.42578125" style="53" customWidth="1"/>
    <col min="14848" max="14848" width="26.85546875" style="53" customWidth="1"/>
    <col min="14849" max="14849" width="21.7109375" style="53" customWidth="1"/>
    <col min="14850" max="14850" width="40.28515625" style="53" customWidth="1"/>
    <col min="14851" max="14853" width="19.85546875" style="53" customWidth="1"/>
    <col min="14854" max="14854" width="17.42578125" style="53" customWidth="1"/>
    <col min="14855" max="14864" width="8.85546875" style="53" customWidth="1"/>
    <col min="14865" max="14865" width="12.28515625" style="53" customWidth="1"/>
    <col min="14866" max="14866" width="5.5703125" style="53" customWidth="1"/>
    <col min="14867" max="14867" width="12.28515625" style="53" customWidth="1"/>
    <col min="14868" max="14868" width="6" style="53" customWidth="1"/>
    <col min="14869" max="14869" width="13.28515625" style="53" customWidth="1"/>
    <col min="14870" max="15101" width="8.85546875" style="53"/>
    <col min="15102" max="15102" width="6.42578125" style="53" customWidth="1"/>
    <col min="15103" max="15103" width="66.42578125" style="53" customWidth="1"/>
    <col min="15104" max="15104" width="26.85546875" style="53" customWidth="1"/>
    <col min="15105" max="15105" width="21.7109375" style="53" customWidth="1"/>
    <col min="15106" max="15106" width="40.28515625" style="53" customWidth="1"/>
    <col min="15107" max="15109" width="19.85546875" style="53" customWidth="1"/>
    <col min="15110" max="15110" width="17.42578125" style="53" customWidth="1"/>
    <col min="15111" max="15120" width="8.85546875" style="53" customWidth="1"/>
    <col min="15121" max="15121" width="12.28515625" style="53" customWidth="1"/>
    <col min="15122" max="15122" width="5.5703125" style="53" customWidth="1"/>
    <col min="15123" max="15123" width="12.28515625" style="53" customWidth="1"/>
    <col min="15124" max="15124" width="6" style="53" customWidth="1"/>
    <col min="15125" max="15125" width="13.28515625" style="53" customWidth="1"/>
    <col min="15126" max="15357" width="8.85546875" style="53"/>
    <col min="15358" max="15358" width="6.42578125" style="53" customWidth="1"/>
    <col min="15359" max="15359" width="66.42578125" style="53" customWidth="1"/>
    <col min="15360" max="15360" width="26.85546875" style="53" customWidth="1"/>
    <col min="15361" max="15361" width="21.7109375" style="53" customWidth="1"/>
    <col min="15362" max="15362" width="40.28515625" style="53" customWidth="1"/>
    <col min="15363" max="15365" width="19.85546875" style="53" customWidth="1"/>
    <col min="15366" max="15366" width="17.42578125" style="53" customWidth="1"/>
    <col min="15367" max="15376" width="8.85546875" style="53" customWidth="1"/>
    <col min="15377" max="15377" width="12.28515625" style="53" customWidth="1"/>
    <col min="15378" max="15378" width="5.5703125" style="53" customWidth="1"/>
    <col min="15379" max="15379" width="12.28515625" style="53" customWidth="1"/>
    <col min="15380" max="15380" width="6" style="53" customWidth="1"/>
    <col min="15381" max="15381" width="13.28515625" style="53" customWidth="1"/>
    <col min="15382" max="15613" width="8.85546875" style="53"/>
    <col min="15614" max="15614" width="6.42578125" style="53" customWidth="1"/>
    <col min="15615" max="15615" width="66.42578125" style="53" customWidth="1"/>
    <col min="15616" max="15616" width="26.85546875" style="53" customWidth="1"/>
    <col min="15617" max="15617" width="21.7109375" style="53" customWidth="1"/>
    <col min="15618" max="15618" width="40.28515625" style="53" customWidth="1"/>
    <col min="15619" max="15621" width="19.85546875" style="53" customWidth="1"/>
    <col min="15622" max="15622" width="17.42578125" style="53" customWidth="1"/>
    <col min="15623" max="15632" width="8.85546875" style="53" customWidth="1"/>
    <col min="15633" max="15633" width="12.28515625" style="53" customWidth="1"/>
    <col min="15634" max="15634" width="5.5703125" style="53" customWidth="1"/>
    <col min="15635" max="15635" width="12.28515625" style="53" customWidth="1"/>
    <col min="15636" max="15636" width="6" style="53" customWidth="1"/>
    <col min="15637" max="15637" width="13.28515625" style="53" customWidth="1"/>
    <col min="15638" max="15869" width="8.85546875" style="53"/>
    <col min="15870" max="15870" width="6.42578125" style="53" customWidth="1"/>
    <col min="15871" max="15871" width="66.42578125" style="53" customWidth="1"/>
    <col min="15872" max="15872" width="26.85546875" style="53" customWidth="1"/>
    <col min="15873" max="15873" width="21.7109375" style="53" customWidth="1"/>
    <col min="15874" max="15874" width="40.28515625" style="53" customWidth="1"/>
    <col min="15875" max="15877" width="19.85546875" style="53" customWidth="1"/>
    <col min="15878" max="15878" width="17.42578125" style="53" customWidth="1"/>
    <col min="15879" max="15888" width="8.85546875" style="53" customWidth="1"/>
    <col min="15889" max="15889" width="12.28515625" style="53" customWidth="1"/>
    <col min="15890" max="15890" width="5.5703125" style="53" customWidth="1"/>
    <col min="15891" max="15891" width="12.28515625" style="53" customWidth="1"/>
    <col min="15892" max="15892" width="6" style="53" customWidth="1"/>
    <col min="15893" max="15893" width="13.28515625" style="53" customWidth="1"/>
    <col min="15894" max="16125" width="8.85546875" style="53"/>
    <col min="16126" max="16126" width="6.42578125" style="53" customWidth="1"/>
    <col min="16127" max="16127" width="66.42578125" style="53" customWidth="1"/>
    <col min="16128" max="16128" width="26.85546875" style="53" customWidth="1"/>
    <col min="16129" max="16129" width="21.7109375" style="53" customWidth="1"/>
    <col min="16130" max="16130" width="40.28515625" style="53" customWidth="1"/>
    <col min="16131" max="16133" width="19.85546875" style="53" customWidth="1"/>
    <col min="16134" max="16134" width="17.42578125" style="53" customWidth="1"/>
    <col min="16135" max="16144" width="8.85546875" style="53" customWidth="1"/>
    <col min="16145" max="16145" width="12.28515625" style="53" customWidth="1"/>
    <col min="16146" max="16146" width="5.5703125" style="53" customWidth="1"/>
    <col min="16147" max="16147" width="12.28515625" style="53" customWidth="1"/>
    <col min="16148" max="16148" width="6" style="53" customWidth="1"/>
    <col min="16149" max="16149" width="13.28515625" style="53" customWidth="1"/>
    <col min="16150" max="16384" width="8.85546875" style="53"/>
  </cols>
  <sheetData>
    <row r="1" spans="1:21" x14ac:dyDescent="0.3">
      <c r="E1" s="232" t="s">
        <v>435</v>
      </c>
    </row>
    <row r="3" spans="1:21" x14ac:dyDescent="0.3">
      <c r="A3" s="1263" t="s">
        <v>589</v>
      </c>
      <c r="B3" s="1263"/>
      <c r="C3" s="1263"/>
      <c r="D3" s="1263"/>
      <c r="E3" s="1263"/>
    </row>
    <row r="4" spans="1:2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2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52"/>
      <c r="H5" s="52"/>
    </row>
    <row r="6" spans="1:21" ht="39.75" customHeight="1" x14ac:dyDescent="0.3">
      <c r="A6" s="1242" t="s">
        <v>826</v>
      </c>
      <c r="B6" s="1242"/>
      <c r="C6" s="1242"/>
      <c r="D6" s="1242"/>
      <c r="E6" s="1242"/>
      <c r="F6" s="279"/>
      <c r="G6" s="84"/>
      <c r="H6" s="84"/>
    </row>
    <row r="7" spans="1:2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21" x14ac:dyDescent="0.3">
      <c r="A8" s="128"/>
    </row>
    <row r="9" spans="1:21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</row>
    <row r="10" spans="1:21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Q10" s="115"/>
      <c r="R10" s="115"/>
      <c r="S10" s="115"/>
      <c r="T10" s="115"/>
      <c r="U10" s="124"/>
    </row>
    <row r="11" spans="1:21" ht="24" hidden="1" customHeight="1" x14ac:dyDescent="0.3">
      <c r="A11" s="130">
        <v>1</v>
      </c>
      <c r="B11" s="131" t="s">
        <v>358</v>
      </c>
      <c r="C11" s="132" t="e">
        <f>E11/D11</f>
        <v>#DIV/0!</v>
      </c>
      <c r="D11" s="133"/>
      <c r="E11" s="133"/>
      <c r="Q11" s="117"/>
      <c r="R11" s="115"/>
      <c r="S11" s="117"/>
      <c r="T11" s="115"/>
      <c r="U11" s="134"/>
    </row>
    <row r="12" spans="1:21" ht="23.25" hidden="1" customHeight="1" x14ac:dyDescent="0.3">
      <c r="A12" s="130">
        <v>2</v>
      </c>
      <c r="B12" s="131" t="s">
        <v>359</v>
      </c>
      <c r="C12" s="132" t="e">
        <f t="shared" ref="C12:C19" si="0">E12/D12</f>
        <v>#DIV/0!</v>
      </c>
      <c r="D12" s="133"/>
      <c r="E12" s="133"/>
    </row>
    <row r="13" spans="1:21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</row>
    <row r="14" spans="1:21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</row>
    <row r="15" spans="1:21" ht="26.25" customHeight="1" x14ac:dyDescent="0.3">
      <c r="A15" s="130">
        <v>5</v>
      </c>
      <c r="B15" s="131" t="s">
        <v>361</v>
      </c>
      <c r="C15" s="132">
        <f t="shared" si="0"/>
        <v>591.16365899191044</v>
      </c>
      <c r="D15" s="133">
        <v>32.14</v>
      </c>
      <c r="E15" s="133">
        <v>19000</v>
      </c>
    </row>
    <row r="16" spans="1:21" ht="26.25" hidden="1" customHeight="1" x14ac:dyDescent="0.3">
      <c r="A16" s="130">
        <v>6</v>
      </c>
      <c r="B16" s="131" t="s">
        <v>363</v>
      </c>
      <c r="C16" s="132" t="e">
        <f t="shared" si="0"/>
        <v>#DIV/0!</v>
      </c>
      <c r="D16" s="133"/>
      <c r="E16" s="133"/>
    </row>
    <row r="17" spans="1:6" ht="26.25" hidden="1" customHeight="1" x14ac:dyDescent="0.3">
      <c r="A17" s="130">
        <v>7</v>
      </c>
      <c r="B17" s="131" t="s">
        <v>365</v>
      </c>
      <c r="C17" s="132" t="e">
        <f t="shared" si="0"/>
        <v>#DIV/0!</v>
      </c>
      <c r="D17" s="133"/>
      <c r="E17" s="378"/>
    </row>
    <row r="18" spans="1:6" ht="26.25" hidden="1" customHeight="1" x14ac:dyDescent="0.3">
      <c r="A18" s="130">
        <v>8</v>
      </c>
      <c r="B18" s="131" t="s">
        <v>364</v>
      </c>
      <c r="C18" s="132" t="e">
        <f t="shared" si="0"/>
        <v>#DIV/0!</v>
      </c>
      <c r="D18" s="133"/>
      <c r="E18" s="133"/>
    </row>
    <row r="19" spans="1:6" ht="26.25" hidden="1" customHeight="1" x14ac:dyDescent="0.3">
      <c r="A19" s="130">
        <v>9</v>
      </c>
      <c r="B19" s="131" t="s">
        <v>545</v>
      </c>
      <c r="C19" s="132" t="e">
        <f t="shared" si="0"/>
        <v>#DIV/0!</v>
      </c>
      <c r="D19" s="133"/>
      <c r="E19" s="133"/>
    </row>
    <row r="20" spans="1:6" x14ac:dyDescent="0.3">
      <c r="A20" s="130"/>
      <c r="B20" s="131"/>
      <c r="C20" s="130"/>
      <c r="D20" s="133"/>
      <c r="E20" s="133" t="str">
        <f>IF(C20*D20=0," ",C20*D20)</f>
        <v xml:space="preserve"> </v>
      </c>
    </row>
    <row r="21" spans="1:6" s="135" customFormat="1" ht="22.15" customHeight="1" x14ac:dyDescent="0.3">
      <c r="A21" s="472"/>
      <c r="B21" s="439" t="s">
        <v>295</v>
      </c>
      <c r="C21" s="473" t="s">
        <v>305</v>
      </c>
      <c r="D21" s="473" t="s">
        <v>305</v>
      </c>
      <c r="E21" s="474">
        <f>SUM(E11:E20)</f>
        <v>19000</v>
      </c>
    </row>
    <row r="22" spans="1:6" s="97" customFormat="1" ht="22.15" customHeight="1" x14ac:dyDescent="0.3">
      <c r="A22" s="136"/>
      <c r="B22" s="137"/>
      <c r="C22" s="114"/>
      <c r="D22" s="114"/>
      <c r="E22" s="138"/>
    </row>
    <row r="23" spans="1:6" s="477" customFormat="1" ht="23.25" customHeight="1" x14ac:dyDescent="0.25">
      <c r="A23" s="696" t="s">
        <v>762</v>
      </c>
      <c r="C23" s="476"/>
      <c r="E23" s="864" t="s">
        <v>1101</v>
      </c>
      <c r="F23" s="296"/>
    </row>
    <row r="24" spans="1:6" s="297" customFormat="1" ht="12.75" x14ac:dyDescent="0.25">
      <c r="C24" s="298" t="s">
        <v>131</v>
      </c>
      <c r="E24" s="298" t="s">
        <v>132</v>
      </c>
      <c r="F24" s="299"/>
    </row>
    <row r="25" spans="1:6" s="41" customFormat="1" ht="15.75" x14ac:dyDescent="0.25">
      <c r="F25" s="300"/>
    </row>
    <row r="26" spans="1:6" s="477" customFormat="1" ht="23.25" customHeight="1" x14ac:dyDescent="0.25">
      <c r="A26" s="475" t="s">
        <v>133</v>
      </c>
      <c r="C26" s="476"/>
      <c r="E26" s="869" t="s">
        <v>1104</v>
      </c>
      <c r="F26" s="296"/>
    </row>
    <row r="27" spans="1:6" s="297" customFormat="1" ht="12.75" x14ac:dyDescent="0.25">
      <c r="C27" s="298" t="s">
        <v>131</v>
      </c>
      <c r="E27" s="298" t="s">
        <v>132</v>
      </c>
      <c r="F27" s="299"/>
    </row>
    <row r="29" spans="1:6" s="139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17.42578125" style="53" customWidth="1"/>
    <col min="7" max="16" width="8.85546875" style="53" customWidth="1"/>
    <col min="17" max="17" width="12.28515625" style="53" customWidth="1"/>
    <col min="18" max="18" width="5.5703125" style="53" customWidth="1"/>
    <col min="19" max="19" width="12.28515625" style="53" customWidth="1"/>
    <col min="20" max="20" width="6" style="53" customWidth="1"/>
    <col min="21" max="21" width="13.28515625" style="53" customWidth="1"/>
    <col min="22" max="253" width="8.85546875" style="53"/>
    <col min="254" max="254" width="6.42578125" style="53" customWidth="1"/>
    <col min="255" max="255" width="66.42578125" style="53" customWidth="1"/>
    <col min="256" max="256" width="26.85546875" style="53" customWidth="1"/>
    <col min="257" max="257" width="21.7109375" style="53" customWidth="1"/>
    <col min="258" max="258" width="40.28515625" style="53" customWidth="1"/>
    <col min="259" max="261" width="19.85546875" style="53" customWidth="1"/>
    <col min="262" max="262" width="17.42578125" style="53" customWidth="1"/>
    <col min="263" max="272" width="8.85546875" style="53" customWidth="1"/>
    <col min="273" max="273" width="12.28515625" style="53" customWidth="1"/>
    <col min="274" max="274" width="5.5703125" style="53" customWidth="1"/>
    <col min="275" max="275" width="12.28515625" style="53" customWidth="1"/>
    <col min="276" max="276" width="6" style="53" customWidth="1"/>
    <col min="277" max="277" width="13.28515625" style="53" customWidth="1"/>
    <col min="278" max="509" width="8.85546875" style="53"/>
    <col min="510" max="510" width="6.42578125" style="53" customWidth="1"/>
    <col min="511" max="511" width="66.42578125" style="53" customWidth="1"/>
    <col min="512" max="512" width="26.85546875" style="53" customWidth="1"/>
    <col min="513" max="513" width="21.7109375" style="53" customWidth="1"/>
    <col min="514" max="514" width="40.28515625" style="53" customWidth="1"/>
    <col min="515" max="517" width="19.85546875" style="53" customWidth="1"/>
    <col min="518" max="518" width="17.42578125" style="53" customWidth="1"/>
    <col min="519" max="528" width="8.85546875" style="53" customWidth="1"/>
    <col min="529" max="529" width="12.28515625" style="53" customWidth="1"/>
    <col min="530" max="530" width="5.5703125" style="53" customWidth="1"/>
    <col min="531" max="531" width="12.28515625" style="53" customWidth="1"/>
    <col min="532" max="532" width="6" style="53" customWidth="1"/>
    <col min="533" max="533" width="13.28515625" style="53" customWidth="1"/>
    <col min="534" max="765" width="8.85546875" style="53"/>
    <col min="766" max="766" width="6.42578125" style="53" customWidth="1"/>
    <col min="767" max="767" width="66.42578125" style="53" customWidth="1"/>
    <col min="768" max="768" width="26.85546875" style="53" customWidth="1"/>
    <col min="769" max="769" width="21.7109375" style="53" customWidth="1"/>
    <col min="770" max="770" width="40.28515625" style="53" customWidth="1"/>
    <col min="771" max="773" width="19.85546875" style="53" customWidth="1"/>
    <col min="774" max="774" width="17.42578125" style="53" customWidth="1"/>
    <col min="775" max="784" width="8.85546875" style="53" customWidth="1"/>
    <col min="785" max="785" width="12.28515625" style="53" customWidth="1"/>
    <col min="786" max="786" width="5.5703125" style="53" customWidth="1"/>
    <col min="787" max="787" width="12.28515625" style="53" customWidth="1"/>
    <col min="788" max="788" width="6" style="53" customWidth="1"/>
    <col min="789" max="789" width="13.28515625" style="53" customWidth="1"/>
    <col min="790" max="1021" width="8.85546875" style="53"/>
    <col min="1022" max="1022" width="6.42578125" style="53" customWidth="1"/>
    <col min="1023" max="1023" width="66.42578125" style="53" customWidth="1"/>
    <col min="1024" max="1024" width="26.85546875" style="53" customWidth="1"/>
    <col min="1025" max="1025" width="21.7109375" style="53" customWidth="1"/>
    <col min="1026" max="1026" width="40.28515625" style="53" customWidth="1"/>
    <col min="1027" max="1029" width="19.85546875" style="53" customWidth="1"/>
    <col min="1030" max="1030" width="17.42578125" style="53" customWidth="1"/>
    <col min="1031" max="1040" width="8.85546875" style="53" customWidth="1"/>
    <col min="1041" max="1041" width="12.28515625" style="53" customWidth="1"/>
    <col min="1042" max="1042" width="5.5703125" style="53" customWidth="1"/>
    <col min="1043" max="1043" width="12.28515625" style="53" customWidth="1"/>
    <col min="1044" max="1044" width="6" style="53" customWidth="1"/>
    <col min="1045" max="1045" width="13.28515625" style="53" customWidth="1"/>
    <col min="1046" max="1277" width="8.85546875" style="53"/>
    <col min="1278" max="1278" width="6.42578125" style="53" customWidth="1"/>
    <col min="1279" max="1279" width="66.42578125" style="53" customWidth="1"/>
    <col min="1280" max="1280" width="26.85546875" style="53" customWidth="1"/>
    <col min="1281" max="1281" width="21.7109375" style="53" customWidth="1"/>
    <col min="1282" max="1282" width="40.28515625" style="53" customWidth="1"/>
    <col min="1283" max="1285" width="19.85546875" style="53" customWidth="1"/>
    <col min="1286" max="1286" width="17.42578125" style="53" customWidth="1"/>
    <col min="1287" max="1296" width="8.85546875" style="53" customWidth="1"/>
    <col min="1297" max="1297" width="12.28515625" style="53" customWidth="1"/>
    <col min="1298" max="1298" width="5.5703125" style="53" customWidth="1"/>
    <col min="1299" max="1299" width="12.28515625" style="53" customWidth="1"/>
    <col min="1300" max="1300" width="6" style="53" customWidth="1"/>
    <col min="1301" max="1301" width="13.28515625" style="53" customWidth="1"/>
    <col min="1302" max="1533" width="8.85546875" style="53"/>
    <col min="1534" max="1534" width="6.42578125" style="53" customWidth="1"/>
    <col min="1535" max="1535" width="66.42578125" style="53" customWidth="1"/>
    <col min="1536" max="1536" width="26.85546875" style="53" customWidth="1"/>
    <col min="1537" max="1537" width="21.7109375" style="53" customWidth="1"/>
    <col min="1538" max="1538" width="40.28515625" style="53" customWidth="1"/>
    <col min="1539" max="1541" width="19.85546875" style="53" customWidth="1"/>
    <col min="1542" max="1542" width="17.42578125" style="53" customWidth="1"/>
    <col min="1543" max="1552" width="8.85546875" style="53" customWidth="1"/>
    <col min="1553" max="1553" width="12.28515625" style="53" customWidth="1"/>
    <col min="1554" max="1554" width="5.5703125" style="53" customWidth="1"/>
    <col min="1555" max="1555" width="12.28515625" style="53" customWidth="1"/>
    <col min="1556" max="1556" width="6" style="53" customWidth="1"/>
    <col min="1557" max="1557" width="13.28515625" style="53" customWidth="1"/>
    <col min="1558" max="1789" width="8.85546875" style="53"/>
    <col min="1790" max="1790" width="6.42578125" style="53" customWidth="1"/>
    <col min="1791" max="1791" width="66.42578125" style="53" customWidth="1"/>
    <col min="1792" max="1792" width="26.85546875" style="53" customWidth="1"/>
    <col min="1793" max="1793" width="21.7109375" style="53" customWidth="1"/>
    <col min="1794" max="1794" width="40.28515625" style="53" customWidth="1"/>
    <col min="1795" max="1797" width="19.85546875" style="53" customWidth="1"/>
    <col min="1798" max="1798" width="17.42578125" style="53" customWidth="1"/>
    <col min="1799" max="1808" width="8.85546875" style="53" customWidth="1"/>
    <col min="1809" max="1809" width="12.28515625" style="53" customWidth="1"/>
    <col min="1810" max="1810" width="5.5703125" style="53" customWidth="1"/>
    <col min="1811" max="1811" width="12.28515625" style="53" customWidth="1"/>
    <col min="1812" max="1812" width="6" style="53" customWidth="1"/>
    <col min="1813" max="1813" width="13.28515625" style="53" customWidth="1"/>
    <col min="1814" max="2045" width="8.85546875" style="53"/>
    <col min="2046" max="2046" width="6.42578125" style="53" customWidth="1"/>
    <col min="2047" max="2047" width="66.42578125" style="53" customWidth="1"/>
    <col min="2048" max="2048" width="26.85546875" style="53" customWidth="1"/>
    <col min="2049" max="2049" width="21.7109375" style="53" customWidth="1"/>
    <col min="2050" max="2050" width="40.28515625" style="53" customWidth="1"/>
    <col min="2051" max="2053" width="19.85546875" style="53" customWidth="1"/>
    <col min="2054" max="2054" width="17.42578125" style="53" customWidth="1"/>
    <col min="2055" max="2064" width="8.85546875" style="53" customWidth="1"/>
    <col min="2065" max="2065" width="12.28515625" style="53" customWidth="1"/>
    <col min="2066" max="2066" width="5.5703125" style="53" customWidth="1"/>
    <col min="2067" max="2067" width="12.28515625" style="53" customWidth="1"/>
    <col min="2068" max="2068" width="6" style="53" customWidth="1"/>
    <col min="2069" max="2069" width="13.28515625" style="53" customWidth="1"/>
    <col min="2070" max="2301" width="8.85546875" style="53"/>
    <col min="2302" max="2302" width="6.42578125" style="53" customWidth="1"/>
    <col min="2303" max="2303" width="66.42578125" style="53" customWidth="1"/>
    <col min="2304" max="2304" width="26.85546875" style="53" customWidth="1"/>
    <col min="2305" max="2305" width="21.7109375" style="53" customWidth="1"/>
    <col min="2306" max="2306" width="40.28515625" style="53" customWidth="1"/>
    <col min="2307" max="2309" width="19.85546875" style="53" customWidth="1"/>
    <col min="2310" max="2310" width="17.42578125" style="53" customWidth="1"/>
    <col min="2311" max="2320" width="8.85546875" style="53" customWidth="1"/>
    <col min="2321" max="2321" width="12.28515625" style="53" customWidth="1"/>
    <col min="2322" max="2322" width="5.5703125" style="53" customWidth="1"/>
    <col min="2323" max="2323" width="12.28515625" style="53" customWidth="1"/>
    <col min="2324" max="2324" width="6" style="53" customWidth="1"/>
    <col min="2325" max="2325" width="13.28515625" style="53" customWidth="1"/>
    <col min="2326" max="2557" width="8.85546875" style="53"/>
    <col min="2558" max="2558" width="6.42578125" style="53" customWidth="1"/>
    <col min="2559" max="2559" width="66.42578125" style="53" customWidth="1"/>
    <col min="2560" max="2560" width="26.85546875" style="53" customWidth="1"/>
    <col min="2561" max="2561" width="21.7109375" style="53" customWidth="1"/>
    <col min="2562" max="2562" width="40.28515625" style="53" customWidth="1"/>
    <col min="2563" max="2565" width="19.85546875" style="53" customWidth="1"/>
    <col min="2566" max="2566" width="17.42578125" style="53" customWidth="1"/>
    <col min="2567" max="2576" width="8.85546875" style="53" customWidth="1"/>
    <col min="2577" max="2577" width="12.28515625" style="53" customWidth="1"/>
    <col min="2578" max="2578" width="5.5703125" style="53" customWidth="1"/>
    <col min="2579" max="2579" width="12.28515625" style="53" customWidth="1"/>
    <col min="2580" max="2580" width="6" style="53" customWidth="1"/>
    <col min="2581" max="2581" width="13.28515625" style="53" customWidth="1"/>
    <col min="2582" max="2813" width="8.85546875" style="53"/>
    <col min="2814" max="2814" width="6.42578125" style="53" customWidth="1"/>
    <col min="2815" max="2815" width="66.42578125" style="53" customWidth="1"/>
    <col min="2816" max="2816" width="26.85546875" style="53" customWidth="1"/>
    <col min="2817" max="2817" width="21.7109375" style="53" customWidth="1"/>
    <col min="2818" max="2818" width="40.28515625" style="53" customWidth="1"/>
    <col min="2819" max="2821" width="19.85546875" style="53" customWidth="1"/>
    <col min="2822" max="2822" width="17.42578125" style="53" customWidth="1"/>
    <col min="2823" max="2832" width="8.85546875" style="53" customWidth="1"/>
    <col min="2833" max="2833" width="12.28515625" style="53" customWidth="1"/>
    <col min="2834" max="2834" width="5.5703125" style="53" customWidth="1"/>
    <col min="2835" max="2835" width="12.28515625" style="53" customWidth="1"/>
    <col min="2836" max="2836" width="6" style="53" customWidth="1"/>
    <col min="2837" max="2837" width="13.28515625" style="53" customWidth="1"/>
    <col min="2838" max="3069" width="8.85546875" style="53"/>
    <col min="3070" max="3070" width="6.42578125" style="53" customWidth="1"/>
    <col min="3071" max="3071" width="66.42578125" style="53" customWidth="1"/>
    <col min="3072" max="3072" width="26.85546875" style="53" customWidth="1"/>
    <col min="3073" max="3073" width="21.7109375" style="53" customWidth="1"/>
    <col min="3074" max="3074" width="40.28515625" style="53" customWidth="1"/>
    <col min="3075" max="3077" width="19.85546875" style="53" customWidth="1"/>
    <col min="3078" max="3078" width="17.42578125" style="53" customWidth="1"/>
    <col min="3079" max="3088" width="8.85546875" style="53" customWidth="1"/>
    <col min="3089" max="3089" width="12.28515625" style="53" customWidth="1"/>
    <col min="3090" max="3090" width="5.5703125" style="53" customWidth="1"/>
    <col min="3091" max="3091" width="12.28515625" style="53" customWidth="1"/>
    <col min="3092" max="3092" width="6" style="53" customWidth="1"/>
    <col min="3093" max="3093" width="13.28515625" style="53" customWidth="1"/>
    <col min="3094" max="3325" width="8.85546875" style="53"/>
    <col min="3326" max="3326" width="6.42578125" style="53" customWidth="1"/>
    <col min="3327" max="3327" width="66.42578125" style="53" customWidth="1"/>
    <col min="3328" max="3328" width="26.85546875" style="53" customWidth="1"/>
    <col min="3329" max="3329" width="21.7109375" style="53" customWidth="1"/>
    <col min="3330" max="3330" width="40.28515625" style="53" customWidth="1"/>
    <col min="3331" max="3333" width="19.85546875" style="53" customWidth="1"/>
    <col min="3334" max="3334" width="17.42578125" style="53" customWidth="1"/>
    <col min="3335" max="3344" width="8.85546875" style="53" customWidth="1"/>
    <col min="3345" max="3345" width="12.28515625" style="53" customWidth="1"/>
    <col min="3346" max="3346" width="5.5703125" style="53" customWidth="1"/>
    <col min="3347" max="3347" width="12.28515625" style="53" customWidth="1"/>
    <col min="3348" max="3348" width="6" style="53" customWidth="1"/>
    <col min="3349" max="3349" width="13.28515625" style="53" customWidth="1"/>
    <col min="3350" max="3581" width="8.85546875" style="53"/>
    <col min="3582" max="3582" width="6.42578125" style="53" customWidth="1"/>
    <col min="3583" max="3583" width="66.42578125" style="53" customWidth="1"/>
    <col min="3584" max="3584" width="26.85546875" style="53" customWidth="1"/>
    <col min="3585" max="3585" width="21.7109375" style="53" customWidth="1"/>
    <col min="3586" max="3586" width="40.28515625" style="53" customWidth="1"/>
    <col min="3587" max="3589" width="19.85546875" style="53" customWidth="1"/>
    <col min="3590" max="3590" width="17.42578125" style="53" customWidth="1"/>
    <col min="3591" max="3600" width="8.85546875" style="53" customWidth="1"/>
    <col min="3601" max="3601" width="12.28515625" style="53" customWidth="1"/>
    <col min="3602" max="3602" width="5.5703125" style="53" customWidth="1"/>
    <col min="3603" max="3603" width="12.28515625" style="53" customWidth="1"/>
    <col min="3604" max="3604" width="6" style="53" customWidth="1"/>
    <col min="3605" max="3605" width="13.28515625" style="53" customWidth="1"/>
    <col min="3606" max="3837" width="8.85546875" style="53"/>
    <col min="3838" max="3838" width="6.42578125" style="53" customWidth="1"/>
    <col min="3839" max="3839" width="66.42578125" style="53" customWidth="1"/>
    <col min="3840" max="3840" width="26.85546875" style="53" customWidth="1"/>
    <col min="3841" max="3841" width="21.7109375" style="53" customWidth="1"/>
    <col min="3842" max="3842" width="40.28515625" style="53" customWidth="1"/>
    <col min="3843" max="3845" width="19.85546875" style="53" customWidth="1"/>
    <col min="3846" max="3846" width="17.42578125" style="53" customWidth="1"/>
    <col min="3847" max="3856" width="8.85546875" style="53" customWidth="1"/>
    <col min="3857" max="3857" width="12.28515625" style="53" customWidth="1"/>
    <col min="3858" max="3858" width="5.5703125" style="53" customWidth="1"/>
    <col min="3859" max="3859" width="12.28515625" style="53" customWidth="1"/>
    <col min="3860" max="3860" width="6" style="53" customWidth="1"/>
    <col min="3861" max="3861" width="13.28515625" style="53" customWidth="1"/>
    <col min="3862" max="4093" width="8.85546875" style="53"/>
    <col min="4094" max="4094" width="6.42578125" style="53" customWidth="1"/>
    <col min="4095" max="4095" width="66.42578125" style="53" customWidth="1"/>
    <col min="4096" max="4096" width="26.85546875" style="53" customWidth="1"/>
    <col min="4097" max="4097" width="21.7109375" style="53" customWidth="1"/>
    <col min="4098" max="4098" width="40.28515625" style="53" customWidth="1"/>
    <col min="4099" max="4101" width="19.85546875" style="53" customWidth="1"/>
    <col min="4102" max="4102" width="17.42578125" style="53" customWidth="1"/>
    <col min="4103" max="4112" width="8.85546875" style="53" customWidth="1"/>
    <col min="4113" max="4113" width="12.28515625" style="53" customWidth="1"/>
    <col min="4114" max="4114" width="5.5703125" style="53" customWidth="1"/>
    <col min="4115" max="4115" width="12.28515625" style="53" customWidth="1"/>
    <col min="4116" max="4116" width="6" style="53" customWidth="1"/>
    <col min="4117" max="4117" width="13.28515625" style="53" customWidth="1"/>
    <col min="4118" max="4349" width="8.85546875" style="53"/>
    <col min="4350" max="4350" width="6.42578125" style="53" customWidth="1"/>
    <col min="4351" max="4351" width="66.42578125" style="53" customWidth="1"/>
    <col min="4352" max="4352" width="26.85546875" style="53" customWidth="1"/>
    <col min="4353" max="4353" width="21.7109375" style="53" customWidth="1"/>
    <col min="4354" max="4354" width="40.28515625" style="53" customWidth="1"/>
    <col min="4355" max="4357" width="19.85546875" style="53" customWidth="1"/>
    <col min="4358" max="4358" width="17.42578125" style="53" customWidth="1"/>
    <col min="4359" max="4368" width="8.85546875" style="53" customWidth="1"/>
    <col min="4369" max="4369" width="12.28515625" style="53" customWidth="1"/>
    <col min="4370" max="4370" width="5.5703125" style="53" customWidth="1"/>
    <col min="4371" max="4371" width="12.28515625" style="53" customWidth="1"/>
    <col min="4372" max="4372" width="6" style="53" customWidth="1"/>
    <col min="4373" max="4373" width="13.28515625" style="53" customWidth="1"/>
    <col min="4374" max="4605" width="8.85546875" style="53"/>
    <col min="4606" max="4606" width="6.42578125" style="53" customWidth="1"/>
    <col min="4607" max="4607" width="66.42578125" style="53" customWidth="1"/>
    <col min="4608" max="4608" width="26.85546875" style="53" customWidth="1"/>
    <col min="4609" max="4609" width="21.7109375" style="53" customWidth="1"/>
    <col min="4610" max="4610" width="40.28515625" style="53" customWidth="1"/>
    <col min="4611" max="4613" width="19.85546875" style="53" customWidth="1"/>
    <col min="4614" max="4614" width="17.42578125" style="53" customWidth="1"/>
    <col min="4615" max="4624" width="8.85546875" style="53" customWidth="1"/>
    <col min="4625" max="4625" width="12.28515625" style="53" customWidth="1"/>
    <col min="4626" max="4626" width="5.5703125" style="53" customWidth="1"/>
    <col min="4627" max="4627" width="12.28515625" style="53" customWidth="1"/>
    <col min="4628" max="4628" width="6" style="53" customWidth="1"/>
    <col min="4629" max="4629" width="13.28515625" style="53" customWidth="1"/>
    <col min="4630" max="4861" width="8.85546875" style="53"/>
    <col min="4862" max="4862" width="6.42578125" style="53" customWidth="1"/>
    <col min="4863" max="4863" width="66.42578125" style="53" customWidth="1"/>
    <col min="4864" max="4864" width="26.85546875" style="53" customWidth="1"/>
    <col min="4865" max="4865" width="21.7109375" style="53" customWidth="1"/>
    <col min="4866" max="4866" width="40.28515625" style="53" customWidth="1"/>
    <col min="4867" max="4869" width="19.85546875" style="53" customWidth="1"/>
    <col min="4870" max="4870" width="17.42578125" style="53" customWidth="1"/>
    <col min="4871" max="4880" width="8.85546875" style="53" customWidth="1"/>
    <col min="4881" max="4881" width="12.28515625" style="53" customWidth="1"/>
    <col min="4882" max="4882" width="5.5703125" style="53" customWidth="1"/>
    <col min="4883" max="4883" width="12.28515625" style="53" customWidth="1"/>
    <col min="4884" max="4884" width="6" style="53" customWidth="1"/>
    <col min="4885" max="4885" width="13.28515625" style="53" customWidth="1"/>
    <col min="4886" max="5117" width="8.85546875" style="53"/>
    <col min="5118" max="5118" width="6.42578125" style="53" customWidth="1"/>
    <col min="5119" max="5119" width="66.42578125" style="53" customWidth="1"/>
    <col min="5120" max="5120" width="26.85546875" style="53" customWidth="1"/>
    <col min="5121" max="5121" width="21.7109375" style="53" customWidth="1"/>
    <col min="5122" max="5122" width="40.28515625" style="53" customWidth="1"/>
    <col min="5123" max="5125" width="19.85546875" style="53" customWidth="1"/>
    <col min="5126" max="5126" width="17.42578125" style="53" customWidth="1"/>
    <col min="5127" max="5136" width="8.85546875" style="53" customWidth="1"/>
    <col min="5137" max="5137" width="12.28515625" style="53" customWidth="1"/>
    <col min="5138" max="5138" width="5.5703125" style="53" customWidth="1"/>
    <col min="5139" max="5139" width="12.28515625" style="53" customWidth="1"/>
    <col min="5140" max="5140" width="6" style="53" customWidth="1"/>
    <col min="5141" max="5141" width="13.28515625" style="53" customWidth="1"/>
    <col min="5142" max="5373" width="8.85546875" style="53"/>
    <col min="5374" max="5374" width="6.42578125" style="53" customWidth="1"/>
    <col min="5375" max="5375" width="66.42578125" style="53" customWidth="1"/>
    <col min="5376" max="5376" width="26.85546875" style="53" customWidth="1"/>
    <col min="5377" max="5377" width="21.7109375" style="53" customWidth="1"/>
    <col min="5378" max="5378" width="40.28515625" style="53" customWidth="1"/>
    <col min="5379" max="5381" width="19.85546875" style="53" customWidth="1"/>
    <col min="5382" max="5382" width="17.42578125" style="53" customWidth="1"/>
    <col min="5383" max="5392" width="8.85546875" style="53" customWidth="1"/>
    <col min="5393" max="5393" width="12.28515625" style="53" customWidth="1"/>
    <col min="5394" max="5394" width="5.5703125" style="53" customWidth="1"/>
    <col min="5395" max="5395" width="12.28515625" style="53" customWidth="1"/>
    <col min="5396" max="5396" width="6" style="53" customWidth="1"/>
    <col min="5397" max="5397" width="13.28515625" style="53" customWidth="1"/>
    <col min="5398" max="5629" width="8.85546875" style="53"/>
    <col min="5630" max="5630" width="6.42578125" style="53" customWidth="1"/>
    <col min="5631" max="5631" width="66.42578125" style="53" customWidth="1"/>
    <col min="5632" max="5632" width="26.85546875" style="53" customWidth="1"/>
    <col min="5633" max="5633" width="21.7109375" style="53" customWidth="1"/>
    <col min="5634" max="5634" width="40.28515625" style="53" customWidth="1"/>
    <col min="5635" max="5637" width="19.85546875" style="53" customWidth="1"/>
    <col min="5638" max="5638" width="17.42578125" style="53" customWidth="1"/>
    <col min="5639" max="5648" width="8.85546875" style="53" customWidth="1"/>
    <col min="5649" max="5649" width="12.28515625" style="53" customWidth="1"/>
    <col min="5650" max="5650" width="5.5703125" style="53" customWidth="1"/>
    <col min="5651" max="5651" width="12.28515625" style="53" customWidth="1"/>
    <col min="5652" max="5652" width="6" style="53" customWidth="1"/>
    <col min="5653" max="5653" width="13.28515625" style="53" customWidth="1"/>
    <col min="5654" max="5885" width="8.85546875" style="53"/>
    <col min="5886" max="5886" width="6.42578125" style="53" customWidth="1"/>
    <col min="5887" max="5887" width="66.42578125" style="53" customWidth="1"/>
    <col min="5888" max="5888" width="26.85546875" style="53" customWidth="1"/>
    <col min="5889" max="5889" width="21.7109375" style="53" customWidth="1"/>
    <col min="5890" max="5890" width="40.28515625" style="53" customWidth="1"/>
    <col min="5891" max="5893" width="19.85546875" style="53" customWidth="1"/>
    <col min="5894" max="5894" width="17.42578125" style="53" customWidth="1"/>
    <col min="5895" max="5904" width="8.85546875" style="53" customWidth="1"/>
    <col min="5905" max="5905" width="12.28515625" style="53" customWidth="1"/>
    <col min="5906" max="5906" width="5.5703125" style="53" customWidth="1"/>
    <col min="5907" max="5907" width="12.28515625" style="53" customWidth="1"/>
    <col min="5908" max="5908" width="6" style="53" customWidth="1"/>
    <col min="5909" max="5909" width="13.28515625" style="53" customWidth="1"/>
    <col min="5910" max="6141" width="8.85546875" style="53"/>
    <col min="6142" max="6142" width="6.42578125" style="53" customWidth="1"/>
    <col min="6143" max="6143" width="66.42578125" style="53" customWidth="1"/>
    <col min="6144" max="6144" width="26.85546875" style="53" customWidth="1"/>
    <col min="6145" max="6145" width="21.7109375" style="53" customWidth="1"/>
    <col min="6146" max="6146" width="40.28515625" style="53" customWidth="1"/>
    <col min="6147" max="6149" width="19.85546875" style="53" customWidth="1"/>
    <col min="6150" max="6150" width="17.42578125" style="53" customWidth="1"/>
    <col min="6151" max="6160" width="8.85546875" style="53" customWidth="1"/>
    <col min="6161" max="6161" width="12.28515625" style="53" customWidth="1"/>
    <col min="6162" max="6162" width="5.5703125" style="53" customWidth="1"/>
    <col min="6163" max="6163" width="12.28515625" style="53" customWidth="1"/>
    <col min="6164" max="6164" width="6" style="53" customWidth="1"/>
    <col min="6165" max="6165" width="13.28515625" style="53" customWidth="1"/>
    <col min="6166" max="6397" width="8.85546875" style="53"/>
    <col min="6398" max="6398" width="6.42578125" style="53" customWidth="1"/>
    <col min="6399" max="6399" width="66.42578125" style="53" customWidth="1"/>
    <col min="6400" max="6400" width="26.85546875" style="53" customWidth="1"/>
    <col min="6401" max="6401" width="21.7109375" style="53" customWidth="1"/>
    <col min="6402" max="6402" width="40.28515625" style="53" customWidth="1"/>
    <col min="6403" max="6405" width="19.85546875" style="53" customWidth="1"/>
    <col min="6406" max="6406" width="17.42578125" style="53" customWidth="1"/>
    <col min="6407" max="6416" width="8.85546875" style="53" customWidth="1"/>
    <col min="6417" max="6417" width="12.28515625" style="53" customWidth="1"/>
    <col min="6418" max="6418" width="5.5703125" style="53" customWidth="1"/>
    <col min="6419" max="6419" width="12.28515625" style="53" customWidth="1"/>
    <col min="6420" max="6420" width="6" style="53" customWidth="1"/>
    <col min="6421" max="6421" width="13.28515625" style="53" customWidth="1"/>
    <col min="6422" max="6653" width="8.85546875" style="53"/>
    <col min="6654" max="6654" width="6.42578125" style="53" customWidth="1"/>
    <col min="6655" max="6655" width="66.42578125" style="53" customWidth="1"/>
    <col min="6656" max="6656" width="26.85546875" style="53" customWidth="1"/>
    <col min="6657" max="6657" width="21.7109375" style="53" customWidth="1"/>
    <col min="6658" max="6658" width="40.28515625" style="53" customWidth="1"/>
    <col min="6659" max="6661" width="19.85546875" style="53" customWidth="1"/>
    <col min="6662" max="6662" width="17.42578125" style="53" customWidth="1"/>
    <col min="6663" max="6672" width="8.85546875" style="53" customWidth="1"/>
    <col min="6673" max="6673" width="12.28515625" style="53" customWidth="1"/>
    <col min="6674" max="6674" width="5.5703125" style="53" customWidth="1"/>
    <col min="6675" max="6675" width="12.28515625" style="53" customWidth="1"/>
    <col min="6676" max="6676" width="6" style="53" customWidth="1"/>
    <col min="6677" max="6677" width="13.28515625" style="53" customWidth="1"/>
    <col min="6678" max="6909" width="8.85546875" style="53"/>
    <col min="6910" max="6910" width="6.42578125" style="53" customWidth="1"/>
    <col min="6911" max="6911" width="66.42578125" style="53" customWidth="1"/>
    <col min="6912" max="6912" width="26.85546875" style="53" customWidth="1"/>
    <col min="6913" max="6913" width="21.7109375" style="53" customWidth="1"/>
    <col min="6914" max="6914" width="40.28515625" style="53" customWidth="1"/>
    <col min="6915" max="6917" width="19.85546875" style="53" customWidth="1"/>
    <col min="6918" max="6918" width="17.42578125" style="53" customWidth="1"/>
    <col min="6919" max="6928" width="8.85546875" style="53" customWidth="1"/>
    <col min="6929" max="6929" width="12.28515625" style="53" customWidth="1"/>
    <col min="6930" max="6930" width="5.5703125" style="53" customWidth="1"/>
    <col min="6931" max="6931" width="12.28515625" style="53" customWidth="1"/>
    <col min="6932" max="6932" width="6" style="53" customWidth="1"/>
    <col min="6933" max="6933" width="13.28515625" style="53" customWidth="1"/>
    <col min="6934" max="7165" width="8.85546875" style="53"/>
    <col min="7166" max="7166" width="6.42578125" style="53" customWidth="1"/>
    <col min="7167" max="7167" width="66.42578125" style="53" customWidth="1"/>
    <col min="7168" max="7168" width="26.85546875" style="53" customWidth="1"/>
    <col min="7169" max="7169" width="21.7109375" style="53" customWidth="1"/>
    <col min="7170" max="7170" width="40.28515625" style="53" customWidth="1"/>
    <col min="7171" max="7173" width="19.85546875" style="53" customWidth="1"/>
    <col min="7174" max="7174" width="17.42578125" style="53" customWidth="1"/>
    <col min="7175" max="7184" width="8.85546875" style="53" customWidth="1"/>
    <col min="7185" max="7185" width="12.28515625" style="53" customWidth="1"/>
    <col min="7186" max="7186" width="5.5703125" style="53" customWidth="1"/>
    <col min="7187" max="7187" width="12.28515625" style="53" customWidth="1"/>
    <col min="7188" max="7188" width="6" style="53" customWidth="1"/>
    <col min="7189" max="7189" width="13.28515625" style="53" customWidth="1"/>
    <col min="7190" max="7421" width="8.85546875" style="53"/>
    <col min="7422" max="7422" width="6.42578125" style="53" customWidth="1"/>
    <col min="7423" max="7423" width="66.42578125" style="53" customWidth="1"/>
    <col min="7424" max="7424" width="26.85546875" style="53" customWidth="1"/>
    <col min="7425" max="7425" width="21.7109375" style="53" customWidth="1"/>
    <col min="7426" max="7426" width="40.28515625" style="53" customWidth="1"/>
    <col min="7427" max="7429" width="19.85546875" style="53" customWidth="1"/>
    <col min="7430" max="7430" width="17.42578125" style="53" customWidth="1"/>
    <col min="7431" max="7440" width="8.85546875" style="53" customWidth="1"/>
    <col min="7441" max="7441" width="12.28515625" style="53" customWidth="1"/>
    <col min="7442" max="7442" width="5.5703125" style="53" customWidth="1"/>
    <col min="7443" max="7443" width="12.28515625" style="53" customWidth="1"/>
    <col min="7444" max="7444" width="6" style="53" customWidth="1"/>
    <col min="7445" max="7445" width="13.28515625" style="53" customWidth="1"/>
    <col min="7446" max="7677" width="8.85546875" style="53"/>
    <col min="7678" max="7678" width="6.42578125" style="53" customWidth="1"/>
    <col min="7679" max="7679" width="66.42578125" style="53" customWidth="1"/>
    <col min="7680" max="7680" width="26.85546875" style="53" customWidth="1"/>
    <col min="7681" max="7681" width="21.7109375" style="53" customWidth="1"/>
    <col min="7682" max="7682" width="40.28515625" style="53" customWidth="1"/>
    <col min="7683" max="7685" width="19.85546875" style="53" customWidth="1"/>
    <col min="7686" max="7686" width="17.42578125" style="53" customWidth="1"/>
    <col min="7687" max="7696" width="8.85546875" style="53" customWidth="1"/>
    <col min="7697" max="7697" width="12.28515625" style="53" customWidth="1"/>
    <col min="7698" max="7698" width="5.5703125" style="53" customWidth="1"/>
    <col min="7699" max="7699" width="12.28515625" style="53" customWidth="1"/>
    <col min="7700" max="7700" width="6" style="53" customWidth="1"/>
    <col min="7701" max="7701" width="13.28515625" style="53" customWidth="1"/>
    <col min="7702" max="7933" width="8.85546875" style="53"/>
    <col min="7934" max="7934" width="6.42578125" style="53" customWidth="1"/>
    <col min="7935" max="7935" width="66.42578125" style="53" customWidth="1"/>
    <col min="7936" max="7936" width="26.85546875" style="53" customWidth="1"/>
    <col min="7937" max="7937" width="21.7109375" style="53" customWidth="1"/>
    <col min="7938" max="7938" width="40.28515625" style="53" customWidth="1"/>
    <col min="7939" max="7941" width="19.85546875" style="53" customWidth="1"/>
    <col min="7942" max="7942" width="17.42578125" style="53" customWidth="1"/>
    <col min="7943" max="7952" width="8.85546875" style="53" customWidth="1"/>
    <col min="7953" max="7953" width="12.28515625" style="53" customWidth="1"/>
    <col min="7954" max="7954" width="5.5703125" style="53" customWidth="1"/>
    <col min="7955" max="7955" width="12.28515625" style="53" customWidth="1"/>
    <col min="7956" max="7956" width="6" style="53" customWidth="1"/>
    <col min="7957" max="7957" width="13.28515625" style="53" customWidth="1"/>
    <col min="7958" max="8189" width="8.85546875" style="53"/>
    <col min="8190" max="8190" width="6.42578125" style="53" customWidth="1"/>
    <col min="8191" max="8191" width="66.42578125" style="53" customWidth="1"/>
    <col min="8192" max="8192" width="26.85546875" style="53" customWidth="1"/>
    <col min="8193" max="8193" width="21.7109375" style="53" customWidth="1"/>
    <col min="8194" max="8194" width="40.28515625" style="53" customWidth="1"/>
    <col min="8195" max="8197" width="19.85546875" style="53" customWidth="1"/>
    <col min="8198" max="8198" width="17.42578125" style="53" customWidth="1"/>
    <col min="8199" max="8208" width="8.85546875" style="53" customWidth="1"/>
    <col min="8209" max="8209" width="12.28515625" style="53" customWidth="1"/>
    <col min="8210" max="8210" width="5.5703125" style="53" customWidth="1"/>
    <col min="8211" max="8211" width="12.28515625" style="53" customWidth="1"/>
    <col min="8212" max="8212" width="6" style="53" customWidth="1"/>
    <col min="8213" max="8213" width="13.28515625" style="53" customWidth="1"/>
    <col min="8214" max="8445" width="8.85546875" style="53"/>
    <col min="8446" max="8446" width="6.42578125" style="53" customWidth="1"/>
    <col min="8447" max="8447" width="66.42578125" style="53" customWidth="1"/>
    <col min="8448" max="8448" width="26.85546875" style="53" customWidth="1"/>
    <col min="8449" max="8449" width="21.7109375" style="53" customWidth="1"/>
    <col min="8450" max="8450" width="40.28515625" style="53" customWidth="1"/>
    <col min="8451" max="8453" width="19.85546875" style="53" customWidth="1"/>
    <col min="8454" max="8454" width="17.42578125" style="53" customWidth="1"/>
    <col min="8455" max="8464" width="8.85546875" style="53" customWidth="1"/>
    <col min="8465" max="8465" width="12.28515625" style="53" customWidth="1"/>
    <col min="8466" max="8466" width="5.5703125" style="53" customWidth="1"/>
    <col min="8467" max="8467" width="12.28515625" style="53" customWidth="1"/>
    <col min="8468" max="8468" width="6" style="53" customWidth="1"/>
    <col min="8469" max="8469" width="13.28515625" style="53" customWidth="1"/>
    <col min="8470" max="8701" width="8.85546875" style="53"/>
    <col min="8702" max="8702" width="6.42578125" style="53" customWidth="1"/>
    <col min="8703" max="8703" width="66.42578125" style="53" customWidth="1"/>
    <col min="8704" max="8704" width="26.85546875" style="53" customWidth="1"/>
    <col min="8705" max="8705" width="21.7109375" style="53" customWidth="1"/>
    <col min="8706" max="8706" width="40.28515625" style="53" customWidth="1"/>
    <col min="8707" max="8709" width="19.85546875" style="53" customWidth="1"/>
    <col min="8710" max="8710" width="17.42578125" style="53" customWidth="1"/>
    <col min="8711" max="8720" width="8.85546875" style="53" customWidth="1"/>
    <col min="8721" max="8721" width="12.28515625" style="53" customWidth="1"/>
    <col min="8722" max="8722" width="5.5703125" style="53" customWidth="1"/>
    <col min="8723" max="8723" width="12.28515625" style="53" customWidth="1"/>
    <col min="8724" max="8724" width="6" style="53" customWidth="1"/>
    <col min="8725" max="8725" width="13.28515625" style="53" customWidth="1"/>
    <col min="8726" max="8957" width="8.85546875" style="53"/>
    <col min="8958" max="8958" width="6.42578125" style="53" customWidth="1"/>
    <col min="8959" max="8959" width="66.42578125" style="53" customWidth="1"/>
    <col min="8960" max="8960" width="26.85546875" style="53" customWidth="1"/>
    <col min="8961" max="8961" width="21.7109375" style="53" customWidth="1"/>
    <col min="8962" max="8962" width="40.28515625" style="53" customWidth="1"/>
    <col min="8963" max="8965" width="19.85546875" style="53" customWidth="1"/>
    <col min="8966" max="8966" width="17.42578125" style="53" customWidth="1"/>
    <col min="8967" max="8976" width="8.85546875" style="53" customWidth="1"/>
    <col min="8977" max="8977" width="12.28515625" style="53" customWidth="1"/>
    <col min="8978" max="8978" width="5.5703125" style="53" customWidth="1"/>
    <col min="8979" max="8979" width="12.28515625" style="53" customWidth="1"/>
    <col min="8980" max="8980" width="6" style="53" customWidth="1"/>
    <col min="8981" max="8981" width="13.28515625" style="53" customWidth="1"/>
    <col min="8982" max="9213" width="8.85546875" style="53"/>
    <col min="9214" max="9214" width="6.42578125" style="53" customWidth="1"/>
    <col min="9215" max="9215" width="66.42578125" style="53" customWidth="1"/>
    <col min="9216" max="9216" width="26.85546875" style="53" customWidth="1"/>
    <col min="9217" max="9217" width="21.7109375" style="53" customWidth="1"/>
    <col min="9218" max="9218" width="40.28515625" style="53" customWidth="1"/>
    <col min="9219" max="9221" width="19.85546875" style="53" customWidth="1"/>
    <col min="9222" max="9222" width="17.42578125" style="53" customWidth="1"/>
    <col min="9223" max="9232" width="8.85546875" style="53" customWidth="1"/>
    <col min="9233" max="9233" width="12.28515625" style="53" customWidth="1"/>
    <col min="9234" max="9234" width="5.5703125" style="53" customWidth="1"/>
    <col min="9235" max="9235" width="12.28515625" style="53" customWidth="1"/>
    <col min="9236" max="9236" width="6" style="53" customWidth="1"/>
    <col min="9237" max="9237" width="13.28515625" style="53" customWidth="1"/>
    <col min="9238" max="9469" width="8.85546875" style="53"/>
    <col min="9470" max="9470" width="6.42578125" style="53" customWidth="1"/>
    <col min="9471" max="9471" width="66.42578125" style="53" customWidth="1"/>
    <col min="9472" max="9472" width="26.85546875" style="53" customWidth="1"/>
    <col min="9473" max="9473" width="21.7109375" style="53" customWidth="1"/>
    <col min="9474" max="9474" width="40.28515625" style="53" customWidth="1"/>
    <col min="9475" max="9477" width="19.85546875" style="53" customWidth="1"/>
    <col min="9478" max="9478" width="17.42578125" style="53" customWidth="1"/>
    <col min="9479" max="9488" width="8.85546875" style="53" customWidth="1"/>
    <col min="9489" max="9489" width="12.28515625" style="53" customWidth="1"/>
    <col min="9490" max="9490" width="5.5703125" style="53" customWidth="1"/>
    <col min="9491" max="9491" width="12.28515625" style="53" customWidth="1"/>
    <col min="9492" max="9492" width="6" style="53" customWidth="1"/>
    <col min="9493" max="9493" width="13.28515625" style="53" customWidth="1"/>
    <col min="9494" max="9725" width="8.85546875" style="53"/>
    <col min="9726" max="9726" width="6.42578125" style="53" customWidth="1"/>
    <col min="9727" max="9727" width="66.42578125" style="53" customWidth="1"/>
    <col min="9728" max="9728" width="26.85546875" style="53" customWidth="1"/>
    <col min="9729" max="9729" width="21.7109375" style="53" customWidth="1"/>
    <col min="9730" max="9730" width="40.28515625" style="53" customWidth="1"/>
    <col min="9731" max="9733" width="19.85546875" style="53" customWidth="1"/>
    <col min="9734" max="9734" width="17.42578125" style="53" customWidth="1"/>
    <col min="9735" max="9744" width="8.85546875" style="53" customWidth="1"/>
    <col min="9745" max="9745" width="12.28515625" style="53" customWidth="1"/>
    <col min="9746" max="9746" width="5.5703125" style="53" customWidth="1"/>
    <col min="9747" max="9747" width="12.28515625" style="53" customWidth="1"/>
    <col min="9748" max="9748" width="6" style="53" customWidth="1"/>
    <col min="9749" max="9749" width="13.28515625" style="53" customWidth="1"/>
    <col min="9750" max="9981" width="8.85546875" style="53"/>
    <col min="9982" max="9982" width="6.42578125" style="53" customWidth="1"/>
    <col min="9983" max="9983" width="66.42578125" style="53" customWidth="1"/>
    <col min="9984" max="9984" width="26.85546875" style="53" customWidth="1"/>
    <col min="9985" max="9985" width="21.7109375" style="53" customWidth="1"/>
    <col min="9986" max="9986" width="40.28515625" style="53" customWidth="1"/>
    <col min="9987" max="9989" width="19.85546875" style="53" customWidth="1"/>
    <col min="9990" max="9990" width="17.42578125" style="53" customWidth="1"/>
    <col min="9991" max="10000" width="8.85546875" style="53" customWidth="1"/>
    <col min="10001" max="10001" width="12.28515625" style="53" customWidth="1"/>
    <col min="10002" max="10002" width="5.5703125" style="53" customWidth="1"/>
    <col min="10003" max="10003" width="12.28515625" style="53" customWidth="1"/>
    <col min="10004" max="10004" width="6" style="53" customWidth="1"/>
    <col min="10005" max="10005" width="13.28515625" style="53" customWidth="1"/>
    <col min="10006" max="10237" width="8.85546875" style="53"/>
    <col min="10238" max="10238" width="6.42578125" style="53" customWidth="1"/>
    <col min="10239" max="10239" width="66.42578125" style="53" customWidth="1"/>
    <col min="10240" max="10240" width="26.85546875" style="53" customWidth="1"/>
    <col min="10241" max="10241" width="21.7109375" style="53" customWidth="1"/>
    <col min="10242" max="10242" width="40.28515625" style="53" customWidth="1"/>
    <col min="10243" max="10245" width="19.85546875" style="53" customWidth="1"/>
    <col min="10246" max="10246" width="17.42578125" style="53" customWidth="1"/>
    <col min="10247" max="10256" width="8.85546875" style="53" customWidth="1"/>
    <col min="10257" max="10257" width="12.28515625" style="53" customWidth="1"/>
    <col min="10258" max="10258" width="5.5703125" style="53" customWidth="1"/>
    <col min="10259" max="10259" width="12.28515625" style="53" customWidth="1"/>
    <col min="10260" max="10260" width="6" style="53" customWidth="1"/>
    <col min="10261" max="10261" width="13.28515625" style="53" customWidth="1"/>
    <col min="10262" max="10493" width="8.85546875" style="53"/>
    <col min="10494" max="10494" width="6.42578125" style="53" customWidth="1"/>
    <col min="10495" max="10495" width="66.42578125" style="53" customWidth="1"/>
    <col min="10496" max="10496" width="26.85546875" style="53" customWidth="1"/>
    <col min="10497" max="10497" width="21.7109375" style="53" customWidth="1"/>
    <col min="10498" max="10498" width="40.28515625" style="53" customWidth="1"/>
    <col min="10499" max="10501" width="19.85546875" style="53" customWidth="1"/>
    <col min="10502" max="10502" width="17.42578125" style="53" customWidth="1"/>
    <col min="10503" max="10512" width="8.85546875" style="53" customWidth="1"/>
    <col min="10513" max="10513" width="12.28515625" style="53" customWidth="1"/>
    <col min="10514" max="10514" width="5.5703125" style="53" customWidth="1"/>
    <col min="10515" max="10515" width="12.28515625" style="53" customWidth="1"/>
    <col min="10516" max="10516" width="6" style="53" customWidth="1"/>
    <col min="10517" max="10517" width="13.28515625" style="53" customWidth="1"/>
    <col min="10518" max="10749" width="8.85546875" style="53"/>
    <col min="10750" max="10750" width="6.42578125" style="53" customWidth="1"/>
    <col min="10751" max="10751" width="66.42578125" style="53" customWidth="1"/>
    <col min="10752" max="10752" width="26.85546875" style="53" customWidth="1"/>
    <col min="10753" max="10753" width="21.7109375" style="53" customWidth="1"/>
    <col min="10754" max="10754" width="40.28515625" style="53" customWidth="1"/>
    <col min="10755" max="10757" width="19.85546875" style="53" customWidth="1"/>
    <col min="10758" max="10758" width="17.42578125" style="53" customWidth="1"/>
    <col min="10759" max="10768" width="8.85546875" style="53" customWidth="1"/>
    <col min="10769" max="10769" width="12.28515625" style="53" customWidth="1"/>
    <col min="10770" max="10770" width="5.5703125" style="53" customWidth="1"/>
    <col min="10771" max="10771" width="12.28515625" style="53" customWidth="1"/>
    <col min="10772" max="10772" width="6" style="53" customWidth="1"/>
    <col min="10773" max="10773" width="13.28515625" style="53" customWidth="1"/>
    <col min="10774" max="11005" width="8.85546875" style="53"/>
    <col min="11006" max="11006" width="6.42578125" style="53" customWidth="1"/>
    <col min="11007" max="11007" width="66.42578125" style="53" customWidth="1"/>
    <col min="11008" max="11008" width="26.85546875" style="53" customWidth="1"/>
    <col min="11009" max="11009" width="21.7109375" style="53" customWidth="1"/>
    <col min="11010" max="11010" width="40.28515625" style="53" customWidth="1"/>
    <col min="11011" max="11013" width="19.85546875" style="53" customWidth="1"/>
    <col min="11014" max="11014" width="17.42578125" style="53" customWidth="1"/>
    <col min="11015" max="11024" width="8.85546875" style="53" customWidth="1"/>
    <col min="11025" max="11025" width="12.28515625" style="53" customWidth="1"/>
    <col min="11026" max="11026" width="5.5703125" style="53" customWidth="1"/>
    <col min="11027" max="11027" width="12.28515625" style="53" customWidth="1"/>
    <col min="11028" max="11028" width="6" style="53" customWidth="1"/>
    <col min="11029" max="11029" width="13.28515625" style="53" customWidth="1"/>
    <col min="11030" max="11261" width="8.85546875" style="53"/>
    <col min="11262" max="11262" width="6.42578125" style="53" customWidth="1"/>
    <col min="11263" max="11263" width="66.42578125" style="53" customWidth="1"/>
    <col min="11264" max="11264" width="26.85546875" style="53" customWidth="1"/>
    <col min="11265" max="11265" width="21.7109375" style="53" customWidth="1"/>
    <col min="11266" max="11266" width="40.28515625" style="53" customWidth="1"/>
    <col min="11267" max="11269" width="19.85546875" style="53" customWidth="1"/>
    <col min="11270" max="11270" width="17.42578125" style="53" customWidth="1"/>
    <col min="11271" max="11280" width="8.85546875" style="53" customWidth="1"/>
    <col min="11281" max="11281" width="12.28515625" style="53" customWidth="1"/>
    <col min="11282" max="11282" width="5.5703125" style="53" customWidth="1"/>
    <col min="11283" max="11283" width="12.28515625" style="53" customWidth="1"/>
    <col min="11284" max="11284" width="6" style="53" customWidth="1"/>
    <col min="11285" max="11285" width="13.28515625" style="53" customWidth="1"/>
    <col min="11286" max="11517" width="8.85546875" style="53"/>
    <col min="11518" max="11518" width="6.42578125" style="53" customWidth="1"/>
    <col min="11519" max="11519" width="66.42578125" style="53" customWidth="1"/>
    <col min="11520" max="11520" width="26.85546875" style="53" customWidth="1"/>
    <col min="11521" max="11521" width="21.7109375" style="53" customWidth="1"/>
    <col min="11522" max="11522" width="40.28515625" style="53" customWidth="1"/>
    <col min="11523" max="11525" width="19.85546875" style="53" customWidth="1"/>
    <col min="11526" max="11526" width="17.42578125" style="53" customWidth="1"/>
    <col min="11527" max="11536" width="8.85546875" style="53" customWidth="1"/>
    <col min="11537" max="11537" width="12.28515625" style="53" customWidth="1"/>
    <col min="11538" max="11538" width="5.5703125" style="53" customWidth="1"/>
    <col min="11539" max="11539" width="12.28515625" style="53" customWidth="1"/>
    <col min="11540" max="11540" width="6" style="53" customWidth="1"/>
    <col min="11541" max="11541" width="13.28515625" style="53" customWidth="1"/>
    <col min="11542" max="11773" width="8.85546875" style="53"/>
    <col min="11774" max="11774" width="6.42578125" style="53" customWidth="1"/>
    <col min="11775" max="11775" width="66.42578125" style="53" customWidth="1"/>
    <col min="11776" max="11776" width="26.85546875" style="53" customWidth="1"/>
    <col min="11777" max="11777" width="21.7109375" style="53" customWidth="1"/>
    <col min="11778" max="11778" width="40.28515625" style="53" customWidth="1"/>
    <col min="11779" max="11781" width="19.85546875" style="53" customWidth="1"/>
    <col min="11782" max="11782" width="17.42578125" style="53" customWidth="1"/>
    <col min="11783" max="11792" width="8.85546875" style="53" customWidth="1"/>
    <col min="11793" max="11793" width="12.28515625" style="53" customWidth="1"/>
    <col min="11794" max="11794" width="5.5703125" style="53" customWidth="1"/>
    <col min="11795" max="11795" width="12.28515625" style="53" customWidth="1"/>
    <col min="11796" max="11796" width="6" style="53" customWidth="1"/>
    <col min="11797" max="11797" width="13.28515625" style="53" customWidth="1"/>
    <col min="11798" max="12029" width="8.85546875" style="53"/>
    <col min="12030" max="12030" width="6.42578125" style="53" customWidth="1"/>
    <col min="12031" max="12031" width="66.42578125" style="53" customWidth="1"/>
    <col min="12032" max="12032" width="26.85546875" style="53" customWidth="1"/>
    <col min="12033" max="12033" width="21.7109375" style="53" customWidth="1"/>
    <col min="12034" max="12034" width="40.28515625" style="53" customWidth="1"/>
    <col min="12035" max="12037" width="19.85546875" style="53" customWidth="1"/>
    <col min="12038" max="12038" width="17.42578125" style="53" customWidth="1"/>
    <col min="12039" max="12048" width="8.85546875" style="53" customWidth="1"/>
    <col min="12049" max="12049" width="12.28515625" style="53" customWidth="1"/>
    <col min="12050" max="12050" width="5.5703125" style="53" customWidth="1"/>
    <col min="12051" max="12051" width="12.28515625" style="53" customWidth="1"/>
    <col min="12052" max="12052" width="6" style="53" customWidth="1"/>
    <col min="12053" max="12053" width="13.28515625" style="53" customWidth="1"/>
    <col min="12054" max="12285" width="8.85546875" style="53"/>
    <col min="12286" max="12286" width="6.42578125" style="53" customWidth="1"/>
    <col min="12287" max="12287" width="66.42578125" style="53" customWidth="1"/>
    <col min="12288" max="12288" width="26.85546875" style="53" customWidth="1"/>
    <col min="12289" max="12289" width="21.7109375" style="53" customWidth="1"/>
    <col min="12290" max="12290" width="40.28515625" style="53" customWidth="1"/>
    <col min="12291" max="12293" width="19.85546875" style="53" customWidth="1"/>
    <col min="12294" max="12294" width="17.42578125" style="53" customWidth="1"/>
    <col min="12295" max="12304" width="8.85546875" style="53" customWidth="1"/>
    <col min="12305" max="12305" width="12.28515625" style="53" customWidth="1"/>
    <col min="12306" max="12306" width="5.5703125" style="53" customWidth="1"/>
    <col min="12307" max="12307" width="12.28515625" style="53" customWidth="1"/>
    <col min="12308" max="12308" width="6" style="53" customWidth="1"/>
    <col min="12309" max="12309" width="13.28515625" style="53" customWidth="1"/>
    <col min="12310" max="12541" width="8.85546875" style="53"/>
    <col min="12542" max="12542" width="6.42578125" style="53" customWidth="1"/>
    <col min="12543" max="12543" width="66.42578125" style="53" customWidth="1"/>
    <col min="12544" max="12544" width="26.85546875" style="53" customWidth="1"/>
    <col min="12545" max="12545" width="21.7109375" style="53" customWidth="1"/>
    <col min="12546" max="12546" width="40.28515625" style="53" customWidth="1"/>
    <col min="12547" max="12549" width="19.85546875" style="53" customWidth="1"/>
    <col min="12550" max="12550" width="17.42578125" style="53" customWidth="1"/>
    <col min="12551" max="12560" width="8.85546875" style="53" customWidth="1"/>
    <col min="12561" max="12561" width="12.28515625" style="53" customWidth="1"/>
    <col min="12562" max="12562" width="5.5703125" style="53" customWidth="1"/>
    <col min="12563" max="12563" width="12.28515625" style="53" customWidth="1"/>
    <col min="12564" max="12564" width="6" style="53" customWidth="1"/>
    <col min="12565" max="12565" width="13.28515625" style="53" customWidth="1"/>
    <col min="12566" max="12797" width="8.85546875" style="53"/>
    <col min="12798" max="12798" width="6.42578125" style="53" customWidth="1"/>
    <col min="12799" max="12799" width="66.42578125" style="53" customWidth="1"/>
    <col min="12800" max="12800" width="26.85546875" style="53" customWidth="1"/>
    <col min="12801" max="12801" width="21.7109375" style="53" customWidth="1"/>
    <col min="12802" max="12802" width="40.28515625" style="53" customWidth="1"/>
    <col min="12803" max="12805" width="19.85546875" style="53" customWidth="1"/>
    <col min="12806" max="12806" width="17.42578125" style="53" customWidth="1"/>
    <col min="12807" max="12816" width="8.85546875" style="53" customWidth="1"/>
    <col min="12817" max="12817" width="12.28515625" style="53" customWidth="1"/>
    <col min="12818" max="12818" width="5.5703125" style="53" customWidth="1"/>
    <col min="12819" max="12819" width="12.28515625" style="53" customWidth="1"/>
    <col min="12820" max="12820" width="6" style="53" customWidth="1"/>
    <col min="12821" max="12821" width="13.28515625" style="53" customWidth="1"/>
    <col min="12822" max="13053" width="8.85546875" style="53"/>
    <col min="13054" max="13054" width="6.42578125" style="53" customWidth="1"/>
    <col min="13055" max="13055" width="66.42578125" style="53" customWidth="1"/>
    <col min="13056" max="13056" width="26.85546875" style="53" customWidth="1"/>
    <col min="13057" max="13057" width="21.7109375" style="53" customWidth="1"/>
    <col min="13058" max="13058" width="40.28515625" style="53" customWidth="1"/>
    <col min="13059" max="13061" width="19.85546875" style="53" customWidth="1"/>
    <col min="13062" max="13062" width="17.42578125" style="53" customWidth="1"/>
    <col min="13063" max="13072" width="8.85546875" style="53" customWidth="1"/>
    <col min="13073" max="13073" width="12.28515625" style="53" customWidth="1"/>
    <col min="13074" max="13074" width="5.5703125" style="53" customWidth="1"/>
    <col min="13075" max="13075" width="12.28515625" style="53" customWidth="1"/>
    <col min="13076" max="13076" width="6" style="53" customWidth="1"/>
    <col min="13077" max="13077" width="13.28515625" style="53" customWidth="1"/>
    <col min="13078" max="13309" width="8.85546875" style="53"/>
    <col min="13310" max="13310" width="6.42578125" style="53" customWidth="1"/>
    <col min="13311" max="13311" width="66.42578125" style="53" customWidth="1"/>
    <col min="13312" max="13312" width="26.85546875" style="53" customWidth="1"/>
    <col min="13313" max="13313" width="21.7109375" style="53" customWidth="1"/>
    <col min="13314" max="13314" width="40.28515625" style="53" customWidth="1"/>
    <col min="13315" max="13317" width="19.85546875" style="53" customWidth="1"/>
    <col min="13318" max="13318" width="17.42578125" style="53" customWidth="1"/>
    <col min="13319" max="13328" width="8.85546875" style="53" customWidth="1"/>
    <col min="13329" max="13329" width="12.28515625" style="53" customWidth="1"/>
    <col min="13330" max="13330" width="5.5703125" style="53" customWidth="1"/>
    <col min="13331" max="13331" width="12.28515625" style="53" customWidth="1"/>
    <col min="13332" max="13332" width="6" style="53" customWidth="1"/>
    <col min="13333" max="13333" width="13.28515625" style="53" customWidth="1"/>
    <col min="13334" max="13565" width="8.85546875" style="53"/>
    <col min="13566" max="13566" width="6.42578125" style="53" customWidth="1"/>
    <col min="13567" max="13567" width="66.42578125" style="53" customWidth="1"/>
    <col min="13568" max="13568" width="26.85546875" style="53" customWidth="1"/>
    <col min="13569" max="13569" width="21.7109375" style="53" customWidth="1"/>
    <col min="13570" max="13570" width="40.28515625" style="53" customWidth="1"/>
    <col min="13571" max="13573" width="19.85546875" style="53" customWidth="1"/>
    <col min="13574" max="13574" width="17.42578125" style="53" customWidth="1"/>
    <col min="13575" max="13584" width="8.85546875" style="53" customWidth="1"/>
    <col min="13585" max="13585" width="12.28515625" style="53" customWidth="1"/>
    <col min="13586" max="13586" width="5.5703125" style="53" customWidth="1"/>
    <col min="13587" max="13587" width="12.28515625" style="53" customWidth="1"/>
    <col min="13588" max="13588" width="6" style="53" customWidth="1"/>
    <col min="13589" max="13589" width="13.28515625" style="53" customWidth="1"/>
    <col min="13590" max="13821" width="8.85546875" style="53"/>
    <col min="13822" max="13822" width="6.42578125" style="53" customWidth="1"/>
    <col min="13823" max="13823" width="66.42578125" style="53" customWidth="1"/>
    <col min="13824" max="13824" width="26.85546875" style="53" customWidth="1"/>
    <col min="13825" max="13825" width="21.7109375" style="53" customWidth="1"/>
    <col min="13826" max="13826" width="40.28515625" style="53" customWidth="1"/>
    <col min="13827" max="13829" width="19.85546875" style="53" customWidth="1"/>
    <col min="13830" max="13830" width="17.42578125" style="53" customWidth="1"/>
    <col min="13831" max="13840" width="8.85546875" style="53" customWidth="1"/>
    <col min="13841" max="13841" width="12.28515625" style="53" customWidth="1"/>
    <col min="13842" max="13842" width="5.5703125" style="53" customWidth="1"/>
    <col min="13843" max="13843" width="12.28515625" style="53" customWidth="1"/>
    <col min="13844" max="13844" width="6" style="53" customWidth="1"/>
    <col min="13845" max="13845" width="13.28515625" style="53" customWidth="1"/>
    <col min="13846" max="14077" width="8.85546875" style="53"/>
    <col min="14078" max="14078" width="6.42578125" style="53" customWidth="1"/>
    <col min="14079" max="14079" width="66.42578125" style="53" customWidth="1"/>
    <col min="14080" max="14080" width="26.85546875" style="53" customWidth="1"/>
    <col min="14081" max="14081" width="21.7109375" style="53" customWidth="1"/>
    <col min="14082" max="14082" width="40.28515625" style="53" customWidth="1"/>
    <col min="14083" max="14085" width="19.85546875" style="53" customWidth="1"/>
    <col min="14086" max="14086" width="17.42578125" style="53" customWidth="1"/>
    <col min="14087" max="14096" width="8.85546875" style="53" customWidth="1"/>
    <col min="14097" max="14097" width="12.28515625" style="53" customWidth="1"/>
    <col min="14098" max="14098" width="5.5703125" style="53" customWidth="1"/>
    <col min="14099" max="14099" width="12.28515625" style="53" customWidth="1"/>
    <col min="14100" max="14100" width="6" style="53" customWidth="1"/>
    <col min="14101" max="14101" width="13.28515625" style="53" customWidth="1"/>
    <col min="14102" max="14333" width="8.85546875" style="53"/>
    <col min="14334" max="14334" width="6.42578125" style="53" customWidth="1"/>
    <col min="14335" max="14335" width="66.42578125" style="53" customWidth="1"/>
    <col min="14336" max="14336" width="26.85546875" style="53" customWidth="1"/>
    <col min="14337" max="14337" width="21.7109375" style="53" customWidth="1"/>
    <col min="14338" max="14338" width="40.28515625" style="53" customWidth="1"/>
    <col min="14339" max="14341" width="19.85546875" style="53" customWidth="1"/>
    <col min="14342" max="14342" width="17.42578125" style="53" customWidth="1"/>
    <col min="14343" max="14352" width="8.85546875" style="53" customWidth="1"/>
    <col min="14353" max="14353" width="12.28515625" style="53" customWidth="1"/>
    <col min="14354" max="14354" width="5.5703125" style="53" customWidth="1"/>
    <col min="14355" max="14355" width="12.28515625" style="53" customWidth="1"/>
    <col min="14356" max="14356" width="6" style="53" customWidth="1"/>
    <col min="14357" max="14357" width="13.28515625" style="53" customWidth="1"/>
    <col min="14358" max="14589" width="8.85546875" style="53"/>
    <col min="14590" max="14590" width="6.42578125" style="53" customWidth="1"/>
    <col min="14591" max="14591" width="66.42578125" style="53" customWidth="1"/>
    <col min="14592" max="14592" width="26.85546875" style="53" customWidth="1"/>
    <col min="14593" max="14593" width="21.7109375" style="53" customWidth="1"/>
    <col min="14594" max="14594" width="40.28515625" style="53" customWidth="1"/>
    <col min="14595" max="14597" width="19.85546875" style="53" customWidth="1"/>
    <col min="14598" max="14598" width="17.42578125" style="53" customWidth="1"/>
    <col min="14599" max="14608" width="8.85546875" style="53" customWidth="1"/>
    <col min="14609" max="14609" width="12.28515625" style="53" customWidth="1"/>
    <col min="14610" max="14610" width="5.5703125" style="53" customWidth="1"/>
    <col min="14611" max="14611" width="12.28515625" style="53" customWidth="1"/>
    <col min="14612" max="14612" width="6" style="53" customWidth="1"/>
    <col min="14613" max="14613" width="13.28515625" style="53" customWidth="1"/>
    <col min="14614" max="14845" width="8.85546875" style="53"/>
    <col min="14846" max="14846" width="6.42578125" style="53" customWidth="1"/>
    <col min="14847" max="14847" width="66.42578125" style="53" customWidth="1"/>
    <col min="14848" max="14848" width="26.85546875" style="53" customWidth="1"/>
    <col min="14849" max="14849" width="21.7109375" style="53" customWidth="1"/>
    <col min="14850" max="14850" width="40.28515625" style="53" customWidth="1"/>
    <col min="14851" max="14853" width="19.85546875" style="53" customWidth="1"/>
    <col min="14854" max="14854" width="17.42578125" style="53" customWidth="1"/>
    <col min="14855" max="14864" width="8.85546875" style="53" customWidth="1"/>
    <col min="14865" max="14865" width="12.28515625" style="53" customWidth="1"/>
    <col min="14866" max="14866" width="5.5703125" style="53" customWidth="1"/>
    <col min="14867" max="14867" width="12.28515625" style="53" customWidth="1"/>
    <col min="14868" max="14868" width="6" style="53" customWidth="1"/>
    <col min="14869" max="14869" width="13.28515625" style="53" customWidth="1"/>
    <col min="14870" max="15101" width="8.85546875" style="53"/>
    <col min="15102" max="15102" width="6.42578125" style="53" customWidth="1"/>
    <col min="15103" max="15103" width="66.42578125" style="53" customWidth="1"/>
    <col min="15104" max="15104" width="26.85546875" style="53" customWidth="1"/>
    <col min="15105" max="15105" width="21.7109375" style="53" customWidth="1"/>
    <col min="15106" max="15106" width="40.28515625" style="53" customWidth="1"/>
    <col min="15107" max="15109" width="19.85546875" style="53" customWidth="1"/>
    <col min="15110" max="15110" width="17.42578125" style="53" customWidth="1"/>
    <col min="15111" max="15120" width="8.85546875" style="53" customWidth="1"/>
    <col min="15121" max="15121" width="12.28515625" style="53" customWidth="1"/>
    <col min="15122" max="15122" width="5.5703125" style="53" customWidth="1"/>
    <col min="15123" max="15123" width="12.28515625" style="53" customWidth="1"/>
    <col min="15124" max="15124" width="6" style="53" customWidth="1"/>
    <col min="15125" max="15125" width="13.28515625" style="53" customWidth="1"/>
    <col min="15126" max="15357" width="8.85546875" style="53"/>
    <col min="15358" max="15358" width="6.42578125" style="53" customWidth="1"/>
    <col min="15359" max="15359" width="66.42578125" style="53" customWidth="1"/>
    <col min="15360" max="15360" width="26.85546875" style="53" customWidth="1"/>
    <col min="15361" max="15361" width="21.7109375" style="53" customWidth="1"/>
    <col min="15362" max="15362" width="40.28515625" style="53" customWidth="1"/>
    <col min="15363" max="15365" width="19.85546875" style="53" customWidth="1"/>
    <col min="15366" max="15366" width="17.42578125" style="53" customWidth="1"/>
    <col min="15367" max="15376" width="8.85546875" style="53" customWidth="1"/>
    <col min="15377" max="15377" width="12.28515625" style="53" customWidth="1"/>
    <col min="15378" max="15378" width="5.5703125" style="53" customWidth="1"/>
    <col min="15379" max="15379" width="12.28515625" style="53" customWidth="1"/>
    <col min="15380" max="15380" width="6" style="53" customWidth="1"/>
    <col min="15381" max="15381" width="13.28515625" style="53" customWidth="1"/>
    <col min="15382" max="15613" width="8.85546875" style="53"/>
    <col min="15614" max="15614" width="6.42578125" style="53" customWidth="1"/>
    <col min="15615" max="15615" width="66.42578125" style="53" customWidth="1"/>
    <col min="15616" max="15616" width="26.85546875" style="53" customWidth="1"/>
    <col min="15617" max="15617" width="21.7109375" style="53" customWidth="1"/>
    <col min="15618" max="15618" width="40.28515625" style="53" customWidth="1"/>
    <col min="15619" max="15621" width="19.85546875" style="53" customWidth="1"/>
    <col min="15622" max="15622" width="17.42578125" style="53" customWidth="1"/>
    <col min="15623" max="15632" width="8.85546875" style="53" customWidth="1"/>
    <col min="15633" max="15633" width="12.28515625" style="53" customWidth="1"/>
    <col min="15634" max="15634" width="5.5703125" style="53" customWidth="1"/>
    <col min="15635" max="15635" width="12.28515625" style="53" customWidth="1"/>
    <col min="15636" max="15636" width="6" style="53" customWidth="1"/>
    <col min="15637" max="15637" width="13.28515625" style="53" customWidth="1"/>
    <col min="15638" max="15869" width="8.85546875" style="53"/>
    <col min="15870" max="15870" width="6.42578125" style="53" customWidth="1"/>
    <col min="15871" max="15871" width="66.42578125" style="53" customWidth="1"/>
    <col min="15872" max="15872" width="26.85546875" style="53" customWidth="1"/>
    <col min="15873" max="15873" width="21.7109375" style="53" customWidth="1"/>
    <col min="15874" max="15874" width="40.28515625" style="53" customWidth="1"/>
    <col min="15875" max="15877" width="19.85546875" style="53" customWidth="1"/>
    <col min="15878" max="15878" width="17.42578125" style="53" customWidth="1"/>
    <col min="15879" max="15888" width="8.85546875" style="53" customWidth="1"/>
    <col min="15889" max="15889" width="12.28515625" style="53" customWidth="1"/>
    <col min="15890" max="15890" width="5.5703125" style="53" customWidth="1"/>
    <col min="15891" max="15891" width="12.28515625" style="53" customWidth="1"/>
    <col min="15892" max="15892" width="6" style="53" customWidth="1"/>
    <col min="15893" max="15893" width="13.28515625" style="53" customWidth="1"/>
    <col min="15894" max="16125" width="8.85546875" style="53"/>
    <col min="16126" max="16126" width="6.42578125" style="53" customWidth="1"/>
    <col min="16127" max="16127" width="66.42578125" style="53" customWidth="1"/>
    <col min="16128" max="16128" width="26.85546875" style="53" customWidth="1"/>
    <col min="16129" max="16129" width="21.7109375" style="53" customWidth="1"/>
    <col min="16130" max="16130" width="40.28515625" style="53" customWidth="1"/>
    <col min="16131" max="16133" width="19.85546875" style="53" customWidth="1"/>
    <col min="16134" max="16134" width="17.42578125" style="53" customWidth="1"/>
    <col min="16135" max="16144" width="8.85546875" style="53" customWidth="1"/>
    <col min="16145" max="16145" width="12.28515625" style="53" customWidth="1"/>
    <col min="16146" max="16146" width="5.5703125" style="53" customWidth="1"/>
    <col min="16147" max="16147" width="12.28515625" style="53" customWidth="1"/>
    <col min="16148" max="16148" width="6" style="53" customWidth="1"/>
    <col min="16149" max="16149" width="13.28515625" style="53" customWidth="1"/>
    <col min="16150" max="16384" width="8.85546875" style="53"/>
  </cols>
  <sheetData>
    <row r="1" spans="1:21" x14ac:dyDescent="0.3">
      <c r="E1" s="232" t="s">
        <v>435</v>
      </c>
    </row>
    <row r="3" spans="1:21" x14ac:dyDescent="0.3">
      <c r="A3" s="1263" t="s">
        <v>568</v>
      </c>
      <c r="B3" s="1263"/>
      <c r="C3" s="1263"/>
      <c r="D3" s="1263"/>
      <c r="E3" s="1263"/>
    </row>
    <row r="4" spans="1:2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2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52"/>
      <c r="H5" s="52"/>
    </row>
    <row r="6" spans="1:21" ht="39.75" customHeight="1" x14ac:dyDescent="0.3">
      <c r="A6" s="1242" t="s">
        <v>826</v>
      </c>
      <c r="B6" s="1242"/>
      <c r="C6" s="1242"/>
      <c r="D6" s="1242"/>
      <c r="E6" s="1242"/>
      <c r="F6" s="279"/>
      <c r="G6" s="84"/>
      <c r="H6" s="84"/>
    </row>
    <row r="7" spans="1:2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21" x14ac:dyDescent="0.3">
      <c r="A8" s="128"/>
    </row>
    <row r="9" spans="1:21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</row>
    <row r="10" spans="1:21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Q10" s="115"/>
      <c r="R10" s="115"/>
      <c r="S10" s="115"/>
      <c r="T10" s="115"/>
      <c r="U10" s="124"/>
    </row>
    <row r="11" spans="1:21" ht="24" hidden="1" customHeight="1" x14ac:dyDescent="0.3">
      <c r="A11" s="130">
        <v>1</v>
      </c>
      <c r="B11" s="131" t="s">
        <v>358</v>
      </c>
      <c r="C11" s="132" t="e">
        <f>E11/D11</f>
        <v>#DIV/0!</v>
      </c>
      <c r="D11" s="133"/>
      <c r="E11" s="133"/>
      <c r="Q11" s="117"/>
      <c r="R11" s="115"/>
      <c r="S11" s="117"/>
      <c r="T11" s="115"/>
      <c r="U11" s="134"/>
    </row>
    <row r="12" spans="1:21" ht="23.25" hidden="1" customHeight="1" x14ac:dyDescent="0.3">
      <c r="A12" s="130">
        <v>2</v>
      </c>
      <c r="B12" s="131" t="s">
        <v>359</v>
      </c>
      <c r="C12" s="132" t="e">
        <f t="shared" ref="C12:C19" si="0">E12/D12</f>
        <v>#DIV/0!</v>
      </c>
      <c r="D12" s="133"/>
      <c r="E12" s="133"/>
    </row>
    <row r="13" spans="1:21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</row>
    <row r="14" spans="1:21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</row>
    <row r="15" spans="1:21" ht="26.25" customHeight="1" x14ac:dyDescent="0.3">
      <c r="A15" s="130">
        <v>5</v>
      </c>
      <c r="B15" s="131" t="s">
        <v>361</v>
      </c>
      <c r="C15" s="132">
        <f t="shared" si="0"/>
        <v>591.16365899191044</v>
      </c>
      <c r="D15" s="133">
        <v>32.14</v>
      </c>
      <c r="E15" s="133">
        <v>19000</v>
      </c>
    </row>
    <row r="16" spans="1:21" ht="26.25" hidden="1" customHeight="1" x14ac:dyDescent="0.3">
      <c r="A16" s="130">
        <v>6</v>
      </c>
      <c r="B16" s="131" t="s">
        <v>363</v>
      </c>
      <c r="C16" s="132" t="e">
        <f t="shared" si="0"/>
        <v>#DIV/0!</v>
      </c>
      <c r="D16" s="133"/>
      <c r="E16" s="133"/>
    </row>
    <row r="17" spans="1:6" ht="26.25" hidden="1" customHeight="1" x14ac:dyDescent="0.3">
      <c r="A17" s="130">
        <v>7</v>
      </c>
      <c r="B17" s="131" t="s">
        <v>365</v>
      </c>
      <c r="C17" s="132" t="e">
        <f t="shared" si="0"/>
        <v>#DIV/0!</v>
      </c>
      <c r="D17" s="133"/>
      <c r="E17" s="377"/>
    </row>
    <row r="18" spans="1:6" ht="26.25" hidden="1" customHeight="1" x14ac:dyDescent="0.3">
      <c r="A18" s="130">
        <v>8</v>
      </c>
      <c r="B18" s="131" t="s">
        <v>364</v>
      </c>
      <c r="C18" s="132" t="e">
        <f t="shared" si="0"/>
        <v>#DIV/0!</v>
      </c>
      <c r="D18" s="133"/>
      <c r="E18" s="133"/>
    </row>
    <row r="19" spans="1:6" ht="26.25" hidden="1" customHeight="1" x14ac:dyDescent="0.3">
      <c r="A19" s="130">
        <v>9</v>
      </c>
      <c r="B19" s="131" t="s">
        <v>545</v>
      </c>
      <c r="C19" s="132" t="e">
        <f t="shared" si="0"/>
        <v>#DIV/0!</v>
      </c>
      <c r="D19" s="133"/>
      <c r="E19" s="133"/>
    </row>
    <row r="20" spans="1:6" x14ac:dyDescent="0.3">
      <c r="A20" s="130"/>
      <c r="B20" s="131"/>
      <c r="C20" s="130"/>
      <c r="D20" s="133"/>
      <c r="E20" s="133" t="str">
        <f>IF(C20*D20=0," ",C20*D20)</f>
        <v xml:space="preserve"> </v>
      </c>
    </row>
    <row r="21" spans="1:6" s="135" customFormat="1" ht="22.15" customHeight="1" x14ac:dyDescent="0.3">
      <c r="A21" s="472"/>
      <c r="B21" s="439" t="s">
        <v>295</v>
      </c>
      <c r="C21" s="473" t="s">
        <v>305</v>
      </c>
      <c r="D21" s="473" t="s">
        <v>305</v>
      </c>
      <c r="E21" s="474">
        <f>SUM(E11:E20)</f>
        <v>19000</v>
      </c>
    </row>
    <row r="22" spans="1:6" s="97" customFormat="1" ht="22.15" customHeight="1" x14ac:dyDescent="0.3">
      <c r="A22" s="136"/>
      <c r="B22" s="137"/>
      <c r="C22" s="114"/>
      <c r="D22" s="114"/>
      <c r="E22" s="138"/>
    </row>
    <row r="23" spans="1:6" s="477" customFormat="1" ht="23.25" customHeight="1" x14ac:dyDescent="0.25">
      <c r="A23" s="696" t="s">
        <v>762</v>
      </c>
      <c r="C23" s="476"/>
      <c r="E23" s="864" t="s">
        <v>1101</v>
      </c>
      <c r="F23" s="296"/>
    </row>
    <row r="24" spans="1:6" s="297" customFormat="1" ht="12.75" x14ac:dyDescent="0.25">
      <c r="C24" s="298" t="s">
        <v>131</v>
      </c>
      <c r="E24" s="298" t="s">
        <v>132</v>
      </c>
      <c r="F24" s="299"/>
    </row>
    <row r="25" spans="1:6" s="41" customFormat="1" ht="15.75" x14ac:dyDescent="0.25">
      <c r="F25" s="300"/>
    </row>
    <row r="26" spans="1:6" s="477" customFormat="1" ht="23.25" customHeight="1" x14ac:dyDescent="0.25">
      <c r="A26" s="475" t="s">
        <v>133</v>
      </c>
      <c r="C26" s="476"/>
      <c r="E26" s="869" t="s">
        <v>1104</v>
      </c>
      <c r="F26" s="296"/>
    </row>
    <row r="27" spans="1:6" s="297" customFormat="1" ht="12.75" x14ac:dyDescent="0.25">
      <c r="C27" s="298" t="s">
        <v>131</v>
      </c>
      <c r="E27" s="298" t="s">
        <v>132</v>
      </c>
      <c r="F27" s="299"/>
    </row>
    <row r="29" spans="1:6" s="139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X37"/>
  <sheetViews>
    <sheetView view="pageBreakPreview" zoomScale="70" zoomScaleSheetLayoutView="70" workbookViewId="0">
      <selection activeCell="F36" sqref="F36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826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4" customHeight="1" x14ac:dyDescent="0.3">
      <c r="A12" s="130">
        <v>1</v>
      </c>
      <c r="B12" s="131" t="s">
        <v>358</v>
      </c>
      <c r="C12" s="132">
        <f t="shared" ref="C12:C17" si="0">E12/D12</f>
        <v>4936.8541905855336</v>
      </c>
      <c r="D12" s="133">
        <v>8.7100000000000009</v>
      </c>
      <c r="E12" s="133">
        <v>43000</v>
      </c>
      <c r="F12" s="309"/>
      <c r="G12" s="310"/>
      <c r="H12" s="311">
        <f t="shared" ref="H12:H17" si="1">E12-G12</f>
        <v>43000</v>
      </c>
      <c r="T12" s="117"/>
      <c r="U12" s="115"/>
      <c r="V12" s="117"/>
      <c r="W12" s="115"/>
      <c r="X12" s="134"/>
    </row>
    <row r="13" spans="1:24" ht="23.25" customHeight="1" x14ac:dyDescent="0.3">
      <c r="A13" s="130">
        <v>2</v>
      </c>
      <c r="B13" s="131" t="s">
        <v>359</v>
      </c>
      <c r="C13" s="132">
        <f t="shared" si="0"/>
        <v>3.9243835506966138</v>
      </c>
      <c r="D13" s="133">
        <v>7007.47</v>
      </c>
      <c r="E13" s="133">
        <v>27500</v>
      </c>
      <c r="F13" s="309"/>
      <c r="G13" s="310"/>
      <c r="H13" s="311">
        <f t="shared" si="1"/>
        <v>27500</v>
      </c>
    </row>
    <row r="14" spans="1:24" ht="26.25" hidden="1" customHeight="1" x14ac:dyDescent="0.3">
      <c r="A14" s="130">
        <v>3</v>
      </c>
      <c r="B14" s="131" t="s">
        <v>360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4</v>
      </c>
      <c r="B15" s="131" t="s">
        <v>362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5</v>
      </c>
      <c r="B16" s="131" t="s">
        <v>914</v>
      </c>
      <c r="C16" s="132" t="e">
        <f t="shared" si="0"/>
        <v>#DIV/0!</v>
      </c>
      <c r="D16" s="133"/>
      <c r="E16" s="377"/>
      <c r="F16" s="309"/>
      <c r="G16" s="310"/>
      <c r="H16" s="311">
        <f t="shared" si="1"/>
        <v>0</v>
      </c>
    </row>
    <row r="17" spans="1:9" ht="26.25" hidden="1" customHeight="1" x14ac:dyDescent="0.3">
      <c r="A17" s="130">
        <v>6</v>
      </c>
      <c r="B17" s="131" t="s">
        <v>915</v>
      </c>
      <c r="C17" s="132" t="e">
        <f t="shared" si="0"/>
        <v>#DIV/0!</v>
      </c>
      <c r="D17" s="133"/>
      <c r="E17" s="133"/>
      <c r="F17" s="309"/>
      <c r="G17" s="310"/>
      <c r="H17" s="311">
        <f t="shared" si="1"/>
        <v>0</v>
      </c>
    </row>
    <row r="18" spans="1:9" x14ac:dyDescent="0.3">
      <c r="A18" s="130"/>
      <c r="B18" s="131"/>
      <c r="C18" s="130"/>
      <c r="D18" s="133"/>
      <c r="E18" s="133" t="str">
        <f>IF(C18*D18=0," ",C18*D18)</f>
        <v xml:space="preserve"> </v>
      </c>
      <c r="F18" s="63"/>
      <c r="G18" s="63"/>
      <c r="H18" s="63"/>
    </row>
    <row r="19" spans="1:9" s="135" customFormat="1" ht="22.15" customHeight="1" x14ac:dyDescent="0.3">
      <c r="A19" s="472"/>
      <c r="B19" s="439" t="s">
        <v>295</v>
      </c>
      <c r="C19" s="473" t="s">
        <v>305</v>
      </c>
      <c r="D19" s="473" t="s">
        <v>305</v>
      </c>
      <c r="E19" s="474">
        <f>SUM(E12:E18)</f>
        <v>70500</v>
      </c>
      <c r="F19" s="313" t="s">
        <v>366</v>
      </c>
      <c r="G19" s="312">
        <f>SUM(G12:G18)</f>
        <v>0</v>
      </c>
      <c r="H19" s="312">
        <f>SUM(H12:H18)</f>
        <v>70500</v>
      </c>
    </row>
    <row r="20" spans="1:9" s="97" customFormat="1" ht="22.15" hidden="1" customHeight="1" x14ac:dyDescent="0.3">
      <c r="A20" s="1265" t="s">
        <v>586</v>
      </c>
      <c r="B20" s="1266"/>
      <c r="C20" s="1266"/>
      <c r="D20" s="1266"/>
      <c r="E20" s="1267"/>
      <c r="F20" s="129"/>
      <c r="G20" s="129"/>
      <c r="H20" s="129"/>
    </row>
    <row r="21" spans="1:9" ht="24" hidden="1" customHeight="1" x14ac:dyDescent="0.3">
      <c r="A21" s="130">
        <v>1</v>
      </c>
      <c r="B21" s="131" t="s">
        <v>358</v>
      </c>
      <c r="C21" s="132" t="e">
        <f t="shared" ref="C21:C26" si="2">E21/D21</f>
        <v>#DIV/0!</v>
      </c>
      <c r="D21" s="133"/>
      <c r="E21" s="133"/>
      <c r="F21" s="309"/>
      <c r="G21" s="310"/>
      <c r="H21" s="311">
        <f t="shared" ref="H21:H26" si="3">E21-G21</f>
        <v>0</v>
      </c>
    </row>
    <row r="22" spans="1:9" ht="23.25" hidden="1" customHeight="1" x14ac:dyDescent="0.3">
      <c r="A22" s="130">
        <v>2</v>
      </c>
      <c r="B22" s="131" t="s">
        <v>359</v>
      </c>
      <c r="C22" s="132" t="e">
        <f t="shared" si="2"/>
        <v>#DIV/0!</v>
      </c>
      <c r="D22" s="133"/>
      <c r="E22" s="133"/>
      <c r="F22" s="309"/>
      <c r="G22" s="310"/>
      <c r="H22" s="311">
        <f t="shared" si="3"/>
        <v>0</v>
      </c>
    </row>
    <row r="23" spans="1:9" ht="26.25" hidden="1" customHeight="1" x14ac:dyDescent="0.3">
      <c r="A23" s="130">
        <v>3</v>
      </c>
      <c r="B23" s="131" t="s">
        <v>360</v>
      </c>
      <c r="C23" s="132" t="e">
        <f t="shared" si="2"/>
        <v>#DIV/0!</v>
      </c>
      <c r="D23" s="133"/>
      <c r="E23" s="133"/>
      <c r="F23" s="309"/>
      <c r="G23" s="310"/>
      <c r="H23" s="311">
        <f t="shared" si="3"/>
        <v>0</v>
      </c>
    </row>
    <row r="24" spans="1:9" ht="26.25" hidden="1" customHeight="1" x14ac:dyDescent="0.3">
      <c r="A24" s="130">
        <v>4</v>
      </c>
      <c r="B24" s="131" t="s">
        <v>362</v>
      </c>
      <c r="C24" s="132" t="e">
        <f t="shared" si="2"/>
        <v>#DIV/0!</v>
      </c>
      <c r="D24" s="133"/>
      <c r="E24" s="133"/>
      <c r="F24" s="309"/>
      <c r="G24" s="310"/>
      <c r="H24" s="311">
        <f t="shared" si="3"/>
        <v>0</v>
      </c>
    </row>
    <row r="25" spans="1:9" ht="26.25" hidden="1" customHeight="1" x14ac:dyDescent="0.3">
      <c r="A25" s="130">
        <v>5</v>
      </c>
      <c r="B25" s="131" t="s">
        <v>914</v>
      </c>
      <c r="C25" s="132" t="e">
        <f t="shared" si="2"/>
        <v>#DIV/0!</v>
      </c>
      <c r="D25" s="133"/>
      <c r="E25" s="133"/>
      <c r="F25" s="309"/>
      <c r="G25" s="310"/>
      <c r="H25" s="311">
        <f t="shared" si="3"/>
        <v>0</v>
      </c>
    </row>
    <row r="26" spans="1:9" ht="26.25" hidden="1" customHeight="1" x14ac:dyDescent="0.3">
      <c r="A26" s="130">
        <v>6</v>
      </c>
      <c r="B26" s="131" t="s">
        <v>915</v>
      </c>
      <c r="C26" s="132" t="e">
        <f t="shared" si="2"/>
        <v>#DIV/0!</v>
      </c>
      <c r="D26" s="133"/>
      <c r="E26" s="133"/>
      <c r="F26" s="309"/>
      <c r="G26" s="310"/>
      <c r="H26" s="311">
        <f t="shared" si="3"/>
        <v>0</v>
      </c>
    </row>
    <row r="27" spans="1:9" ht="26.25" hidden="1" customHeight="1" x14ac:dyDescent="0.3">
      <c r="A27" s="130"/>
      <c r="B27" s="131"/>
      <c r="C27" s="132"/>
      <c r="D27" s="133"/>
      <c r="E27" s="133"/>
      <c r="F27" s="309"/>
      <c r="G27" s="310"/>
      <c r="H27" s="311"/>
    </row>
    <row r="28" spans="1:9" s="97" customFormat="1" ht="22.15" hidden="1" customHeight="1" x14ac:dyDescent="0.3">
      <c r="A28" s="472"/>
      <c r="B28" s="439" t="s">
        <v>295</v>
      </c>
      <c r="C28" s="473" t="s">
        <v>305</v>
      </c>
      <c r="D28" s="473" t="s">
        <v>305</v>
      </c>
      <c r="E28" s="474">
        <f>SUM(E21:E27)</f>
        <v>0</v>
      </c>
      <c r="F28" s="313" t="s">
        <v>366</v>
      </c>
      <c r="G28" s="312">
        <f>SUM(G21:G27)</f>
        <v>0</v>
      </c>
      <c r="H28" s="312">
        <f>SUM(H21:H27)</f>
        <v>0</v>
      </c>
    </row>
    <row r="29" spans="1:9" s="97" customFormat="1" ht="22.15" customHeight="1" x14ac:dyDescent="0.3">
      <c r="A29" s="136"/>
      <c r="B29" s="137"/>
      <c r="C29" s="114"/>
      <c r="D29" s="114"/>
      <c r="E29" s="138"/>
      <c r="F29" s="314" t="s">
        <v>464</v>
      </c>
      <c r="G29" s="315">
        <f>G26+G28</f>
        <v>0</v>
      </c>
      <c r="H29" s="315">
        <f>H26+H28</f>
        <v>0</v>
      </c>
    </row>
    <row r="30" spans="1:9" s="97" customFormat="1" ht="22.15" customHeight="1" x14ac:dyDescent="0.3">
      <c r="A30" s="136"/>
      <c r="B30" s="137"/>
      <c r="C30" s="114"/>
      <c r="D30" s="114"/>
      <c r="E30" s="138"/>
      <c r="F30" s="314"/>
      <c r="G30" s="316"/>
      <c r="H30" s="316"/>
    </row>
    <row r="31" spans="1:9" s="850" customFormat="1" ht="23.25" customHeight="1" x14ac:dyDescent="0.25">
      <c r="A31" s="1083" t="s">
        <v>762</v>
      </c>
      <c r="C31" s="849"/>
      <c r="E31" s="1084" t="s">
        <v>1131</v>
      </c>
      <c r="I31" s="296"/>
    </row>
    <row r="32" spans="1:9" s="297" customFormat="1" ht="12.75" x14ac:dyDescent="0.25">
      <c r="C32" s="298" t="s">
        <v>131</v>
      </c>
      <c r="E32" s="298" t="s">
        <v>132</v>
      </c>
      <c r="I32" s="299"/>
    </row>
    <row r="33" spans="1:9" s="41" customFormat="1" ht="15.75" x14ac:dyDescent="0.25">
      <c r="I33" s="300"/>
    </row>
    <row r="34" spans="1:9" s="850" customFormat="1" ht="23.25" customHeight="1" x14ac:dyDescent="0.25">
      <c r="A34" s="848" t="s">
        <v>133</v>
      </c>
      <c r="C34" s="849"/>
      <c r="E34" s="869" t="s">
        <v>1104</v>
      </c>
      <c r="I34" s="296"/>
    </row>
    <row r="35" spans="1:9" s="297" customFormat="1" ht="12.75" x14ac:dyDescent="0.25">
      <c r="C35" s="298" t="s">
        <v>131</v>
      </c>
      <c r="E35" s="298" t="s">
        <v>132</v>
      </c>
      <c r="I35" s="299"/>
    </row>
    <row r="37" spans="1:9" s="139" customFormat="1" ht="19.5" x14ac:dyDescent="0.3">
      <c r="F37" s="140"/>
      <c r="G37" s="140"/>
      <c r="H37" s="140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458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43.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2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42" customFormat="1" ht="23.25" customHeight="1" x14ac:dyDescent="0.25">
      <c r="A14" s="696" t="s">
        <v>762</v>
      </c>
      <c r="C14" s="241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42" customFormat="1" ht="23.25" customHeight="1" x14ac:dyDescent="0.25">
      <c r="A17" s="48" t="s">
        <v>133</v>
      </c>
      <c r="C17" s="241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589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customHeight="1" x14ac:dyDescent="0.3">
      <c r="A11" s="130">
        <v>1</v>
      </c>
      <c r="B11" s="131" t="s">
        <v>358</v>
      </c>
      <c r="C11" s="132">
        <f t="shared" ref="C11:C16" si="0">E11/D11</f>
        <v>4936.8541905855336</v>
      </c>
      <c r="D11" s="133">
        <v>8.7100000000000009</v>
      </c>
      <c r="E11" s="133">
        <v>43000</v>
      </c>
      <c r="F11" s="309"/>
      <c r="G11" s="310"/>
      <c r="H11" s="311">
        <f t="shared" ref="H11:H16" si="1">E11-G11</f>
        <v>43000</v>
      </c>
      <c r="T11" s="117"/>
      <c r="U11" s="115"/>
      <c r="V11" s="117"/>
      <c r="W11" s="115"/>
      <c r="X11" s="134"/>
    </row>
    <row r="12" spans="1:24" ht="23.25" customHeight="1" x14ac:dyDescent="0.3">
      <c r="A12" s="130">
        <v>2</v>
      </c>
      <c r="B12" s="131" t="s">
        <v>359</v>
      </c>
      <c r="C12" s="132">
        <f t="shared" si="0"/>
        <v>3.9243835506966138</v>
      </c>
      <c r="D12" s="133">
        <v>7007.47</v>
      </c>
      <c r="E12" s="133">
        <v>27500</v>
      </c>
      <c r="F12" s="309"/>
      <c r="G12" s="310"/>
      <c r="H12" s="311">
        <f t="shared" si="1"/>
        <v>27500</v>
      </c>
    </row>
    <row r="13" spans="1:24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  <c r="F13" s="309"/>
      <c r="G13" s="310"/>
      <c r="H13" s="311">
        <f t="shared" si="1"/>
        <v>0</v>
      </c>
    </row>
    <row r="14" spans="1:24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5</v>
      </c>
      <c r="B15" s="131" t="s">
        <v>914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6</v>
      </c>
      <c r="B16" s="131" t="s">
        <v>915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70500</v>
      </c>
      <c r="F18" s="313" t="s">
        <v>366</v>
      </c>
      <c r="G18" s="312">
        <f>SUM(G11:G17)</f>
        <v>0</v>
      </c>
      <c r="H18" s="312">
        <f>SUM(H11:H17)</f>
        <v>70500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850" customFormat="1" ht="23.25" customHeight="1" x14ac:dyDescent="0.25">
      <c r="A20" s="848" t="s">
        <v>762</v>
      </c>
      <c r="C20" s="849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850" customFormat="1" ht="23.25" customHeight="1" x14ac:dyDescent="0.25">
      <c r="A23" s="848" t="s">
        <v>133</v>
      </c>
      <c r="C23" s="849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568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customHeight="1" x14ac:dyDescent="0.3">
      <c r="A11" s="130">
        <v>1</v>
      </c>
      <c r="B11" s="131" t="s">
        <v>358</v>
      </c>
      <c r="C11" s="132">
        <f t="shared" ref="C11:C16" si="0">E11/D11</f>
        <v>4936.8541905855336</v>
      </c>
      <c r="D11" s="133">
        <v>8.7100000000000009</v>
      </c>
      <c r="E11" s="133">
        <v>43000</v>
      </c>
      <c r="F11" s="309"/>
      <c r="G11" s="310"/>
      <c r="H11" s="311">
        <f t="shared" ref="H11:H16" si="1">E11-G11</f>
        <v>43000</v>
      </c>
      <c r="T11" s="117"/>
      <c r="U11" s="115"/>
      <c r="V11" s="117"/>
      <c r="W11" s="115"/>
      <c r="X11" s="134"/>
    </row>
    <row r="12" spans="1:24" ht="23.25" customHeight="1" x14ac:dyDescent="0.3">
      <c r="A12" s="130">
        <v>2</v>
      </c>
      <c r="B12" s="131" t="s">
        <v>359</v>
      </c>
      <c r="C12" s="132">
        <f t="shared" si="0"/>
        <v>3.9243835506966138</v>
      </c>
      <c r="D12" s="133">
        <v>7007.47</v>
      </c>
      <c r="E12" s="133">
        <v>27500</v>
      </c>
      <c r="F12" s="309"/>
      <c r="G12" s="310"/>
      <c r="H12" s="311">
        <f t="shared" si="1"/>
        <v>27500</v>
      </c>
    </row>
    <row r="13" spans="1:24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  <c r="F13" s="309"/>
      <c r="G13" s="310"/>
      <c r="H13" s="311">
        <f t="shared" si="1"/>
        <v>0</v>
      </c>
    </row>
    <row r="14" spans="1:24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5</v>
      </c>
      <c r="B15" s="131" t="s">
        <v>914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6</v>
      </c>
      <c r="B16" s="131" t="s">
        <v>915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70500</v>
      </c>
      <c r="F18" s="313" t="s">
        <v>366</v>
      </c>
      <c r="G18" s="312">
        <f>SUM(G11:G17)</f>
        <v>0</v>
      </c>
      <c r="H18" s="312">
        <f>SUM(H11:H17)</f>
        <v>70500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850" customFormat="1" ht="23.25" customHeight="1" x14ac:dyDescent="0.25">
      <c r="A20" s="848" t="s">
        <v>762</v>
      </c>
      <c r="C20" s="849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850" customFormat="1" ht="23.25" customHeight="1" x14ac:dyDescent="0.25">
      <c r="A23" s="848" t="s">
        <v>133</v>
      </c>
      <c r="C23" s="849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M151"/>
  <sheetViews>
    <sheetView view="pageBreakPreview" topLeftCell="A106" zoomScale="70" zoomScaleSheetLayoutView="7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506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SUM(D15:D35)</f>
        <v>0</v>
      </c>
      <c r="E13" s="468" t="s">
        <v>305</v>
      </c>
      <c r="F13" s="490">
        <f>SUM(F14:F35)</f>
        <v>0</v>
      </c>
      <c r="G13" s="309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>
        <f t="shared" ref="I14:I35" si="0">F14-H14</f>
        <v>0</v>
      </c>
      <c r="J14" s="310">
        <f>F14-G14</f>
        <v>0</v>
      </c>
    </row>
    <row r="15" spans="1:13" x14ac:dyDescent="0.3">
      <c r="A15" s="330"/>
      <c r="B15" s="320" t="s">
        <v>467</v>
      </c>
      <c r="C15" s="366"/>
      <c r="D15" s="308"/>
      <c r="E15" s="498"/>
      <c r="F15" s="308"/>
      <c r="G15" s="309"/>
      <c r="H15" s="310"/>
      <c r="I15" s="310">
        <f t="shared" si="0"/>
        <v>0</v>
      </c>
      <c r="J15" s="310">
        <f t="shared" ref="J15:J35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/>
      <c r="G16" s="309"/>
      <c r="H16" s="310"/>
      <c r="I16" s="310">
        <f t="shared" si="0"/>
        <v>0</v>
      </c>
      <c r="J16" s="310">
        <f t="shared" si="1"/>
        <v>0</v>
      </c>
    </row>
    <row r="17" spans="1:10" x14ac:dyDescent="0.3">
      <c r="A17" s="330"/>
      <c r="B17" s="320" t="s">
        <v>469</v>
      </c>
      <c r="C17" s="366"/>
      <c r="D17" s="308"/>
      <c r="E17" s="495"/>
      <c r="F17" s="308"/>
      <c r="G17" s="309"/>
      <c r="H17" s="310"/>
      <c r="I17" s="310">
        <f t="shared" si="0"/>
        <v>0</v>
      </c>
      <c r="J17" s="310">
        <f t="shared" si="1"/>
        <v>0</v>
      </c>
    </row>
    <row r="18" spans="1:10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0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0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0" x14ac:dyDescent="0.3">
      <c r="A21" s="330"/>
      <c r="B21" s="320" t="s">
        <v>591</v>
      </c>
      <c r="C21" s="366"/>
      <c r="D21" s="308"/>
      <c r="E21" s="495"/>
      <c r="F21" s="308"/>
      <c r="G21" s="309"/>
      <c r="H21" s="310"/>
      <c r="I21" s="310">
        <f t="shared" si="0"/>
        <v>0</v>
      </c>
      <c r="J21" s="310">
        <f t="shared" si="1"/>
        <v>0</v>
      </c>
    </row>
    <row r="22" spans="1:10" x14ac:dyDescent="0.3">
      <c r="A22" s="330"/>
      <c r="B22" s="320" t="s">
        <v>592</v>
      </c>
      <c r="C22" s="366"/>
      <c r="D22" s="308"/>
      <c r="E22" s="495"/>
      <c r="F22" s="308"/>
      <c r="G22" s="416"/>
      <c r="H22" s="310"/>
      <c r="I22" s="310">
        <f t="shared" si="0"/>
        <v>0</v>
      </c>
      <c r="J22" s="310">
        <f t="shared" si="1"/>
        <v>0</v>
      </c>
    </row>
    <row r="23" spans="1:10" ht="37.5" x14ac:dyDescent="0.3">
      <c r="A23" s="330"/>
      <c r="B23" s="320" t="s">
        <v>472</v>
      </c>
      <c r="C23" s="366"/>
      <c r="D23" s="308"/>
      <c r="E23" s="495"/>
      <c r="F23" s="308"/>
      <c r="G23" s="418"/>
      <c r="H23" s="310"/>
      <c r="I23" s="310">
        <f t="shared" si="0"/>
        <v>0</v>
      </c>
      <c r="J23" s="310">
        <f t="shared" si="1"/>
        <v>0</v>
      </c>
    </row>
    <row r="24" spans="1:10" x14ac:dyDescent="0.3">
      <c r="A24" s="330"/>
      <c r="B24" s="320" t="s">
        <v>473</v>
      </c>
      <c r="C24" s="366"/>
      <c r="D24" s="308"/>
      <c r="E24" s="49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x14ac:dyDescent="0.3">
      <c r="A25" s="330"/>
      <c r="B25" s="320" t="s">
        <v>593</v>
      </c>
      <c r="C25" s="366"/>
      <c r="D25" s="308"/>
      <c r="E25" s="49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x14ac:dyDescent="0.3">
      <c r="A26" s="330"/>
      <c r="B26" s="320" t="s">
        <v>475</v>
      </c>
      <c r="C26" s="366"/>
      <c r="D26" s="308"/>
      <c r="E26" s="495"/>
      <c r="F26" s="308"/>
      <c r="G26" s="418"/>
      <c r="H26" s="310"/>
      <c r="I26" s="310">
        <f t="shared" si="0"/>
        <v>0</v>
      </c>
      <c r="J26" s="310">
        <f t="shared" si="1"/>
        <v>0</v>
      </c>
    </row>
    <row r="27" spans="1:10" ht="37.5" x14ac:dyDescent="0.3">
      <c r="A27" s="330"/>
      <c r="B27" s="320" t="s">
        <v>476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x14ac:dyDescent="0.3">
      <c r="A28" s="330"/>
      <c r="B28" s="320" t="s">
        <v>474</v>
      </c>
      <c r="C28" s="366"/>
      <c r="D28" s="308"/>
      <c r="E28" s="495"/>
      <c r="F28" s="308"/>
      <c r="G28" s="418"/>
      <c r="H28" s="310"/>
      <c r="I28" s="310">
        <f t="shared" si="0"/>
        <v>0</v>
      </c>
      <c r="J28" s="310">
        <f t="shared" si="1"/>
        <v>0</v>
      </c>
    </row>
    <row r="29" spans="1:10" x14ac:dyDescent="0.3">
      <c r="A29" s="330"/>
      <c r="B29" s="320" t="s">
        <v>594</v>
      </c>
      <c r="C29" s="366"/>
      <c r="D29" s="308"/>
      <c r="E29" s="495"/>
      <c r="F29" s="308"/>
      <c r="G29" s="418"/>
      <c r="H29" s="310"/>
      <c r="I29" s="310">
        <f t="shared" si="0"/>
        <v>0</v>
      </c>
      <c r="J29" s="310">
        <f t="shared" si="1"/>
        <v>0</v>
      </c>
    </row>
    <row r="30" spans="1:10" ht="20.25" customHeight="1" x14ac:dyDescent="0.3">
      <c r="A30" s="330"/>
      <c r="B30" s="307" t="s">
        <v>595</v>
      </c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0" ht="20.25" customHeight="1" x14ac:dyDescent="0.3">
      <c r="A31" s="330"/>
      <c r="B31" s="307" t="s">
        <v>596</v>
      </c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0" ht="22.5" customHeight="1" x14ac:dyDescent="0.3">
      <c r="A32" s="330"/>
      <c r="B32" s="307" t="s">
        <v>597</v>
      </c>
      <c r="C32" s="366"/>
      <c r="D32" s="308"/>
      <c r="E32" s="495"/>
      <c r="F32" s="308"/>
      <c r="G32" s="309"/>
      <c r="H32" s="310"/>
      <c r="I32" s="310">
        <f t="shared" si="0"/>
        <v>0</v>
      </c>
      <c r="J32" s="310">
        <f t="shared" si="1"/>
        <v>0</v>
      </c>
    </row>
    <row r="33" spans="1:13" ht="22.5" customHeight="1" x14ac:dyDescent="0.3">
      <c r="A33" s="330"/>
      <c r="B33" s="307"/>
      <c r="C33" s="366"/>
      <c r="D33" s="308"/>
      <c r="E33" s="495"/>
      <c r="F33" s="308"/>
      <c r="G33" s="309"/>
      <c r="H33" s="310"/>
      <c r="I33" s="310">
        <f t="shared" si="0"/>
        <v>0</v>
      </c>
      <c r="J33" s="310">
        <f t="shared" si="1"/>
        <v>0</v>
      </c>
    </row>
    <row r="34" spans="1:13" ht="22.5" customHeight="1" x14ac:dyDescent="0.3">
      <c r="A34" s="330"/>
      <c r="B34" s="307"/>
      <c r="C34" s="366"/>
      <c r="D34" s="308"/>
      <c r="E34" s="495"/>
      <c r="F34" s="308"/>
      <c r="G34" s="309"/>
      <c r="H34" s="310"/>
      <c r="I34" s="310">
        <f t="shared" si="0"/>
        <v>0</v>
      </c>
      <c r="J34" s="310">
        <f t="shared" si="1"/>
        <v>0</v>
      </c>
    </row>
    <row r="35" spans="1:13" x14ac:dyDescent="0.3">
      <c r="A35" s="330"/>
      <c r="B35" s="307"/>
      <c r="C35" s="366"/>
      <c r="D35" s="308"/>
      <c r="E35" s="495"/>
      <c r="F35" s="308"/>
      <c r="G35" s="309"/>
      <c r="H35" s="310"/>
      <c r="I35" s="310">
        <f t="shared" si="0"/>
        <v>0</v>
      </c>
      <c r="J35" s="310">
        <f t="shared" si="1"/>
        <v>0</v>
      </c>
    </row>
    <row r="36" spans="1:13" s="123" customFormat="1" x14ac:dyDescent="0.3">
      <c r="A36" s="487">
        <v>2</v>
      </c>
      <c r="B36" s="488" t="s">
        <v>371</v>
      </c>
      <c r="C36" s="489" t="s">
        <v>305</v>
      </c>
      <c r="D36" s="441">
        <f>SUM(D38:D39)</f>
        <v>0</v>
      </c>
      <c r="E36" s="496" t="s">
        <v>305</v>
      </c>
      <c r="F36" s="441">
        <f>SUM(F37:F39)</f>
        <v>0</v>
      </c>
      <c r="G36" s="309"/>
      <c r="H36" s="310"/>
      <c r="I36" s="310"/>
      <c r="J36" s="310"/>
      <c r="K36" s="400"/>
      <c r="L36" s="400"/>
      <c r="M36" s="400"/>
    </row>
    <row r="37" spans="1:13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>F37-H37</f>
        <v>0</v>
      </c>
      <c r="J37" s="310">
        <f>F37-G37</f>
        <v>0</v>
      </c>
    </row>
    <row r="38" spans="1:13" ht="21" customHeight="1" x14ac:dyDescent="0.3">
      <c r="A38" s="330"/>
      <c r="B38" s="307"/>
      <c r="C38" s="366"/>
      <c r="D38" s="308" t="s">
        <v>372</v>
      </c>
      <c r="E38" s="498"/>
      <c r="F38" s="308"/>
      <c r="G38" s="309"/>
      <c r="H38" s="310"/>
      <c r="I38" s="310">
        <f>F38-H38</f>
        <v>0</v>
      </c>
      <c r="J38" s="310">
        <f>F38-G38</f>
        <v>0</v>
      </c>
    </row>
    <row r="39" spans="1:13" x14ac:dyDescent="0.3">
      <c r="A39" s="330"/>
      <c r="B39" s="307"/>
      <c r="C39" s="366"/>
      <c r="D39" s="308"/>
      <c r="E39" s="498"/>
      <c r="F39" s="308"/>
      <c r="G39" s="309"/>
      <c r="H39" s="310"/>
      <c r="I39" s="310">
        <f>F39-H39</f>
        <v>0</v>
      </c>
      <c r="J39" s="310">
        <f>F39-G39</f>
        <v>0</v>
      </c>
    </row>
    <row r="40" spans="1:13" s="123" customFormat="1" x14ac:dyDescent="0.3">
      <c r="A40" s="487">
        <v>3</v>
      </c>
      <c r="B40" s="488" t="s">
        <v>373</v>
      </c>
      <c r="C40" s="489" t="s">
        <v>305</v>
      </c>
      <c r="D40" s="490">
        <f>SUM(D42:D53)</f>
        <v>0</v>
      </c>
      <c r="E40" s="497" t="s">
        <v>305</v>
      </c>
      <c r="F40" s="490">
        <f>SUM(F41:F48)</f>
        <v>0</v>
      </c>
      <c r="G40" s="309"/>
      <c r="H40" s="310"/>
      <c r="I40" s="310"/>
      <c r="J40" s="310"/>
      <c r="K40" s="400"/>
      <c r="L40" s="400"/>
      <c r="M40" s="400"/>
    </row>
    <row r="41" spans="1:13" x14ac:dyDescent="0.3">
      <c r="A41" s="330"/>
      <c r="B41" s="307" t="s">
        <v>199</v>
      </c>
      <c r="C41" s="366"/>
      <c r="D41" s="308"/>
      <c r="E41" s="498"/>
      <c r="F41" s="308"/>
      <c r="G41" s="309"/>
      <c r="H41" s="310"/>
      <c r="I41" s="310">
        <f t="shared" ref="I41:I48" si="2">F41-H41</f>
        <v>0</v>
      </c>
      <c r="J41" s="310">
        <f t="shared" ref="J41:J48" si="3">F41-G41</f>
        <v>0</v>
      </c>
    </row>
    <row r="42" spans="1:13" ht="23.45" customHeight="1" x14ac:dyDescent="0.3">
      <c r="A42" s="330"/>
      <c r="B42" s="612" t="s">
        <v>692</v>
      </c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customHeight="1" x14ac:dyDescent="0.3">
      <c r="A43" s="330"/>
      <c r="B43" s="612" t="s">
        <v>603</v>
      </c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3.45" customHeight="1" x14ac:dyDescent="0.3">
      <c r="A44" s="330"/>
      <c r="B44" s="327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ht="23.45" customHeight="1" x14ac:dyDescent="0.3">
      <c r="A45" s="330"/>
      <c r="B45" s="327"/>
      <c r="C45" s="366"/>
      <c r="D45" s="308"/>
      <c r="E45" s="498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3" ht="23.45" customHeight="1" x14ac:dyDescent="0.3">
      <c r="A46" s="330"/>
      <c r="B46" s="327"/>
      <c r="C46" s="366"/>
      <c r="D46" s="308"/>
      <c r="E46" s="498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3" ht="23.45" customHeight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 t="shared" si="2"/>
        <v>0</v>
      </c>
      <c r="J47" s="310">
        <f t="shared" si="3"/>
        <v>0</v>
      </c>
    </row>
    <row r="48" spans="1:13" ht="24" customHeight="1" x14ac:dyDescent="0.3">
      <c r="A48" s="330"/>
      <c r="B48" s="332"/>
      <c r="C48" s="366"/>
      <c r="D48" s="308"/>
      <c r="E48" s="498"/>
      <c r="F48" s="308"/>
      <c r="G48" s="309"/>
      <c r="H48" s="310"/>
      <c r="I48" s="310">
        <f t="shared" si="2"/>
        <v>0</v>
      </c>
      <c r="J48" s="310">
        <f t="shared" si="3"/>
        <v>0</v>
      </c>
    </row>
    <row r="49" spans="1:13" s="123" customFormat="1" ht="20.25" customHeight="1" x14ac:dyDescent="0.3">
      <c r="A49" s="487">
        <v>4</v>
      </c>
      <c r="B49" s="488" t="s">
        <v>374</v>
      </c>
      <c r="C49" s="489" t="s">
        <v>305</v>
      </c>
      <c r="D49" s="490">
        <f>SUM(D53:D53)</f>
        <v>0</v>
      </c>
      <c r="E49" s="497" t="s">
        <v>305</v>
      </c>
      <c r="F49" s="490">
        <f>SUM(F50:F53)</f>
        <v>0</v>
      </c>
      <c r="G49" s="309"/>
      <c r="H49" s="310"/>
      <c r="I49" s="310"/>
      <c r="J49" s="310"/>
      <c r="K49" s="400"/>
      <c r="L49" s="400"/>
      <c r="M49" s="400"/>
    </row>
    <row r="50" spans="1:13" x14ac:dyDescent="0.3">
      <c r="A50" s="330"/>
      <c r="B50" s="327" t="s">
        <v>199</v>
      </c>
      <c r="C50" s="366"/>
      <c r="D50" s="308"/>
      <c r="E50" s="498"/>
      <c r="F50" s="308"/>
      <c r="G50" s="309"/>
      <c r="H50" s="310"/>
      <c r="I50" s="310">
        <f>F50-H50</f>
        <v>0</v>
      </c>
      <c r="J50" s="310">
        <f>F50-G50</f>
        <v>0</v>
      </c>
    </row>
    <row r="51" spans="1:13" x14ac:dyDescent="0.3">
      <c r="A51" s="330"/>
      <c r="B51" s="321" t="s">
        <v>477</v>
      </c>
      <c r="C51" s="366"/>
      <c r="D51" s="308"/>
      <c r="E51" s="498"/>
      <c r="F51" s="308"/>
      <c r="G51" s="309"/>
      <c r="H51" s="310"/>
      <c r="I51" s="310">
        <f>F51-H51</f>
        <v>0</v>
      </c>
      <c r="J51" s="310">
        <f>F51-G51</f>
        <v>0</v>
      </c>
    </row>
    <row r="52" spans="1:13" x14ac:dyDescent="0.3">
      <c r="A52" s="330"/>
      <c r="B52" s="327"/>
      <c r="C52" s="366"/>
      <c r="D52" s="308"/>
      <c r="E52" s="498"/>
      <c r="F52" s="308"/>
      <c r="G52" s="309"/>
      <c r="H52" s="310"/>
      <c r="I52" s="310">
        <f>F52-H52</f>
        <v>0</v>
      </c>
      <c r="J52" s="310">
        <f>F52-G52</f>
        <v>0</v>
      </c>
    </row>
    <row r="53" spans="1:13" x14ac:dyDescent="0.3">
      <c r="A53" s="330"/>
      <c r="B53" s="327"/>
      <c r="C53" s="366"/>
      <c r="D53" s="308"/>
      <c r="E53" s="498"/>
      <c r="F53" s="308"/>
      <c r="G53" s="309"/>
      <c r="H53" s="310"/>
      <c r="I53" s="310">
        <f>F53-H53</f>
        <v>0</v>
      </c>
      <c r="J53" s="310">
        <f>F53-G53</f>
        <v>0</v>
      </c>
    </row>
    <row r="54" spans="1:13" x14ac:dyDescent="0.3">
      <c r="A54" s="487">
        <v>5</v>
      </c>
      <c r="B54" s="488" t="s">
        <v>375</v>
      </c>
      <c r="C54" s="489" t="s">
        <v>305</v>
      </c>
      <c r="D54" s="490">
        <f>SUM(D55:D76)</f>
        <v>0</v>
      </c>
      <c r="E54" s="497" t="s">
        <v>305</v>
      </c>
      <c r="F54" s="490">
        <f>SUM(F55:F76)</f>
        <v>0</v>
      </c>
      <c r="G54" s="309"/>
      <c r="H54" s="310"/>
      <c r="I54" s="310"/>
      <c r="J54" s="310"/>
    </row>
    <row r="55" spans="1:13" x14ac:dyDescent="0.3">
      <c r="A55" s="367"/>
      <c r="B55" s="368" t="s">
        <v>199</v>
      </c>
      <c r="C55" s="366"/>
      <c r="D55" s="308"/>
      <c r="E55" s="495"/>
      <c r="F55" s="308"/>
      <c r="G55" s="309"/>
      <c r="H55" s="310"/>
      <c r="I55" s="310">
        <f t="shared" ref="I55:I75" si="4">F55-H55</f>
        <v>0</v>
      </c>
      <c r="J55" s="310">
        <f t="shared" ref="J55:J75" si="5">F55-G55</f>
        <v>0</v>
      </c>
    </row>
    <row r="56" spans="1:13" x14ac:dyDescent="0.3">
      <c r="A56" s="330"/>
      <c r="B56" s="320" t="s">
        <v>478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3" x14ac:dyDescent="0.3">
      <c r="A57" s="330"/>
      <c r="B57" s="320" t="s">
        <v>479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3" x14ac:dyDescent="0.3">
      <c r="A58" s="330"/>
      <c r="B58" s="320" t="s">
        <v>480</v>
      </c>
      <c r="C58" s="366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3" x14ac:dyDescent="0.3">
      <c r="A59" s="330"/>
      <c r="B59" s="320" t="s">
        <v>481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3" x14ac:dyDescent="0.3">
      <c r="A60" s="330"/>
      <c r="B60" s="321" t="s">
        <v>482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3" x14ac:dyDescent="0.3">
      <c r="A61" s="330"/>
      <c r="B61" s="320" t="s">
        <v>483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3" x14ac:dyDescent="0.3">
      <c r="A62" s="330"/>
      <c r="B62" s="320" t="s">
        <v>485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3" x14ac:dyDescent="0.3">
      <c r="A63" s="330"/>
      <c r="B63" s="320" t="s">
        <v>484</v>
      </c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3" x14ac:dyDescent="0.3">
      <c r="A64" s="330"/>
      <c r="B64" s="320" t="s">
        <v>598</v>
      </c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3" x14ac:dyDescent="0.3">
      <c r="A65" s="330"/>
      <c r="B65" s="320" t="s">
        <v>599</v>
      </c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3" x14ac:dyDescent="0.3">
      <c r="A66" s="330"/>
      <c r="B66" s="320" t="s">
        <v>600</v>
      </c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3" x14ac:dyDescent="0.3">
      <c r="A67" s="330"/>
      <c r="B67" s="307" t="s">
        <v>602</v>
      </c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3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3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3" x14ac:dyDescent="0.3">
      <c r="A70" s="330"/>
      <c r="B70" s="307"/>
      <c r="C70" s="366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3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3" x14ac:dyDescent="0.3">
      <c r="A72" s="330"/>
      <c r="B72" s="307"/>
      <c r="C72" s="366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3" x14ac:dyDescent="0.3">
      <c r="A73" s="330"/>
      <c r="B73" s="307"/>
      <c r="C73" s="366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3" x14ac:dyDescent="0.3">
      <c r="A74" s="330"/>
      <c r="B74" s="327"/>
      <c r="C74" s="366"/>
      <c r="D74" s="308"/>
      <c r="E74" s="495"/>
      <c r="F74" s="369"/>
      <c r="G74" s="309"/>
      <c r="H74" s="310"/>
      <c r="I74" s="310">
        <f t="shared" si="4"/>
        <v>0</v>
      </c>
      <c r="J74" s="310">
        <f t="shared" si="5"/>
        <v>0</v>
      </c>
    </row>
    <row r="75" spans="1:13" x14ac:dyDescent="0.3">
      <c r="A75" s="330"/>
      <c r="B75" s="307"/>
      <c r="C75" s="366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3" x14ac:dyDescent="0.3">
      <c r="A76" s="330"/>
      <c r="B76" s="307"/>
      <c r="C76" s="366"/>
      <c r="D76" s="308"/>
      <c r="E76" s="495"/>
      <c r="F76" s="308"/>
      <c r="G76" s="309"/>
      <c r="H76" s="310"/>
      <c r="I76" s="310"/>
      <c r="J76" s="310"/>
    </row>
    <row r="77" spans="1:13" s="123" customFormat="1" x14ac:dyDescent="0.3">
      <c r="A77" s="487"/>
      <c r="B77" s="488" t="s">
        <v>295</v>
      </c>
      <c r="C77" s="489" t="s">
        <v>305</v>
      </c>
      <c r="D77" s="490">
        <f>D49+D40+D36+D13+D54</f>
        <v>0</v>
      </c>
      <c r="E77" s="497" t="s">
        <v>10</v>
      </c>
      <c r="F77" s="490">
        <f>F49+F40+F36+F13+F54</f>
        <v>0</v>
      </c>
      <c r="G77" s="313" t="s">
        <v>587</v>
      </c>
      <c r="H77" s="312">
        <f>SUM(H12:H76)</f>
        <v>0</v>
      </c>
      <c r="I77" s="312">
        <f>SUM(I12:I76)</f>
        <v>0</v>
      </c>
      <c r="J77" s="312">
        <f>SUM(J12:J76)</f>
        <v>0</v>
      </c>
      <c r="K77" s="400"/>
      <c r="L77" s="400"/>
      <c r="M77" s="400"/>
    </row>
    <row r="78" spans="1:13" x14ac:dyDescent="0.3">
      <c r="A78" s="1268" t="s">
        <v>586</v>
      </c>
      <c r="B78" s="1268"/>
      <c r="C78" s="1268"/>
      <c r="D78" s="1268"/>
      <c r="E78" s="1268"/>
      <c r="F78" s="1268"/>
      <c r="G78" s="491"/>
      <c r="H78" s="492"/>
      <c r="I78" s="492"/>
      <c r="J78" s="492"/>
    </row>
    <row r="79" spans="1:13" s="123" customFormat="1" x14ac:dyDescent="0.3">
      <c r="A79" s="487">
        <v>1</v>
      </c>
      <c r="B79" s="488" t="s">
        <v>370</v>
      </c>
      <c r="C79" s="489" t="s">
        <v>305</v>
      </c>
      <c r="D79" s="490">
        <f>SUM(D81:D101)</f>
        <v>0</v>
      </c>
      <c r="E79" s="468" t="s">
        <v>305</v>
      </c>
      <c r="F79" s="490">
        <f>SUM(F80:F101)</f>
        <v>0</v>
      </c>
      <c r="G79" s="309"/>
      <c r="H79" s="310"/>
      <c r="I79" s="310"/>
      <c r="J79" s="310"/>
      <c r="K79" s="400"/>
      <c r="L79" s="400"/>
      <c r="M79" s="400"/>
    </row>
    <row r="80" spans="1:13" x14ac:dyDescent="0.3">
      <c r="A80" s="330"/>
      <c r="B80" s="307" t="s">
        <v>199</v>
      </c>
      <c r="C80" s="366"/>
      <c r="D80" s="308"/>
      <c r="E80" s="498"/>
      <c r="F80" s="308"/>
      <c r="G80" s="309"/>
      <c r="H80" s="310"/>
      <c r="I80" s="310">
        <f t="shared" ref="I80:I101" si="6">F80-H80</f>
        <v>0</v>
      </c>
      <c r="J80" s="310">
        <f>F80-G80</f>
        <v>0</v>
      </c>
    </row>
    <row r="81" spans="1:10" x14ac:dyDescent="0.3">
      <c r="A81" s="330"/>
      <c r="B81" s="320" t="s">
        <v>467</v>
      </c>
      <c r="C81" s="366"/>
      <c r="D81" s="308"/>
      <c r="E81" s="498"/>
      <c r="F81" s="308"/>
      <c r="G81" s="309"/>
      <c r="H81" s="310"/>
      <c r="I81" s="310">
        <f t="shared" si="6"/>
        <v>0</v>
      </c>
      <c r="J81" s="310">
        <f t="shared" ref="J81:J101" si="7">F81-G81</f>
        <v>0</v>
      </c>
    </row>
    <row r="82" spans="1:10" x14ac:dyDescent="0.3">
      <c r="A82" s="330"/>
      <c r="B82" s="320" t="s">
        <v>468</v>
      </c>
      <c r="C82" s="366"/>
      <c r="D82" s="308"/>
      <c r="E82" s="498"/>
      <c r="F82" s="308"/>
      <c r="G82" s="309"/>
      <c r="H82" s="310"/>
      <c r="I82" s="310">
        <f t="shared" si="6"/>
        <v>0</v>
      </c>
      <c r="J82" s="310">
        <f t="shared" si="7"/>
        <v>0</v>
      </c>
    </row>
    <row r="83" spans="1:10" x14ac:dyDescent="0.3">
      <c r="A83" s="330"/>
      <c r="B83" s="320" t="s">
        <v>469</v>
      </c>
      <c r="C83" s="366"/>
      <c r="D83" s="308"/>
      <c r="E83" s="495"/>
      <c r="F83" s="308"/>
      <c r="G83" s="309"/>
      <c r="H83" s="310"/>
      <c r="I83" s="310">
        <f t="shared" si="6"/>
        <v>0</v>
      </c>
      <c r="J83" s="310">
        <f t="shared" si="7"/>
        <v>0</v>
      </c>
    </row>
    <row r="84" spans="1:10" x14ac:dyDescent="0.3">
      <c r="A84" s="330"/>
      <c r="B84" s="320" t="s">
        <v>470</v>
      </c>
      <c r="C84" s="366"/>
      <c r="D84" s="308"/>
      <c r="E84" s="495"/>
      <c r="F84" s="308"/>
      <c r="G84" s="418"/>
      <c r="H84" s="310"/>
      <c r="I84" s="310">
        <f t="shared" si="6"/>
        <v>0</v>
      </c>
      <c r="J84" s="310">
        <f t="shared" si="7"/>
        <v>0</v>
      </c>
    </row>
    <row r="85" spans="1:10" x14ac:dyDescent="0.3">
      <c r="A85" s="330"/>
      <c r="B85" s="320" t="s">
        <v>471</v>
      </c>
      <c r="C85" s="366"/>
      <c r="D85" s="308"/>
      <c r="E85" s="495"/>
      <c r="F85" s="308"/>
      <c r="G85" s="309"/>
      <c r="H85" s="310"/>
      <c r="I85" s="310">
        <f t="shared" si="6"/>
        <v>0</v>
      </c>
      <c r="J85" s="310">
        <f t="shared" si="7"/>
        <v>0</v>
      </c>
    </row>
    <row r="86" spans="1:10" x14ac:dyDescent="0.3">
      <c r="A86" s="330"/>
      <c r="B86" s="320" t="s">
        <v>590</v>
      </c>
      <c r="C86" s="366"/>
      <c r="D86" s="308"/>
      <c r="E86" s="495"/>
      <c r="F86" s="308"/>
      <c r="G86" s="418"/>
      <c r="H86" s="310"/>
      <c r="I86" s="310">
        <f t="shared" si="6"/>
        <v>0</v>
      </c>
      <c r="J86" s="310">
        <f t="shared" si="7"/>
        <v>0</v>
      </c>
    </row>
    <row r="87" spans="1:10" x14ac:dyDescent="0.3">
      <c r="A87" s="330"/>
      <c r="B87" s="320" t="s">
        <v>591</v>
      </c>
      <c r="C87" s="366"/>
      <c r="D87" s="308"/>
      <c r="E87" s="495"/>
      <c r="F87" s="308"/>
      <c r="G87" s="309"/>
      <c r="H87" s="310"/>
      <c r="I87" s="310">
        <f t="shared" si="6"/>
        <v>0</v>
      </c>
      <c r="J87" s="310">
        <f t="shared" si="7"/>
        <v>0</v>
      </c>
    </row>
    <row r="88" spans="1:10" x14ac:dyDescent="0.3">
      <c r="A88" s="330"/>
      <c r="B88" s="320" t="s">
        <v>592</v>
      </c>
      <c r="C88" s="366"/>
      <c r="D88" s="308"/>
      <c r="E88" s="495"/>
      <c r="F88" s="308"/>
      <c r="G88" s="416"/>
      <c r="H88" s="310"/>
      <c r="I88" s="310">
        <f t="shared" si="6"/>
        <v>0</v>
      </c>
      <c r="J88" s="310">
        <f t="shared" si="7"/>
        <v>0</v>
      </c>
    </row>
    <row r="89" spans="1:10" ht="37.5" x14ac:dyDescent="0.3">
      <c r="A89" s="330"/>
      <c r="B89" s="320" t="s">
        <v>472</v>
      </c>
      <c r="C89" s="366"/>
      <c r="D89" s="308"/>
      <c r="E89" s="495"/>
      <c r="F89" s="308"/>
      <c r="G89" s="418"/>
      <c r="H89" s="310"/>
      <c r="I89" s="310">
        <f t="shared" si="6"/>
        <v>0</v>
      </c>
      <c r="J89" s="310">
        <f t="shared" si="7"/>
        <v>0</v>
      </c>
    </row>
    <row r="90" spans="1:10" x14ac:dyDescent="0.3">
      <c r="A90" s="330"/>
      <c r="B90" s="320" t="s">
        <v>473</v>
      </c>
      <c r="C90" s="366"/>
      <c r="D90" s="308"/>
      <c r="E90" s="495"/>
      <c r="F90" s="308"/>
      <c r="G90" s="309"/>
      <c r="H90" s="310"/>
      <c r="I90" s="310">
        <f t="shared" si="6"/>
        <v>0</v>
      </c>
      <c r="J90" s="310">
        <f t="shared" si="7"/>
        <v>0</v>
      </c>
    </row>
    <row r="91" spans="1:10" x14ac:dyDescent="0.3">
      <c r="A91" s="330"/>
      <c r="B91" s="320" t="s">
        <v>593</v>
      </c>
      <c r="C91" s="366"/>
      <c r="D91" s="308"/>
      <c r="E91" s="495"/>
      <c r="F91" s="308"/>
      <c r="G91" s="309"/>
      <c r="H91" s="310"/>
      <c r="I91" s="310">
        <f t="shared" si="6"/>
        <v>0</v>
      </c>
      <c r="J91" s="310">
        <f t="shared" si="7"/>
        <v>0</v>
      </c>
    </row>
    <row r="92" spans="1:10" x14ac:dyDescent="0.3">
      <c r="A92" s="330"/>
      <c r="B92" s="320" t="s">
        <v>475</v>
      </c>
      <c r="C92" s="366"/>
      <c r="D92" s="308"/>
      <c r="E92" s="495"/>
      <c r="F92" s="308"/>
      <c r="G92" s="418"/>
      <c r="H92" s="310"/>
      <c r="I92" s="310">
        <f t="shared" si="6"/>
        <v>0</v>
      </c>
      <c r="J92" s="310">
        <f t="shared" si="7"/>
        <v>0</v>
      </c>
    </row>
    <row r="93" spans="1:10" ht="37.5" x14ac:dyDescent="0.3">
      <c r="A93" s="330"/>
      <c r="B93" s="320" t="s">
        <v>476</v>
      </c>
      <c r="C93" s="366"/>
      <c r="D93" s="308"/>
      <c r="E93" s="495"/>
      <c r="F93" s="308"/>
      <c r="G93" s="309"/>
      <c r="H93" s="310"/>
      <c r="I93" s="310">
        <f t="shared" si="6"/>
        <v>0</v>
      </c>
      <c r="J93" s="310">
        <f t="shared" si="7"/>
        <v>0</v>
      </c>
    </row>
    <row r="94" spans="1:10" x14ac:dyDescent="0.3">
      <c r="A94" s="330"/>
      <c r="B94" s="320" t="s">
        <v>474</v>
      </c>
      <c r="C94" s="366"/>
      <c r="D94" s="308"/>
      <c r="E94" s="495"/>
      <c r="F94" s="308"/>
      <c r="G94" s="418"/>
      <c r="H94" s="310"/>
      <c r="I94" s="310">
        <f t="shared" si="6"/>
        <v>0</v>
      </c>
      <c r="J94" s="310">
        <f t="shared" si="7"/>
        <v>0</v>
      </c>
    </row>
    <row r="95" spans="1:10" x14ac:dyDescent="0.3">
      <c r="A95" s="330"/>
      <c r="B95" s="320" t="s">
        <v>594</v>
      </c>
      <c r="C95" s="366"/>
      <c r="D95" s="308"/>
      <c r="E95" s="495"/>
      <c r="F95" s="308"/>
      <c r="G95" s="418"/>
      <c r="H95" s="310"/>
      <c r="I95" s="310">
        <f t="shared" si="6"/>
        <v>0</v>
      </c>
      <c r="J95" s="310">
        <f t="shared" si="7"/>
        <v>0</v>
      </c>
    </row>
    <row r="96" spans="1:10" ht="20.25" customHeight="1" x14ac:dyDescent="0.3">
      <c r="A96" s="330"/>
      <c r="B96" s="307" t="s">
        <v>595</v>
      </c>
      <c r="C96" s="366"/>
      <c r="D96" s="308"/>
      <c r="E96" s="495"/>
      <c r="F96" s="308"/>
      <c r="G96" s="309"/>
      <c r="H96" s="310"/>
      <c r="I96" s="310">
        <f t="shared" si="6"/>
        <v>0</v>
      </c>
      <c r="J96" s="310">
        <f t="shared" si="7"/>
        <v>0</v>
      </c>
    </row>
    <row r="97" spans="1:13" ht="20.25" customHeight="1" x14ac:dyDescent="0.3">
      <c r="A97" s="330"/>
      <c r="B97" s="307" t="s">
        <v>596</v>
      </c>
      <c r="C97" s="366"/>
      <c r="D97" s="308"/>
      <c r="E97" s="495"/>
      <c r="F97" s="308"/>
      <c r="G97" s="309"/>
      <c r="H97" s="310"/>
      <c r="I97" s="310">
        <f t="shared" si="6"/>
        <v>0</v>
      </c>
      <c r="J97" s="310">
        <f t="shared" si="7"/>
        <v>0</v>
      </c>
    </row>
    <row r="98" spans="1:13" ht="22.5" customHeight="1" x14ac:dyDescent="0.3">
      <c r="A98" s="330"/>
      <c r="B98" s="307" t="s">
        <v>597</v>
      </c>
      <c r="C98" s="366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3" ht="22.5" customHeight="1" x14ac:dyDescent="0.3">
      <c r="A99" s="330"/>
      <c r="B99" s="307"/>
      <c r="C99" s="366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3" ht="22.5" customHeight="1" x14ac:dyDescent="0.3">
      <c r="A100" s="330"/>
      <c r="B100" s="307"/>
      <c r="C100" s="366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3" x14ac:dyDescent="0.3">
      <c r="A101" s="330"/>
      <c r="B101" s="307"/>
      <c r="C101" s="366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3" s="123" customFormat="1" x14ac:dyDescent="0.3">
      <c r="A102" s="487">
        <v>2</v>
      </c>
      <c r="B102" s="488" t="s">
        <v>371</v>
      </c>
      <c r="C102" s="489" t="s">
        <v>305</v>
      </c>
      <c r="D102" s="490">
        <f>SUM(D104:D105)</f>
        <v>0</v>
      </c>
      <c r="E102" s="496" t="s">
        <v>305</v>
      </c>
      <c r="F102" s="490">
        <f>SUM(F103:F105)</f>
        <v>0</v>
      </c>
      <c r="G102" s="309"/>
      <c r="H102" s="310"/>
      <c r="I102" s="310"/>
      <c r="J102" s="310"/>
      <c r="K102" s="400"/>
      <c r="L102" s="400"/>
      <c r="M102" s="400"/>
    </row>
    <row r="103" spans="1:13" x14ac:dyDescent="0.3">
      <c r="A103" s="330"/>
      <c r="B103" s="307" t="s">
        <v>199</v>
      </c>
      <c r="C103" s="366"/>
      <c r="D103" s="308"/>
      <c r="E103" s="498"/>
      <c r="F103" s="308"/>
      <c r="G103" s="309"/>
      <c r="H103" s="310"/>
      <c r="I103" s="310">
        <f>F103-H103</f>
        <v>0</v>
      </c>
      <c r="J103" s="310">
        <f>F103-G103</f>
        <v>0</v>
      </c>
    </row>
    <row r="104" spans="1:13" ht="21" customHeight="1" x14ac:dyDescent="0.3">
      <c r="A104" s="330"/>
      <c r="B104" s="307"/>
      <c r="C104" s="366"/>
      <c r="D104" s="308" t="s">
        <v>372</v>
      </c>
      <c r="E104" s="498"/>
      <c r="F104" s="308"/>
      <c r="G104" s="309"/>
      <c r="H104" s="310"/>
      <c r="I104" s="310">
        <f>F104-H104</f>
        <v>0</v>
      </c>
      <c r="J104" s="310">
        <f>F104-G104</f>
        <v>0</v>
      </c>
    </row>
    <row r="105" spans="1:13" x14ac:dyDescent="0.3">
      <c r="A105" s="330"/>
      <c r="B105" s="307"/>
      <c r="C105" s="366"/>
      <c r="D105" s="308"/>
      <c r="E105" s="498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3" s="123" customFormat="1" x14ac:dyDescent="0.3">
      <c r="A106" s="487">
        <v>3</v>
      </c>
      <c r="B106" s="488" t="s">
        <v>373</v>
      </c>
      <c r="C106" s="489" t="s">
        <v>305</v>
      </c>
      <c r="D106" s="490">
        <f>SUM(D108:D119)</f>
        <v>0</v>
      </c>
      <c r="E106" s="497" t="s">
        <v>305</v>
      </c>
      <c r="F106" s="490">
        <f>SUM(F107:F114)</f>
        <v>0</v>
      </c>
      <c r="G106" s="309"/>
      <c r="H106" s="310"/>
      <c r="I106" s="310"/>
      <c r="J106" s="310"/>
      <c r="K106" s="400"/>
      <c r="L106" s="400"/>
      <c r="M106" s="400"/>
    </row>
    <row r="107" spans="1:13" x14ac:dyDescent="0.3">
      <c r="A107" s="330"/>
      <c r="B107" s="307" t="s">
        <v>199</v>
      </c>
      <c r="C107" s="366"/>
      <c r="D107" s="308"/>
      <c r="E107" s="498"/>
      <c r="F107" s="308"/>
      <c r="G107" s="309"/>
      <c r="H107" s="310"/>
      <c r="I107" s="310">
        <f t="shared" ref="I107:I114" si="8">F107-H107</f>
        <v>0</v>
      </c>
      <c r="J107" s="310">
        <f t="shared" ref="J107:J114" si="9">F107-G107</f>
        <v>0</v>
      </c>
    </row>
    <row r="108" spans="1:13" ht="23.45" customHeight="1" x14ac:dyDescent="0.3">
      <c r="A108" s="330"/>
      <c r="B108" s="612" t="s">
        <v>692</v>
      </c>
      <c r="C108" s="366"/>
      <c r="D108" s="308"/>
      <c r="E108" s="498"/>
      <c r="F108" s="308"/>
      <c r="G108" s="309"/>
      <c r="H108" s="310"/>
      <c r="I108" s="310">
        <f t="shared" si="8"/>
        <v>0</v>
      </c>
      <c r="J108" s="310">
        <f t="shared" si="9"/>
        <v>0</v>
      </c>
    </row>
    <row r="109" spans="1:13" ht="23.45" customHeight="1" x14ac:dyDescent="0.3">
      <c r="A109" s="330"/>
      <c r="B109" s="612" t="s">
        <v>603</v>
      </c>
      <c r="C109" s="366"/>
      <c r="D109" s="308"/>
      <c r="E109" s="498"/>
      <c r="F109" s="308"/>
      <c r="G109" s="309"/>
      <c r="H109" s="310"/>
      <c r="I109" s="310">
        <f t="shared" si="8"/>
        <v>0</v>
      </c>
      <c r="J109" s="310">
        <f t="shared" si="9"/>
        <v>0</v>
      </c>
    </row>
    <row r="110" spans="1:13" ht="23.45" customHeight="1" x14ac:dyDescent="0.3">
      <c r="A110" s="330"/>
      <c r="B110" s="327"/>
      <c r="C110" s="366"/>
      <c r="D110" s="308"/>
      <c r="E110" s="498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3" ht="23.45" customHeight="1" x14ac:dyDescent="0.3">
      <c r="A111" s="330"/>
      <c r="B111" s="327"/>
      <c r="C111" s="366"/>
      <c r="D111" s="308"/>
      <c r="E111" s="498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3" ht="23.45" customHeight="1" x14ac:dyDescent="0.3">
      <c r="A112" s="330"/>
      <c r="B112" s="327"/>
      <c r="C112" s="366"/>
      <c r="D112" s="308"/>
      <c r="E112" s="498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3" ht="23.45" customHeight="1" x14ac:dyDescent="0.3">
      <c r="A113" s="330"/>
      <c r="B113" s="327"/>
      <c r="C113" s="366"/>
      <c r="D113" s="308"/>
      <c r="E113" s="498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3" ht="24" customHeight="1" x14ac:dyDescent="0.3">
      <c r="A114" s="330"/>
      <c r="B114" s="332"/>
      <c r="C114" s="366"/>
      <c r="D114" s="308"/>
      <c r="E114" s="498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3" s="123" customFormat="1" ht="20.25" customHeight="1" x14ac:dyDescent="0.3">
      <c r="A115" s="487">
        <v>4</v>
      </c>
      <c r="B115" s="488" t="s">
        <v>374</v>
      </c>
      <c r="C115" s="489" t="s">
        <v>305</v>
      </c>
      <c r="D115" s="490">
        <f>SUM(D119:D119)</f>
        <v>0</v>
      </c>
      <c r="E115" s="497" t="s">
        <v>305</v>
      </c>
      <c r="F115" s="490">
        <f>SUM(F116:F119)</f>
        <v>0</v>
      </c>
      <c r="G115" s="309"/>
      <c r="H115" s="310"/>
      <c r="I115" s="310"/>
      <c r="J115" s="310"/>
      <c r="K115" s="400"/>
      <c r="L115" s="400"/>
      <c r="M115" s="400"/>
    </row>
    <row r="116" spans="1:13" x14ac:dyDescent="0.3">
      <c r="A116" s="330"/>
      <c r="B116" s="327" t="s">
        <v>199</v>
      </c>
      <c r="C116" s="366"/>
      <c r="D116" s="308"/>
      <c r="E116" s="498"/>
      <c r="F116" s="308"/>
      <c r="G116" s="309"/>
      <c r="H116" s="310"/>
      <c r="I116" s="310">
        <f>F116-H116</f>
        <v>0</v>
      </c>
      <c r="J116" s="310">
        <f>F116-G116</f>
        <v>0</v>
      </c>
    </row>
    <row r="117" spans="1:13" x14ac:dyDescent="0.3">
      <c r="A117" s="330"/>
      <c r="B117" s="321" t="s">
        <v>477</v>
      </c>
      <c r="C117" s="366"/>
      <c r="D117" s="308"/>
      <c r="E117" s="498"/>
      <c r="F117" s="308"/>
      <c r="G117" s="309"/>
      <c r="H117" s="310"/>
      <c r="I117" s="310">
        <f>F117-H117</f>
        <v>0</v>
      </c>
      <c r="J117" s="310">
        <f>F117-G117</f>
        <v>0</v>
      </c>
    </row>
    <row r="118" spans="1:13" x14ac:dyDescent="0.3">
      <c r="A118" s="330"/>
      <c r="B118" s="327"/>
      <c r="C118" s="366"/>
      <c r="D118" s="308"/>
      <c r="E118" s="498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3" x14ac:dyDescent="0.3">
      <c r="A119" s="330"/>
      <c r="B119" s="327"/>
      <c r="C119" s="366"/>
      <c r="D119" s="308"/>
      <c r="E119" s="498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3" x14ac:dyDescent="0.3">
      <c r="A120" s="487">
        <v>5</v>
      </c>
      <c r="B120" s="488" t="s">
        <v>375</v>
      </c>
      <c r="C120" s="489" t="s">
        <v>305</v>
      </c>
      <c r="D120" s="490">
        <f>SUM(D121:D142)</f>
        <v>0</v>
      </c>
      <c r="E120" s="497" t="s">
        <v>305</v>
      </c>
      <c r="F120" s="490">
        <f>SUM(F121:F142)</f>
        <v>0</v>
      </c>
      <c r="G120" s="309"/>
      <c r="H120" s="310"/>
      <c r="I120" s="310"/>
      <c r="J120" s="310"/>
    </row>
    <row r="121" spans="1:13" x14ac:dyDescent="0.3">
      <c r="A121" s="367"/>
      <c r="B121" s="368" t="s">
        <v>199</v>
      </c>
      <c r="C121" s="366"/>
      <c r="D121" s="308"/>
      <c r="E121" s="495"/>
      <c r="F121" s="308"/>
      <c r="G121" s="309"/>
      <c r="H121" s="310"/>
      <c r="I121" s="310">
        <f t="shared" ref="I121:I141" si="10">F121-H121</f>
        <v>0</v>
      </c>
      <c r="J121" s="310">
        <f t="shared" ref="J121:J141" si="11">F121-G121</f>
        <v>0</v>
      </c>
    </row>
    <row r="122" spans="1:13" x14ac:dyDescent="0.3">
      <c r="A122" s="330"/>
      <c r="B122" s="320" t="s">
        <v>478</v>
      </c>
      <c r="C122" s="366"/>
      <c r="D122" s="308"/>
      <c r="E122" s="495"/>
      <c r="F122" s="308"/>
      <c r="G122" s="309"/>
      <c r="H122" s="310"/>
      <c r="I122" s="310">
        <f t="shared" si="10"/>
        <v>0</v>
      </c>
      <c r="J122" s="310">
        <f t="shared" si="11"/>
        <v>0</v>
      </c>
    </row>
    <row r="123" spans="1:13" x14ac:dyDescent="0.3">
      <c r="A123" s="330"/>
      <c r="B123" s="320" t="s">
        <v>479</v>
      </c>
      <c r="C123" s="366"/>
      <c r="D123" s="308"/>
      <c r="E123" s="495"/>
      <c r="F123" s="308"/>
      <c r="G123" s="309"/>
      <c r="H123" s="310"/>
      <c r="I123" s="310">
        <f t="shared" si="10"/>
        <v>0</v>
      </c>
      <c r="J123" s="310">
        <f t="shared" si="11"/>
        <v>0</v>
      </c>
    </row>
    <row r="124" spans="1:13" x14ac:dyDescent="0.3">
      <c r="A124" s="330"/>
      <c r="B124" s="320" t="s">
        <v>480</v>
      </c>
      <c r="C124" s="366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3" x14ac:dyDescent="0.3">
      <c r="A125" s="330"/>
      <c r="B125" s="320" t="s">
        <v>481</v>
      </c>
      <c r="C125" s="366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3" x14ac:dyDescent="0.3">
      <c r="A126" s="330"/>
      <c r="B126" s="321" t="s">
        <v>482</v>
      </c>
      <c r="C126" s="366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3" x14ac:dyDescent="0.3">
      <c r="A127" s="330"/>
      <c r="B127" s="320" t="s">
        <v>483</v>
      </c>
      <c r="C127" s="366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3" x14ac:dyDescent="0.3">
      <c r="A128" s="330"/>
      <c r="B128" s="320" t="s">
        <v>485</v>
      </c>
      <c r="C128" s="366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3" x14ac:dyDescent="0.3">
      <c r="A129" s="330"/>
      <c r="B129" s="320" t="s">
        <v>484</v>
      </c>
      <c r="C129" s="366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</row>
    <row r="130" spans="1:13" x14ac:dyDescent="0.3">
      <c r="A130" s="330"/>
      <c r="B130" s="320" t="s">
        <v>598</v>
      </c>
      <c r="C130" s="366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3" x14ac:dyDescent="0.3">
      <c r="A131" s="330"/>
      <c r="B131" s="320" t="s">
        <v>599</v>
      </c>
      <c r="C131" s="366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3" x14ac:dyDescent="0.3">
      <c r="A132" s="330"/>
      <c r="B132" s="320" t="s">
        <v>600</v>
      </c>
      <c r="C132" s="366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3" x14ac:dyDescent="0.3">
      <c r="A133" s="330"/>
      <c r="B133" s="307" t="s">
        <v>602</v>
      </c>
      <c r="C133" s="366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3" x14ac:dyDescent="0.3">
      <c r="A134" s="330"/>
      <c r="B134" s="307"/>
      <c r="C134" s="366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3" x14ac:dyDescent="0.3">
      <c r="A135" s="330"/>
      <c r="B135" s="307"/>
      <c r="C135" s="366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3" x14ac:dyDescent="0.3">
      <c r="A136" s="330"/>
      <c r="B136" s="307"/>
      <c r="C136" s="366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3" x14ac:dyDescent="0.3">
      <c r="A137" s="330"/>
      <c r="B137" s="307"/>
      <c r="C137" s="366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3" x14ac:dyDescent="0.3">
      <c r="A138" s="330"/>
      <c r="B138" s="307"/>
      <c r="C138" s="366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3" x14ac:dyDescent="0.3">
      <c r="A139" s="330"/>
      <c r="B139" s="307"/>
      <c r="C139" s="366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3" x14ac:dyDescent="0.3">
      <c r="A140" s="330"/>
      <c r="B140" s="327"/>
      <c r="C140" s="366"/>
      <c r="D140" s="308"/>
      <c r="E140" s="495"/>
      <c r="F140" s="369"/>
      <c r="G140" s="309"/>
      <c r="H140" s="310"/>
      <c r="I140" s="310">
        <f t="shared" si="10"/>
        <v>0</v>
      </c>
      <c r="J140" s="310">
        <f t="shared" si="11"/>
        <v>0</v>
      </c>
    </row>
    <row r="141" spans="1:13" x14ac:dyDescent="0.3">
      <c r="A141" s="330"/>
      <c r="B141" s="307"/>
      <c r="C141" s="366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3" x14ac:dyDescent="0.3">
      <c r="A142" s="330"/>
      <c r="B142" s="307"/>
      <c r="C142" s="366"/>
      <c r="D142" s="308"/>
      <c r="E142" s="495"/>
      <c r="F142" s="308"/>
      <c r="G142" s="309"/>
      <c r="H142" s="310"/>
      <c r="I142" s="310"/>
      <c r="J142" s="310"/>
    </row>
    <row r="143" spans="1:13" s="123" customFormat="1" x14ac:dyDescent="0.3">
      <c r="A143" s="611"/>
      <c r="B143" s="487" t="s">
        <v>295</v>
      </c>
      <c r="C143" s="489" t="s">
        <v>305</v>
      </c>
      <c r="D143" s="441">
        <f>D115+D106+D102+D79+D120</f>
        <v>0</v>
      </c>
      <c r="E143" s="497" t="s">
        <v>10</v>
      </c>
      <c r="F143" s="441">
        <f>F115+F106+F102+F79+F120</f>
        <v>0</v>
      </c>
      <c r="G143" s="357" t="s">
        <v>588</v>
      </c>
      <c r="H143" s="312">
        <f>SUM(H78:H142)</f>
        <v>0</v>
      </c>
      <c r="I143" s="312">
        <f>SUM(I78:I142)</f>
        <v>0</v>
      </c>
      <c r="J143" s="312">
        <f>SUM(J78:J142)</f>
        <v>0</v>
      </c>
      <c r="K143" s="400"/>
      <c r="L143" s="400"/>
      <c r="M143" s="400"/>
    </row>
    <row r="144" spans="1:13" x14ac:dyDescent="0.3">
      <c r="G144" s="314" t="s">
        <v>464</v>
      </c>
      <c r="H144" s="315">
        <f>H77+H143</f>
        <v>0</v>
      </c>
      <c r="I144" s="315">
        <f>I77+I143</f>
        <v>0</v>
      </c>
      <c r="J144" s="315">
        <f>J77+J143</f>
        <v>0</v>
      </c>
    </row>
    <row r="147" spans="1:10" s="477" customFormat="1" ht="23.25" customHeight="1" x14ac:dyDescent="0.25">
      <c r="A147" s="696" t="s">
        <v>762</v>
      </c>
      <c r="D147" s="476"/>
      <c r="F147" s="864" t="s">
        <v>1101</v>
      </c>
      <c r="I147" s="296"/>
      <c r="J147" s="296"/>
    </row>
    <row r="148" spans="1:10" s="297" customFormat="1" ht="12.75" x14ac:dyDescent="0.25">
      <c r="D148" s="298" t="s">
        <v>131</v>
      </c>
      <c r="F148" s="298" t="s">
        <v>132</v>
      </c>
      <c r="I148" s="299"/>
      <c r="J148" s="299"/>
    </row>
    <row r="149" spans="1:10" s="41" customFormat="1" ht="15.75" x14ac:dyDescent="0.25">
      <c r="I149" s="300"/>
      <c r="J149" s="300"/>
    </row>
    <row r="150" spans="1:10" s="477" customFormat="1" ht="23.25" customHeight="1" x14ac:dyDescent="0.25">
      <c r="A150" s="475" t="s">
        <v>133</v>
      </c>
      <c r="D150" s="476"/>
      <c r="F150" s="869" t="s">
        <v>1104</v>
      </c>
      <c r="I150" s="296"/>
      <c r="J150" s="296"/>
    </row>
    <row r="151" spans="1:10" s="297" customFormat="1" ht="12.75" x14ac:dyDescent="0.25">
      <c r="D151" s="298" t="s">
        <v>131</v>
      </c>
      <c r="F151" s="298" t="s">
        <v>132</v>
      </c>
      <c r="I151" s="299"/>
      <c r="J151" s="299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M270"/>
  <sheetViews>
    <sheetView view="pageBreakPreview" topLeftCell="A130" zoomScale="80" zoomScaleSheetLayoutView="8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39.75" customHeight="1" x14ac:dyDescent="0.3">
      <c r="A6" s="1242" t="s">
        <v>506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0</v>
      </c>
      <c r="G25" s="309"/>
      <c r="H25" s="310"/>
      <c r="I25" s="310"/>
      <c r="J25" s="310"/>
    </row>
    <row r="26" spans="1:10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x14ac:dyDescent="0.3">
      <c r="A73" s="334"/>
      <c r="B73" s="612" t="s">
        <v>691</v>
      </c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0</v>
      </c>
      <c r="J79" s="310">
        <f>F73-G79</f>
        <v>0</v>
      </c>
    </row>
    <row r="80" spans="1:10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0</v>
      </c>
      <c r="G81" s="313" t="s">
        <v>587</v>
      </c>
      <c r="H81" s="312">
        <f>SUM(H12:H80)</f>
        <v>0</v>
      </c>
      <c r="I81" s="312">
        <f>SUM(I12:I80)</f>
        <v>0</v>
      </c>
      <c r="J81" s="312">
        <f>SUM(J12:J80)</f>
        <v>0</v>
      </c>
    </row>
    <row r="82" spans="1:10" ht="21" customHeight="1" x14ac:dyDescent="0.3">
      <c r="A82" s="1268" t="s">
        <v>586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customHeight="1" x14ac:dyDescent="0.3">
      <c r="A95" s="504">
        <v>4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0</v>
      </c>
      <c r="G95" s="309"/>
      <c r="H95" s="310"/>
      <c r="I95" s="310"/>
      <c r="J95" s="310"/>
    </row>
    <row r="96" spans="1:10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x14ac:dyDescent="0.3">
      <c r="A143" s="334"/>
      <c r="B143" s="612" t="s">
        <v>691</v>
      </c>
      <c r="C143" s="328"/>
      <c r="D143" s="308"/>
      <c r="E143" s="495"/>
      <c r="F143" s="308"/>
      <c r="G143" s="309"/>
      <c r="H143" s="310"/>
      <c r="I143" s="310">
        <f t="shared" si="10"/>
        <v>0</v>
      </c>
      <c r="J143" s="310">
        <f t="shared" si="11"/>
        <v>0</v>
      </c>
    </row>
    <row r="144" spans="1:12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0</v>
      </c>
      <c r="J149" s="310">
        <f>F143-G149</f>
        <v>0</v>
      </c>
    </row>
    <row r="150" spans="1:10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0</v>
      </c>
      <c r="G151" s="313" t="s">
        <v>588</v>
      </c>
      <c r="H151" s="312">
        <f>SUM(H82:H150)</f>
        <v>0</v>
      </c>
      <c r="I151" s="312">
        <f>SUM(I82:I150)</f>
        <v>0</v>
      </c>
      <c r="J151" s="312">
        <f>SUM(J82:J150)</f>
        <v>0</v>
      </c>
    </row>
    <row r="152" spans="1:10" x14ac:dyDescent="0.3">
      <c r="G152" s="314" t="s">
        <v>464</v>
      </c>
      <c r="H152" s="315">
        <f>H81+H151</f>
        <v>0</v>
      </c>
      <c r="I152" s="315">
        <f>I81+I151</f>
        <v>0</v>
      </c>
      <c r="J152" s="315">
        <f>J81+J151</f>
        <v>0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696" t="s">
        <v>762</v>
      </c>
      <c r="B155" s="477"/>
      <c r="C155" s="477"/>
      <c r="D155" s="476"/>
      <c r="E155" s="477"/>
      <c r="F155" s="864" t="s">
        <v>1101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298" t="s">
        <v>131</v>
      </c>
      <c r="E156" s="297"/>
      <c r="F156" s="298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475" t="s">
        <v>133</v>
      </c>
      <c r="B158" s="477"/>
      <c r="C158" s="477"/>
      <c r="D158" s="476"/>
      <c r="E158" s="477"/>
      <c r="F158" s="869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298" t="s">
        <v>131</v>
      </c>
      <c r="E159" s="297"/>
      <c r="F159" s="298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29.5703125" style="141" customWidth="1"/>
    <col min="6" max="7" width="22.5703125" style="141" customWidth="1"/>
    <col min="8" max="8" width="38.42578125" style="119" customWidth="1"/>
    <col min="9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506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  <c r="E9" s="160"/>
      <c r="F9" s="160"/>
      <c r="G9" s="160"/>
    </row>
    <row r="10" spans="1:11" ht="37.5" customHeight="1" x14ac:dyDescent="0.3">
      <c r="A10" s="1270"/>
      <c r="B10" s="1270"/>
      <c r="C10" s="1275"/>
      <c r="D10" s="1277"/>
    </row>
    <row r="11" spans="1:11" ht="37.5" x14ac:dyDescent="0.25">
      <c r="A11" s="521">
        <v>1</v>
      </c>
      <c r="B11" s="521">
        <v>2</v>
      </c>
      <c r="C11" s="483">
        <v>3</v>
      </c>
      <c r="D11" s="515">
        <v>4</v>
      </c>
      <c r="E11" s="493" t="s">
        <v>357</v>
      </c>
      <c r="F11" s="494" t="s">
        <v>302</v>
      </c>
      <c r="G11" s="494" t="s">
        <v>604</v>
      </c>
      <c r="H11" s="494" t="s">
        <v>605</v>
      </c>
    </row>
    <row r="12" spans="1:11" ht="18.75" customHeight="1" x14ac:dyDescent="0.3">
      <c r="A12" s="1268" t="s">
        <v>585</v>
      </c>
      <c r="B12" s="1268"/>
      <c r="C12" s="1268"/>
      <c r="D12" s="1268"/>
      <c r="E12" s="491"/>
      <c r="F12" s="492"/>
      <c r="G12" s="492"/>
      <c r="H12" s="492"/>
    </row>
    <row r="13" spans="1:11" customFormat="1" x14ac:dyDescent="0.3">
      <c r="A13" s="105">
        <v>1</v>
      </c>
      <c r="B13" s="612" t="s">
        <v>690</v>
      </c>
      <c r="C13" s="173"/>
      <c r="D13" s="338"/>
      <c r="E13" s="309"/>
      <c r="F13" s="310"/>
      <c r="G13" s="310">
        <f>D12-F13</f>
        <v>0</v>
      </c>
      <c r="H13" s="310">
        <f>D12-E13</f>
        <v>0</v>
      </c>
      <c r="I13" s="174"/>
    </row>
    <row r="14" spans="1:11" customFormat="1" x14ac:dyDescent="0.3">
      <c r="A14" s="105"/>
      <c r="B14" s="66"/>
      <c r="C14" s="173"/>
      <c r="D14" s="338"/>
      <c r="E14" s="309"/>
      <c r="F14" s="310"/>
      <c r="G14" s="310">
        <f>D13-F14</f>
        <v>0</v>
      </c>
      <c r="H14" s="310">
        <f>D13-E14</f>
        <v>0</v>
      </c>
      <c r="I14" s="174"/>
    </row>
    <row r="15" spans="1:11" customFormat="1" x14ac:dyDescent="0.3">
      <c r="A15" s="105"/>
      <c r="B15" s="66"/>
      <c r="C15" s="173"/>
      <c r="D15" s="338"/>
      <c r="E15" s="309"/>
      <c r="F15" s="310"/>
      <c r="G15" s="310">
        <f>D14-F15</f>
        <v>0</v>
      </c>
      <c r="H15" s="310">
        <f>D14-E15</f>
        <v>0</v>
      </c>
      <c r="I15" s="174"/>
    </row>
    <row r="16" spans="1:11" customFormat="1" x14ac:dyDescent="0.3">
      <c r="A16" s="105"/>
      <c r="B16" s="66"/>
      <c r="C16" s="173"/>
      <c r="D16" s="338"/>
      <c r="E16" s="309"/>
      <c r="F16" s="310"/>
      <c r="G16" s="310">
        <f>D15-F16</f>
        <v>0</v>
      </c>
      <c r="H16" s="310">
        <f>D15-E16</f>
        <v>0</v>
      </c>
      <c r="I16" s="174"/>
    </row>
    <row r="17" spans="1:9" customFormat="1" x14ac:dyDescent="0.3">
      <c r="A17" s="105"/>
      <c r="B17" s="66"/>
      <c r="C17" s="173"/>
      <c r="D17" s="338"/>
      <c r="E17" s="309"/>
      <c r="F17" s="310"/>
      <c r="G17" s="310">
        <f>D16-F17</f>
        <v>0</v>
      </c>
      <c r="H17" s="310">
        <f>D16-E17</f>
        <v>0</v>
      </c>
      <c r="I17" s="174"/>
    </row>
    <row r="18" spans="1:9" ht="21" customHeight="1" x14ac:dyDescent="0.3">
      <c r="A18" s="527"/>
      <c r="B18" s="528" t="s">
        <v>295</v>
      </c>
      <c r="C18" s="529" t="s">
        <v>305</v>
      </c>
      <c r="D18" s="454">
        <f>SUM(D13:D17)</f>
        <v>0</v>
      </c>
      <c r="E18" s="526" t="s">
        <v>366</v>
      </c>
      <c r="F18" s="146">
        <f>SUM(F13:F17)</f>
        <v>0</v>
      </c>
      <c r="G18" s="146">
        <f>SUM(G13:G17)</f>
        <v>0</v>
      </c>
      <c r="H18" s="146">
        <f>SUM(H13:H17)</f>
        <v>0</v>
      </c>
    </row>
    <row r="19" spans="1:9" ht="18.75" customHeight="1" x14ac:dyDescent="0.3">
      <c r="A19" s="1268" t="s">
        <v>586</v>
      </c>
      <c r="B19" s="1268"/>
      <c r="C19" s="1268"/>
      <c r="D19" s="1268"/>
      <c r="E19" s="491"/>
      <c r="F19" s="492"/>
      <c r="G19" s="492"/>
      <c r="H19" s="492"/>
    </row>
    <row r="20" spans="1:9" customFormat="1" x14ac:dyDescent="0.3">
      <c r="A20" s="105">
        <v>1</v>
      </c>
      <c r="B20" s="612" t="s">
        <v>690</v>
      </c>
      <c r="C20" s="173"/>
      <c r="D20" s="338"/>
      <c r="E20" s="309"/>
      <c r="F20" s="310"/>
      <c r="G20" s="310">
        <f>D19-F20</f>
        <v>0</v>
      </c>
      <c r="H20" s="310">
        <f>D19-E20</f>
        <v>0</v>
      </c>
      <c r="I20" s="174"/>
    </row>
    <row r="21" spans="1:9" customFormat="1" x14ac:dyDescent="0.3">
      <c r="A21" s="105"/>
      <c r="B21" s="66"/>
      <c r="C21" s="173"/>
      <c r="D21" s="338"/>
      <c r="E21" s="309"/>
      <c r="F21" s="310"/>
      <c r="G21" s="310">
        <f>D20-F21</f>
        <v>0</v>
      </c>
      <c r="H21" s="310">
        <f>D20-E21</f>
        <v>0</v>
      </c>
      <c r="I21" s="174"/>
    </row>
    <row r="22" spans="1:9" customFormat="1" x14ac:dyDescent="0.3">
      <c r="A22" s="105"/>
      <c r="B22" s="66"/>
      <c r="C22" s="173"/>
      <c r="D22" s="338"/>
      <c r="E22" s="309"/>
      <c r="F22" s="310"/>
      <c r="G22" s="310">
        <f>D21-F22</f>
        <v>0</v>
      </c>
      <c r="H22" s="310">
        <f>D21-E22</f>
        <v>0</v>
      </c>
      <c r="I22" s="174"/>
    </row>
    <row r="23" spans="1:9" customFormat="1" x14ac:dyDescent="0.3">
      <c r="A23" s="105"/>
      <c r="B23" s="66"/>
      <c r="C23" s="173"/>
      <c r="D23" s="338"/>
      <c r="E23" s="309"/>
      <c r="F23" s="310"/>
      <c r="G23" s="310">
        <f>D22-F23</f>
        <v>0</v>
      </c>
      <c r="H23" s="310">
        <f>D22-E23</f>
        <v>0</v>
      </c>
      <c r="I23" s="174"/>
    </row>
    <row r="24" spans="1:9" customFormat="1" x14ac:dyDescent="0.3">
      <c r="A24" s="105"/>
      <c r="B24" s="66"/>
      <c r="C24" s="173"/>
      <c r="D24" s="338"/>
      <c r="E24" s="309"/>
      <c r="F24" s="310"/>
      <c r="G24" s="310">
        <f>D23-F24</f>
        <v>0</v>
      </c>
      <c r="H24" s="310">
        <f>D23-E24</f>
        <v>0</v>
      </c>
      <c r="I24" s="174"/>
    </row>
    <row r="25" spans="1:9" ht="21" customHeight="1" x14ac:dyDescent="0.3">
      <c r="A25" s="527"/>
      <c r="B25" s="528" t="s">
        <v>295</v>
      </c>
      <c r="C25" s="529" t="s">
        <v>305</v>
      </c>
      <c r="D25" s="454">
        <f>SUM(D20:D24)</f>
        <v>0</v>
      </c>
      <c r="E25" s="526" t="s">
        <v>366</v>
      </c>
      <c r="F25" s="146">
        <f>SUM(F20:F24)</f>
        <v>0</v>
      </c>
      <c r="G25" s="146">
        <f>SUM(G20:G24)</f>
        <v>0</v>
      </c>
      <c r="H25" s="146">
        <f>SUM(H20:H24)</f>
        <v>0</v>
      </c>
    </row>
    <row r="26" spans="1:9" x14ac:dyDescent="0.3">
      <c r="E26" s="314" t="s">
        <v>464</v>
      </c>
      <c r="F26" s="315">
        <f>F18+F25</f>
        <v>0</v>
      </c>
      <c r="G26" s="315">
        <f>G18+G25</f>
        <v>0</v>
      </c>
      <c r="H26" s="315">
        <f>H18+H25</f>
        <v>0</v>
      </c>
      <c r="I26" s="299"/>
    </row>
    <row r="27" spans="1:9" x14ac:dyDescent="0.3">
      <c r="I27" s="299"/>
    </row>
    <row r="28" spans="1:9" x14ac:dyDescent="0.3">
      <c r="I28" s="299"/>
    </row>
    <row r="29" spans="1:9" s="53" customFormat="1" ht="18" customHeight="1" x14ac:dyDescent="0.3">
      <c r="A29" s="696" t="s">
        <v>762</v>
      </c>
      <c r="B29" s="477"/>
      <c r="C29" s="476"/>
      <c r="D29" s="864" t="s">
        <v>1101</v>
      </c>
      <c r="E29" s="141"/>
      <c r="F29" s="141"/>
      <c r="G29" s="141"/>
      <c r="H29" s="119"/>
    </row>
    <row r="30" spans="1:9" s="165" customFormat="1" ht="19.5" x14ac:dyDescent="0.3">
      <c r="A30" s="122"/>
      <c r="B30" s="297"/>
      <c r="C30" s="298" t="s">
        <v>131</v>
      </c>
      <c r="D30" s="298" t="s">
        <v>132</v>
      </c>
      <c r="E30" s="141"/>
      <c r="F30" s="141"/>
      <c r="G30" s="141"/>
      <c r="H30" s="119"/>
    </row>
    <row r="31" spans="1:9" x14ac:dyDescent="0.3">
      <c r="A31" s="297"/>
      <c r="B31" s="41"/>
      <c r="C31" s="41"/>
      <c r="D31" s="41"/>
    </row>
    <row r="32" spans="1:9" x14ac:dyDescent="0.3">
      <c r="A32" s="475" t="s">
        <v>133</v>
      </c>
      <c r="B32" s="477"/>
      <c r="C32" s="476"/>
      <c r="D32" s="869" t="s">
        <v>1104</v>
      </c>
    </row>
    <row r="33" spans="1:4" x14ac:dyDescent="0.3">
      <c r="B33" s="297"/>
      <c r="C33" s="298" t="s">
        <v>131</v>
      </c>
      <c r="D33" s="298" t="s">
        <v>132</v>
      </c>
    </row>
    <row r="34" spans="1:4" x14ac:dyDescent="0.3">
      <c r="A34" s="53"/>
      <c r="B34" s="53"/>
      <c r="C34" s="53"/>
      <c r="D34" s="53"/>
    </row>
    <row r="35" spans="1:4" ht="19.5" x14ac:dyDescent="0.3">
      <c r="A35" s="165"/>
      <c r="B35" s="165"/>
      <c r="C35" s="165"/>
      <c r="D35" s="165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J42"/>
  <sheetViews>
    <sheetView view="pageBreakPreview" topLeftCell="A16" zoomScale="85" zoomScaleNormal="75" zoomScaleSheetLayoutView="85" workbookViewId="0">
      <selection activeCell="U15" sqref="U15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506</v>
      </c>
      <c r="B6" s="1242"/>
      <c r="C6" s="1242"/>
      <c r="D6" s="1242"/>
      <c r="E6" s="1242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x14ac:dyDescent="0.3">
      <c r="A12" s="105">
        <v>1</v>
      </c>
      <c r="B12" s="172" t="s">
        <v>518</v>
      </c>
      <c r="C12" s="105"/>
      <c r="D12" s="340"/>
      <c r="E12" s="341"/>
      <c r="F12" s="309"/>
      <c r="G12" s="310"/>
      <c r="H12" s="310">
        <f t="shared" ref="H12:H20" si="0">E12-G12</f>
        <v>0</v>
      </c>
    </row>
    <row r="13" spans="1:10" ht="56.25" x14ac:dyDescent="0.3">
      <c r="A13" s="105">
        <v>2</v>
      </c>
      <c r="B13" s="66" t="s">
        <v>688</v>
      </c>
      <c r="C13" s="173"/>
      <c r="D13" s="293"/>
      <c r="E13" s="342"/>
      <c r="F13" s="309"/>
      <c r="G13" s="310"/>
      <c r="H13" s="310">
        <f t="shared" si="0"/>
        <v>0</v>
      </c>
    </row>
    <row r="14" spans="1:10" ht="37.5" x14ac:dyDescent="0.3">
      <c r="A14" s="105">
        <v>3</v>
      </c>
      <c r="B14" s="66" t="s">
        <v>689</v>
      </c>
      <c r="C14" s="173"/>
      <c r="D14" s="293"/>
      <c r="E14" s="342"/>
      <c r="F14" s="309"/>
      <c r="G14" s="310"/>
      <c r="H14" s="310">
        <f t="shared" si="0"/>
        <v>0</v>
      </c>
    </row>
    <row r="15" spans="1:10" ht="37.5" x14ac:dyDescent="0.3">
      <c r="A15" s="105">
        <v>4</v>
      </c>
      <c r="B15" s="66" t="s">
        <v>525</v>
      </c>
      <c r="C15" s="173"/>
      <c r="D15" s="293"/>
      <c r="E15" s="342"/>
      <c r="F15" s="309"/>
      <c r="G15" s="310"/>
      <c r="H15" s="310">
        <f t="shared" si="0"/>
        <v>0</v>
      </c>
    </row>
    <row r="16" spans="1:10" ht="56.25" x14ac:dyDescent="0.3">
      <c r="A16" s="105">
        <v>5</v>
      </c>
      <c r="B16" s="66" t="s">
        <v>526</v>
      </c>
      <c r="C16" s="173"/>
      <c r="D16" s="293"/>
      <c r="E16" s="342"/>
      <c r="F16" s="309"/>
      <c r="G16" s="310"/>
      <c r="H16" s="310">
        <f t="shared" si="0"/>
        <v>0</v>
      </c>
    </row>
    <row r="17" spans="1:8" ht="56.25" x14ac:dyDescent="0.3">
      <c r="A17" s="105">
        <v>6</v>
      </c>
      <c r="B17" s="66" t="s">
        <v>684</v>
      </c>
      <c r="C17" s="173"/>
      <c r="D17" s="293"/>
      <c r="E17" s="342"/>
      <c r="F17" s="309"/>
      <c r="G17" s="310"/>
      <c r="H17" s="310">
        <f t="shared" si="0"/>
        <v>0</v>
      </c>
    </row>
    <row r="18" spans="1:8" x14ac:dyDescent="0.3">
      <c r="A18" s="105">
        <v>7</v>
      </c>
      <c r="B18" s="66" t="s">
        <v>685</v>
      </c>
      <c r="C18" s="173"/>
      <c r="D18" s="293"/>
      <c r="E18" s="342"/>
      <c r="F18" s="309"/>
      <c r="G18" s="310"/>
      <c r="H18" s="310">
        <f t="shared" si="0"/>
        <v>0</v>
      </c>
    </row>
    <row r="19" spans="1:8" x14ac:dyDescent="0.3">
      <c r="A19" s="105"/>
      <c r="B19" s="66"/>
      <c r="C19" s="173"/>
      <c r="D19" s="293"/>
      <c r="E19" s="342"/>
      <c r="F19" s="309"/>
      <c r="G19" s="310"/>
      <c r="H19" s="310">
        <f t="shared" si="0"/>
        <v>0</v>
      </c>
    </row>
    <row r="20" spans="1:8" x14ac:dyDescent="0.3">
      <c r="A20" s="105"/>
      <c r="B20" s="66"/>
      <c r="C20" s="173"/>
      <c r="D20" s="293"/>
      <c r="E20" s="342"/>
      <c r="F20" s="309"/>
      <c r="G20" s="310"/>
      <c r="H20" s="310">
        <f t="shared" si="0"/>
        <v>0</v>
      </c>
    </row>
    <row r="21" spans="1:8" s="176" customFormat="1" x14ac:dyDescent="0.3">
      <c r="A21" s="531"/>
      <c r="B21" s="453" t="s">
        <v>295</v>
      </c>
      <c r="C21" s="532" t="s">
        <v>305</v>
      </c>
      <c r="D21" s="532" t="s">
        <v>305</v>
      </c>
      <c r="E21" s="533">
        <f>SUM(E12:E20)</f>
        <v>0</v>
      </c>
      <c r="F21" s="526" t="s">
        <v>366</v>
      </c>
      <c r="G21" s="146">
        <f>SUM(G12:G20)</f>
        <v>0</v>
      </c>
      <c r="H21" s="146">
        <f>SUM(H12:H20)</f>
        <v>0</v>
      </c>
    </row>
    <row r="22" spans="1:8" x14ac:dyDescent="0.3">
      <c r="A22" s="1278" t="s">
        <v>586</v>
      </c>
      <c r="B22" s="1279"/>
      <c r="C22" s="1279"/>
      <c r="D22" s="1279"/>
      <c r="E22" s="1280"/>
      <c r="F22" s="491"/>
      <c r="G22" s="492"/>
      <c r="H22" s="492"/>
    </row>
    <row r="23" spans="1:8" x14ac:dyDescent="0.3">
      <c r="A23" s="105">
        <v>1</v>
      </c>
      <c r="B23" s="172" t="s">
        <v>518</v>
      </c>
      <c r="C23" s="105"/>
      <c r="D23" s="340"/>
      <c r="E23" s="341"/>
      <c r="F23" s="309"/>
      <c r="G23" s="310"/>
      <c r="H23" s="310">
        <f t="shared" ref="H23:H31" si="1">E23-G23</f>
        <v>0</v>
      </c>
    </row>
    <row r="24" spans="1:8" s="53" customFormat="1" ht="18" customHeight="1" x14ac:dyDescent="0.3">
      <c r="A24" s="105">
        <v>2</v>
      </c>
      <c r="B24" s="66" t="s">
        <v>688</v>
      </c>
      <c r="C24" s="173"/>
      <c r="D24" s="293"/>
      <c r="E24" s="342"/>
      <c r="F24" s="309"/>
      <c r="G24" s="310"/>
      <c r="H24" s="310">
        <f t="shared" si="1"/>
        <v>0</v>
      </c>
    </row>
    <row r="25" spans="1:8" s="165" customFormat="1" ht="37.5" x14ac:dyDescent="0.3">
      <c r="A25" s="105">
        <v>3</v>
      </c>
      <c r="B25" s="66" t="s">
        <v>689</v>
      </c>
      <c r="C25" s="173"/>
      <c r="D25" s="293"/>
      <c r="E25" s="342"/>
      <c r="F25" s="309"/>
      <c r="G25" s="310"/>
      <c r="H25" s="310">
        <f t="shared" si="1"/>
        <v>0</v>
      </c>
    </row>
    <row r="26" spans="1:8" s="122" customFormat="1" ht="37.5" x14ac:dyDescent="0.3">
      <c r="A26" s="105">
        <v>4</v>
      </c>
      <c r="B26" s="66" t="s">
        <v>525</v>
      </c>
      <c r="C26" s="173"/>
      <c r="D26" s="293"/>
      <c r="E26" s="342"/>
      <c r="F26" s="309"/>
      <c r="G26" s="310"/>
      <c r="H26" s="310">
        <f t="shared" si="1"/>
        <v>0</v>
      </c>
    </row>
    <row r="27" spans="1:8" s="122" customFormat="1" ht="56.25" x14ac:dyDescent="0.3">
      <c r="A27" s="105">
        <v>5</v>
      </c>
      <c r="B27" s="66" t="s">
        <v>526</v>
      </c>
      <c r="C27" s="173"/>
      <c r="D27" s="293"/>
      <c r="E27" s="342"/>
      <c r="F27" s="309"/>
      <c r="G27" s="310"/>
      <c r="H27" s="310">
        <f t="shared" si="1"/>
        <v>0</v>
      </c>
    </row>
    <row r="28" spans="1:8" s="122" customFormat="1" ht="56.25" x14ac:dyDescent="0.3">
      <c r="A28" s="105">
        <v>6</v>
      </c>
      <c r="B28" s="66" t="s">
        <v>684</v>
      </c>
      <c r="C28" s="173"/>
      <c r="D28" s="293"/>
      <c r="E28" s="342"/>
      <c r="F28" s="309"/>
      <c r="G28" s="310"/>
      <c r="H28" s="310">
        <f t="shared" si="1"/>
        <v>0</v>
      </c>
    </row>
    <row r="29" spans="1:8" s="122" customFormat="1" x14ac:dyDescent="0.3">
      <c r="A29" s="105">
        <v>7</v>
      </c>
      <c r="B29" s="66" t="s">
        <v>685</v>
      </c>
      <c r="C29" s="173"/>
      <c r="D29" s="293"/>
      <c r="E29" s="342"/>
      <c r="F29" s="309"/>
      <c r="G29" s="310"/>
      <c r="H29" s="310">
        <f t="shared" si="1"/>
        <v>0</v>
      </c>
    </row>
    <row r="30" spans="1:8" s="122" customFormat="1" x14ac:dyDescent="0.3">
      <c r="A30" s="105"/>
      <c r="B30" s="66"/>
      <c r="C30" s="173"/>
      <c r="D30" s="293"/>
      <c r="E30" s="342"/>
      <c r="F30" s="309"/>
      <c r="G30" s="310"/>
      <c r="H30" s="310">
        <f t="shared" si="1"/>
        <v>0</v>
      </c>
    </row>
    <row r="31" spans="1:8" s="53" customFormat="1" x14ac:dyDescent="0.3">
      <c r="A31" s="175"/>
      <c r="B31" s="66"/>
      <c r="C31" s="173"/>
      <c r="D31" s="293"/>
      <c r="E31" s="338"/>
      <c r="F31" s="309"/>
      <c r="G31" s="310"/>
      <c r="H31" s="310">
        <f t="shared" si="1"/>
        <v>0</v>
      </c>
    </row>
    <row r="32" spans="1:8" x14ac:dyDescent="0.3">
      <c r="A32" s="531"/>
      <c r="B32" s="453" t="s">
        <v>295</v>
      </c>
      <c r="C32" s="532" t="s">
        <v>305</v>
      </c>
      <c r="D32" s="532" t="s">
        <v>305</v>
      </c>
      <c r="E32" s="533">
        <f>SUM(E23:E31)</f>
        <v>0</v>
      </c>
      <c r="F32" s="526" t="s">
        <v>366</v>
      </c>
      <c r="G32" s="146">
        <f>SUM(G23:G31)</f>
        <v>0</v>
      </c>
      <c r="H32" s="146">
        <f>SUM(H23:H31)</f>
        <v>0</v>
      </c>
    </row>
    <row r="33" spans="1:10" x14ac:dyDescent="0.3">
      <c r="F33" s="314" t="s">
        <v>464</v>
      </c>
      <c r="G33" s="315">
        <f>G21+G32</f>
        <v>0</v>
      </c>
      <c r="H33" s="315">
        <f>H21+H32</f>
        <v>0</v>
      </c>
    </row>
    <row r="35" spans="1:10" s="141" customFormat="1" x14ac:dyDescent="0.3">
      <c r="A35" s="696" t="s">
        <v>762</v>
      </c>
      <c r="B35" s="477"/>
      <c r="C35" s="476"/>
      <c r="D35" s="53"/>
      <c r="E35" s="864" t="s">
        <v>1101</v>
      </c>
      <c r="I35"/>
      <c r="J35"/>
    </row>
    <row r="36" spans="1:10" s="141" customFormat="1" ht="19.5" x14ac:dyDescent="0.3">
      <c r="A36" s="122"/>
      <c r="B36" s="297"/>
      <c r="C36" s="298" t="s">
        <v>131</v>
      </c>
      <c r="D36" s="165"/>
      <c r="E36" s="298" t="s">
        <v>132</v>
      </c>
      <c r="I36"/>
      <c r="J36"/>
    </row>
    <row r="37" spans="1:10" s="141" customFormat="1" x14ac:dyDescent="0.3">
      <c r="A37" s="297"/>
      <c r="B37" s="41"/>
      <c r="C37" s="41"/>
      <c r="D37" s="122"/>
      <c r="E37" s="41"/>
      <c r="I37"/>
      <c r="J37"/>
    </row>
    <row r="38" spans="1:10" s="141" customFormat="1" x14ac:dyDescent="0.3">
      <c r="A38" s="475" t="s">
        <v>133</v>
      </c>
      <c r="B38" s="477"/>
      <c r="C38" s="476"/>
      <c r="D38" s="122"/>
      <c r="E38" s="869" t="s">
        <v>1104</v>
      </c>
      <c r="I38"/>
      <c r="J38"/>
    </row>
    <row r="39" spans="1:10" s="141" customFormat="1" x14ac:dyDescent="0.3">
      <c r="A39" s="122"/>
      <c r="B39" s="297"/>
      <c r="C39" s="298" t="s">
        <v>131</v>
      </c>
      <c r="D39" s="122"/>
      <c r="E39" s="298" t="s">
        <v>132</v>
      </c>
      <c r="I39"/>
      <c r="J39"/>
    </row>
    <row r="40" spans="1:10" s="141" customFormat="1" x14ac:dyDescent="0.3">
      <c r="A40" s="53"/>
      <c r="B40" s="53"/>
      <c r="C40" s="53"/>
      <c r="D40" s="53"/>
      <c r="E40" s="53"/>
      <c r="I40"/>
      <c r="J40"/>
    </row>
    <row r="41" spans="1:10" s="141" customFormat="1" x14ac:dyDescent="0.3">
      <c r="A41" s="53"/>
      <c r="B41" s="53"/>
      <c r="C41" s="53"/>
      <c r="D41" s="53"/>
      <c r="E41" s="53"/>
      <c r="I41"/>
      <c r="J41"/>
    </row>
    <row r="42" spans="1:10" s="141" customFormat="1" ht="21" x14ac:dyDescent="0.35">
      <c r="A42" s="53"/>
      <c r="B42" s="153"/>
      <c r="C42" s="53"/>
      <c r="D42" s="53"/>
      <c r="E42" s="53"/>
      <c r="I42"/>
      <c r="J42"/>
    </row>
  </sheetData>
  <mergeCells count="4">
    <mergeCell ref="A3:E3"/>
    <mergeCell ref="A11:E11"/>
    <mergeCell ref="A22:E22"/>
    <mergeCell ref="A6:E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32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444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652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506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46" t="s">
        <v>527</v>
      </c>
      <c r="C14" s="173"/>
      <c r="D14" s="338"/>
      <c r="E14" s="339"/>
      <c r="F14" s="145"/>
      <c r="G14" s="145">
        <f>D14-F14</f>
        <v>0</v>
      </c>
    </row>
    <row r="15" spans="1:11" s="183" customFormat="1" ht="56.25" x14ac:dyDescent="0.3">
      <c r="A15" s="105">
        <v>2</v>
      </c>
      <c r="B15" s="46" t="s">
        <v>687</v>
      </c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46" t="s">
        <v>527</v>
      </c>
      <c r="C19" s="173"/>
      <c r="D19" s="338"/>
      <c r="E19" s="339"/>
      <c r="F19" s="145"/>
      <c r="G19" s="145">
        <f>D19-F19</f>
        <v>0</v>
      </c>
    </row>
    <row r="20" spans="1:7" s="183" customFormat="1" ht="56.25" x14ac:dyDescent="0.3">
      <c r="A20" s="105">
        <v>2</v>
      </c>
      <c r="B20" s="46" t="s">
        <v>687</v>
      </c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506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x14ac:dyDescent="0.3">
      <c r="A14" s="70">
        <v>1</v>
      </c>
      <c r="B14" s="151" t="s">
        <v>678</v>
      </c>
      <c r="C14" s="534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70">
        <v>2</v>
      </c>
      <c r="B15" s="151" t="s">
        <v>679</v>
      </c>
      <c r="C15" s="534"/>
      <c r="D15" s="338"/>
      <c r="E15" s="339"/>
      <c r="F15" s="145"/>
      <c r="G15" s="145">
        <f t="shared" ref="G15:G24" si="0">D15-F15</f>
        <v>0</v>
      </c>
    </row>
    <row r="16" spans="1:10" s="183" customFormat="1" ht="18.75" x14ac:dyDescent="0.3">
      <c r="A16" s="70">
        <v>3</v>
      </c>
      <c r="B16" s="151" t="s">
        <v>680</v>
      </c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70">
        <v>4</v>
      </c>
      <c r="B17" s="151" t="s">
        <v>681</v>
      </c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70">
        <v>5</v>
      </c>
      <c r="B18" s="151" t="s">
        <v>682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70">
        <v>6</v>
      </c>
      <c r="B19" s="151" t="s">
        <v>683</v>
      </c>
      <c r="C19" s="534"/>
      <c r="D19" s="338"/>
      <c r="E19" s="339"/>
      <c r="F19" s="145"/>
      <c r="G19" s="145">
        <f t="shared" si="0"/>
        <v>0</v>
      </c>
    </row>
    <row r="20" spans="1:8" s="183" customFormat="1" ht="18.75" x14ac:dyDescent="0.3">
      <c r="A20" s="70">
        <v>7</v>
      </c>
      <c r="B20" s="151" t="s">
        <v>528</v>
      </c>
      <c r="C20" s="534"/>
      <c r="D20" s="338"/>
      <c r="E20" s="339"/>
      <c r="F20" s="145"/>
      <c r="G20" s="145">
        <f t="shared" si="0"/>
        <v>0</v>
      </c>
    </row>
    <row r="21" spans="1:8" s="183" customFormat="1" ht="37.5" x14ac:dyDescent="0.3">
      <c r="A21" s="70">
        <v>8</v>
      </c>
      <c r="B21" s="151" t="s">
        <v>684</v>
      </c>
      <c r="C21" s="534"/>
      <c r="D21" s="338"/>
      <c r="E21" s="339"/>
      <c r="F21" s="145"/>
      <c r="G21" s="145">
        <f t="shared" si="0"/>
        <v>0</v>
      </c>
    </row>
    <row r="22" spans="1:8" s="183" customFormat="1" ht="18.75" x14ac:dyDescent="0.3">
      <c r="A22" s="70">
        <v>9</v>
      </c>
      <c r="B22" s="151" t="s">
        <v>685</v>
      </c>
      <c r="C22" s="534"/>
      <c r="D22" s="338"/>
      <c r="E22" s="339"/>
      <c r="F22" s="145"/>
      <c r="G22" s="145">
        <f t="shared" si="0"/>
        <v>0</v>
      </c>
    </row>
    <row r="23" spans="1:8" s="183" customFormat="1" ht="18.75" x14ac:dyDescent="0.3">
      <c r="A23" s="70">
        <v>10</v>
      </c>
      <c r="B23" s="148" t="s">
        <v>523</v>
      </c>
      <c r="C23" s="534"/>
      <c r="D23" s="338"/>
      <c r="E23" s="339"/>
      <c r="F23" s="145"/>
      <c r="G23" s="145">
        <f t="shared" si="0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0"/>
        <v>0</v>
      </c>
    </row>
    <row r="25" spans="1:8" ht="18.75" x14ac:dyDescent="0.3">
      <c r="A25" s="527"/>
      <c r="B25" s="528" t="s">
        <v>295</v>
      </c>
      <c r="C25" s="535" t="s">
        <v>305</v>
      </c>
      <c r="D25" s="454">
        <f>SUM(D14:D24)</f>
        <v>0</v>
      </c>
      <c r="E25" s="146" t="s">
        <v>366</v>
      </c>
      <c r="F25" s="146">
        <f>SUM(F14:F24)</f>
        <v>0</v>
      </c>
      <c r="G25" s="146">
        <f>SUM(G14:G24)</f>
        <v>0</v>
      </c>
      <c r="H25" s="178"/>
    </row>
    <row r="26" spans="1:8" ht="18.75" x14ac:dyDescent="0.3">
      <c r="A26" s="1281" t="s">
        <v>586</v>
      </c>
      <c r="B26" s="1282"/>
      <c r="C26" s="1282"/>
      <c r="D26" s="1282"/>
      <c r="E26" s="119"/>
      <c r="F26" s="119"/>
      <c r="G26" s="119"/>
      <c r="H26" s="178"/>
    </row>
    <row r="27" spans="1:8" s="183" customFormat="1" ht="37.5" x14ac:dyDescent="0.3">
      <c r="A27" s="70">
        <v>1</v>
      </c>
      <c r="B27" s="151" t="s">
        <v>678</v>
      </c>
      <c r="C27" s="534"/>
      <c r="D27" s="338"/>
      <c r="E27" s="339"/>
      <c r="F27" s="145"/>
      <c r="G27" s="145">
        <f>D27-F27</f>
        <v>0</v>
      </c>
    </row>
    <row r="28" spans="1:8" s="183" customFormat="1" ht="18.75" x14ac:dyDescent="0.3">
      <c r="A28" s="70">
        <v>2</v>
      </c>
      <c r="B28" s="151" t="s">
        <v>679</v>
      </c>
      <c r="C28" s="534"/>
      <c r="D28" s="338"/>
      <c r="E28" s="339"/>
      <c r="F28" s="145"/>
      <c r="G28" s="145">
        <f t="shared" ref="G28:G37" si="1">D28-F28</f>
        <v>0</v>
      </c>
    </row>
    <row r="29" spans="1:8" s="183" customFormat="1" ht="18.75" x14ac:dyDescent="0.3">
      <c r="A29" s="70">
        <v>3</v>
      </c>
      <c r="B29" s="151" t="s">
        <v>680</v>
      </c>
      <c r="C29" s="534"/>
      <c r="D29" s="338"/>
      <c r="E29" s="339"/>
      <c r="F29" s="145"/>
      <c r="G29" s="145">
        <f t="shared" si="1"/>
        <v>0</v>
      </c>
    </row>
    <row r="30" spans="1:8" s="183" customFormat="1" ht="18.75" x14ac:dyDescent="0.3">
      <c r="A30" s="70">
        <v>4</v>
      </c>
      <c r="B30" s="151" t="s">
        <v>681</v>
      </c>
      <c r="C30" s="534"/>
      <c r="D30" s="338"/>
      <c r="E30" s="339"/>
      <c r="F30" s="145"/>
      <c r="G30" s="145">
        <f t="shared" si="1"/>
        <v>0</v>
      </c>
    </row>
    <row r="31" spans="1:8" s="183" customFormat="1" ht="18.75" x14ac:dyDescent="0.3">
      <c r="A31" s="70">
        <v>5</v>
      </c>
      <c r="B31" s="151" t="s">
        <v>682</v>
      </c>
      <c r="C31" s="534"/>
      <c r="D31" s="338"/>
      <c r="E31" s="339"/>
      <c r="F31" s="145"/>
      <c r="G31" s="145">
        <f t="shared" si="1"/>
        <v>0</v>
      </c>
    </row>
    <row r="32" spans="1:8" s="183" customFormat="1" ht="18.75" x14ac:dyDescent="0.3">
      <c r="A32" s="70">
        <v>6</v>
      </c>
      <c r="B32" s="151" t="s">
        <v>683</v>
      </c>
      <c r="C32" s="534"/>
      <c r="D32" s="338"/>
      <c r="E32" s="339"/>
      <c r="F32" s="145"/>
      <c r="G32" s="145">
        <f t="shared" si="1"/>
        <v>0</v>
      </c>
    </row>
    <row r="33" spans="1:8" s="183" customFormat="1" ht="18.75" x14ac:dyDescent="0.3">
      <c r="A33" s="70">
        <v>7</v>
      </c>
      <c r="B33" s="151" t="s">
        <v>528</v>
      </c>
      <c r="C33" s="534"/>
      <c r="D33" s="338"/>
      <c r="E33" s="339"/>
      <c r="F33" s="145"/>
      <c r="G33" s="145">
        <f t="shared" si="1"/>
        <v>0</v>
      </c>
    </row>
    <row r="34" spans="1:8" s="183" customFormat="1" ht="37.5" x14ac:dyDescent="0.3">
      <c r="A34" s="70">
        <v>8</v>
      </c>
      <c r="B34" s="151" t="s">
        <v>684</v>
      </c>
      <c r="C34" s="534"/>
      <c r="D34" s="338"/>
      <c r="E34" s="339"/>
      <c r="F34" s="145"/>
      <c r="G34" s="145">
        <f t="shared" si="1"/>
        <v>0</v>
      </c>
    </row>
    <row r="35" spans="1:8" s="183" customFormat="1" ht="18.75" x14ac:dyDescent="0.3">
      <c r="A35" s="70">
        <v>9</v>
      </c>
      <c r="B35" s="151" t="s">
        <v>685</v>
      </c>
      <c r="C35" s="534"/>
      <c r="D35" s="338"/>
      <c r="E35" s="339"/>
      <c r="F35" s="145"/>
      <c r="G35" s="145">
        <f t="shared" si="1"/>
        <v>0</v>
      </c>
    </row>
    <row r="36" spans="1:8" s="183" customFormat="1" ht="18.75" x14ac:dyDescent="0.3">
      <c r="A36" s="70">
        <v>10</v>
      </c>
      <c r="B36" s="148" t="s">
        <v>523</v>
      </c>
      <c r="C36" s="534"/>
      <c r="D36" s="338"/>
      <c r="E36" s="339"/>
      <c r="F36" s="145"/>
      <c r="G36" s="145">
        <f t="shared" si="1"/>
        <v>0</v>
      </c>
    </row>
    <row r="37" spans="1:8" s="183" customFormat="1" ht="18.75" x14ac:dyDescent="0.3">
      <c r="A37" s="105"/>
      <c r="B37" s="66"/>
      <c r="C37" s="534"/>
      <c r="D37" s="338"/>
      <c r="E37" s="339"/>
      <c r="F37" s="145"/>
      <c r="G37" s="145">
        <f t="shared" si="1"/>
        <v>0</v>
      </c>
    </row>
    <row r="38" spans="1:8" ht="18.75" x14ac:dyDescent="0.3">
      <c r="A38" s="527"/>
      <c r="B38" s="528" t="s">
        <v>295</v>
      </c>
      <c r="C38" s="535" t="s">
        <v>305</v>
      </c>
      <c r="D38" s="454">
        <f>SUM(D27:D37)</f>
        <v>0</v>
      </c>
      <c r="E38" s="146" t="s">
        <v>366</v>
      </c>
      <c r="F38" s="146">
        <f>SUM(F27:F37)</f>
        <v>0</v>
      </c>
      <c r="G38" s="146">
        <f>SUM(G27:G37)</f>
        <v>0</v>
      </c>
      <c r="H38" s="178"/>
    </row>
    <row r="39" spans="1:8" ht="18.75" x14ac:dyDescent="0.3">
      <c r="A39" s="122"/>
      <c r="B39" s="122"/>
      <c r="C39" s="122"/>
      <c r="D39" s="122"/>
      <c r="E39" s="314" t="s">
        <v>464</v>
      </c>
      <c r="F39" s="315">
        <f>F25+F38</f>
        <v>0</v>
      </c>
      <c r="G39" s="315">
        <f>G25+G38</f>
        <v>0</v>
      </c>
      <c r="H39" s="178"/>
    </row>
    <row r="40" spans="1:8" ht="18.75" x14ac:dyDescent="0.3">
      <c r="A40" s="122"/>
      <c r="B40" s="122"/>
      <c r="C40" s="122"/>
      <c r="D40" s="122"/>
      <c r="E40" s="314"/>
      <c r="F40" s="316"/>
      <c r="G40" s="316"/>
      <c r="H40" s="178"/>
    </row>
    <row r="41" spans="1:8" ht="18.75" x14ac:dyDescent="0.3">
      <c r="A41" s="122"/>
      <c r="B41" s="122"/>
      <c r="C41" s="122"/>
      <c r="D41" s="122"/>
      <c r="E41" s="314"/>
      <c r="F41" s="316"/>
      <c r="G41" s="316"/>
      <c r="H41" s="178"/>
    </row>
    <row r="42" spans="1:8" ht="18.75" x14ac:dyDescent="0.25">
      <c r="A42" s="696" t="s">
        <v>762</v>
      </c>
      <c r="B42" s="477"/>
      <c r="C42" s="476"/>
      <c r="D42" s="864" t="s">
        <v>1101</v>
      </c>
      <c r="E42" s="477"/>
      <c r="F42" s="122"/>
      <c r="G42" s="477"/>
      <c r="H42" s="178"/>
    </row>
    <row r="43" spans="1:8" x14ac:dyDescent="0.25">
      <c r="A43" s="122"/>
      <c r="B43" s="297"/>
      <c r="C43" s="298" t="s">
        <v>131</v>
      </c>
      <c r="D43" s="298" t="s">
        <v>132</v>
      </c>
      <c r="E43" s="297"/>
      <c r="F43" s="122"/>
      <c r="G43" s="297"/>
      <c r="H43" s="178"/>
    </row>
    <row r="44" spans="1:8" x14ac:dyDescent="0.25">
      <c r="A44" s="297"/>
      <c r="B44" s="41"/>
      <c r="C44" s="41"/>
      <c r="D44" s="41"/>
      <c r="E44" s="41"/>
      <c r="F44" s="122"/>
      <c r="G44" s="41"/>
      <c r="H44" s="178"/>
    </row>
    <row r="45" spans="1:8" ht="18.75" x14ac:dyDescent="0.25">
      <c r="A45" s="475" t="s">
        <v>133</v>
      </c>
      <c r="B45" s="477"/>
      <c r="C45" s="476"/>
      <c r="D45" s="869" t="s">
        <v>1104</v>
      </c>
      <c r="E45" s="477"/>
      <c r="F45" s="122"/>
      <c r="G45" s="477"/>
      <c r="H45" s="178"/>
    </row>
    <row r="46" spans="1:8" x14ac:dyDescent="0.25">
      <c r="A46" s="122"/>
      <c r="B46" s="297"/>
      <c r="C46" s="298" t="s">
        <v>131</v>
      </c>
      <c r="D46" s="298" t="s">
        <v>132</v>
      </c>
      <c r="E46" s="297"/>
      <c r="F46" s="122"/>
      <c r="G46" s="297"/>
      <c r="H46" s="178"/>
    </row>
    <row r="47" spans="1:8" ht="18.75" x14ac:dyDescent="0.3">
      <c r="A47" s="177"/>
      <c r="B47" s="177"/>
      <c r="C47" s="177"/>
      <c r="D47" s="177"/>
    </row>
    <row r="48" spans="1:8" ht="18.75" x14ac:dyDescent="0.3">
      <c r="B48" s="177"/>
      <c r="C48" s="177"/>
      <c r="D48" s="177"/>
    </row>
    <row r="85" spans="2:2" ht="37.5" x14ac:dyDescent="0.25">
      <c r="B85" s="151" t="s">
        <v>519</v>
      </c>
    </row>
    <row r="86" spans="2:2" ht="18.75" x14ac:dyDescent="0.25">
      <c r="B86" s="151" t="s">
        <v>520</v>
      </c>
    </row>
    <row r="87" spans="2:2" ht="18.75" x14ac:dyDescent="0.25">
      <c r="B87" s="151" t="s">
        <v>521</v>
      </c>
    </row>
    <row r="88" spans="2:2" ht="37.5" x14ac:dyDescent="0.25">
      <c r="B88" s="151" t="s">
        <v>522</v>
      </c>
    </row>
    <row r="89" spans="2:2" ht="18.75" x14ac:dyDescent="0.25">
      <c r="B89" s="148" t="s">
        <v>523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M151"/>
  <sheetViews>
    <sheetView view="pageBreakPreview" topLeftCell="A115" zoomScale="70" zoomScaleSheetLayoutView="7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693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SUM(D15:D35)</f>
        <v>0</v>
      </c>
      <c r="E13" s="468" t="s">
        <v>305</v>
      </c>
      <c r="F13" s="490">
        <f>SUM(F14:F35)</f>
        <v>0</v>
      </c>
      <c r="G13" s="309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>
        <f t="shared" ref="I14:I35" si="0">F14-H14</f>
        <v>0</v>
      </c>
      <c r="J14" s="310">
        <f>F14-G14</f>
        <v>0</v>
      </c>
    </row>
    <row r="15" spans="1:13" x14ac:dyDescent="0.3">
      <c r="A15" s="330"/>
      <c r="B15" s="320" t="s">
        <v>467</v>
      </c>
      <c r="C15" s="366"/>
      <c r="D15" s="308"/>
      <c r="E15" s="498"/>
      <c r="F15" s="308"/>
      <c r="G15" s="309"/>
      <c r="H15" s="310"/>
      <c r="I15" s="310">
        <f t="shared" si="0"/>
        <v>0</v>
      </c>
      <c r="J15" s="310">
        <f t="shared" ref="J15:J35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/>
      <c r="G16" s="309"/>
      <c r="H16" s="310"/>
      <c r="I16" s="310">
        <f t="shared" si="0"/>
        <v>0</v>
      </c>
      <c r="J16" s="310">
        <f t="shared" si="1"/>
        <v>0</v>
      </c>
    </row>
    <row r="17" spans="1:10" x14ac:dyDescent="0.3">
      <c r="A17" s="330"/>
      <c r="B17" s="320" t="s">
        <v>469</v>
      </c>
      <c r="C17" s="366"/>
      <c r="D17" s="308"/>
      <c r="E17" s="495"/>
      <c r="F17" s="308"/>
      <c r="G17" s="309"/>
      <c r="H17" s="310"/>
      <c r="I17" s="310">
        <f t="shared" si="0"/>
        <v>0</v>
      </c>
      <c r="J17" s="310">
        <f t="shared" si="1"/>
        <v>0</v>
      </c>
    </row>
    <row r="18" spans="1:10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0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0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0" x14ac:dyDescent="0.3">
      <c r="A21" s="330"/>
      <c r="B21" s="320" t="s">
        <v>591</v>
      </c>
      <c r="C21" s="366"/>
      <c r="D21" s="308"/>
      <c r="E21" s="495"/>
      <c r="F21" s="308"/>
      <c r="G21" s="309"/>
      <c r="H21" s="310"/>
      <c r="I21" s="310">
        <f t="shared" si="0"/>
        <v>0</v>
      </c>
      <c r="J21" s="310">
        <f t="shared" si="1"/>
        <v>0</v>
      </c>
    </row>
    <row r="22" spans="1:10" x14ac:dyDescent="0.3">
      <c r="A22" s="330"/>
      <c r="B22" s="320" t="s">
        <v>592</v>
      </c>
      <c r="C22" s="366"/>
      <c r="D22" s="308"/>
      <c r="E22" s="495"/>
      <c r="F22" s="308"/>
      <c r="G22" s="416"/>
      <c r="H22" s="310"/>
      <c r="I22" s="310">
        <f t="shared" si="0"/>
        <v>0</v>
      </c>
      <c r="J22" s="310">
        <f t="shared" si="1"/>
        <v>0</v>
      </c>
    </row>
    <row r="23" spans="1:10" ht="37.5" x14ac:dyDescent="0.3">
      <c r="A23" s="330"/>
      <c r="B23" s="320" t="s">
        <v>472</v>
      </c>
      <c r="C23" s="366"/>
      <c r="D23" s="308"/>
      <c r="E23" s="495"/>
      <c r="F23" s="308"/>
      <c r="G23" s="418"/>
      <c r="H23" s="310"/>
      <c r="I23" s="310">
        <f t="shared" si="0"/>
        <v>0</v>
      </c>
      <c r="J23" s="310">
        <f t="shared" si="1"/>
        <v>0</v>
      </c>
    </row>
    <row r="24" spans="1:10" x14ac:dyDescent="0.3">
      <c r="A24" s="330"/>
      <c r="B24" s="320" t="s">
        <v>473</v>
      </c>
      <c r="C24" s="366"/>
      <c r="D24" s="308"/>
      <c r="E24" s="49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x14ac:dyDescent="0.3">
      <c r="A25" s="330"/>
      <c r="B25" s="320" t="s">
        <v>593</v>
      </c>
      <c r="C25" s="366"/>
      <c r="D25" s="308"/>
      <c r="E25" s="49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x14ac:dyDescent="0.3">
      <c r="A26" s="330"/>
      <c r="B26" s="320" t="s">
        <v>475</v>
      </c>
      <c r="C26" s="366"/>
      <c r="D26" s="308"/>
      <c r="E26" s="495"/>
      <c r="F26" s="308"/>
      <c r="G26" s="418"/>
      <c r="H26" s="310"/>
      <c r="I26" s="310">
        <f t="shared" si="0"/>
        <v>0</v>
      </c>
      <c r="J26" s="310">
        <f t="shared" si="1"/>
        <v>0</v>
      </c>
    </row>
    <row r="27" spans="1:10" ht="37.5" x14ac:dyDescent="0.3">
      <c r="A27" s="330"/>
      <c r="B27" s="320" t="s">
        <v>476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x14ac:dyDescent="0.3">
      <c r="A28" s="330"/>
      <c r="B28" s="320" t="s">
        <v>474</v>
      </c>
      <c r="C28" s="366"/>
      <c r="D28" s="308"/>
      <c r="E28" s="495"/>
      <c r="F28" s="308"/>
      <c r="G28" s="418"/>
      <c r="H28" s="310"/>
      <c r="I28" s="310">
        <f t="shared" si="0"/>
        <v>0</v>
      </c>
      <c r="J28" s="310">
        <f t="shared" si="1"/>
        <v>0</v>
      </c>
    </row>
    <row r="29" spans="1:10" x14ac:dyDescent="0.3">
      <c r="A29" s="330"/>
      <c r="B29" s="320" t="s">
        <v>594</v>
      </c>
      <c r="C29" s="366"/>
      <c r="D29" s="308"/>
      <c r="E29" s="495"/>
      <c r="F29" s="308"/>
      <c r="G29" s="418"/>
      <c r="H29" s="310"/>
      <c r="I29" s="310">
        <f t="shared" si="0"/>
        <v>0</v>
      </c>
      <c r="J29" s="310">
        <f t="shared" si="1"/>
        <v>0</v>
      </c>
    </row>
    <row r="30" spans="1:10" ht="20.25" customHeight="1" x14ac:dyDescent="0.3">
      <c r="A30" s="330"/>
      <c r="B30" s="307" t="s">
        <v>595</v>
      </c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0" ht="20.25" customHeight="1" x14ac:dyDescent="0.3">
      <c r="A31" s="330"/>
      <c r="B31" s="307" t="s">
        <v>596</v>
      </c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0" ht="22.5" customHeight="1" x14ac:dyDescent="0.3">
      <c r="A32" s="330"/>
      <c r="B32" s="307" t="s">
        <v>597</v>
      </c>
      <c r="C32" s="366"/>
      <c r="D32" s="308"/>
      <c r="E32" s="495"/>
      <c r="F32" s="308"/>
      <c r="G32" s="309"/>
      <c r="H32" s="310"/>
      <c r="I32" s="310">
        <f t="shared" si="0"/>
        <v>0</v>
      </c>
      <c r="J32" s="310">
        <f t="shared" si="1"/>
        <v>0</v>
      </c>
    </row>
    <row r="33" spans="1:13" ht="22.5" customHeight="1" x14ac:dyDescent="0.3">
      <c r="A33" s="330"/>
      <c r="B33" s="307"/>
      <c r="C33" s="366"/>
      <c r="D33" s="308"/>
      <c r="E33" s="495"/>
      <c r="F33" s="308"/>
      <c r="G33" s="309"/>
      <c r="H33" s="310"/>
      <c r="I33" s="310">
        <f t="shared" si="0"/>
        <v>0</v>
      </c>
      <c r="J33" s="310">
        <f t="shared" si="1"/>
        <v>0</v>
      </c>
    </row>
    <row r="34" spans="1:13" ht="22.5" customHeight="1" x14ac:dyDescent="0.3">
      <c r="A34" s="330"/>
      <c r="B34" s="307"/>
      <c r="C34" s="366"/>
      <c r="D34" s="308"/>
      <c r="E34" s="495"/>
      <c r="F34" s="308"/>
      <c r="G34" s="309"/>
      <c r="H34" s="310"/>
      <c r="I34" s="310">
        <f t="shared" si="0"/>
        <v>0</v>
      </c>
      <c r="J34" s="310">
        <f t="shared" si="1"/>
        <v>0</v>
      </c>
    </row>
    <row r="35" spans="1:13" x14ac:dyDescent="0.3">
      <c r="A35" s="330"/>
      <c r="B35" s="307"/>
      <c r="C35" s="366"/>
      <c r="D35" s="308"/>
      <c r="E35" s="495"/>
      <c r="F35" s="308"/>
      <c r="G35" s="309"/>
      <c r="H35" s="310"/>
      <c r="I35" s="310">
        <f t="shared" si="0"/>
        <v>0</v>
      </c>
      <c r="J35" s="310">
        <f t="shared" si="1"/>
        <v>0</v>
      </c>
    </row>
    <row r="36" spans="1:13" s="123" customFormat="1" x14ac:dyDescent="0.3">
      <c r="A36" s="487">
        <v>2</v>
      </c>
      <c r="B36" s="488" t="s">
        <v>371</v>
      </c>
      <c r="C36" s="489" t="s">
        <v>305</v>
      </c>
      <c r="D36" s="441">
        <f>SUM(D38:D39)</f>
        <v>0</v>
      </c>
      <c r="E36" s="496" t="s">
        <v>305</v>
      </c>
      <c r="F36" s="441">
        <f>SUM(F37:F39)</f>
        <v>0</v>
      </c>
      <c r="G36" s="309"/>
      <c r="H36" s="310"/>
      <c r="I36" s="310"/>
      <c r="J36" s="310"/>
      <c r="K36" s="400"/>
      <c r="L36" s="400"/>
      <c r="M36" s="400"/>
    </row>
    <row r="37" spans="1:13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>F37-H37</f>
        <v>0</v>
      </c>
      <c r="J37" s="310">
        <f>F37-G37</f>
        <v>0</v>
      </c>
    </row>
    <row r="38" spans="1:13" ht="21" customHeight="1" x14ac:dyDescent="0.3">
      <c r="A38" s="330"/>
      <c r="B38" s="307"/>
      <c r="C38" s="366"/>
      <c r="D38" s="308" t="s">
        <v>372</v>
      </c>
      <c r="E38" s="498"/>
      <c r="F38" s="308"/>
      <c r="G38" s="309"/>
      <c r="H38" s="310"/>
      <c r="I38" s="310">
        <f>F38-H38</f>
        <v>0</v>
      </c>
      <c r="J38" s="310">
        <f>F38-G38</f>
        <v>0</v>
      </c>
    </row>
    <row r="39" spans="1:13" x14ac:dyDescent="0.3">
      <c r="A39" s="330"/>
      <c r="B39" s="307"/>
      <c r="C39" s="366"/>
      <c r="D39" s="308"/>
      <c r="E39" s="498"/>
      <c r="F39" s="308"/>
      <c r="G39" s="309"/>
      <c r="H39" s="310"/>
      <c r="I39" s="310">
        <f>F39-H39</f>
        <v>0</v>
      </c>
      <c r="J39" s="310">
        <f>F39-G39</f>
        <v>0</v>
      </c>
    </row>
    <row r="40" spans="1:13" s="123" customFormat="1" x14ac:dyDescent="0.3">
      <c r="A40" s="487">
        <v>3</v>
      </c>
      <c r="B40" s="488" t="s">
        <v>373</v>
      </c>
      <c r="C40" s="489" t="s">
        <v>305</v>
      </c>
      <c r="D40" s="490">
        <f>SUM(D42:D53)</f>
        <v>0</v>
      </c>
      <c r="E40" s="497" t="s">
        <v>305</v>
      </c>
      <c r="F40" s="490">
        <f>SUM(F41:F48)</f>
        <v>0</v>
      </c>
      <c r="G40" s="309"/>
      <c r="H40" s="310"/>
      <c r="I40" s="310"/>
      <c r="J40" s="310"/>
      <c r="K40" s="400"/>
      <c r="L40" s="400"/>
      <c r="M40" s="400"/>
    </row>
    <row r="41" spans="1:13" x14ac:dyDescent="0.3">
      <c r="A41" s="330"/>
      <c r="B41" s="307" t="s">
        <v>199</v>
      </c>
      <c r="C41" s="366"/>
      <c r="D41" s="308"/>
      <c r="E41" s="498"/>
      <c r="F41" s="308"/>
      <c r="G41" s="309"/>
      <c r="H41" s="310"/>
      <c r="I41" s="310">
        <f t="shared" ref="I41:I48" si="2">F41-H41</f>
        <v>0</v>
      </c>
      <c r="J41" s="310">
        <f t="shared" ref="J41:J48" si="3">F41-G41</f>
        <v>0</v>
      </c>
    </row>
    <row r="42" spans="1:13" ht="23.45" customHeight="1" x14ac:dyDescent="0.3">
      <c r="A42" s="330"/>
      <c r="B42" s="612" t="s">
        <v>692</v>
      </c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customHeight="1" x14ac:dyDescent="0.3">
      <c r="A43" s="330"/>
      <c r="B43" s="612" t="s">
        <v>603</v>
      </c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3.45" customHeight="1" x14ac:dyDescent="0.3">
      <c r="A44" s="330"/>
      <c r="B44" s="327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ht="23.45" customHeight="1" x14ac:dyDescent="0.3">
      <c r="A45" s="330"/>
      <c r="B45" s="327"/>
      <c r="C45" s="366"/>
      <c r="D45" s="308"/>
      <c r="E45" s="498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3" ht="23.45" customHeight="1" x14ac:dyDescent="0.3">
      <c r="A46" s="330"/>
      <c r="B46" s="327"/>
      <c r="C46" s="366"/>
      <c r="D46" s="308"/>
      <c r="E46" s="498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3" ht="23.45" customHeight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 t="shared" si="2"/>
        <v>0</v>
      </c>
      <c r="J47" s="310">
        <f t="shared" si="3"/>
        <v>0</v>
      </c>
    </row>
    <row r="48" spans="1:13" ht="24" customHeight="1" x14ac:dyDescent="0.3">
      <c r="A48" s="330"/>
      <c r="B48" s="332"/>
      <c r="C48" s="366"/>
      <c r="D48" s="308"/>
      <c r="E48" s="498"/>
      <c r="F48" s="308"/>
      <c r="G48" s="309"/>
      <c r="H48" s="310"/>
      <c r="I48" s="310">
        <f t="shared" si="2"/>
        <v>0</v>
      </c>
      <c r="J48" s="310">
        <f t="shared" si="3"/>
        <v>0</v>
      </c>
    </row>
    <row r="49" spans="1:13" s="123" customFormat="1" ht="20.25" customHeight="1" x14ac:dyDescent="0.3">
      <c r="A49" s="487">
        <v>4</v>
      </c>
      <c r="B49" s="488" t="s">
        <v>374</v>
      </c>
      <c r="C49" s="489" t="s">
        <v>305</v>
      </c>
      <c r="D49" s="490">
        <f>SUM(D53:D53)</f>
        <v>0</v>
      </c>
      <c r="E49" s="497" t="s">
        <v>305</v>
      </c>
      <c r="F49" s="490">
        <f>SUM(F50:F53)</f>
        <v>0</v>
      </c>
      <c r="G49" s="309"/>
      <c r="H49" s="310"/>
      <c r="I49" s="310"/>
      <c r="J49" s="310"/>
      <c r="K49" s="400"/>
      <c r="L49" s="400"/>
      <c r="M49" s="400"/>
    </row>
    <row r="50" spans="1:13" x14ac:dyDescent="0.3">
      <c r="A50" s="330"/>
      <c r="B50" s="327" t="s">
        <v>199</v>
      </c>
      <c r="C50" s="366"/>
      <c r="D50" s="308"/>
      <c r="E50" s="498"/>
      <c r="F50" s="308"/>
      <c r="G50" s="309"/>
      <c r="H50" s="310"/>
      <c r="I50" s="310">
        <f>F50-H50</f>
        <v>0</v>
      </c>
      <c r="J50" s="310">
        <f>F50-G50</f>
        <v>0</v>
      </c>
    </row>
    <row r="51" spans="1:13" x14ac:dyDescent="0.3">
      <c r="A51" s="330"/>
      <c r="B51" s="321" t="s">
        <v>477</v>
      </c>
      <c r="C51" s="366"/>
      <c r="D51" s="308"/>
      <c r="E51" s="498"/>
      <c r="F51" s="308"/>
      <c r="G51" s="309"/>
      <c r="H51" s="310"/>
      <c r="I51" s="310">
        <f>F51-H51</f>
        <v>0</v>
      </c>
      <c r="J51" s="310">
        <f>F51-G51</f>
        <v>0</v>
      </c>
    </row>
    <row r="52" spans="1:13" x14ac:dyDescent="0.3">
      <c r="A52" s="330"/>
      <c r="B52" s="327"/>
      <c r="C52" s="366"/>
      <c r="D52" s="308"/>
      <c r="E52" s="498"/>
      <c r="F52" s="308"/>
      <c r="G52" s="309"/>
      <c r="H52" s="310"/>
      <c r="I52" s="310">
        <f>F52-H52</f>
        <v>0</v>
      </c>
      <c r="J52" s="310">
        <f>F52-G52</f>
        <v>0</v>
      </c>
    </row>
    <row r="53" spans="1:13" x14ac:dyDescent="0.3">
      <c r="A53" s="330"/>
      <c r="B53" s="327"/>
      <c r="C53" s="366"/>
      <c r="D53" s="308"/>
      <c r="E53" s="498"/>
      <c r="F53" s="308"/>
      <c r="G53" s="309"/>
      <c r="H53" s="310"/>
      <c r="I53" s="310">
        <f>F53-H53</f>
        <v>0</v>
      </c>
      <c r="J53" s="310">
        <f>F53-G53</f>
        <v>0</v>
      </c>
    </row>
    <row r="54" spans="1:13" x14ac:dyDescent="0.3">
      <c r="A54" s="487">
        <v>5</v>
      </c>
      <c r="B54" s="488" t="s">
        <v>375</v>
      </c>
      <c r="C54" s="489" t="s">
        <v>305</v>
      </c>
      <c r="D54" s="490">
        <f>SUM(D55:D76)</f>
        <v>0</v>
      </c>
      <c r="E54" s="497" t="s">
        <v>305</v>
      </c>
      <c r="F54" s="490">
        <f>SUM(F55:F76)</f>
        <v>0</v>
      </c>
      <c r="G54" s="309"/>
      <c r="H54" s="310"/>
      <c r="I54" s="310"/>
      <c r="J54" s="310"/>
    </row>
    <row r="55" spans="1:13" x14ac:dyDescent="0.3">
      <c r="A55" s="367"/>
      <c r="B55" s="368" t="s">
        <v>199</v>
      </c>
      <c r="C55" s="366"/>
      <c r="D55" s="308"/>
      <c r="E55" s="495"/>
      <c r="F55" s="308"/>
      <c r="G55" s="309"/>
      <c r="H55" s="310"/>
      <c r="I55" s="310">
        <f t="shared" ref="I55:I75" si="4">F55-H55</f>
        <v>0</v>
      </c>
      <c r="J55" s="310">
        <f t="shared" ref="J55:J75" si="5">F55-G55</f>
        <v>0</v>
      </c>
    </row>
    <row r="56" spans="1:13" x14ac:dyDescent="0.3">
      <c r="A56" s="330"/>
      <c r="B56" s="320" t="s">
        <v>478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3" x14ac:dyDescent="0.3">
      <c r="A57" s="330"/>
      <c r="B57" s="320" t="s">
        <v>479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3" x14ac:dyDescent="0.3">
      <c r="A58" s="330"/>
      <c r="B58" s="320" t="s">
        <v>480</v>
      </c>
      <c r="C58" s="366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3" x14ac:dyDescent="0.3">
      <c r="A59" s="330"/>
      <c r="B59" s="320" t="s">
        <v>481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3" x14ac:dyDescent="0.3">
      <c r="A60" s="330"/>
      <c r="B60" s="321" t="s">
        <v>482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3" x14ac:dyDescent="0.3">
      <c r="A61" s="330"/>
      <c r="B61" s="320" t="s">
        <v>483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3" x14ac:dyDescent="0.3">
      <c r="A62" s="330"/>
      <c r="B62" s="320" t="s">
        <v>485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3" x14ac:dyDescent="0.3">
      <c r="A63" s="330"/>
      <c r="B63" s="320" t="s">
        <v>484</v>
      </c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3" x14ac:dyDescent="0.3">
      <c r="A64" s="330"/>
      <c r="B64" s="320" t="s">
        <v>598</v>
      </c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3" x14ac:dyDescent="0.3">
      <c r="A65" s="330"/>
      <c r="B65" s="320" t="s">
        <v>599</v>
      </c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3" x14ac:dyDescent="0.3">
      <c r="A66" s="330"/>
      <c r="B66" s="320" t="s">
        <v>600</v>
      </c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3" x14ac:dyDescent="0.3">
      <c r="A67" s="330"/>
      <c r="B67" s="307" t="s">
        <v>602</v>
      </c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3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3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3" x14ac:dyDescent="0.3">
      <c r="A70" s="330"/>
      <c r="B70" s="307"/>
      <c r="C70" s="366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3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3" x14ac:dyDescent="0.3">
      <c r="A72" s="330"/>
      <c r="B72" s="307"/>
      <c r="C72" s="366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3" x14ac:dyDescent="0.3">
      <c r="A73" s="330"/>
      <c r="B73" s="307"/>
      <c r="C73" s="366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3" x14ac:dyDescent="0.3">
      <c r="A74" s="330"/>
      <c r="B74" s="327"/>
      <c r="C74" s="366"/>
      <c r="D74" s="308"/>
      <c r="E74" s="495"/>
      <c r="F74" s="369"/>
      <c r="G74" s="309"/>
      <c r="H74" s="310"/>
      <c r="I74" s="310">
        <f t="shared" si="4"/>
        <v>0</v>
      </c>
      <c r="J74" s="310">
        <f t="shared" si="5"/>
        <v>0</v>
      </c>
    </row>
    <row r="75" spans="1:13" x14ac:dyDescent="0.3">
      <c r="A75" s="330"/>
      <c r="B75" s="307"/>
      <c r="C75" s="366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3" x14ac:dyDescent="0.3">
      <c r="A76" s="330"/>
      <c r="B76" s="307"/>
      <c r="C76" s="366"/>
      <c r="D76" s="308"/>
      <c r="E76" s="495"/>
      <c r="F76" s="308"/>
      <c r="G76" s="309"/>
      <c r="H76" s="310"/>
      <c r="I76" s="310"/>
      <c r="J76" s="310"/>
    </row>
    <row r="77" spans="1:13" s="123" customFormat="1" x14ac:dyDescent="0.3">
      <c r="A77" s="487"/>
      <c r="B77" s="488" t="s">
        <v>295</v>
      </c>
      <c r="C77" s="489" t="s">
        <v>305</v>
      </c>
      <c r="D77" s="490">
        <f>D49+D40+D36+D13+D54</f>
        <v>0</v>
      </c>
      <c r="E77" s="497" t="s">
        <v>10</v>
      </c>
      <c r="F77" s="490">
        <f>F49+F40+F36+F13+F54</f>
        <v>0</v>
      </c>
      <c r="G77" s="313" t="s">
        <v>587</v>
      </c>
      <c r="H77" s="312">
        <f>SUM(H12:H76)</f>
        <v>0</v>
      </c>
      <c r="I77" s="312">
        <f>SUM(I12:I76)</f>
        <v>0</v>
      </c>
      <c r="J77" s="312">
        <f>SUM(J12:J76)</f>
        <v>0</v>
      </c>
      <c r="K77" s="400"/>
      <c r="L77" s="400"/>
      <c r="M77" s="400"/>
    </row>
    <row r="78" spans="1:13" x14ac:dyDescent="0.3">
      <c r="A78" s="1268" t="s">
        <v>586</v>
      </c>
      <c r="B78" s="1268"/>
      <c r="C78" s="1268"/>
      <c r="D78" s="1268"/>
      <c r="E78" s="1268"/>
      <c r="F78" s="1268"/>
      <c r="G78" s="491"/>
      <c r="H78" s="492"/>
      <c r="I78" s="492"/>
      <c r="J78" s="492"/>
    </row>
    <row r="79" spans="1:13" s="123" customFormat="1" x14ac:dyDescent="0.3">
      <c r="A79" s="487">
        <v>1</v>
      </c>
      <c r="B79" s="488" t="s">
        <v>370</v>
      </c>
      <c r="C79" s="489" t="s">
        <v>305</v>
      </c>
      <c r="D79" s="490">
        <f>SUM(D81:D101)</f>
        <v>0</v>
      </c>
      <c r="E79" s="468" t="s">
        <v>305</v>
      </c>
      <c r="F79" s="490">
        <f>SUM(F80:F101)</f>
        <v>0</v>
      </c>
      <c r="G79" s="309"/>
      <c r="H79" s="310"/>
      <c r="I79" s="310"/>
      <c r="J79" s="310"/>
      <c r="K79" s="400"/>
      <c r="L79" s="400"/>
      <c r="M79" s="400"/>
    </row>
    <row r="80" spans="1:13" x14ac:dyDescent="0.3">
      <c r="A80" s="330"/>
      <c r="B80" s="307" t="s">
        <v>199</v>
      </c>
      <c r="C80" s="366"/>
      <c r="D80" s="308"/>
      <c r="E80" s="498"/>
      <c r="F80" s="308"/>
      <c r="G80" s="309"/>
      <c r="H80" s="310"/>
      <c r="I80" s="310">
        <f t="shared" ref="I80:I101" si="6">F80-H80</f>
        <v>0</v>
      </c>
      <c r="J80" s="310">
        <f>F80-G80</f>
        <v>0</v>
      </c>
    </row>
    <row r="81" spans="1:10" x14ac:dyDescent="0.3">
      <c r="A81" s="330"/>
      <c r="B81" s="320" t="s">
        <v>467</v>
      </c>
      <c r="C81" s="366"/>
      <c r="D81" s="308"/>
      <c r="E81" s="498"/>
      <c r="F81" s="308"/>
      <c r="G81" s="309"/>
      <c r="H81" s="310"/>
      <c r="I81" s="310">
        <f t="shared" si="6"/>
        <v>0</v>
      </c>
      <c r="J81" s="310">
        <f t="shared" ref="J81:J101" si="7">F81-G81</f>
        <v>0</v>
      </c>
    </row>
    <row r="82" spans="1:10" x14ac:dyDescent="0.3">
      <c r="A82" s="330"/>
      <c r="B82" s="320" t="s">
        <v>468</v>
      </c>
      <c r="C82" s="366"/>
      <c r="D82" s="308"/>
      <c r="E82" s="498"/>
      <c r="F82" s="308"/>
      <c r="G82" s="309"/>
      <c r="H82" s="310"/>
      <c r="I82" s="310">
        <f t="shared" si="6"/>
        <v>0</v>
      </c>
      <c r="J82" s="310">
        <f t="shared" si="7"/>
        <v>0</v>
      </c>
    </row>
    <row r="83" spans="1:10" x14ac:dyDescent="0.3">
      <c r="A83" s="330"/>
      <c r="B83" s="320" t="s">
        <v>469</v>
      </c>
      <c r="C83" s="366"/>
      <c r="D83" s="308"/>
      <c r="E83" s="495"/>
      <c r="F83" s="308"/>
      <c r="G83" s="309"/>
      <c r="H83" s="310"/>
      <c r="I83" s="310">
        <f t="shared" si="6"/>
        <v>0</v>
      </c>
      <c r="J83" s="310">
        <f t="shared" si="7"/>
        <v>0</v>
      </c>
    </row>
    <row r="84" spans="1:10" x14ac:dyDescent="0.3">
      <c r="A84" s="330"/>
      <c r="B84" s="320" t="s">
        <v>470</v>
      </c>
      <c r="C84" s="366"/>
      <c r="D84" s="308"/>
      <c r="E84" s="495"/>
      <c r="F84" s="308"/>
      <c r="G84" s="418"/>
      <c r="H84" s="310"/>
      <c r="I84" s="310">
        <f t="shared" si="6"/>
        <v>0</v>
      </c>
      <c r="J84" s="310">
        <f t="shared" si="7"/>
        <v>0</v>
      </c>
    </row>
    <row r="85" spans="1:10" x14ac:dyDescent="0.3">
      <c r="A85" s="330"/>
      <c r="B85" s="320" t="s">
        <v>471</v>
      </c>
      <c r="C85" s="366"/>
      <c r="D85" s="308"/>
      <c r="E85" s="495"/>
      <c r="F85" s="308"/>
      <c r="G85" s="309"/>
      <c r="H85" s="310"/>
      <c r="I85" s="310">
        <f t="shared" si="6"/>
        <v>0</v>
      </c>
      <c r="J85" s="310">
        <f t="shared" si="7"/>
        <v>0</v>
      </c>
    </row>
    <row r="86" spans="1:10" x14ac:dyDescent="0.3">
      <c r="A86" s="330"/>
      <c r="B86" s="320" t="s">
        <v>590</v>
      </c>
      <c r="C86" s="366"/>
      <c r="D86" s="308"/>
      <c r="E86" s="495"/>
      <c r="F86" s="308"/>
      <c r="G86" s="418"/>
      <c r="H86" s="310"/>
      <c r="I86" s="310">
        <f t="shared" si="6"/>
        <v>0</v>
      </c>
      <c r="J86" s="310">
        <f t="shared" si="7"/>
        <v>0</v>
      </c>
    </row>
    <row r="87" spans="1:10" x14ac:dyDescent="0.3">
      <c r="A87" s="330"/>
      <c r="B87" s="320" t="s">
        <v>591</v>
      </c>
      <c r="C87" s="366"/>
      <c r="D87" s="308"/>
      <c r="E87" s="495"/>
      <c r="F87" s="308"/>
      <c r="G87" s="309"/>
      <c r="H87" s="310"/>
      <c r="I87" s="310">
        <f t="shared" si="6"/>
        <v>0</v>
      </c>
      <c r="J87" s="310">
        <f t="shared" si="7"/>
        <v>0</v>
      </c>
    </row>
    <row r="88" spans="1:10" x14ac:dyDescent="0.3">
      <c r="A88" s="330"/>
      <c r="B88" s="320" t="s">
        <v>592</v>
      </c>
      <c r="C88" s="366"/>
      <c r="D88" s="308"/>
      <c r="E88" s="495"/>
      <c r="F88" s="308"/>
      <c r="G88" s="416"/>
      <c r="H88" s="310"/>
      <c r="I88" s="310">
        <f t="shared" si="6"/>
        <v>0</v>
      </c>
      <c r="J88" s="310">
        <f t="shared" si="7"/>
        <v>0</v>
      </c>
    </row>
    <row r="89" spans="1:10" ht="37.5" x14ac:dyDescent="0.3">
      <c r="A89" s="330"/>
      <c r="B89" s="320" t="s">
        <v>472</v>
      </c>
      <c r="C89" s="366"/>
      <c r="D89" s="308"/>
      <c r="E89" s="495"/>
      <c r="F89" s="308"/>
      <c r="G89" s="418"/>
      <c r="H89" s="310"/>
      <c r="I89" s="310">
        <f t="shared" si="6"/>
        <v>0</v>
      </c>
      <c r="J89" s="310">
        <f t="shared" si="7"/>
        <v>0</v>
      </c>
    </row>
    <row r="90" spans="1:10" x14ac:dyDescent="0.3">
      <c r="A90" s="330"/>
      <c r="B90" s="320" t="s">
        <v>473</v>
      </c>
      <c r="C90" s="366"/>
      <c r="D90" s="308"/>
      <c r="E90" s="495"/>
      <c r="F90" s="308"/>
      <c r="G90" s="309"/>
      <c r="H90" s="310"/>
      <c r="I90" s="310">
        <f t="shared" si="6"/>
        <v>0</v>
      </c>
      <c r="J90" s="310">
        <f t="shared" si="7"/>
        <v>0</v>
      </c>
    </row>
    <row r="91" spans="1:10" x14ac:dyDescent="0.3">
      <c r="A91" s="330"/>
      <c r="B91" s="320" t="s">
        <v>593</v>
      </c>
      <c r="C91" s="366"/>
      <c r="D91" s="308"/>
      <c r="E91" s="495"/>
      <c r="F91" s="308"/>
      <c r="G91" s="309"/>
      <c r="H91" s="310"/>
      <c r="I91" s="310">
        <f t="shared" si="6"/>
        <v>0</v>
      </c>
      <c r="J91" s="310">
        <f t="shared" si="7"/>
        <v>0</v>
      </c>
    </row>
    <row r="92" spans="1:10" x14ac:dyDescent="0.3">
      <c r="A92" s="330"/>
      <c r="B92" s="320" t="s">
        <v>475</v>
      </c>
      <c r="C92" s="366"/>
      <c r="D92" s="308"/>
      <c r="E92" s="495"/>
      <c r="F92" s="308"/>
      <c r="G92" s="418"/>
      <c r="H92" s="310"/>
      <c r="I92" s="310">
        <f t="shared" si="6"/>
        <v>0</v>
      </c>
      <c r="J92" s="310">
        <f t="shared" si="7"/>
        <v>0</v>
      </c>
    </row>
    <row r="93" spans="1:10" ht="37.5" x14ac:dyDescent="0.3">
      <c r="A93" s="330"/>
      <c r="B93" s="320" t="s">
        <v>476</v>
      </c>
      <c r="C93" s="366"/>
      <c r="D93" s="308"/>
      <c r="E93" s="495"/>
      <c r="F93" s="308"/>
      <c r="G93" s="309"/>
      <c r="H93" s="310"/>
      <c r="I93" s="310">
        <f t="shared" si="6"/>
        <v>0</v>
      </c>
      <c r="J93" s="310">
        <f t="shared" si="7"/>
        <v>0</v>
      </c>
    </row>
    <row r="94" spans="1:10" x14ac:dyDescent="0.3">
      <c r="A94" s="330"/>
      <c r="B94" s="320" t="s">
        <v>474</v>
      </c>
      <c r="C94" s="366"/>
      <c r="D94" s="308"/>
      <c r="E94" s="495"/>
      <c r="F94" s="308"/>
      <c r="G94" s="418"/>
      <c r="H94" s="310"/>
      <c r="I94" s="310">
        <f t="shared" si="6"/>
        <v>0</v>
      </c>
      <c r="J94" s="310">
        <f t="shared" si="7"/>
        <v>0</v>
      </c>
    </row>
    <row r="95" spans="1:10" x14ac:dyDescent="0.3">
      <c r="A95" s="330"/>
      <c r="B95" s="320" t="s">
        <v>594</v>
      </c>
      <c r="C95" s="366"/>
      <c r="D95" s="308"/>
      <c r="E95" s="495"/>
      <c r="F95" s="308"/>
      <c r="G95" s="418"/>
      <c r="H95" s="310"/>
      <c r="I95" s="310">
        <f t="shared" si="6"/>
        <v>0</v>
      </c>
      <c r="J95" s="310">
        <f t="shared" si="7"/>
        <v>0</v>
      </c>
    </row>
    <row r="96" spans="1:10" ht="20.25" customHeight="1" x14ac:dyDescent="0.3">
      <c r="A96" s="330"/>
      <c r="B96" s="307" t="s">
        <v>595</v>
      </c>
      <c r="C96" s="366"/>
      <c r="D96" s="308"/>
      <c r="E96" s="495"/>
      <c r="F96" s="308"/>
      <c r="G96" s="309"/>
      <c r="H96" s="310"/>
      <c r="I96" s="310">
        <f t="shared" si="6"/>
        <v>0</v>
      </c>
      <c r="J96" s="310">
        <f t="shared" si="7"/>
        <v>0</v>
      </c>
    </row>
    <row r="97" spans="1:13" ht="20.25" customHeight="1" x14ac:dyDescent="0.3">
      <c r="A97" s="330"/>
      <c r="B97" s="307" t="s">
        <v>596</v>
      </c>
      <c r="C97" s="366"/>
      <c r="D97" s="308"/>
      <c r="E97" s="495"/>
      <c r="F97" s="308"/>
      <c r="G97" s="309"/>
      <c r="H97" s="310"/>
      <c r="I97" s="310">
        <f t="shared" si="6"/>
        <v>0</v>
      </c>
      <c r="J97" s="310">
        <f t="shared" si="7"/>
        <v>0</v>
      </c>
    </row>
    <row r="98" spans="1:13" ht="22.5" customHeight="1" x14ac:dyDescent="0.3">
      <c r="A98" s="330"/>
      <c r="B98" s="307" t="s">
        <v>597</v>
      </c>
      <c r="C98" s="366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3" ht="22.5" customHeight="1" x14ac:dyDescent="0.3">
      <c r="A99" s="330"/>
      <c r="B99" s="307"/>
      <c r="C99" s="366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3" ht="22.5" customHeight="1" x14ac:dyDescent="0.3">
      <c r="A100" s="330"/>
      <c r="B100" s="307"/>
      <c r="C100" s="366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3" x14ac:dyDescent="0.3">
      <c r="A101" s="330"/>
      <c r="B101" s="307"/>
      <c r="C101" s="366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3" s="123" customFormat="1" x14ac:dyDescent="0.3">
      <c r="A102" s="487">
        <v>2</v>
      </c>
      <c r="B102" s="488" t="s">
        <v>371</v>
      </c>
      <c r="C102" s="489" t="s">
        <v>305</v>
      </c>
      <c r="D102" s="490">
        <f>SUM(D104:D105)</f>
        <v>0</v>
      </c>
      <c r="E102" s="496" t="s">
        <v>305</v>
      </c>
      <c r="F102" s="490">
        <f>SUM(F103:F105)</f>
        <v>0</v>
      </c>
      <c r="G102" s="309"/>
      <c r="H102" s="310"/>
      <c r="I102" s="310"/>
      <c r="J102" s="310"/>
      <c r="K102" s="400"/>
      <c r="L102" s="400"/>
      <c r="M102" s="400"/>
    </row>
    <row r="103" spans="1:13" x14ac:dyDescent="0.3">
      <c r="A103" s="330"/>
      <c r="B103" s="307" t="s">
        <v>199</v>
      </c>
      <c r="C103" s="366"/>
      <c r="D103" s="308"/>
      <c r="E103" s="498"/>
      <c r="F103" s="308"/>
      <c r="G103" s="309"/>
      <c r="H103" s="310"/>
      <c r="I103" s="310">
        <f>F103-H103</f>
        <v>0</v>
      </c>
      <c r="J103" s="310">
        <f>F103-G103</f>
        <v>0</v>
      </c>
    </row>
    <row r="104" spans="1:13" ht="21" customHeight="1" x14ac:dyDescent="0.3">
      <c r="A104" s="330"/>
      <c r="B104" s="307"/>
      <c r="C104" s="366"/>
      <c r="D104" s="308" t="s">
        <v>372</v>
      </c>
      <c r="E104" s="498"/>
      <c r="F104" s="308"/>
      <c r="G104" s="309"/>
      <c r="H104" s="310"/>
      <c r="I104" s="310">
        <f>F104-H104</f>
        <v>0</v>
      </c>
      <c r="J104" s="310">
        <f>F104-G104</f>
        <v>0</v>
      </c>
    </row>
    <row r="105" spans="1:13" x14ac:dyDescent="0.3">
      <c r="A105" s="330"/>
      <c r="B105" s="307"/>
      <c r="C105" s="366"/>
      <c r="D105" s="308"/>
      <c r="E105" s="498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3" s="123" customFormat="1" x14ac:dyDescent="0.3">
      <c r="A106" s="487">
        <v>3</v>
      </c>
      <c r="B106" s="488" t="s">
        <v>373</v>
      </c>
      <c r="C106" s="489" t="s">
        <v>305</v>
      </c>
      <c r="D106" s="490">
        <f>SUM(D108:D119)</f>
        <v>0</v>
      </c>
      <c r="E106" s="497" t="s">
        <v>305</v>
      </c>
      <c r="F106" s="490">
        <f>SUM(F107:F114)</f>
        <v>0</v>
      </c>
      <c r="G106" s="309"/>
      <c r="H106" s="310"/>
      <c r="I106" s="310"/>
      <c r="J106" s="310"/>
      <c r="K106" s="400"/>
      <c r="L106" s="400"/>
      <c r="M106" s="400"/>
    </row>
    <row r="107" spans="1:13" x14ac:dyDescent="0.3">
      <c r="A107" s="330"/>
      <c r="B107" s="307" t="s">
        <v>199</v>
      </c>
      <c r="C107" s="366"/>
      <c r="D107" s="308"/>
      <c r="E107" s="498"/>
      <c r="F107" s="308"/>
      <c r="G107" s="309"/>
      <c r="H107" s="310"/>
      <c r="I107" s="310">
        <f t="shared" ref="I107:I114" si="8">F107-H107</f>
        <v>0</v>
      </c>
      <c r="J107" s="310">
        <f t="shared" ref="J107:J114" si="9">F107-G107</f>
        <v>0</v>
      </c>
    </row>
    <row r="108" spans="1:13" ht="23.45" customHeight="1" x14ac:dyDescent="0.3">
      <c r="A108" s="330"/>
      <c r="B108" s="612" t="s">
        <v>692</v>
      </c>
      <c r="C108" s="366"/>
      <c r="D108" s="308"/>
      <c r="E108" s="498"/>
      <c r="F108" s="308"/>
      <c r="G108" s="309"/>
      <c r="H108" s="310"/>
      <c r="I108" s="310">
        <f t="shared" si="8"/>
        <v>0</v>
      </c>
      <c r="J108" s="310">
        <f t="shared" si="9"/>
        <v>0</v>
      </c>
    </row>
    <row r="109" spans="1:13" ht="23.45" customHeight="1" x14ac:dyDescent="0.3">
      <c r="A109" s="330"/>
      <c r="B109" s="612" t="s">
        <v>603</v>
      </c>
      <c r="C109" s="366"/>
      <c r="D109" s="308"/>
      <c r="E109" s="498"/>
      <c r="F109" s="308"/>
      <c r="G109" s="309"/>
      <c r="H109" s="310"/>
      <c r="I109" s="310">
        <f t="shared" si="8"/>
        <v>0</v>
      </c>
      <c r="J109" s="310">
        <f t="shared" si="9"/>
        <v>0</v>
      </c>
    </row>
    <row r="110" spans="1:13" ht="23.45" customHeight="1" x14ac:dyDescent="0.3">
      <c r="A110" s="330"/>
      <c r="B110" s="327"/>
      <c r="C110" s="366"/>
      <c r="D110" s="308"/>
      <c r="E110" s="498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3" ht="23.45" customHeight="1" x14ac:dyDescent="0.3">
      <c r="A111" s="330"/>
      <c r="B111" s="327"/>
      <c r="C111" s="366"/>
      <c r="D111" s="308"/>
      <c r="E111" s="498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3" ht="23.45" customHeight="1" x14ac:dyDescent="0.3">
      <c r="A112" s="330"/>
      <c r="B112" s="327"/>
      <c r="C112" s="366"/>
      <c r="D112" s="308"/>
      <c r="E112" s="498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3" ht="23.45" customHeight="1" x14ac:dyDescent="0.3">
      <c r="A113" s="330"/>
      <c r="B113" s="327"/>
      <c r="C113" s="366"/>
      <c r="D113" s="308"/>
      <c r="E113" s="498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3" ht="24" customHeight="1" x14ac:dyDescent="0.3">
      <c r="A114" s="330"/>
      <c r="B114" s="332"/>
      <c r="C114" s="366"/>
      <c r="D114" s="308"/>
      <c r="E114" s="498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3" s="123" customFormat="1" ht="20.25" customHeight="1" x14ac:dyDescent="0.3">
      <c r="A115" s="487">
        <v>4</v>
      </c>
      <c r="B115" s="488" t="s">
        <v>374</v>
      </c>
      <c r="C115" s="489" t="s">
        <v>305</v>
      </c>
      <c r="D115" s="490">
        <f>SUM(D119:D119)</f>
        <v>0</v>
      </c>
      <c r="E115" s="497" t="s">
        <v>305</v>
      </c>
      <c r="F115" s="490">
        <f>SUM(F116:F119)</f>
        <v>0</v>
      </c>
      <c r="G115" s="309"/>
      <c r="H115" s="310"/>
      <c r="I115" s="310"/>
      <c r="J115" s="310"/>
      <c r="K115" s="400"/>
      <c r="L115" s="400"/>
      <c r="M115" s="400"/>
    </row>
    <row r="116" spans="1:13" x14ac:dyDescent="0.3">
      <c r="A116" s="330"/>
      <c r="B116" s="327" t="s">
        <v>199</v>
      </c>
      <c r="C116" s="366"/>
      <c r="D116" s="308"/>
      <c r="E116" s="498"/>
      <c r="F116" s="308"/>
      <c r="G116" s="309"/>
      <c r="H116" s="310"/>
      <c r="I116" s="310">
        <f>F116-H116</f>
        <v>0</v>
      </c>
      <c r="J116" s="310">
        <f>F116-G116</f>
        <v>0</v>
      </c>
    </row>
    <row r="117" spans="1:13" x14ac:dyDescent="0.3">
      <c r="A117" s="330"/>
      <c r="B117" s="321" t="s">
        <v>477</v>
      </c>
      <c r="C117" s="366"/>
      <c r="D117" s="308"/>
      <c r="E117" s="498"/>
      <c r="F117" s="308"/>
      <c r="G117" s="309"/>
      <c r="H117" s="310"/>
      <c r="I117" s="310">
        <f>F117-H117</f>
        <v>0</v>
      </c>
      <c r="J117" s="310">
        <f>F117-G117</f>
        <v>0</v>
      </c>
    </row>
    <row r="118" spans="1:13" x14ac:dyDescent="0.3">
      <c r="A118" s="330"/>
      <c r="B118" s="327"/>
      <c r="C118" s="366"/>
      <c r="D118" s="308"/>
      <c r="E118" s="498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3" x14ac:dyDescent="0.3">
      <c r="A119" s="330"/>
      <c r="B119" s="327"/>
      <c r="C119" s="366"/>
      <c r="D119" s="308"/>
      <c r="E119" s="498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3" x14ac:dyDescent="0.3">
      <c r="A120" s="487">
        <v>5</v>
      </c>
      <c r="B120" s="488" t="s">
        <v>375</v>
      </c>
      <c r="C120" s="489" t="s">
        <v>305</v>
      </c>
      <c r="D120" s="490">
        <f>SUM(D121:D142)</f>
        <v>0</v>
      </c>
      <c r="E120" s="497" t="s">
        <v>305</v>
      </c>
      <c r="F120" s="490">
        <f>SUM(F121:F142)</f>
        <v>0</v>
      </c>
      <c r="G120" s="309"/>
      <c r="H120" s="310"/>
      <c r="I120" s="310"/>
      <c r="J120" s="310"/>
    </row>
    <row r="121" spans="1:13" x14ac:dyDescent="0.3">
      <c r="A121" s="367"/>
      <c r="B121" s="368" t="s">
        <v>199</v>
      </c>
      <c r="C121" s="366"/>
      <c r="D121" s="308"/>
      <c r="E121" s="495"/>
      <c r="F121" s="308"/>
      <c r="G121" s="309"/>
      <c r="H121" s="310"/>
      <c r="I121" s="310">
        <f t="shared" ref="I121:I141" si="10">F121-H121</f>
        <v>0</v>
      </c>
      <c r="J121" s="310">
        <f t="shared" ref="J121:J141" si="11">F121-G121</f>
        <v>0</v>
      </c>
    </row>
    <row r="122" spans="1:13" x14ac:dyDescent="0.3">
      <c r="A122" s="330"/>
      <c r="B122" s="320" t="s">
        <v>478</v>
      </c>
      <c r="C122" s="366"/>
      <c r="D122" s="308"/>
      <c r="E122" s="495"/>
      <c r="F122" s="308"/>
      <c r="G122" s="309"/>
      <c r="H122" s="310"/>
      <c r="I122" s="310">
        <f t="shared" si="10"/>
        <v>0</v>
      </c>
      <c r="J122" s="310">
        <f t="shared" si="11"/>
        <v>0</v>
      </c>
    </row>
    <row r="123" spans="1:13" x14ac:dyDescent="0.3">
      <c r="A123" s="330"/>
      <c r="B123" s="320" t="s">
        <v>479</v>
      </c>
      <c r="C123" s="366"/>
      <c r="D123" s="308"/>
      <c r="E123" s="495"/>
      <c r="F123" s="308"/>
      <c r="G123" s="309"/>
      <c r="H123" s="310"/>
      <c r="I123" s="310">
        <f t="shared" si="10"/>
        <v>0</v>
      </c>
      <c r="J123" s="310">
        <f t="shared" si="11"/>
        <v>0</v>
      </c>
    </row>
    <row r="124" spans="1:13" x14ac:dyDescent="0.3">
      <c r="A124" s="330"/>
      <c r="B124" s="320" t="s">
        <v>480</v>
      </c>
      <c r="C124" s="366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3" x14ac:dyDescent="0.3">
      <c r="A125" s="330"/>
      <c r="B125" s="320" t="s">
        <v>481</v>
      </c>
      <c r="C125" s="366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3" x14ac:dyDescent="0.3">
      <c r="A126" s="330"/>
      <c r="B126" s="321" t="s">
        <v>482</v>
      </c>
      <c r="C126" s="366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3" x14ac:dyDescent="0.3">
      <c r="A127" s="330"/>
      <c r="B127" s="320" t="s">
        <v>483</v>
      </c>
      <c r="C127" s="366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3" x14ac:dyDescent="0.3">
      <c r="A128" s="330"/>
      <c r="B128" s="320" t="s">
        <v>485</v>
      </c>
      <c r="C128" s="366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3" x14ac:dyDescent="0.3">
      <c r="A129" s="330"/>
      <c r="B129" s="320" t="s">
        <v>484</v>
      </c>
      <c r="C129" s="366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</row>
    <row r="130" spans="1:13" x14ac:dyDescent="0.3">
      <c r="A130" s="330"/>
      <c r="B130" s="320" t="s">
        <v>598</v>
      </c>
      <c r="C130" s="366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3" x14ac:dyDescent="0.3">
      <c r="A131" s="330"/>
      <c r="B131" s="320" t="s">
        <v>599</v>
      </c>
      <c r="C131" s="366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3" x14ac:dyDescent="0.3">
      <c r="A132" s="330"/>
      <c r="B132" s="320" t="s">
        <v>600</v>
      </c>
      <c r="C132" s="366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3" x14ac:dyDescent="0.3">
      <c r="A133" s="330"/>
      <c r="B133" s="307" t="s">
        <v>602</v>
      </c>
      <c r="C133" s="366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3" x14ac:dyDescent="0.3">
      <c r="A134" s="330"/>
      <c r="B134" s="307"/>
      <c r="C134" s="366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3" x14ac:dyDescent="0.3">
      <c r="A135" s="330"/>
      <c r="B135" s="307"/>
      <c r="C135" s="366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3" x14ac:dyDescent="0.3">
      <c r="A136" s="330"/>
      <c r="B136" s="307"/>
      <c r="C136" s="366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3" x14ac:dyDescent="0.3">
      <c r="A137" s="330"/>
      <c r="B137" s="307"/>
      <c r="C137" s="366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3" x14ac:dyDescent="0.3">
      <c r="A138" s="330"/>
      <c r="B138" s="307"/>
      <c r="C138" s="366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3" x14ac:dyDescent="0.3">
      <c r="A139" s="330"/>
      <c r="B139" s="307"/>
      <c r="C139" s="366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3" x14ac:dyDescent="0.3">
      <c r="A140" s="330"/>
      <c r="B140" s="327"/>
      <c r="C140" s="366"/>
      <c r="D140" s="308"/>
      <c r="E140" s="495"/>
      <c r="F140" s="369"/>
      <c r="G140" s="309"/>
      <c r="H140" s="310"/>
      <c r="I140" s="310">
        <f t="shared" si="10"/>
        <v>0</v>
      </c>
      <c r="J140" s="310">
        <f t="shared" si="11"/>
        <v>0</v>
      </c>
    </row>
    <row r="141" spans="1:13" x14ac:dyDescent="0.3">
      <c r="A141" s="330"/>
      <c r="B141" s="307"/>
      <c r="C141" s="366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3" x14ac:dyDescent="0.3">
      <c r="A142" s="330"/>
      <c r="B142" s="307"/>
      <c r="C142" s="366"/>
      <c r="D142" s="308"/>
      <c r="E142" s="495"/>
      <c r="F142" s="308"/>
      <c r="G142" s="309"/>
      <c r="H142" s="310"/>
      <c r="I142" s="310"/>
      <c r="J142" s="310"/>
    </row>
    <row r="143" spans="1:13" s="123" customFormat="1" x14ac:dyDescent="0.3">
      <c r="A143" s="611"/>
      <c r="B143" s="487" t="s">
        <v>295</v>
      </c>
      <c r="C143" s="489" t="s">
        <v>305</v>
      </c>
      <c r="D143" s="441">
        <f>D115+D106+D102+D79+D120</f>
        <v>0</v>
      </c>
      <c r="E143" s="497" t="s">
        <v>10</v>
      </c>
      <c r="F143" s="441">
        <f>F115+F106+F102+F79+F120</f>
        <v>0</v>
      </c>
      <c r="G143" s="357" t="s">
        <v>588</v>
      </c>
      <c r="H143" s="312">
        <f>SUM(H78:H142)</f>
        <v>0</v>
      </c>
      <c r="I143" s="312">
        <f>SUM(I78:I142)</f>
        <v>0</v>
      </c>
      <c r="J143" s="312">
        <f>SUM(J78:J142)</f>
        <v>0</v>
      </c>
      <c r="K143" s="400"/>
      <c r="L143" s="400"/>
      <c r="M143" s="400"/>
    </row>
    <row r="144" spans="1:13" x14ac:dyDescent="0.3">
      <c r="G144" s="314" t="s">
        <v>464</v>
      </c>
      <c r="H144" s="315">
        <f>H77+H143</f>
        <v>0</v>
      </c>
      <c r="I144" s="315">
        <f>I77+I143</f>
        <v>0</v>
      </c>
      <c r="J144" s="315">
        <f>J77+J143</f>
        <v>0</v>
      </c>
    </row>
    <row r="147" spans="1:10" s="477" customFormat="1" ht="23.25" customHeight="1" x14ac:dyDescent="0.25">
      <c r="A147" s="696" t="s">
        <v>762</v>
      </c>
      <c r="D147" s="476"/>
      <c r="F147" s="864" t="s">
        <v>1101</v>
      </c>
      <c r="I147" s="296"/>
      <c r="J147" s="296"/>
    </row>
    <row r="148" spans="1:10" s="297" customFormat="1" ht="12.75" x14ac:dyDescent="0.25">
      <c r="D148" s="298" t="s">
        <v>131</v>
      </c>
      <c r="F148" s="298" t="s">
        <v>132</v>
      </c>
      <c r="I148" s="299"/>
      <c r="J148" s="299"/>
    </row>
    <row r="149" spans="1:10" s="41" customFormat="1" ht="15.75" x14ac:dyDescent="0.25">
      <c r="I149" s="300"/>
      <c r="J149" s="300"/>
    </row>
    <row r="150" spans="1:10" s="477" customFormat="1" ht="23.25" customHeight="1" x14ac:dyDescent="0.25">
      <c r="A150" s="475" t="s">
        <v>133</v>
      </c>
      <c r="D150" s="476"/>
      <c r="F150" s="869" t="s">
        <v>1104</v>
      </c>
      <c r="I150" s="296"/>
      <c r="J150" s="296"/>
    </row>
    <row r="151" spans="1:10" s="297" customFormat="1" ht="12.75" x14ac:dyDescent="0.25">
      <c r="D151" s="298" t="s">
        <v>131</v>
      </c>
      <c r="F151" s="298" t="s">
        <v>132</v>
      </c>
      <c r="I151" s="299"/>
      <c r="J151" s="299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M270"/>
  <sheetViews>
    <sheetView view="pageBreakPreview" topLeftCell="A4" zoomScale="80" zoomScaleSheetLayoutView="80" workbookViewId="0">
      <selection activeCell="H156" sqref="H156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39.75" customHeight="1" x14ac:dyDescent="0.3">
      <c r="A6" s="1242" t="s">
        <v>693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1029" t="s">
        <v>376</v>
      </c>
      <c r="D10" s="1029" t="s">
        <v>377</v>
      </c>
      <c r="E10" s="1029" t="s">
        <v>376</v>
      </c>
      <c r="F10" s="1029" t="s">
        <v>377</v>
      </c>
    </row>
    <row r="11" spans="1:13" ht="56.25" x14ac:dyDescent="0.25">
      <c r="A11" s="1029">
        <v>1</v>
      </c>
      <c r="B11" s="1029">
        <v>2</v>
      </c>
      <c r="C11" s="1029">
        <v>3</v>
      </c>
      <c r="D11" s="1029">
        <v>4</v>
      </c>
      <c r="E11" s="1029">
        <v>5</v>
      </c>
      <c r="F11" s="1029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1206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hidden="1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hidden="1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hidden="1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hidden="1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hidden="1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hidden="1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hidden="1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hidden="1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hidden="1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hidden="1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hidden="1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hidden="1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1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0</v>
      </c>
      <c r="G25" s="309"/>
      <c r="H25" s="310"/>
      <c r="I25" s="310"/>
      <c r="J25" s="310"/>
    </row>
    <row r="26" spans="1:10" hidden="1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hidden="1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hidden="1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hidden="1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hidden="1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hidden="1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hidden="1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hidden="1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hidden="1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hidden="1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hidden="1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hidden="1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hidden="1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hidden="1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hidden="1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hidden="1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hidden="1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hidden="1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hidden="1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hidden="1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hidden="1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hidden="1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hidden="1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hidden="1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hidden="1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hidden="1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hidden="1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hidden="1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hidden="1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hidden="1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hidden="1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hidden="1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hidden="1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hidden="1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hidden="1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hidden="1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hidden="1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hidden="1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hidden="1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hidden="1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hidden="1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hidden="1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hidden="1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hidden="1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hidden="1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hidden="1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hidden="1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ht="37.5" x14ac:dyDescent="0.3">
      <c r="A73" s="334"/>
      <c r="B73" s="612" t="s">
        <v>1207</v>
      </c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hidden="1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hidden="1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hidden="1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hidden="1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0</v>
      </c>
      <c r="J79" s="310">
        <f>F73-G79</f>
        <v>0</v>
      </c>
    </row>
    <row r="80" spans="1:10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0</v>
      </c>
      <c r="G81" s="313" t="s">
        <v>587</v>
      </c>
      <c r="H81" s="312">
        <f>SUM(H12:H80)</f>
        <v>0</v>
      </c>
      <c r="I81" s="312">
        <f>SUM(I12:I80)</f>
        <v>0</v>
      </c>
      <c r="J81" s="312">
        <f>SUM(J12:J80)</f>
        <v>0</v>
      </c>
    </row>
    <row r="82" spans="1:10" ht="21" hidden="1" customHeight="1" x14ac:dyDescent="0.3">
      <c r="A82" s="1268" t="s">
        <v>1208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hidden="1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hidden="1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hidden="1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hidden="1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hidden="1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hidden="1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hidden="1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hidden="1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hidden="1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hidden="1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hidden="1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hidden="1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hidden="1" customHeight="1" x14ac:dyDescent="0.3">
      <c r="A95" s="504">
        <v>1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0</v>
      </c>
      <c r="G95" s="309"/>
      <c r="H95" s="310"/>
      <c r="I95" s="310"/>
      <c r="J95" s="310"/>
    </row>
    <row r="96" spans="1:10" hidden="1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hidden="1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hidden="1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hidden="1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hidden="1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hidden="1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hidden="1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hidden="1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hidden="1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hidden="1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hidden="1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hidden="1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hidden="1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hidden="1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hidden="1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hidden="1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hidden="1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hidden="1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hidden="1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hidden="1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hidden="1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hidden="1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hidden="1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hidden="1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hidden="1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hidden="1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hidden="1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hidden="1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hidden="1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hidden="1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hidden="1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hidden="1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hidden="1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hidden="1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hidden="1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hidden="1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hidden="1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hidden="1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hidden="1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hidden="1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hidden="1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hidden="1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hidden="1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hidden="1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hidden="1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hidden="1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hidden="1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hidden="1" x14ac:dyDescent="0.3">
      <c r="A143" s="334"/>
      <c r="B143" s="612"/>
      <c r="C143" s="328"/>
      <c r="D143" s="308"/>
      <c r="E143" s="495"/>
      <c r="F143" s="308"/>
      <c r="G143" s="309"/>
      <c r="H143" s="310">
        <v>14235</v>
      </c>
      <c r="I143" s="310">
        <f t="shared" si="10"/>
        <v>-14235</v>
      </c>
      <c r="J143" s="310">
        <f t="shared" si="11"/>
        <v>0</v>
      </c>
    </row>
    <row r="144" spans="1:12" hidden="1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hidden="1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hidden="1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hidden="1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hidden="1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hidden="1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0</v>
      </c>
      <c r="J149" s="310">
        <f>F143-G149</f>
        <v>0</v>
      </c>
    </row>
    <row r="150" spans="1:10" hidden="1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hidden="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0</v>
      </c>
      <c r="G151" s="313" t="s">
        <v>588</v>
      </c>
      <c r="H151" s="312">
        <f>SUM(H82:H150)</f>
        <v>14235</v>
      </c>
      <c r="I151" s="312">
        <f>SUM(I82:I150)</f>
        <v>-14235</v>
      </c>
      <c r="J151" s="312">
        <f>SUM(J82:J150)</f>
        <v>0</v>
      </c>
    </row>
    <row r="152" spans="1:10" x14ac:dyDescent="0.3">
      <c r="G152" s="314" t="s">
        <v>464</v>
      </c>
      <c r="H152" s="315"/>
      <c r="I152" s="315"/>
      <c r="J152" s="315">
        <f>J81+J151</f>
        <v>0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1083" t="s">
        <v>762</v>
      </c>
      <c r="B155" s="1028"/>
      <c r="C155" s="1028"/>
      <c r="D155" s="1027"/>
      <c r="E155" s="1028"/>
      <c r="F155" s="1084" t="s">
        <v>1131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1030" t="s">
        <v>131</v>
      </c>
      <c r="E156" s="297"/>
      <c r="F156" s="1030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1026" t="s">
        <v>133</v>
      </c>
      <c r="B158" s="1028"/>
      <c r="C158" s="1028"/>
      <c r="D158" s="1027"/>
      <c r="E158" s="1028"/>
      <c r="F158" s="1027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1030" t="s">
        <v>131</v>
      </c>
      <c r="E159" s="297"/>
      <c r="F159" s="1030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E4BE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459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2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42" customFormat="1" ht="23.25" customHeight="1" x14ac:dyDescent="0.25">
      <c r="A14" s="696" t="s">
        <v>762</v>
      </c>
      <c r="C14" s="241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42" customFormat="1" ht="23.25" customHeight="1" x14ac:dyDescent="0.25">
      <c r="A17" s="48" t="s">
        <v>133</v>
      </c>
      <c r="C17" s="241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M270"/>
  <sheetViews>
    <sheetView view="pageBreakPreview" topLeftCell="A6" zoomScale="80" zoomScaleSheetLayoutView="80" workbookViewId="0">
      <selection activeCell="F155" sqref="F15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39.75" customHeight="1" x14ac:dyDescent="0.3">
      <c r="A6" s="1242" t="s">
        <v>693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3" ht="56.2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hidden="1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hidden="1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hidden="1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hidden="1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hidden="1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hidden="1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hidden="1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hidden="1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hidden="1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hidden="1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hidden="1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hidden="1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800000</v>
      </c>
      <c r="G25" s="309"/>
      <c r="H25" s="310"/>
      <c r="I25" s="310"/>
      <c r="J25" s="310"/>
    </row>
    <row r="26" spans="1:10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hidden="1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hidden="1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hidden="1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hidden="1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hidden="1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hidden="1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hidden="1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hidden="1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hidden="1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hidden="1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hidden="1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hidden="1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hidden="1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hidden="1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hidden="1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hidden="1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hidden="1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hidden="1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hidden="1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hidden="1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hidden="1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hidden="1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hidden="1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hidden="1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hidden="1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hidden="1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hidden="1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hidden="1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hidden="1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hidden="1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hidden="1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hidden="1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hidden="1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hidden="1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hidden="1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hidden="1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hidden="1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hidden="1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hidden="1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hidden="1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hidden="1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hidden="1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hidden="1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hidden="1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hidden="1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hidden="1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x14ac:dyDescent="0.3">
      <c r="A73" s="334"/>
      <c r="B73" s="612" t="s">
        <v>691</v>
      </c>
      <c r="C73" s="328"/>
      <c r="D73" s="308"/>
      <c r="E73" s="495"/>
      <c r="F73" s="308">
        <v>800000</v>
      </c>
      <c r="G73" s="309"/>
      <c r="H73" s="310"/>
      <c r="I73" s="310">
        <f t="shared" si="4"/>
        <v>800000</v>
      </c>
      <c r="J73" s="310">
        <f t="shared" si="5"/>
        <v>800000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hidden="1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hidden="1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hidden="1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hidden="1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hidden="1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800000</v>
      </c>
      <c r="J79" s="310">
        <f>F73-G79</f>
        <v>800000</v>
      </c>
    </row>
    <row r="80" spans="1:10" hidden="1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800000</v>
      </c>
      <c r="G81" s="313" t="s">
        <v>587</v>
      </c>
      <c r="H81" s="312">
        <f>SUM(H12:H80)</f>
        <v>0</v>
      </c>
      <c r="I81" s="312">
        <f>SUM(I12:I80)</f>
        <v>1600000</v>
      </c>
      <c r="J81" s="312">
        <f>SUM(J12:J80)</f>
        <v>1600000</v>
      </c>
    </row>
    <row r="82" spans="1:10" ht="21" customHeight="1" x14ac:dyDescent="0.3">
      <c r="A82" s="1268" t="s">
        <v>586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hidden="1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hidden="1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hidden="1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hidden="1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hidden="1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hidden="1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hidden="1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hidden="1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hidden="1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hidden="1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hidden="1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hidden="1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customHeight="1" x14ac:dyDescent="0.3">
      <c r="A95" s="504">
        <v>1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5402.46</v>
      </c>
      <c r="G95" s="309"/>
      <c r="H95" s="310"/>
      <c r="I95" s="310"/>
      <c r="J95" s="310"/>
    </row>
    <row r="96" spans="1:10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hidden="1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hidden="1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hidden="1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hidden="1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hidden="1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hidden="1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hidden="1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hidden="1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hidden="1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hidden="1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hidden="1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hidden="1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hidden="1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hidden="1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hidden="1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hidden="1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hidden="1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hidden="1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hidden="1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hidden="1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hidden="1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hidden="1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hidden="1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hidden="1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hidden="1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hidden="1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hidden="1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hidden="1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hidden="1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hidden="1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hidden="1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hidden="1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hidden="1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hidden="1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hidden="1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hidden="1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hidden="1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hidden="1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hidden="1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hidden="1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hidden="1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hidden="1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hidden="1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hidden="1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hidden="1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hidden="1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x14ac:dyDescent="0.3">
      <c r="A143" s="334"/>
      <c r="B143" s="612" t="s">
        <v>691</v>
      </c>
      <c r="C143" s="328"/>
      <c r="D143" s="308"/>
      <c r="E143" s="495"/>
      <c r="F143" s="308">
        <v>5402.46</v>
      </c>
      <c r="G143" s="308">
        <v>5402.46</v>
      </c>
      <c r="H143" s="308">
        <v>5402.46</v>
      </c>
      <c r="I143" s="310">
        <f t="shared" si="10"/>
        <v>0</v>
      </c>
      <c r="J143" s="310">
        <f t="shared" si="11"/>
        <v>0</v>
      </c>
    </row>
    <row r="144" spans="1:12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hidden="1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hidden="1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hidden="1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hidden="1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hidden="1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5402.46</v>
      </c>
      <c r="J149" s="310">
        <f>F143-G149</f>
        <v>5402.46</v>
      </c>
    </row>
    <row r="150" spans="1:10" hidden="1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5402.46</v>
      </c>
      <c r="G151" s="313" t="s">
        <v>588</v>
      </c>
      <c r="H151" s="312">
        <f>SUM(H82:H150)</f>
        <v>5402.46</v>
      </c>
      <c r="I151" s="312">
        <f>SUM(I82:I150)</f>
        <v>5402.46</v>
      </c>
      <c r="J151" s="312">
        <f>SUM(J82:J150)</f>
        <v>5402.46</v>
      </c>
    </row>
    <row r="152" spans="1:10" x14ac:dyDescent="0.3">
      <c r="G152" s="314" t="s">
        <v>464</v>
      </c>
      <c r="H152" s="315">
        <f>H81+H151</f>
        <v>5402.46</v>
      </c>
      <c r="I152" s="315">
        <f>I81+I151</f>
        <v>1605402.46</v>
      </c>
      <c r="J152" s="315">
        <f>J81+J151</f>
        <v>1605402.46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1083" t="s">
        <v>762</v>
      </c>
      <c r="B155" s="477"/>
      <c r="C155" s="477"/>
      <c r="D155" s="476"/>
      <c r="E155" s="477"/>
      <c r="F155" s="1084" t="s">
        <v>1131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298" t="s">
        <v>131</v>
      </c>
      <c r="E156" s="297"/>
      <c r="F156" s="298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475" t="s">
        <v>133</v>
      </c>
      <c r="B158" s="477"/>
      <c r="C158" s="477"/>
      <c r="D158" s="476"/>
      <c r="E158" s="477"/>
      <c r="F158" s="869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298" t="s">
        <v>131</v>
      </c>
      <c r="E159" s="297"/>
      <c r="F159" s="298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view="pageBreakPreview" topLeftCell="A3" zoomScale="80" zoomScaleSheetLayoutView="80" workbookViewId="0">
      <selection activeCell="R39" sqref="R39"/>
    </sheetView>
  </sheetViews>
  <sheetFormatPr defaultRowHeight="15" x14ac:dyDescent="0.25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252" width="9.140625" style="122"/>
    <col min="253" max="253" width="8.140625" style="122" customWidth="1"/>
    <col min="254" max="254" width="85.140625" style="122" customWidth="1"/>
    <col min="255" max="255" width="27.85546875" style="122" customWidth="1"/>
    <col min="256" max="256" width="31.42578125" style="122" customWidth="1"/>
    <col min="257" max="257" width="28.140625" style="122" customWidth="1"/>
    <col min="258" max="258" width="31.140625" style="122" customWidth="1"/>
    <col min="259" max="261" width="16.7109375" style="122" customWidth="1"/>
    <col min="262" max="262" width="17.5703125" style="122" customWidth="1"/>
    <col min="263" max="508" width="9.140625" style="122"/>
    <col min="509" max="509" width="8.140625" style="122" customWidth="1"/>
    <col min="510" max="510" width="85.140625" style="122" customWidth="1"/>
    <col min="511" max="511" width="27.85546875" style="122" customWidth="1"/>
    <col min="512" max="512" width="31.42578125" style="122" customWidth="1"/>
    <col min="513" max="513" width="28.140625" style="122" customWidth="1"/>
    <col min="514" max="514" width="31.140625" style="122" customWidth="1"/>
    <col min="515" max="517" width="16.7109375" style="122" customWidth="1"/>
    <col min="518" max="518" width="17.5703125" style="122" customWidth="1"/>
    <col min="519" max="764" width="9.140625" style="122"/>
    <col min="765" max="765" width="8.140625" style="122" customWidth="1"/>
    <col min="766" max="766" width="85.140625" style="122" customWidth="1"/>
    <col min="767" max="767" width="27.85546875" style="122" customWidth="1"/>
    <col min="768" max="768" width="31.42578125" style="122" customWidth="1"/>
    <col min="769" max="769" width="28.140625" style="122" customWidth="1"/>
    <col min="770" max="770" width="31.140625" style="122" customWidth="1"/>
    <col min="771" max="773" width="16.7109375" style="122" customWidth="1"/>
    <col min="774" max="774" width="17.5703125" style="122" customWidth="1"/>
    <col min="775" max="1020" width="9.140625" style="122"/>
    <col min="1021" max="1021" width="8.140625" style="122" customWidth="1"/>
    <col min="1022" max="1022" width="85.140625" style="122" customWidth="1"/>
    <col min="1023" max="1023" width="27.85546875" style="122" customWidth="1"/>
    <col min="1024" max="1024" width="31.42578125" style="122" customWidth="1"/>
    <col min="1025" max="1025" width="28.140625" style="122" customWidth="1"/>
    <col min="1026" max="1026" width="31.140625" style="122" customWidth="1"/>
    <col min="1027" max="1029" width="16.7109375" style="122" customWidth="1"/>
    <col min="1030" max="1030" width="17.5703125" style="122" customWidth="1"/>
    <col min="1031" max="1276" width="9.140625" style="122"/>
    <col min="1277" max="1277" width="8.140625" style="122" customWidth="1"/>
    <col min="1278" max="1278" width="85.140625" style="122" customWidth="1"/>
    <col min="1279" max="1279" width="27.85546875" style="122" customWidth="1"/>
    <col min="1280" max="1280" width="31.42578125" style="122" customWidth="1"/>
    <col min="1281" max="1281" width="28.140625" style="122" customWidth="1"/>
    <col min="1282" max="1282" width="31.140625" style="122" customWidth="1"/>
    <col min="1283" max="1285" width="16.7109375" style="122" customWidth="1"/>
    <col min="1286" max="1286" width="17.5703125" style="122" customWidth="1"/>
    <col min="1287" max="1532" width="9.140625" style="122"/>
    <col min="1533" max="1533" width="8.140625" style="122" customWidth="1"/>
    <col min="1534" max="1534" width="85.140625" style="122" customWidth="1"/>
    <col min="1535" max="1535" width="27.85546875" style="122" customWidth="1"/>
    <col min="1536" max="1536" width="31.42578125" style="122" customWidth="1"/>
    <col min="1537" max="1537" width="28.140625" style="122" customWidth="1"/>
    <col min="1538" max="1538" width="31.140625" style="122" customWidth="1"/>
    <col min="1539" max="1541" width="16.7109375" style="122" customWidth="1"/>
    <col min="1542" max="1542" width="17.5703125" style="122" customWidth="1"/>
    <col min="1543" max="1788" width="9.140625" style="122"/>
    <col min="1789" max="1789" width="8.140625" style="122" customWidth="1"/>
    <col min="1790" max="1790" width="85.140625" style="122" customWidth="1"/>
    <col min="1791" max="1791" width="27.85546875" style="122" customWidth="1"/>
    <col min="1792" max="1792" width="31.42578125" style="122" customWidth="1"/>
    <col min="1793" max="1793" width="28.140625" style="122" customWidth="1"/>
    <col min="1794" max="1794" width="31.140625" style="122" customWidth="1"/>
    <col min="1795" max="1797" width="16.7109375" style="122" customWidth="1"/>
    <col min="1798" max="1798" width="17.5703125" style="122" customWidth="1"/>
    <col min="1799" max="2044" width="9.140625" style="122"/>
    <col min="2045" max="2045" width="8.140625" style="122" customWidth="1"/>
    <col min="2046" max="2046" width="85.140625" style="122" customWidth="1"/>
    <col min="2047" max="2047" width="27.85546875" style="122" customWidth="1"/>
    <col min="2048" max="2048" width="31.42578125" style="122" customWidth="1"/>
    <col min="2049" max="2049" width="28.140625" style="122" customWidth="1"/>
    <col min="2050" max="2050" width="31.140625" style="122" customWidth="1"/>
    <col min="2051" max="2053" width="16.7109375" style="122" customWidth="1"/>
    <col min="2054" max="2054" width="17.5703125" style="122" customWidth="1"/>
    <col min="2055" max="2300" width="9.140625" style="122"/>
    <col min="2301" max="2301" width="8.140625" style="122" customWidth="1"/>
    <col min="2302" max="2302" width="85.140625" style="122" customWidth="1"/>
    <col min="2303" max="2303" width="27.85546875" style="122" customWidth="1"/>
    <col min="2304" max="2304" width="31.42578125" style="122" customWidth="1"/>
    <col min="2305" max="2305" width="28.140625" style="122" customWidth="1"/>
    <col min="2306" max="2306" width="31.140625" style="122" customWidth="1"/>
    <col min="2307" max="2309" width="16.7109375" style="122" customWidth="1"/>
    <col min="2310" max="2310" width="17.5703125" style="122" customWidth="1"/>
    <col min="2311" max="2556" width="9.140625" style="122"/>
    <col min="2557" max="2557" width="8.140625" style="122" customWidth="1"/>
    <col min="2558" max="2558" width="85.140625" style="122" customWidth="1"/>
    <col min="2559" max="2559" width="27.85546875" style="122" customWidth="1"/>
    <col min="2560" max="2560" width="31.42578125" style="122" customWidth="1"/>
    <col min="2561" max="2561" width="28.140625" style="122" customWidth="1"/>
    <col min="2562" max="2562" width="31.140625" style="122" customWidth="1"/>
    <col min="2563" max="2565" width="16.7109375" style="122" customWidth="1"/>
    <col min="2566" max="2566" width="17.5703125" style="122" customWidth="1"/>
    <col min="2567" max="2812" width="9.140625" style="122"/>
    <col min="2813" max="2813" width="8.140625" style="122" customWidth="1"/>
    <col min="2814" max="2814" width="85.140625" style="122" customWidth="1"/>
    <col min="2815" max="2815" width="27.85546875" style="122" customWidth="1"/>
    <col min="2816" max="2816" width="31.42578125" style="122" customWidth="1"/>
    <col min="2817" max="2817" width="28.140625" style="122" customWidth="1"/>
    <col min="2818" max="2818" width="31.140625" style="122" customWidth="1"/>
    <col min="2819" max="2821" width="16.7109375" style="122" customWidth="1"/>
    <col min="2822" max="2822" width="17.5703125" style="122" customWidth="1"/>
    <col min="2823" max="3068" width="9.140625" style="122"/>
    <col min="3069" max="3069" width="8.140625" style="122" customWidth="1"/>
    <col min="3070" max="3070" width="85.140625" style="122" customWidth="1"/>
    <col min="3071" max="3071" width="27.85546875" style="122" customWidth="1"/>
    <col min="3072" max="3072" width="31.42578125" style="122" customWidth="1"/>
    <col min="3073" max="3073" width="28.140625" style="122" customWidth="1"/>
    <col min="3074" max="3074" width="31.140625" style="122" customWidth="1"/>
    <col min="3075" max="3077" width="16.7109375" style="122" customWidth="1"/>
    <col min="3078" max="3078" width="17.5703125" style="122" customWidth="1"/>
    <col min="3079" max="3324" width="9.140625" style="122"/>
    <col min="3325" max="3325" width="8.140625" style="122" customWidth="1"/>
    <col min="3326" max="3326" width="85.140625" style="122" customWidth="1"/>
    <col min="3327" max="3327" width="27.85546875" style="122" customWidth="1"/>
    <col min="3328" max="3328" width="31.42578125" style="122" customWidth="1"/>
    <col min="3329" max="3329" width="28.140625" style="122" customWidth="1"/>
    <col min="3330" max="3330" width="31.140625" style="122" customWidth="1"/>
    <col min="3331" max="3333" width="16.7109375" style="122" customWidth="1"/>
    <col min="3334" max="3334" width="17.5703125" style="122" customWidth="1"/>
    <col min="3335" max="3580" width="9.140625" style="122"/>
    <col min="3581" max="3581" width="8.140625" style="122" customWidth="1"/>
    <col min="3582" max="3582" width="85.140625" style="122" customWidth="1"/>
    <col min="3583" max="3583" width="27.85546875" style="122" customWidth="1"/>
    <col min="3584" max="3584" width="31.42578125" style="122" customWidth="1"/>
    <col min="3585" max="3585" width="28.140625" style="122" customWidth="1"/>
    <col min="3586" max="3586" width="31.140625" style="122" customWidth="1"/>
    <col min="3587" max="3589" width="16.7109375" style="122" customWidth="1"/>
    <col min="3590" max="3590" width="17.5703125" style="122" customWidth="1"/>
    <col min="3591" max="3836" width="9.140625" style="122"/>
    <col min="3837" max="3837" width="8.140625" style="122" customWidth="1"/>
    <col min="3838" max="3838" width="85.140625" style="122" customWidth="1"/>
    <col min="3839" max="3839" width="27.85546875" style="122" customWidth="1"/>
    <col min="3840" max="3840" width="31.42578125" style="122" customWidth="1"/>
    <col min="3841" max="3841" width="28.140625" style="122" customWidth="1"/>
    <col min="3842" max="3842" width="31.140625" style="122" customWidth="1"/>
    <col min="3843" max="3845" width="16.7109375" style="122" customWidth="1"/>
    <col min="3846" max="3846" width="17.5703125" style="122" customWidth="1"/>
    <col min="3847" max="4092" width="9.140625" style="122"/>
    <col min="4093" max="4093" width="8.140625" style="122" customWidth="1"/>
    <col min="4094" max="4094" width="85.140625" style="122" customWidth="1"/>
    <col min="4095" max="4095" width="27.85546875" style="122" customWidth="1"/>
    <col min="4096" max="4096" width="31.42578125" style="122" customWidth="1"/>
    <col min="4097" max="4097" width="28.140625" style="122" customWidth="1"/>
    <col min="4098" max="4098" width="31.140625" style="122" customWidth="1"/>
    <col min="4099" max="4101" width="16.7109375" style="122" customWidth="1"/>
    <col min="4102" max="4102" width="17.5703125" style="122" customWidth="1"/>
    <col min="4103" max="4348" width="9.140625" style="122"/>
    <col min="4349" max="4349" width="8.140625" style="122" customWidth="1"/>
    <col min="4350" max="4350" width="85.140625" style="122" customWidth="1"/>
    <col min="4351" max="4351" width="27.85546875" style="122" customWidth="1"/>
    <col min="4352" max="4352" width="31.42578125" style="122" customWidth="1"/>
    <col min="4353" max="4353" width="28.140625" style="122" customWidth="1"/>
    <col min="4354" max="4354" width="31.140625" style="122" customWidth="1"/>
    <col min="4355" max="4357" width="16.7109375" style="122" customWidth="1"/>
    <col min="4358" max="4358" width="17.5703125" style="122" customWidth="1"/>
    <col min="4359" max="4604" width="9.140625" style="122"/>
    <col min="4605" max="4605" width="8.140625" style="122" customWidth="1"/>
    <col min="4606" max="4606" width="85.140625" style="122" customWidth="1"/>
    <col min="4607" max="4607" width="27.85546875" style="122" customWidth="1"/>
    <col min="4608" max="4608" width="31.42578125" style="122" customWidth="1"/>
    <col min="4609" max="4609" width="28.140625" style="122" customWidth="1"/>
    <col min="4610" max="4610" width="31.140625" style="122" customWidth="1"/>
    <col min="4611" max="4613" width="16.7109375" style="122" customWidth="1"/>
    <col min="4614" max="4614" width="17.5703125" style="122" customWidth="1"/>
    <col min="4615" max="4860" width="9.140625" style="122"/>
    <col min="4861" max="4861" width="8.140625" style="122" customWidth="1"/>
    <col min="4862" max="4862" width="85.140625" style="122" customWidth="1"/>
    <col min="4863" max="4863" width="27.85546875" style="122" customWidth="1"/>
    <col min="4864" max="4864" width="31.42578125" style="122" customWidth="1"/>
    <col min="4865" max="4865" width="28.140625" style="122" customWidth="1"/>
    <col min="4866" max="4866" width="31.140625" style="122" customWidth="1"/>
    <col min="4867" max="4869" width="16.7109375" style="122" customWidth="1"/>
    <col min="4870" max="4870" width="17.5703125" style="122" customWidth="1"/>
    <col min="4871" max="5116" width="9.140625" style="122"/>
    <col min="5117" max="5117" width="8.140625" style="122" customWidth="1"/>
    <col min="5118" max="5118" width="85.140625" style="122" customWidth="1"/>
    <col min="5119" max="5119" width="27.85546875" style="122" customWidth="1"/>
    <col min="5120" max="5120" width="31.42578125" style="122" customWidth="1"/>
    <col min="5121" max="5121" width="28.140625" style="122" customWidth="1"/>
    <col min="5122" max="5122" width="31.140625" style="122" customWidth="1"/>
    <col min="5123" max="5125" width="16.7109375" style="122" customWidth="1"/>
    <col min="5126" max="5126" width="17.5703125" style="122" customWidth="1"/>
    <col min="5127" max="5372" width="9.140625" style="122"/>
    <col min="5373" max="5373" width="8.140625" style="122" customWidth="1"/>
    <col min="5374" max="5374" width="85.140625" style="122" customWidth="1"/>
    <col min="5375" max="5375" width="27.85546875" style="122" customWidth="1"/>
    <col min="5376" max="5376" width="31.42578125" style="122" customWidth="1"/>
    <col min="5377" max="5377" width="28.140625" style="122" customWidth="1"/>
    <col min="5378" max="5378" width="31.140625" style="122" customWidth="1"/>
    <col min="5379" max="5381" width="16.7109375" style="122" customWidth="1"/>
    <col min="5382" max="5382" width="17.5703125" style="122" customWidth="1"/>
    <col min="5383" max="5628" width="9.140625" style="122"/>
    <col min="5629" max="5629" width="8.140625" style="122" customWidth="1"/>
    <col min="5630" max="5630" width="85.140625" style="122" customWidth="1"/>
    <col min="5631" max="5631" width="27.85546875" style="122" customWidth="1"/>
    <col min="5632" max="5632" width="31.42578125" style="122" customWidth="1"/>
    <col min="5633" max="5633" width="28.140625" style="122" customWidth="1"/>
    <col min="5634" max="5634" width="31.140625" style="122" customWidth="1"/>
    <col min="5635" max="5637" width="16.7109375" style="122" customWidth="1"/>
    <col min="5638" max="5638" width="17.5703125" style="122" customWidth="1"/>
    <col min="5639" max="5884" width="9.140625" style="122"/>
    <col min="5885" max="5885" width="8.140625" style="122" customWidth="1"/>
    <col min="5886" max="5886" width="85.140625" style="122" customWidth="1"/>
    <col min="5887" max="5887" width="27.85546875" style="122" customWidth="1"/>
    <col min="5888" max="5888" width="31.42578125" style="122" customWidth="1"/>
    <col min="5889" max="5889" width="28.140625" style="122" customWidth="1"/>
    <col min="5890" max="5890" width="31.140625" style="122" customWidth="1"/>
    <col min="5891" max="5893" width="16.7109375" style="122" customWidth="1"/>
    <col min="5894" max="5894" width="17.5703125" style="122" customWidth="1"/>
    <col min="5895" max="6140" width="9.140625" style="122"/>
    <col min="6141" max="6141" width="8.140625" style="122" customWidth="1"/>
    <col min="6142" max="6142" width="85.140625" style="122" customWidth="1"/>
    <col min="6143" max="6143" width="27.85546875" style="122" customWidth="1"/>
    <col min="6144" max="6144" width="31.42578125" style="122" customWidth="1"/>
    <col min="6145" max="6145" width="28.140625" style="122" customWidth="1"/>
    <col min="6146" max="6146" width="31.140625" style="122" customWidth="1"/>
    <col min="6147" max="6149" width="16.7109375" style="122" customWidth="1"/>
    <col min="6150" max="6150" width="17.5703125" style="122" customWidth="1"/>
    <col min="6151" max="6396" width="9.140625" style="122"/>
    <col min="6397" max="6397" width="8.140625" style="122" customWidth="1"/>
    <col min="6398" max="6398" width="85.140625" style="122" customWidth="1"/>
    <col min="6399" max="6399" width="27.85546875" style="122" customWidth="1"/>
    <col min="6400" max="6400" width="31.42578125" style="122" customWidth="1"/>
    <col min="6401" max="6401" width="28.140625" style="122" customWidth="1"/>
    <col min="6402" max="6402" width="31.140625" style="122" customWidth="1"/>
    <col min="6403" max="6405" width="16.7109375" style="122" customWidth="1"/>
    <col min="6406" max="6406" width="17.5703125" style="122" customWidth="1"/>
    <col min="6407" max="6652" width="9.140625" style="122"/>
    <col min="6653" max="6653" width="8.140625" style="122" customWidth="1"/>
    <col min="6654" max="6654" width="85.140625" style="122" customWidth="1"/>
    <col min="6655" max="6655" width="27.85546875" style="122" customWidth="1"/>
    <col min="6656" max="6656" width="31.42578125" style="122" customWidth="1"/>
    <col min="6657" max="6657" width="28.140625" style="122" customWidth="1"/>
    <col min="6658" max="6658" width="31.140625" style="122" customWidth="1"/>
    <col min="6659" max="6661" width="16.7109375" style="122" customWidth="1"/>
    <col min="6662" max="6662" width="17.5703125" style="122" customWidth="1"/>
    <col min="6663" max="6908" width="9.140625" style="122"/>
    <col min="6909" max="6909" width="8.140625" style="122" customWidth="1"/>
    <col min="6910" max="6910" width="85.140625" style="122" customWidth="1"/>
    <col min="6911" max="6911" width="27.85546875" style="122" customWidth="1"/>
    <col min="6912" max="6912" width="31.42578125" style="122" customWidth="1"/>
    <col min="6913" max="6913" width="28.140625" style="122" customWidth="1"/>
    <col min="6914" max="6914" width="31.140625" style="122" customWidth="1"/>
    <col min="6915" max="6917" width="16.7109375" style="122" customWidth="1"/>
    <col min="6918" max="6918" width="17.5703125" style="122" customWidth="1"/>
    <col min="6919" max="7164" width="9.140625" style="122"/>
    <col min="7165" max="7165" width="8.140625" style="122" customWidth="1"/>
    <col min="7166" max="7166" width="85.140625" style="122" customWidth="1"/>
    <col min="7167" max="7167" width="27.85546875" style="122" customWidth="1"/>
    <col min="7168" max="7168" width="31.42578125" style="122" customWidth="1"/>
    <col min="7169" max="7169" width="28.140625" style="122" customWidth="1"/>
    <col min="7170" max="7170" width="31.140625" style="122" customWidth="1"/>
    <col min="7171" max="7173" width="16.7109375" style="122" customWidth="1"/>
    <col min="7174" max="7174" width="17.5703125" style="122" customWidth="1"/>
    <col min="7175" max="7420" width="9.140625" style="122"/>
    <col min="7421" max="7421" width="8.140625" style="122" customWidth="1"/>
    <col min="7422" max="7422" width="85.140625" style="122" customWidth="1"/>
    <col min="7423" max="7423" width="27.85546875" style="122" customWidth="1"/>
    <col min="7424" max="7424" width="31.42578125" style="122" customWidth="1"/>
    <col min="7425" max="7425" width="28.140625" style="122" customWidth="1"/>
    <col min="7426" max="7426" width="31.140625" style="122" customWidth="1"/>
    <col min="7427" max="7429" width="16.7109375" style="122" customWidth="1"/>
    <col min="7430" max="7430" width="17.5703125" style="122" customWidth="1"/>
    <col min="7431" max="7676" width="9.140625" style="122"/>
    <col min="7677" max="7677" width="8.140625" style="122" customWidth="1"/>
    <col min="7678" max="7678" width="85.140625" style="122" customWidth="1"/>
    <col min="7679" max="7679" width="27.85546875" style="122" customWidth="1"/>
    <col min="7680" max="7680" width="31.42578125" style="122" customWidth="1"/>
    <col min="7681" max="7681" width="28.140625" style="122" customWidth="1"/>
    <col min="7682" max="7682" width="31.140625" style="122" customWidth="1"/>
    <col min="7683" max="7685" width="16.7109375" style="122" customWidth="1"/>
    <col min="7686" max="7686" width="17.5703125" style="122" customWidth="1"/>
    <col min="7687" max="7932" width="9.140625" style="122"/>
    <col min="7933" max="7933" width="8.140625" style="122" customWidth="1"/>
    <col min="7934" max="7934" width="85.140625" style="122" customWidth="1"/>
    <col min="7935" max="7935" width="27.85546875" style="122" customWidth="1"/>
    <col min="7936" max="7936" width="31.42578125" style="122" customWidth="1"/>
    <col min="7937" max="7937" width="28.140625" style="122" customWidth="1"/>
    <col min="7938" max="7938" width="31.140625" style="122" customWidth="1"/>
    <col min="7939" max="7941" width="16.7109375" style="122" customWidth="1"/>
    <col min="7942" max="7942" width="17.5703125" style="122" customWidth="1"/>
    <col min="7943" max="8188" width="9.140625" style="122"/>
    <col min="8189" max="8189" width="8.140625" style="122" customWidth="1"/>
    <col min="8190" max="8190" width="85.140625" style="122" customWidth="1"/>
    <col min="8191" max="8191" width="27.85546875" style="122" customWidth="1"/>
    <col min="8192" max="8192" width="31.42578125" style="122" customWidth="1"/>
    <col min="8193" max="8193" width="28.140625" style="122" customWidth="1"/>
    <col min="8194" max="8194" width="31.140625" style="122" customWidth="1"/>
    <col min="8195" max="8197" width="16.7109375" style="122" customWidth="1"/>
    <col min="8198" max="8198" width="17.5703125" style="122" customWidth="1"/>
    <col min="8199" max="8444" width="9.140625" style="122"/>
    <col min="8445" max="8445" width="8.140625" style="122" customWidth="1"/>
    <col min="8446" max="8446" width="85.140625" style="122" customWidth="1"/>
    <col min="8447" max="8447" width="27.85546875" style="122" customWidth="1"/>
    <col min="8448" max="8448" width="31.42578125" style="122" customWidth="1"/>
    <col min="8449" max="8449" width="28.140625" style="122" customWidth="1"/>
    <col min="8450" max="8450" width="31.140625" style="122" customWidth="1"/>
    <col min="8451" max="8453" width="16.7109375" style="122" customWidth="1"/>
    <col min="8454" max="8454" width="17.5703125" style="122" customWidth="1"/>
    <col min="8455" max="8700" width="9.140625" style="122"/>
    <col min="8701" max="8701" width="8.140625" style="122" customWidth="1"/>
    <col min="8702" max="8702" width="85.140625" style="122" customWidth="1"/>
    <col min="8703" max="8703" width="27.85546875" style="122" customWidth="1"/>
    <col min="8704" max="8704" width="31.42578125" style="122" customWidth="1"/>
    <col min="8705" max="8705" width="28.140625" style="122" customWidth="1"/>
    <col min="8706" max="8706" width="31.140625" style="122" customWidth="1"/>
    <col min="8707" max="8709" width="16.7109375" style="122" customWidth="1"/>
    <col min="8710" max="8710" width="17.5703125" style="122" customWidth="1"/>
    <col min="8711" max="8956" width="9.140625" style="122"/>
    <col min="8957" max="8957" width="8.140625" style="122" customWidth="1"/>
    <col min="8958" max="8958" width="85.140625" style="122" customWidth="1"/>
    <col min="8959" max="8959" width="27.85546875" style="122" customWidth="1"/>
    <col min="8960" max="8960" width="31.42578125" style="122" customWidth="1"/>
    <col min="8961" max="8961" width="28.140625" style="122" customWidth="1"/>
    <col min="8962" max="8962" width="31.140625" style="122" customWidth="1"/>
    <col min="8963" max="8965" width="16.7109375" style="122" customWidth="1"/>
    <col min="8966" max="8966" width="17.5703125" style="122" customWidth="1"/>
    <col min="8967" max="9212" width="9.140625" style="122"/>
    <col min="9213" max="9213" width="8.140625" style="122" customWidth="1"/>
    <col min="9214" max="9214" width="85.140625" style="122" customWidth="1"/>
    <col min="9215" max="9215" width="27.85546875" style="122" customWidth="1"/>
    <col min="9216" max="9216" width="31.42578125" style="122" customWidth="1"/>
    <col min="9217" max="9217" width="28.140625" style="122" customWidth="1"/>
    <col min="9218" max="9218" width="31.140625" style="122" customWidth="1"/>
    <col min="9219" max="9221" width="16.7109375" style="122" customWidth="1"/>
    <col min="9222" max="9222" width="17.5703125" style="122" customWidth="1"/>
    <col min="9223" max="9468" width="9.140625" style="122"/>
    <col min="9469" max="9469" width="8.140625" style="122" customWidth="1"/>
    <col min="9470" max="9470" width="85.140625" style="122" customWidth="1"/>
    <col min="9471" max="9471" width="27.85546875" style="122" customWidth="1"/>
    <col min="9472" max="9472" width="31.42578125" style="122" customWidth="1"/>
    <col min="9473" max="9473" width="28.140625" style="122" customWidth="1"/>
    <col min="9474" max="9474" width="31.140625" style="122" customWidth="1"/>
    <col min="9475" max="9477" width="16.7109375" style="122" customWidth="1"/>
    <col min="9478" max="9478" width="17.5703125" style="122" customWidth="1"/>
    <col min="9479" max="9724" width="9.140625" style="122"/>
    <col min="9725" max="9725" width="8.140625" style="122" customWidth="1"/>
    <col min="9726" max="9726" width="85.140625" style="122" customWidth="1"/>
    <col min="9727" max="9727" width="27.85546875" style="122" customWidth="1"/>
    <col min="9728" max="9728" width="31.42578125" style="122" customWidth="1"/>
    <col min="9729" max="9729" width="28.140625" style="122" customWidth="1"/>
    <col min="9730" max="9730" width="31.140625" style="122" customWidth="1"/>
    <col min="9731" max="9733" width="16.7109375" style="122" customWidth="1"/>
    <col min="9734" max="9734" width="17.5703125" style="122" customWidth="1"/>
    <col min="9735" max="9980" width="9.140625" style="122"/>
    <col min="9981" max="9981" width="8.140625" style="122" customWidth="1"/>
    <col min="9982" max="9982" width="85.140625" style="122" customWidth="1"/>
    <col min="9983" max="9983" width="27.85546875" style="122" customWidth="1"/>
    <col min="9984" max="9984" width="31.42578125" style="122" customWidth="1"/>
    <col min="9985" max="9985" width="28.140625" style="122" customWidth="1"/>
    <col min="9986" max="9986" width="31.140625" style="122" customWidth="1"/>
    <col min="9987" max="9989" width="16.7109375" style="122" customWidth="1"/>
    <col min="9990" max="9990" width="17.5703125" style="122" customWidth="1"/>
    <col min="9991" max="10236" width="9.140625" style="122"/>
    <col min="10237" max="10237" width="8.140625" style="122" customWidth="1"/>
    <col min="10238" max="10238" width="85.140625" style="122" customWidth="1"/>
    <col min="10239" max="10239" width="27.85546875" style="122" customWidth="1"/>
    <col min="10240" max="10240" width="31.42578125" style="122" customWidth="1"/>
    <col min="10241" max="10241" width="28.140625" style="122" customWidth="1"/>
    <col min="10242" max="10242" width="31.140625" style="122" customWidth="1"/>
    <col min="10243" max="10245" width="16.7109375" style="122" customWidth="1"/>
    <col min="10246" max="10246" width="17.5703125" style="122" customWidth="1"/>
    <col min="10247" max="10492" width="9.140625" style="122"/>
    <col min="10493" max="10493" width="8.140625" style="122" customWidth="1"/>
    <col min="10494" max="10494" width="85.140625" style="122" customWidth="1"/>
    <col min="10495" max="10495" width="27.85546875" style="122" customWidth="1"/>
    <col min="10496" max="10496" width="31.42578125" style="122" customWidth="1"/>
    <col min="10497" max="10497" width="28.140625" style="122" customWidth="1"/>
    <col min="10498" max="10498" width="31.140625" style="122" customWidth="1"/>
    <col min="10499" max="10501" width="16.7109375" style="122" customWidth="1"/>
    <col min="10502" max="10502" width="17.5703125" style="122" customWidth="1"/>
    <col min="10503" max="10748" width="9.140625" style="122"/>
    <col min="10749" max="10749" width="8.140625" style="122" customWidth="1"/>
    <col min="10750" max="10750" width="85.140625" style="122" customWidth="1"/>
    <col min="10751" max="10751" width="27.85546875" style="122" customWidth="1"/>
    <col min="10752" max="10752" width="31.42578125" style="122" customWidth="1"/>
    <col min="10753" max="10753" width="28.140625" style="122" customWidth="1"/>
    <col min="10754" max="10754" width="31.140625" style="122" customWidth="1"/>
    <col min="10755" max="10757" width="16.7109375" style="122" customWidth="1"/>
    <col min="10758" max="10758" width="17.5703125" style="122" customWidth="1"/>
    <col min="10759" max="11004" width="9.140625" style="122"/>
    <col min="11005" max="11005" width="8.140625" style="122" customWidth="1"/>
    <col min="11006" max="11006" width="85.140625" style="122" customWidth="1"/>
    <col min="11007" max="11007" width="27.85546875" style="122" customWidth="1"/>
    <col min="11008" max="11008" width="31.42578125" style="122" customWidth="1"/>
    <col min="11009" max="11009" width="28.140625" style="122" customWidth="1"/>
    <col min="11010" max="11010" width="31.140625" style="122" customWidth="1"/>
    <col min="11011" max="11013" width="16.7109375" style="122" customWidth="1"/>
    <col min="11014" max="11014" width="17.5703125" style="122" customWidth="1"/>
    <col min="11015" max="11260" width="9.140625" style="122"/>
    <col min="11261" max="11261" width="8.140625" style="122" customWidth="1"/>
    <col min="11262" max="11262" width="85.140625" style="122" customWidth="1"/>
    <col min="11263" max="11263" width="27.85546875" style="122" customWidth="1"/>
    <col min="11264" max="11264" width="31.42578125" style="122" customWidth="1"/>
    <col min="11265" max="11265" width="28.140625" style="122" customWidth="1"/>
    <col min="11266" max="11266" width="31.140625" style="122" customWidth="1"/>
    <col min="11267" max="11269" width="16.7109375" style="122" customWidth="1"/>
    <col min="11270" max="11270" width="17.5703125" style="122" customWidth="1"/>
    <col min="11271" max="11516" width="9.140625" style="122"/>
    <col min="11517" max="11517" width="8.140625" style="122" customWidth="1"/>
    <col min="11518" max="11518" width="85.140625" style="122" customWidth="1"/>
    <col min="11519" max="11519" width="27.85546875" style="122" customWidth="1"/>
    <col min="11520" max="11520" width="31.42578125" style="122" customWidth="1"/>
    <col min="11521" max="11521" width="28.140625" style="122" customWidth="1"/>
    <col min="11522" max="11522" width="31.140625" style="122" customWidth="1"/>
    <col min="11523" max="11525" width="16.7109375" style="122" customWidth="1"/>
    <col min="11526" max="11526" width="17.5703125" style="122" customWidth="1"/>
    <col min="11527" max="11772" width="9.140625" style="122"/>
    <col min="11773" max="11773" width="8.140625" style="122" customWidth="1"/>
    <col min="11774" max="11774" width="85.140625" style="122" customWidth="1"/>
    <col min="11775" max="11775" width="27.85546875" style="122" customWidth="1"/>
    <col min="11776" max="11776" width="31.42578125" style="122" customWidth="1"/>
    <col min="11777" max="11777" width="28.140625" style="122" customWidth="1"/>
    <col min="11778" max="11778" width="31.140625" style="122" customWidth="1"/>
    <col min="11779" max="11781" width="16.7109375" style="122" customWidth="1"/>
    <col min="11782" max="11782" width="17.5703125" style="122" customWidth="1"/>
    <col min="11783" max="12028" width="9.140625" style="122"/>
    <col min="12029" max="12029" width="8.140625" style="122" customWidth="1"/>
    <col min="12030" max="12030" width="85.140625" style="122" customWidth="1"/>
    <col min="12031" max="12031" width="27.85546875" style="122" customWidth="1"/>
    <col min="12032" max="12032" width="31.42578125" style="122" customWidth="1"/>
    <col min="12033" max="12033" width="28.140625" style="122" customWidth="1"/>
    <col min="12034" max="12034" width="31.140625" style="122" customWidth="1"/>
    <col min="12035" max="12037" width="16.7109375" style="122" customWidth="1"/>
    <col min="12038" max="12038" width="17.5703125" style="122" customWidth="1"/>
    <col min="12039" max="12284" width="9.140625" style="122"/>
    <col min="12285" max="12285" width="8.140625" style="122" customWidth="1"/>
    <col min="12286" max="12286" width="85.140625" style="122" customWidth="1"/>
    <col min="12287" max="12287" width="27.85546875" style="122" customWidth="1"/>
    <col min="12288" max="12288" width="31.42578125" style="122" customWidth="1"/>
    <col min="12289" max="12289" width="28.140625" style="122" customWidth="1"/>
    <col min="12290" max="12290" width="31.140625" style="122" customWidth="1"/>
    <col min="12291" max="12293" width="16.7109375" style="122" customWidth="1"/>
    <col min="12294" max="12294" width="17.5703125" style="122" customWidth="1"/>
    <col min="12295" max="12540" width="9.140625" style="122"/>
    <col min="12541" max="12541" width="8.140625" style="122" customWidth="1"/>
    <col min="12542" max="12542" width="85.140625" style="122" customWidth="1"/>
    <col min="12543" max="12543" width="27.85546875" style="122" customWidth="1"/>
    <col min="12544" max="12544" width="31.42578125" style="122" customWidth="1"/>
    <col min="12545" max="12545" width="28.140625" style="122" customWidth="1"/>
    <col min="12546" max="12546" width="31.140625" style="122" customWidth="1"/>
    <col min="12547" max="12549" width="16.7109375" style="122" customWidth="1"/>
    <col min="12550" max="12550" width="17.5703125" style="122" customWidth="1"/>
    <col min="12551" max="12796" width="9.140625" style="122"/>
    <col min="12797" max="12797" width="8.140625" style="122" customWidth="1"/>
    <col min="12798" max="12798" width="85.140625" style="122" customWidth="1"/>
    <col min="12799" max="12799" width="27.85546875" style="122" customWidth="1"/>
    <col min="12800" max="12800" width="31.42578125" style="122" customWidth="1"/>
    <col min="12801" max="12801" width="28.140625" style="122" customWidth="1"/>
    <col min="12802" max="12802" width="31.140625" style="122" customWidth="1"/>
    <col min="12803" max="12805" width="16.7109375" style="122" customWidth="1"/>
    <col min="12806" max="12806" width="17.5703125" style="122" customWidth="1"/>
    <col min="12807" max="13052" width="9.140625" style="122"/>
    <col min="13053" max="13053" width="8.140625" style="122" customWidth="1"/>
    <col min="13054" max="13054" width="85.140625" style="122" customWidth="1"/>
    <col min="13055" max="13055" width="27.85546875" style="122" customWidth="1"/>
    <col min="13056" max="13056" width="31.42578125" style="122" customWidth="1"/>
    <col min="13057" max="13057" width="28.140625" style="122" customWidth="1"/>
    <col min="13058" max="13058" width="31.140625" style="122" customWidth="1"/>
    <col min="13059" max="13061" width="16.7109375" style="122" customWidth="1"/>
    <col min="13062" max="13062" width="17.5703125" style="122" customWidth="1"/>
    <col min="13063" max="13308" width="9.140625" style="122"/>
    <col min="13309" max="13309" width="8.140625" style="122" customWidth="1"/>
    <col min="13310" max="13310" width="85.140625" style="122" customWidth="1"/>
    <col min="13311" max="13311" width="27.85546875" style="122" customWidth="1"/>
    <col min="13312" max="13312" width="31.42578125" style="122" customWidth="1"/>
    <col min="13313" max="13313" width="28.140625" style="122" customWidth="1"/>
    <col min="13314" max="13314" width="31.140625" style="122" customWidth="1"/>
    <col min="13315" max="13317" width="16.7109375" style="122" customWidth="1"/>
    <col min="13318" max="13318" width="17.5703125" style="122" customWidth="1"/>
    <col min="13319" max="13564" width="9.140625" style="122"/>
    <col min="13565" max="13565" width="8.140625" style="122" customWidth="1"/>
    <col min="13566" max="13566" width="85.140625" style="122" customWidth="1"/>
    <col min="13567" max="13567" width="27.85546875" style="122" customWidth="1"/>
    <col min="13568" max="13568" width="31.42578125" style="122" customWidth="1"/>
    <col min="13569" max="13569" width="28.140625" style="122" customWidth="1"/>
    <col min="13570" max="13570" width="31.140625" style="122" customWidth="1"/>
    <col min="13571" max="13573" width="16.7109375" style="122" customWidth="1"/>
    <col min="13574" max="13574" width="17.5703125" style="122" customWidth="1"/>
    <col min="13575" max="13820" width="9.140625" style="122"/>
    <col min="13821" max="13821" width="8.140625" style="122" customWidth="1"/>
    <col min="13822" max="13822" width="85.140625" style="122" customWidth="1"/>
    <col min="13823" max="13823" width="27.85546875" style="122" customWidth="1"/>
    <col min="13824" max="13824" width="31.42578125" style="122" customWidth="1"/>
    <col min="13825" max="13825" width="28.140625" style="122" customWidth="1"/>
    <col min="13826" max="13826" width="31.140625" style="122" customWidth="1"/>
    <col min="13827" max="13829" width="16.7109375" style="122" customWidth="1"/>
    <col min="13830" max="13830" width="17.5703125" style="122" customWidth="1"/>
    <col min="13831" max="14076" width="9.140625" style="122"/>
    <col min="14077" max="14077" width="8.140625" style="122" customWidth="1"/>
    <col min="14078" max="14078" width="85.140625" style="122" customWidth="1"/>
    <col min="14079" max="14079" width="27.85546875" style="122" customWidth="1"/>
    <col min="14080" max="14080" width="31.42578125" style="122" customWidth="1"/>
    <col min="14081" max="14081" width="28.140625" style="122" customWidth="1"/>
    <col min="14082" max="14082" width="31.140625" style="122" customWidth="1"/>
    <col min="14083" max="14085" width="16.7109375" style="122" customWidth="1"/>
    <col min="14086" max="14086" width="17.5703125" style="122" customWidth="1"/>
    <col min="14087" max="14332" width="9.140625" style="122"/>
    <col min="14333" max="14333" width="8.140625" style="122" customWidth="1"/>
    <col min="14334" max="14334" width="85.140625" style="122" customWidth="1"/>
    <col min="14335" max="14335" width="27.85546875" style="122" customWidth="1"/>
    <col min="14336" max="14336" width="31.42578125" style="122" customWidth="1"/>
    <col min="14337" max="14337" width="28.140625" style="122" customWidth="1"/>
    <col min="14338" max="14338" width="31.140625" style="122" customWidth="1"/>
    <col min="14339" max="14341" width="16.7109375" style="122" customWidth="1"/>
    <col min="14342" max="14342" width="17.5703125" style="122" customWidth="1"/>
    <col min="14343" max="14588" width="9.140625" style="122"/>
    <col min="14589" max="14589" width="8.140625" style="122" customWidth="1"/>
    <col min="14590" max="14590" width="85.140625" style="122" customWidth="1"/>
    <col min="14591" max="14591" width="27.85546875" style="122" customWidth="1"/>
    <col min="14592" max="14592" width="31.42578125" style="122" customWidth="1"/>
    <col min="14593" max="14593" width="28.140625" style="122" customWidth="1"/>
    <col min="14594" max="14594" width="31.140625" style="122" customWidth="1"/>
    <col min="14595" max="14597" width="16.7109375" style="122" customWidth="1"/>
    <col min="14598" max="14598" width="17.5703125" style="122" customWidth="1"/>
    <col min="14599" max="14844" width="9.140625" style="122"/>
    <col min="14845" max="14845" width="8.140625" style="122" customWidth="1"/>
    <col min="14846" max="14846" width="85.140625" style="122" customWidth="1"/>
    <col min="14847" max="14847" width="27.85546875" style="122" customWidth="1"/>
    <col min="14848" max="14848" width="31.42578125" style="122" customWidth="1"/>
    <col min="14849" max="14849" width="28.140625" style="122" customWidth="1"/>
    <col min="14850" max="14850" width="31.140625" style="122" customWidth="1"/>
    <col min="14851" max="14853" width="16.7109375" style="122" customWidth="1"/>
    <col min="14854" max="14854" width="17.5703125" style="122" customWidth="1"/>
    <col min="14855" max="15100" width="9.140625" style="122"/>
    <col min="15101" max="15101" width="8.140625" style="122" customWidth="1"/>
    <col min="15102" max="15102" width="85.140625" style="122" customWidth="1"/>
    <col min="15103" max="15103" width="27.85546875" style="122" customWidth="1"/>
    <col min="15104" max="15104" width="31.42578125" style="122" customWidth="1"/>
    <col min="15105" max="15105" width="28.140625" style="122" customWidth="1"/>
    <col min="15106" max="15106" width="31.140625" style="122" customWidth="1"/>
    <col min="15107" max="15109" width="16.7109375" style="122" customWidth="1"/>
    <col min="15110" max="15110" width="17.5703125" style="122" customWidth="1"/>
    <col min="15111" max="15356" width="9.140625" style="122"/>
    <col min="15357" max="15357" width="8.140625" style="122" customWidth="1"/>
    <col min="15358" max="15358" width="85.140625" style="122" customWidth="1"/>
    <col min="15359" max="15359" width="27.85546875" style="122" customWidth="1"/>
    <col min="15360" max="15360" width="31.42578125" style="122" customWidth="1"/>
    <col min="15361" max="15361" width="28.140625" style="122" customWidth="1"/>
    <col min="15362" max="15362" width="31.140625" style="122" customWidth="1"/>
    <col min="15363" max="15365" width="16.7109375" style="122" customWidth="1"/>
    <col min="15366" max="15366" width="17.5703125" style="122" customWidth="1"/>
    <col min="15367" max="15612" width="9.140625" style="122"/>
    <col min="15613" max="15613" width="8.140625" style="122" customWidth="1"/>
    <col min="15614" max="15614" width="85.140625" style="122" customWidth="1"/>
    <col min="15615" max="15615" width="27.85546875" style="122" customWidth="1"/>
    <col min="15616" max="15616" width="31.42578125" style="122" customWidth="1"/>
    <col min="15617" max="15617" width="28.140625" style="122" customWidth="1"/>
    <col min="15618" max="15618" width="31.140625" style="122" customWidth="1"/>
    <col min="15619" max="15621" width="16.7109375" style="122" customWidth="1"/>
    <col min="15622" max="15622" width="17.5703125" style="122" customWidth="1"/>
    <col min="15623" max="15868" width="9.140625" style="122"/>
    <col min="15869" max="15869" width="8.140625" style="122" customWidth="1"/>
    <col min="15870" max="15870" width="85.140625" style="122" customWidth="1"/>
    <col min="15871" max="15871" width="27.85546875" style="122" customWidth="1"/>
    <col min="15872" max="15872" width="31.42578125" style="122" customWidth="1"/>
    <col min="15873" max="15873" width="28.140625" style="122" customWidth="1"/>
    <col min="15874" max="15874" width="31.140625" style="122" customWidth="1"/>
    <col min="15875" max="15877" width="16.7109375" style="122" customWidth="1"/>
    <col min="15878" max="15878" width="17.5703125" style="122" customWidth="1"/>
    <col min="15879" max="16124" width="9.140625" style="122"/>
    <col min="16125" max="16125" width="8.140625" style="122" customWidth="1"/>
    <col min="16126" max="16126" width="85.140625" style="122" customWidth="1"/>
    <col min="16127" max="16127" width="27.85546875" style="122" customWidth="1"/>
    <col min="16128" max="16128" width="31.42578125" style="122" customWidth="1"/>
    <col min="16129" max="16129" width="28.140625" style="122" customWidth="1"/>
    <col min="16130" max="16130" width="31.140625" style="122" customWidth="1"/>
    <col min="16131" max="16133" width="16.7109375" style="122" customWidth="1"/>
    <col min="16134" max="16134" width="17.5703125" style="122" customWidth="1"/>
    <col min="16135" max="16384" width="9.140625" style="122"/>
  </cols>
  <sheetData>
    <row r="1" spans="1:9" x14ac:dyDescent="0.25">
      <c r="F1" s="232" t="s">
        <v>437</v>
      </c>
    </row>
    <row r="3" spans="1:9" ht="20.45" customHeight="1" x14ac:dyDescent="0.25">
      <c r="A3" s="1273" t="s">
        <v>644</v>
      </c>
      <c r="B3" s="1273"/>
      <c r="C3" s="1273"/>
      <c r="D3" s="1273"/>
      <c r="E3" s="1273"/>
      <c r="F3" s="1273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693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55"/>
      <c r="C8" s="155"/>
    </row>
    <row r="9" spans="1:9" ht="18.75" x14ac:dyDescent="0.25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9" ht="37.5" x14ac:dyDescent="0.25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9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399"/>
      <c r="H11" s="399"/>
      <c r="I11" s="399"/>
    </row>
    <row r="12" spans="1:9" s="325" customFormat="1" ht="21.6" hidden="1" customHeight="1" x14ac:dyDescent="0.25">
      <c r="A12" s="504">
        <v>1</v>
      </c>
      <c r="B12" s="505" t="s">
        <v>378</v>
      </c>
      <c r="C12" s="468" t="s">
        <v>305</v>
      </c>
      <c r="D12" s="506">
        <f>SUM(D13:D15)</f>
        <v>0</v>
      </c>
      <c r="E12" s="497" t="s">
        <v>305</v>
      </c>
      <c r="F12" s="506">
        <f>SUM(F13:F15)</f>
        <v>0</v>
      </c>
    </row>
    <row r="13" spans="1:9" ht="18.75" hidden="1" x14ac:dyDescent="0.3">
      <c r="A13" s="326"/>
      <c r="B13" s="327" t="s">
        <v>379</v>
      </c>
      <c r="C13" s="328"/>
      <c r="D13" s="308"/>
      <c r="E13" s="495"/>
      <c r="F13" s="308"/>
    </row>
    <row r="14" spans="1:9" ht="18.75" hidden="1" x14ac:dyDescent="0.3">
      <c r="A14" s="326"/>
      <c r="B14" s="321" t="s">
        <v>487</v>
      </c>
      <c r="C14" s="328"/>
      <c r="D14" s="308"/>
      <c r="E14" s="495"/>
      <c r="F14" s="308"/>
    </row>
    <row r="15" spans="1:9" ht="18.75" hidden="1" x14ac:dyDescent="0.3">
      <c r="A15" s="326"/>
      <c r="B15" s="330"/>
      <c r="C15" s="328"/>
      <c r="D15" s="308"/>
      <c r="E15" s="495"/>
      <c r="F15" s="308"/>
    </row>
    <row r="16" spans="1:9" s="325" customFormat="1" ht="39.75" hidden="1" customHeight="1" x14ac:dyDescent="0.25">
      <c r="A16" s="504">
        <v>2</v>
      </c>
      <c r="B16" s="507" t="s">
        <v>380</v>
      </c>
      <c r="C16" s="468" t="s">
        <v>305</v>
      </c>
      <c r="D16" s="506">
        <f>SUM(D17:D19)</f>
        <v>0</v>
      </c>
      <c r="E16" s="497" t="s">
        <v>305</v>
      </c>
      <c r="F16" s="506">
        <f>SUM(F17:F19)</f>
        <v>0</v>
      </c>
    </row>
    <row r="17" spans="1:6" ht="18.75" hidden="1" x14ac:dyDescent="0.3">
      <c r="A17" s="326"/>
      <c r="B17" s="327" t="s">
        <v>199</v>
      </c>
      <c r="C17" s="328"/>
      <c r="D17" s="308"/>
      <c r="E17" s="495"/>
      <c r="F17" s="308"/>
    </row>
    <row r="18" spans="1:6" ht="18.75" hidden="1" x14ac:dyDescent="0.3">
      <c r="A18" s="326"/>
      <c r="B18" s="327"/>
      <c r="C18" s="328"/>
      <c r="D18" s="308"/>
      <c r="E18" s="495"/>
      <c r="F18" s="308"/>
    </row>
    <row r="19" spans="1:6" ht="18.75" hidden="1" x14ac:dyDescent="0.3">
      <c r="A19" s="326"/>
      <c r="B19" s="327"/>
      <c r="C19" s="328"/>
      <c r="D19" s="308"/>
      <c r="E19" s="495"/>
      <c r="F19" s="308"/>
    </row>
    <row r="20" spans="1:6" s="325" customFormat="1" ht="21.6" hidden="1" customHeight="1" x14ac:dyDescent="0.25">
      <c r="A20" s="504">
        <v>3</v>
      </c>
      <c r="B20" s="505" t="s">
        <v>381</v>
      </c>
      <c r="C20" s="468" t="s">
        <v>305</v>
      </c>
      <c r="D20" s="506">
        <f>SUM(D21:D22)</f>
        <v>0</v>
      </c>
      <c r="E20" s="497" t="s">
        <v>305</v>
      </c>
      <c r="F20" s="506">
        <f>SUM(F21:F23)</f>
        <v>0</v>
      </c>
    </row>
    <row r="21" spans="1:6" ht="18.75" hidden="1" x14ac:dyDescent="0.3">
      <c r="A21" s="326"/>
      <c r="B21" s="327" t="s">
        <v>199</v>
      </c>
      <c r="C21" s="328"/>
      <c r="D21" s="308"/>
      <c r="E21" s="495"/>
      <c r="F21" s="308"/>
    </row>
    <row r="22" spans="1:6" ht="18.75" hidden="1" x14ac:dyDescent="0.3">
      <c r="A22" s="326"/>
      <c r="B22" s="331"/>
      <c r="C22" s="328"/>
      <c r="D22" s="308"/>
      <c r="E22" s="495"/>
      <c r="F22" s="308"/>
    </row>
    <row r="23" spans="1:6" ht="18.75" hidden="1" x14ac:dyDescent="0.3">
      <c r="A23" s="326"/>
      <c r="B23" s="327"/>
      <c r="C23" s="328"/>
      <c r="D23" s="308"/>
      <c r="E23" s="495"/>
      <c r="F23" s="308"/>
    </row>
    <row r="24" spans="1:6" s="325" customFormat="1" ht="21.6" hidden="1" customHeight="1" x14ac:dyDescent="0.25">
      <c r="A24" s="504">
        <v>4</v>
      </c>
      <c r="B24" s="505" t="s">
        <v>382</v>
      </c>
      <c r="C24" s="468" t="s">
        <v>305</v>
      </c>
      <c r="D24" s="506">
        <f>SUM(D25:D58)</f>
        <v>0</v>
      </c>
      <c r="E24" s="497" t="s">
        <v>305</v>
      </c>
      <c r="F24" s="506">
        <f>SUM(F26:F79)</f>
        <v>800000</v>
      </c>
    </row>
    <row r="25" spans="1:6" ht="18.75" hidden="1" x14ac:dyDescent="0.3">
      <c r="A25" s="333"/>
      <c r="B25" s="327" t="s">
        <v>199</v>
      </c>
      <c r="C25" s="328"/>
      <c r="D25" s="308"/>
      <c r="E25" s="495"/>
      <c r="F25" s="308"/>
    </row>
    <row r="26" spans="1:6" ht="18.75" hidden="1" x14ac:dyDescent="0.3">
      <c r="A26" s="334"/>
      <c r="B26" s="46" t="s">
        <v>488</v>
      </c>
      <c r="C26" s="328"/>
      <c r="D26" s="308"/>
      <c r="E26" s="495"/>
      <c r="F26" s="308"/>
    </row>
    <row r="27" spans="1:6" ht="18.75" hidden="1" x14ac:dyDescent="0.3">
      <c r="A27" s="334"/>
      <c r="B27" s="46" t="s">
        <v>489</v>
      </c>
      <c r="C27" s="328"/>
      <c r="D27" s="308"/>
      <c r="E27" s="495"/>
      <c r="F27" s="308"/>
    </row>
    <row r="28" spans="1:6" ht="75" hidden="1" x14ac:dyDescent="0.3">
      <c r="A28" s="334"/>
      <c r="B28" s="46" t="s">
        <v>607</v>
      </c>
      <c r="C28" s="328"/>
      <c r="D28" s="308"/>
      <c r="E28" s="495"/>
      <c r="F28" s="308"/>
    </row>
    <row r="29" spans="1:6" ht="56.25" hidden="1" x14ac:dyDescent="0.3">
      <c r="A29" s="334"/>
      <c r="B29" s="46" t="s">
        <v>608</v>
      </c>
      <c r="C29" s="328"/>
      <c r="D29" s="308"/>
      <c r="E29" s="495"/>
      <c r="F29" s="308"/>
    </row>
    <row r="30" spans="1:6" ht="37.5" hidden="1" x14ac:dyDescent="0.3">
      <c r="A30" s="334"/>
      <c r="B30" s="46" t="s">
        <v>609</v>
      </c>
      <c r="C30" s="328"/>
      <c r="D30" s="308"/>
      <c r="E30" s="495"/>
      <c r="F30" s="308"/>
    </row>
    <row r="31" spans="1:6" ht="18.75" hidden="1" x14ac:dyDescent="0.3">
      <c r="A31" s="334"/>
      <c r="B31" s="46" t="s">
        <v>610</v>
      </c>
      <c r="C31" s="328"/>
      <c r="D31" s="308"/>
      <c r="E31" s="495"/>
      <c r="F31" s="308"/>
    </row>
    <row r="32" spans="1:6" ht="37.5" hidden="1" x14ac:dyDescent="0.3">
      <c r="A32" s="334"/>
      <c r="B32" s="46" t="s">
        <v>611</v>
      </c>
      <c r="C32" s="328"/>
      <c r="D32" s="308"/>
      <c r="E32" s="495"/>
      <c r="F32" s="308"/>
    </row>
    <row r="33" spans="1:6" ht="18.75" hidden="1" x14ac:dyDescent="0.3">
      <c r="A33" s="334"/>
      <c r="B33" s="46" t="s">
        <v>612</v>
      </c>
      <c r="C33" s="328"/>
      <c r="D33" s="308"/>
      <c r="E33" s="495"/>
      <c r="F33" s="308"/>
    </row>
    <row r="34" spans="1:6" ht="18.75" hidden="1" x14ac:dyDescent="0.3">
      <c r="A34" s="334"/>
      <c r="B34" s="46" t="s">
        <v>613</v>
      </c>
      <c r="C34" s="328"/>
      <c r="D34" s="308"/>
      <c r="E34" s="495"/>
      <c r="F34" s="308"/>
    </row>
    <row r="35" spans="1:6" ht="18.75" hidden="1" x14ac:dyDescent="0.3">
      <c r="A35" s="334"/>
      <c r="B35" s="46" t="s">
        <v>614</v>
      </c>
      <c r="C35" s="328"/>
      <c r="D35" s="308"/>
      <c r="E35" s="495"/>
      <c r="F35" s="308"/>
    </row>
    <row r="36" spans="1:6" ht="37.5" hidden="1" x14ac:dyDescent="0.3">
      <c r="A36" s="334"/>
      <c r="B36" s="46" t="s">
        <v>615</v>
      </c>
      <c r="C36" s="328"/>
      <c r="D36" s="308"/>
      <c r="E36" s="495"/>
      <c r="F36" s="308"/>
    </row>
    <row r="37" spans="1:6" ht="18.75" hidden="1" x14ac:dyDescent="0.3">
      <c r="A37" s="334"/>
      <c r="B37" s="46" t="s">
        <v>616</v>
      </c>
      <c r="C37" s="328"/>
      <c r="D37" s="308"/>
      <c r="E37" s="495"/>
      <c r="F37" s="308"/>
    </row>
    <row r="38" spans="1:6" ht="18.75" hidden="1" x14ac:dyDescent="0.3">
      <c r="A38" s="334"/>
      <c r="B38" s="46" t="s">
        <v>617</v>
      </c>
      <c r="C38" s="328"/>
      <c r="D38" s="308"/>
      <c r="E38" s="495"/>
      <c r="F38" s="308"/>
    </row>
    <row r="39" spans="1:6" ht="18.75" hidden="1" x14ac:dyDescent="0.3">
      <c r="A39" s="334"/>
      <c r="B39" s="46" t="s">
        <v>618</v>
      </c>
      <c r="C39" s="328"/>
      <c r="D39" s="308"/>
      <c r="E39" s="495"/>
      <c r="F39" s="308"/>
    </row>
    <row r="40" spans="1:6" ht="37.5" hidden="1" x14ac:dyDescent="0.3">
      <c r="A40" s="334"/>
      <c r="B40" s="46" t="s">
        <v>619</v>
      </c>
      <c r="C40" s="328"/>
      <c r="D40" s="308"/>
      <c r="E40" s="495"/>
      <c r="F40" s="308"/>
    </row>
    <row r="41" spans="1:6" ht="18.75" hidden="1" x14ac:dyDescent="0.3">
      <c r="A41" s="334"/>
      <c r="B41" s="46" t="s">
        <v>620</v>
      </c>
      <c r="C41" s="328"/>
      <c r="D41" s="308"/>
      <c r="E41" s="495"/>
      <c r="F41" s="308"/>
    </row>
    <row r="42" spans="1:6" ht="37.5" hidden="1" x14ac:dyDescent="0.3">
      <c r="A42" s="334"/>
      <c r="B42" s="46" t="s">
        <v>621</v>
      </c>
      <c r="C42" s="328"/>
      <c r="D42" s="308"/>
      <c r="E42" s="495"/>
      <c r="F42" s="308"/>
    </row>
    <row r="43" spans="1:6" ht="75" hidden="1" x14ac:dyDescent="0.3">
      <c r="A43" s="334"/>
      <c r="B43" s="46" t="s">
        <v>622</v>
      </c>
      <c r="C43" s="328"/>
      <c r="D43" s="308"/>
      <c r="E43" s="495"/>
      <c r="F43" s="308"/>
    </row>
    <row r="44" spans="1:6" ht="18.75" hidden="1" x14ac:dyDescent="0.3">
      <c r="A44" s="334"/>
      <c r="B44" s="46" t="s">
        <v>490</v>
      </c>
      <c r="C44" s="328"/>
      <c r="D44" s="308"/>
      <c r="E44" s="495"/>
      <c r="F44" s="308"/>
    </row>
    <row r="45" spans="1:6" ht="37.5" hidden="1" x14ac:dyDescent="0.3">
      <c r="A45" s="334"/>
      <c r="B45" s="46" t="s">
        <v>491</v>
      </c>
      <c r="C45" s="328"/>
      <c r="D45" s="308"/>
      <c r="E45" s="495"/>
      <c r="F45" s="308"/>
    </row>
    <row r="46" spans="1:6" ht="37.5" hidden="1" x14ac:dyDescent="0.3">
      <c r="A46" s="334"/>
      <c r="B46" s="46" t="s">
        <v>492</v>
      </c>
      <c r="C46" s="328"/>
      <c r="D46" s="308"/>
      <c r="E46" s="495"/>
      <c r="F46" s="308"/>
    </row>
    <row r="47" spans="1:6" ht="37.5" hidden="1" x14ac:dyDescent="0.3">
      <c r="A47" s="334"/>
      <c r="B47" s="46" t="s">
        <v>541</v>
      </c>
      <c r="C47" s="328"/>
      <c r="D47" s="308"/>
      <c r="E47" s="495"/>
      <c r="F47" s="308"/>
    </row>
    <row r="48" spans="1:6" ht="18.75" hidden="1" x14ac:dyDescent="0.3">
      <c r="A48" s="334"/>
      <c r="B48" s="46" t="s">
        <v>623</v>
      </c>
      <c r="C48" s="328"/>
      <c r="D48" s="308"/>
      <c r="E48" s="495"/>
      <c r="F48" s="308"/>
    </row>
    <row r="49" spans="1:8" ht="18.75" hidden="1" x14ac:dyDescent="0.3">
      <c r="A49" s="334"/>
      <c r="B49" s="46" t="s">
        <v>539</v>
      </c>
      <c r="C49" s="328"/>
      <c r="D49" s="308"/>
      <c r="E49" s="495"/>
      <c r="F49" s="308"/>
    </row>
    <row r="50" spans="1:8" ht="18.75" hidden="1" x14ac:dyDescent="0.3">
      <c r="A50" s="334"/>
      <c r="B50" s="46" t="s">
        <v>624</v>
      </c>
      <c r="C50" s="328"/>
      <c r="D50" s="308"/>
      <c r="E50" s="495"/>
      <c r="F50" s="308"/>
    </row>
    <row r="51" spans="1:8" ht="37.5" hidden="1" x14ac:dyDescent="0.3">
      <c r="A51" s="334"/>
      <c r="B51" s="46" t="s">
        <v>625</v>
      </c>
      <c r="C51" s="328"/>
      <c r="D51" s="308"/>
      <c r="E51" s="495"/>
      <c r="F51" s="308"/>
    </row>
    <row r="52" spans="1:8" ht="37.5" hidden="1" x14ac:dyDescent="0.3">
      <c r="A52" s="334"/>
      <c r="B52" s="46" t="s">
        <v>626</v>
      </c>
      <c r="C52" s="328"/>
      <c r="D52" s="308"/>
      <c r="E52" s="495"/>
      <c r="F52" s="308"/>
    </row>
    <row r="53" spans="1:8" ht="18.75" hidden="1" x14ac:dyDescent="0.3">
      <c r="A53" s="334"/>
      <c r="B53" s="46" t="s">
        <v>540</v>
      </c>
      <c r="C53" s="328"/>
      <c r="D53" s="308"/>
      <c r="E53" s="495"/>
      <c r="F53" s="308"/>
    </row>
    <row r="54" spans="1:8" ht="37.5" hidden="1" x14ac:dyDescent="0.3">
      <c r="A54" s="334"/>
      <c r="B54" s="46" t="s">
        <v>627</v>
      </c>
      <c r="C54" s="328"/>
      <c r="D54" s="308"/>
      <c r="E54" s="495"/>
      <c r="F54" s="308"/>
    </row>
    <row r="55" spans="1:8" ht="18.75" hidden="1" x14ac:dyDescent="0.3">
      <c r="A55" s="334"/>
      <c r="B55" s="46" t="s">
        <v>628</v>
      </c>
      <c r="C55" s="328"/>
      <c r="D55" s="308"/>
      <c r="E55" s="495"/>
      <c r="F55" s="308"/>
    </row>
    <row r="56" spans="1:8" ht="40.5" hidden="1" customHeight="1" x14ac:dyDescent="0.3">
      <c r="A56" s="334"/>
      <c r="B56" s="46" t="s">
        <v>629</v>
      </c>
      <c r="C56" s="328"/>
      <c r="D56" s="308"/>
      <c r="E56" s="495"/>
      <c r="F56" s="308"/>
    </row>
    <row r="57" spans="1:8" ht="37.5" hidden="1" x14ac:dyDescent="0.3">
      <c r="A57" s="334"/>
      <c r="B57" s="46" t="s">
        <v>630</v>
      </c>
      <c r="C57" s="328"/>
      <c r="D57" s="308"/>
      <c r="E57" s="495"/>
      <c r="F57" s="308"/>
    </row>
    <row r="58" spans="1:8" ht="18.75" hidden="1" x14ac:dyDescent="0.3">
      <c r="A58" s="334"/>
      <c r="B58" s="46" t="s">
        <v>631</v>
      </c>
      <c r="C58" s="328"/>
      <c r="D58" s="308"/>
      <c r="E58" s="495"/>
      <c r="F58" s="308"/>
      <c r="H58" s="157"/>
    </row>
    <row r="59" spans="1:8" ht="18.75" hidden="1" x14ac:dyDescent="0.3">
      <c r="A59" s="334"/>
      <c r="B59" s="46" t="s">
        <v>632</v>
      </c>
      <c r="C59" s="328"/>
      <c r="D59" s="308"/>
      <c r="E59" s="495"/>
      <c r="F59" s="308"/>
    </row>
    <row r="60" spans="1:8" ht="18.75" hidden="1" x14ac:dyDescent="0.3">
      <c r="A60" s="334"/>
      <c r="B60" s="46" t="s">
        <v>633</v>
      </c>
      <c r="C60" s="328"/>
      <c r="D60" s="308"/>
      <c r="E60" s="495"/>
      <c r="F60" s="308"/>
    </row>
    <row r="61" spans="1:8" ht="18.75" hidden="1" x14ac:dyDescent="0.3">
      <c r="A61" s="334"/>
      <c r="B61" s="46" t="s">
        <v>634</v>
      </c>
      <c r="C61" s="328"/>
      <c r="D61" s="308"/>
      <c r="E61" s="495"/>
      <c r="F61" s="308"/>
    </row>
    <row r="62" spans="1:8" ht="18.75" hidden="1" x14ac:dyDescent="0.3">
      <c r="A62" s="334"/>
      <c r="B62" s="46" t="s">
        <v>635</v>
      </c>
      <c r="C62" s="328"/>
      <c r="D62" s="308"/>
      <c r="E62" s="495"/>
      <c r="F62" s="308"/>
    </row>
    <row r="63" spans="1:8" ht="18.75" hidden="1" x14ac:dyDescent="0.3">
      <c r="A63" s="334"/>
      <c r="B63" s="46" t="s">
        <v>636</v>
      </c>
      <c r="C63" s="328"/>
      <c r="D63" s="308"/>
      <c r="E63" s="495"/>
      <c r="F63" s="308"/>
    </row>
    <row r="64" spans="1:8" ht="18.75" hidden="1" x14ac:dyDescent="0.3">
      <c r="A64" s="334"/>
      <c r="B64" s="46" t="s">
        <v>637</v>
      </c>
      <c r="C64" s="328"/>
      <c r="D64" s="308"/>
      <c r="E64" s="495"/>
      <c r="F64" s="308"/>
    </row>
    <row r="65" spans="1:6" ht="18.75" hidden="1" x14ac:dyDescent="0.3">
      <c r="A65" s="334"/>
      <c r="B65" s="46" t="s">
        <v>638</v>
      </c>
      <c r="C65" s="328"/>
      <c r="D65" s="308"/>
      <c r="E65" s="495"/>
      <c r="F65" s="308"/>
    </row>
    <row r="66" spans="1:6" ht="56.25" hidden="1" x14ac:dyDescent="0.3">
      <c r="A66" s="334"/>
      <c r="B66" s="46" t="s">
        <v>493</v>
      </c>
      <c r="C66" s="328"/>
      <c r="D66" s="308"/>
      <c r="E66" s="495"/>
      <c r="F66" s="308"/>
    </row>
    <row r="67" spans="1:6" ht="37.5" hidden="1" x14ac:dyDescent="0.3">
      <c r="A67" s="334"/>
      <c r="B67" s="46" t="s">
        <v>639</v>
      </c>
      <c r="C67" s="328"/>
      <c r="D67" s="308"/>
      <c r="E67" s="495"/>
      <c r="F67" s="308"/>
    </row>
    <row r="68" spans="1:6" ht="37.5" hidden="1" x14ac:dyDescent="0.3">
      <c r="A68" s="334"/>
      <c r="B68" s="46" t="s">
        <v>640</v>
      </c>
      <c r="C68" s="328"/>
      <c r="D68" s="308"/>
      <c r="E68" s="495"/>
      <c r="F68" s="308"/>
    </row>
    <row r="69" spans="1:6" ht="18.75" hidden="1" x14ac:dyDescent="0.3">
      <c r="A69" s="334"/>
      <c r="B69" s="46" t="s">
        <v>641</v>
      </c>
      <c r="C69" s="328"/>
      <c r="D69" s="308"/>
      <c r="E69" s="495"/>
      <c r="F69" s="308"/>
    </row>
    <row r="70" spans="1:6" ht="18.75" hidden="1" x14ac:dyDescent="0.3">
      <c r="A70" s="334"/>
      <c r="B70" s="46" t="s">
        <v>642</v>
      </c>
      <c r="C70" s="328"/>
      <c r="D70" s="308"/>
      <c r="E70" s="495"/>
      <c r="F70" s="308"/>
    </row>
    <row r="71" spans="1:6" ht="18.75" hidden="1" x14ac:dyDescent="0.3">
      <c r="A71" s="334"/>
      <c r="B71" s="46" t="s">
        <v>643</v>
      </c>
      <c r="C71" s="328"/>
      <c r="D71" s="308"/>
      <c r="E71" s="495"/>
      <c r="F71" s="308"/>
    </row>
    <row r="72" spans="1:6" ht="18.75" x14ac:dyDescent="0.3">
      <c r="A72" s="334"/>
      <c r="B72" s="612" t="s">
        <v>691</v>
      </c>
      <c r="C72" s="328"/>
      <c r="D72" s="308"/>
      <c r="E72" s="495"/>
      <c r="F72" s="308">
        <v>800000</v>
      </c>
    </row>
    <row r="73" spans="1:6" ht="18.75" x14ac:dyDescent="0.3">
      <c r="A73" s="334"/>
      <c r="B73" s="327"/>
      <c r="C73" s="328"/>
      <c r="D73" s="308"/>
      <c r="E73" s="495"/>
      <c r="F73" s="308"/>
    </row>
    <row r="74" spans="1:6" ht="18.75" x14ac:dyDescent="0.3">
      <c r="A74" s="334"/>
      <c r="B74" s="327"/>
      <c r="C74" s="328"/>
      <c r="D74" s="308"/>
      <c r="E74" s="495"/>
      <c r="F74" s="308"/>
    </row>
    <row r="75" spans="1:6" ht="18.75" hidden="1" x14ac:dyDescent="0.3">
      <c r="A75" s="334"/>
      <c r="B75" s="327"/>
      <c r="C75" s="328"/>
      <c r="D75" s="308"/>
      <c r="E75" s="495"/>
      <c r="F75" s="308"/>
    </row>
    <row r="76" spans="1:6" ht="18.75" hidden="1" x14ac:dyDescent="0.3">
      <c r="A76" s="334"/>
      <c r="B76" s="327"/>
      <c r="C76" s="328"/>
      <c r="D76" s="308"/>
      <c r="E76" s="495"/>
      <c r="F76" s="308"/>
    </row>
    <row r="77" spans="1:6" ht="18.75" hidden="1" x14ac:dyDescent="0.3">
      <c r="A77" s="334"/>
      <c r="B77" s="327"/>
      <c r="C77" s="328"/>
      <c r="D77" s="308"/>
      <c r="E77" s="495"/>
      <c r="F77" s="308"/>
    </row>
    <row r="78" spans="1:6" ht="18.75" hidden="1" x14ac:dyDescent="0.3">
      <c r="A78" s="334"/>
      <c r="B78" s="327"/>
      <c r="C78" s="328"/>
      <c r="D78" s="308"/>
      <c r="E78" s="495"/>
      <c r="F78" s="308"/>
    </row>
    <row r="79" spans="1:6" ht="18.75" hidden="1" x14ac:dyDescent="0.3">
      <c r="A79" s="334"/>
      <c r="B79" s="327"/>
      <c r="C79" s="328"/>
      <c r="D79" s="308"/>
      <c r="E79" s="495"/>
      <c r="F79" s="308"/>
    </row>
    <row r="80" spans="1:6" ht="21" customHeight="1" x14ac:dyDescent="0.25">
      <c r="A80" s="504"/>
      <c r="B80" s="505" t="s">
        <v>295</v>
      </c>
      <c r="C80" s="468" t="s">
        <v>305</v>
      </c>
      <c r="D80" s="506">
        <f>D24+D20+D16+D12</f>
        <v>0</v>
      </c>
      <c r="E80" s="497" t="s">
        <v>305</v>
      </c>
      <c r="F80" s="506">
        <f>F12+F16+F20+F24</f>
        <v>800000</v>
      </c>
    </row>
    <row r="83" spans="1:6" ht="18.75" x14ac:dyDescent="0.25">
      <c r="A83" s="696" t="s">
        <v>762</v>
      </c>
      <c r="B83" s="477"/>
      <c r="C83" s="477"/>
      <c r="D83" s="476"/>
      <c r="E83" s="477"/>
      <c r="F83" s="864" t="s">
        <v>1101</v>
      </c>
    </row>
    <row r="84" spans="1:6" x14ac:dyDescent="0.25">
      <c r="A84" s="297"/>
      <c r="B84" s="297"/>
      <c r="C84" s="297"/>
      <c r="D84" s="298" t="s">
        <v>131</v>
      </c>
      <c r="E84" s="297"/>
      <c r="F84" s="298" t="s">
        <v>132</v>
      </c>
    </row>
    <row r="85" spans="1:6" ht="15.75" x14ac:dyDescent="0.25">
      <c r="A85" s="41"/>
      <c r="B85" s="41"/>
      <c r="C85" s="41"/>
      <c r="D85" s="41"/>
      <c r="E85" s="41"/>
      <c r="F85" s="41"/>
    </row>
    <row r="86" spans="1:6" ht="18.75" x14ac:dyDescent="0.25">
      <c r="A86" s="475" t="s">
        <v>133</v>
      </c>
      <c r="B86" s="477"/>
      <c r="C86" s="477"/>
      <c r="D86" s="476"/>
      <c r="E86" s="477"/>
      <c r="F86" s="869" t="s">
        <v>1104</v>
      </c>
    </row>
    <row r="87" spans="1:6" x14ac:dyDescent="0.25">
      <c r="A87" s="297"/>
      <c r="B87" s="297"/>
      <c r="C87" s="297"/>
      <c r="D87" s="298" t="s">
        <v>131</v>
      </c>
      <c r="E87" s="297"/>
      <c r="F87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view="pageBreakPreview" topLeftCell="A2" zoomScale="80" zoomScaleSheetLayoutView="80" workbookViewId="0">
      <selection activeCell="R39" sqref="R39"/>
    </sheetView>
  </sheetViews>
  <sheetFormatPr defaultRowHeight="15" x14ac:dyDescent="0.25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252" width="9.140625" style="122"/>
    <col min="253" max="253" width="8.140625" style="122" customWidth="1"/>
    <col min="254" max="254" width="85.140625" style="122" customWidth="1"/>
    <col min="255" max="255" width="27.85546875" style="122" customWidth="1"/>
    <col min="256" max="256" width="31.42578125" style="122" customWidth="1"/>
    <col min="257" max="257" width="28.140625" style="122" customWidth="1"/>
    <col min="258" max="258" width="31.140625" style="122" customWidth="1"/>
    <col min="259" max="261" width="16.7109375" style="122" customWidth="1"/>
    <col min="262" max="262" width="17.5703125" style="122" customWidth="1"/>
    <col min="263" max="508" width="9.140625" style="122"/>
    <col min="509" max="509" width="8.140625" style="122" customWidth="1"/>
    <col min="510" max="510" width="85.140625" style="122" customWidth="1"/>
    <col min="511" max="511" width="27.85546875" style="122" customWidth="1"/>
    <col min="512" max="512" width="31.42578125" style="122" customWidth="1"/>
    <col min="513" max="513" width="28.140625" style="122" customWidth="1"/>
    <col min="514" max="514" width="31.140625" style="122" customWidth="1"/>
    <col min="515" max="517" width="16.7109375" style="122" customWidth="1"/>
    <col min="518" max="518" width="17.5703125" style="122" customWidth="1"/>
    <col min="519" max="764" width="9.140625" style="122"/>
    <col min="765" max="765" width="8.140625" style="122" customWidth="1"/>
    <col min="766" max="766" width="85.140625" style="122" customWidth="1"/>
    <col min="767" max="767" width="27.85546875" style="122" customWidth="1"/>
    <col min="768" max="768" width="31.42578125" style="122" customWidth="1"/>
    <col min="769" max="769" width="28.140625" style="122" customWidth="1"/>
    <col min="770" max="770" width="31.140625" style="122" customWidth="1"/>
    <col min="771" max="773" width="16.7109375" style="122" customWidth="1"/>
    <col min="774" max="774" width="17.5703125" style="122" customWidth="1"/>
    <col min="775" max="1020" width="9.140625" style="122"/>
    <col min="1021" max="1021" width="8.140625" style="122" customWidth="1"/>
    <col min="1022" max="1022" width="85.140625" style="122" customWidth="1"/>
    <col min="1023" max="1023" width="27.85546875" style="122" customWidth="1"/>
    <col min="1024" max="1024" width="31.42578125" style="122" customWidth="1"/>
    <col min="1025" max="1025" width="28.140625" style="122" customWidth="1"/>
    <col min="1026" max="1026" width="31.140625" style="122" customWidth="1"/>
    <col min="1027" max="1029" width="16.7109375" style="122" customWidth="1"/>
    <col min="1030" max="1030" width="17.5703125" style="122" customWidth="1"/>
    <col min="1031" max="1276" width="9.140625" style="122"/>
    <col min="1277" max="1277" width="8.140625" style="122" customWidth="1"/>
    <col min="1278" max="1278" width="85.140625" style="122" customWidth="1"/>
    <col min="1279" max="1279" width="27.85546875" style="122" customWidth="1"/>
    <col min="1280" max="1280" width="31.42578125" style="122" customWidth="1"/>
    <col min="1281" max="1281" width="28.140625" style="122" customWidth="1"/>
    <col min="1282" max="1282" width="31.140625" style="122" customWidth="1"/>
    <col min="1283" max="1285" width="16.7109375" style="122" customWidth="1"/>
    <col min="1286" max="1286" width="17.5703125" style="122" customWidth="1"/>
    <col min="1287" max="1532" width="9.140625" style="122"/>
    <col min="1533" max="1533" width="8.140625" style="122" customWidth="1"/>
    <col min="1534" max="1534" width="85.140625" style="122" customWidth="1"/>
    <col min="1535" max="1535" width="27.85546875" style="122" customWidth="1"/>
    <col min="1536" max="1536" width="31.42578125" style="122" customWidth="1"/>
    <col min="1537" max="1537" width="28.140625" style="122" customWidth="1"/>
    <col min="1538" max="1538" width="31.140625" style="122" customWidth="1"/>
    <col min="1539" max="1541" width="16.7109375" style="122" customWidth="1"/>
    <col min="1542" max="1542" width="17.5703125" style="122" customWidth="1"/>
    <col min="1543" max="1788" width="9.140625" style="122"/>
    <col min="1789" max="1789" width="8.140625" style="122" customWidth="1"/>
    <col min="1790" max="1790" width="85.140625" style="122" customWidth="1"/>
    <col min="1791" max="1791" width="27.85546875" style="122" customWidth="1"/>
    <col min="1792" max="1792" width="31.42578125" style="122" customWidth="1"/>
    <col min="1793" max="1793" width="28.140625" style="122" customWidth="1"/>
    <col min="1794" max="1794" width="31.140625" style="122" customWidth="1"/>
    <col min="1795" max="1797" width="16.7109375" style="122" customWidth="1"/>
    <col min="1798" max="1798" width="17.5703125" style="122" customWidth="1"/>
    <col min="1799" max="2044" width="9.140625" style="122"/>
    <col min="2045" max="2045" width="8.140625" style="122" customWidth="1"/>
    <col min="2046" max="2046" width="85.140625" style="122" customWidth="1"/>
    <col min="2047" max="2047" width="27.85546875" style="122" customWidth="1"/>
    <col min="2048" max="2048" width="31.42578125" style="122" customWidth="1"/>
    <col min="2049" max="2049" width="28.140625" style="122" customWidth="1"/>
    <col min="2050" max="2050" width="31.140625" style="122" customWidth="1"/>
    <col min="2051" max="2053" width="16.7109375" style="122" customWidth="1"/>
    <col min="2054" max="2054" width="17.5703125" style="122" customWidth="1"/>
    <col min="2055" max="2300" width="9.140625" style="122"/>
    <col min="2301" max="2301" width="8.140625" style="122" customWidth="1"/>
    <col min="2302" max="2302" width="85.140625" style="122" customWidth="1"/>
    <col min="2303" max="2303" width="27.85546875" style="122" customWidth="1"/>
    <col min="2304" max="2304" width="31.42578125" style="122" customWidth="1"/>
    <col min="2305" max="2305" width="28.140625" style="122" customWidth="1"/>
    <col min="2306" max="2306" width="31.140625" style="122" customWidth="1"/>
    <col min="2307" max="2309" width="16.7109375" style="122" customWidth="1"/>
    <col min="2310" max="2310" width="17.5703125" style="122" customWidth="1"/>
    <col min="2311" max="2556" width="9.140625" style="122"/>
    <col min="2557" max="2557" width="8.140625" style="122" customWidth="1"/>
    <col min="2558" max="2558" width="85.140625" style="122" customWidth="1"/>
    <col min="2559" max="2559" width="27.85546875" style="122" customWidth="1"/>
    <col min="2560" max="2560" width="31.42578125" style="122" customWidth="1"/>
    <col min="2561" max="2561" width="28.140625" style="122" customWidth="1"/>
    <col min="2562" max="2562" width="31.140625" style="122" customWidth="1"/>
    <col min="2563" max="2565" width="16.7109375" style="122" customWidth="1"/>
    <col min="2566" max="2566" width="17.5703125" style="122" customWidth="1"/>
    <col min="2567" max="2812" width="9.140625" style="122"/>
    <col min="2813" max="2813" width="8.140625" style="122" customWidth="1"/>
    <col min="2814" max="2814" width="85.140625" style="122" customWidth="1"/>
    <col min="2815" max="2815" width="27.85546875" style="122" customWidth="1"/>
    <col min="2816" max="2816" width="31.42578125" style="122" customWidth="1"/>
    <col min="2817" max="2817" width="28.140625" style="122" customWidth="1"/>
    <col min="2818" max="2818" width="31.140625" style="122" customWidth="1"/>
    <col min="2819" max="2821" width="16.7109375" style="122" customWidth="1"/>
    <col min="2822" max="2822" width="17.5703125" style="122" customWidth="1"/>
    <col min="2823" max="3068" width="9.140625" style="122"/>
    <col min="3069" max="3069" width="8.140625" style="122" customWidth="1"/>
    <col min="3070" max="3070" width="85.140625" style="122" customWidth="1"/>
    <col min="3071" max="3071" width="27.85546875" style="122" customWidth="1"/>
    <col min="3072" max="3072" width="31.42578125" style="122" customWidth="1"/>
    <col min="3073" max="3073" width="28.140625" style="122" customWidth="1"/>
    <col min="3074" max="3074" width="31.140625" style="122" customWidth="1"/>
    <col min="3075" max="3077" width="16.7109375" style="122" customWidth="1"/>
    <col min="3078" max="3078" width="17.5703125" style="122" customWidth="1"/>
    <col min="3079" max="3324" width="9.140625" style="122"/>
    <col min="3325" max="3325" width="8.140625" style="122" customWidth="1"/>
    <col min="3326" max="3326" width="85.140625" style="122" customWidth="1"/>
    <col min="3327" max="3327" width="27.85546875" style="122" customWidth="1"/>
    <col min="3328" max="3328" width="31.42578125" style="122" customWidth="1"/>
    <col min="3329" max="3329" width="28.140625" style="122" customWidth="1"/>
    <col min="3330" max="3330" width="31.140625" style="122" customWidth="1"/>
    <col min="3331" max="3333" width="16.7109375" style="122" customWidth="1"/>
    <col min="3334" max="3334" width="17.5703125" style="122" customWidth="1"/>
    <col min="3335" max="3580" width="9.140625" style="122"/>
    <col min="3581" max="3581" width="8.140625" style="122" customWidth="1"/>
    <col min="3582" max="3582" width="85.140625" style="122" customWidth="1"/>
    <col min="3583" max="3583" width="27.85546875" style="122" customWidth="1"/>
    <col min="3584" max="3584" width="31.42578125" style="122" customWidth="1"/>
    <col min="3585" max="3585" width="28.140625" style="122" customWidth="1"/>
    <col min="3586" max="3586" width="31.140625" style="122" customWidth="1"/>
    <col min="3587" max="3589" width="16.7109375" style="122" customWidth="1"/>
    <col min="3590" max="3590" width="17.5703125" style="122" customWidth="1"/>
    <col min="3591" max="3836" width="9.140625" style="122"/>
    <col min="3837" max="3837" width="8.140625" style="122" customWidth="1"/>
    <col min="3838" max="3838" width="85.140625" style="122" customWidth="1"/>
    <col min="3839" max="3839" width="27.85546875" style="122" customWidth="1"/>
    <col min="3840" max="3840" width="31.42578125" style="122" customWidth="1"/>
    <col min="3841" max="3841" width="28.140625" style="122" customWidth="1"/>
    <col min="3842" max="3842" width="31.140625" style="122" customWidth="1"/>
    <col min="3843" max="3845" width="16.7109375" style="122" customWidth="1"/>
    <col min="3846" max="3846" width="17.5703125" style="122" customWidth="1"/>
    <col min="3847" max="4092" width="9.140625" style="122"/>
    <col min="4093" max="4093" width="8.140625" style="122" customWidth="1"/>
    <col min="4094" max="4094" width="85.140625" style="122" customWidth="1"/>
    <col min="4095" max="4095" width="27.85546875" style="122" customWidth="1"/>
    <col min="4096" max="4096" width="31.42578125" style="122" customWidth="1"/>
    <col min="4097" max="4097" width="28.140625" style="122" customWidth="1"/>
    <col min="4098" max="4098" width="31.140625" style="122" customWidth="1"/>
    <col min="4099" max="4101" width="16.7109375" style="122" customWidth="1"/>
    <col min="4102" max="4102" width="17.5703125" style="122" customWidth="1"/>
    <col min="4103" max="4348" width="9.140625" style="122"/>
    <col min="4349" max="4349" width="8.140625" style="122" customWidth="1"/>
    <col min="4350" max="4350" width="85.140625" style="122" customWidth="1"/>
    <col min="4351" max="4351" width="27.85546875" style="122" customWidth="1"/>
    <col min="4352" max="4352" width="31.42578125" style="122" customWidth="1"/>
    <col min="4353" max="4353" width="28.140625" style="122" customWidth="1"/>
    <col min="4354" max="4354" width="31.140625" style="122" customWidth="1"/>
    <col min="4355" max="4357" width="16.7109375" style="122" customWidth="1"/>
    <col min="4358" max="4358" width="17.5703125" style="122" customWidth="1"/>
    <col min="4359" max="4604" width="9.140625" style="122"/>
    <col min="4605" max="4605" width="8.140625" style="122" customWidth="1"/>
    <col min="4606" max="4606" width="85.140625" style="122" customWidth="1"/>
    <col min="4607" max="4607" width="27.85546875" style="122" customWidth="1"/>
    <col min="4608" max="4608" width="31.42578125" style="122" customWidth="1"/>
    <col min="4609" max="4609" width="28.140625" style="122" customWidth="1"/>
    <col min="4610" max="4610" width="31.140625" style="122" customWidth="1"/>
    <col min="4611" max="4613" width="16.7109375" style="122" customWidth="1"/>
    <col min="4614" max="4614" width="17.5703125" style="122" customWidth="1"/>
    <col min="4615" max="4860" width="9.140625" style="122"/>
    <col min="4861" max="4861" width="8.140625" style="122" customWidth="1"/>
    <col min="4862" max="4862" width="85.140625" style="122" customWidth="1"/>
    <col min="4863" max="4863" width="27.85546875" style="122" customWidth="1"/>
    <col min="4864" max="4864" width="31.42578125" style="122" customWidth="1"/>
    <col min="4865" max="4865" width="28.140625" style="122" customWidth="1"/>
    <col min="4866" max="4866" width="31.140625" style="122" customWidth="1"/>
    <col min="4867" max="4869" width="16.7109375" style="122" customWidth="1"/>
    <col min="4870" max="4870" width="17.5703125" style="122" customWidth="1"/>
    <col min="4871" max="5116" width="9.140625" style="122"/>
    <col min="5117" max="5117" width="8.140625" style="122" customWidth="1"/>
    <col min="5118" max="5118" width="85.140625" style="122" customWidth="1"/>
    <col min="5119" max="5119" width="27.85546875" style="122" customWidth="1"/>
    <col min="5120" max="5120" width="31.42578125" style="122" customWidth="1"/>
    <col min="5121" max="5121" width="28.140625" style="122" customWidth="1"/>
    <col min="5122" max="5122" width="31.140625" style="122" customWidth="1"/>
    <col min="5123" max="5125" width="16.7109375" style="122" customWidth="1"/>
    <col min="5126" max="5126" width="17.5703125" style="122" customWidth="1"/>
    <col min="5127" max="5372" width="9.140625" style="122"/>
    <col min="5373" max="5373" width="8.140625" style="122" customWidth="1"/>
    <col min="5374" max="5374" width="85.140625" style="122" customWidth="1"/>
    <col min="5375" max="5375" width="27.85546875" style="122" customWidth="1"/>
    <col min="5376" max="5376" width="31.42578125" style="122" customWidth="1"/>
    <col min="5377" max="5377" width="28.140625" style="122" customWidth="1"/>
    <col min="5378" max="5378" width="31.140625" style="122" customWidth="1"/>
    <col min="5379" max="5381" width="16.7109375" style="122" customWidth="1"/>
    <col min="5382" max="5382" width="17.5703125" style="122" customWidth="1"/>
    <col min="5383" max="5628" width="9.140625" style="122"/>
    <col min="5629" max="5629" width="8.140625" style="122" customWidth="1"/>
    <col min="5630" max="5630" width="85.140625" style="122" customWidth="1"/>
    <col min="5631" max="5631" width="27.85546875" style="122" customWidth="1"/>
    <col min="5632" max="5632" width="31.42578125" style="122" customWidth="1"/>
    <col min="5633" max="5633" width="28.140625" style="122" customWidth="1"/>
    <col min="5634" max="5634" width="31.140625" style="122" customWidth="1"/>
    <col min="5635" max="5637" width="16.7109375" style="122" customWidth="1"/>
    <col min="5638" max="5638" width="17.5703125" style="122" customWidth="1"/>
    <col min="5639" max="5884" width="9.140625" style="122"/>
    <col min="5885" max="5885" width="8.140625" style="122" customWidth="1"/>
    <col min="5886" max="5886" width="85.140625" style="122" customWidth="1"/>
    <col min="5887" max="5887" width="27.85546875" style="122" customWidth="1"/>
    <col min="5888" max="5888" width="31.42578125" style="122" customWidth="1"/>
    <col min="5889" max="5889" width="28.140625" style="122" customWidth="1"/>
    <col min="5890" max="5890" width="31.140625" style="122" customWidth="1"/>
    <col min="5891" max="5893" width="16.7109375" style="122" customWidth="1"/>
    <col min="5894" max="5894" width="17.5703125" style="122" customWidth="1"/>
    <col min="5895" max="6140" width="9.140625" style="122"/>
    <col min="6141" max="6141" width="8.140625" style="122" customWidth="1"/>
    <col min="6142" max="6142" width="85.140625" style="122" customWidth="1"/>
    <col min="6143" max="6143" width="27.85546875" style="122" customWidth="1"/>
    <col min="6144" max="6144" width="31.42578125" style="122" customWidth="1"/>
    <col min="6145" max="6145" width="28.140625" style="122" customWidth="1"/>
    <col min="6146" max="6146" width="31.140625" style="122" customWidth="1"/>
    <col min="6147" max="6149" width="16.7109375" style="122" customWidth="1"/>
    <col min="6150" max="6150" width="17.5703125" style="122" customWidth="1"/>
    <col min="6151" max="6396" width="9.140625" style="122"/>
    <col min="6397" max="6397" width="8.140625" style="122" customWidth="1"/>
    <col min="6398" max="6398" width="85.140625" style="122" customWidth="1"/>
    <col min="6399" max="6399" width="27.85546875" style="122" customWidth="1"/>
    <col min="6400" max="6400" width="31.42578125" style="122" customWidth="1"/>
    <col min="6401" max="6401" width="28.140625" style="122" customWidth="1"/>
    <col min="6402" max="6402" width="31.140625" style="122" customWidth="1"/>
    <col min="6403" max="6405" width="16.7109375" style="122" customWidth="1"/>
    <col min="6406" max="6406" width="17.5703125" style="122" customWidth="1"/>
    <col min="6407" max="6652" width="9.140625" style="122"/>
    <col min="6653" max="6653" width="8.140625" style="122" customWidth="1"/>
    <col min="6654" max="6654" width="85.140625" style="122" customWidth="1"/>
    <col min="6655" max="6655" width="27.85546875" style="122" customWidth="1"/>
    <col min="6656" max="6656" width="31.42578125" style="122" customWidth="1"/>
    <col min="6657" max="6657" width="28.140625" style="122" customWidth="1"/>
    <col min="6658" max="6658" width="31.140625" style="122" customWidth="1"/>
    <col min="6659" max="6661" width="16.7109375" style="122" customWidth="1"/>
    <col min="6662" max="6662" width="17.5703125" style="122" customWidth="1"/>
    <col min="6663" max="6908" width="9.140625" style="122"/>
    <col min="6909" max="6909" width="8.140625" style="122" customWidth="1"/>
    <col min="6910" max="6910" width="85.140625" style="122" customWidth="1"/>
    <col min="6911" max="6911" width="27.85546875" style="122" customWidth="1"/>
    <col min="6912" max="6912" width="31.42578125" style="122" customWidth="1"/>
    <col min="6913" max="6913" width="28.140625" style="122" customWidth="1"/>
    <col min="6914" max="6914" width="31.140625" style="122" customWidth="1"/>
    <col min="6915" max="6917" width="16.7109375" style="122" customWidth="1"/>
    <col min="6918" max="6918" width="17.5703125" style="122" customWidth="1"/>
    <col min="6919" max="7164" width="9.140625" style="122"/>
    <col min="7165" max="7165" width="8.140625" style="122" customWidth="1"/>
    <col min="7166" max="7166" width="85.140625" style="122" customWidth="1"/>
    <col min="7167" max="7167" width="27.85546875" style="122" customWidth="1"/>
    <col min="7168" max="7168" width="31.42578125" style="122" customWidth="1"/>
    <col min="7169" max="7169" width="28.140625" style="122" customWidth="1"/>
    <col min="7170" max="7170" width="31.140625" style="122" customWidth="1"/>
    <col min="7171" max="7173" width="16.7109375" style="122" customWidth="1"/>
    <col min="7174" max="7174" width="17.5703125" style="122" customWidth="1"/>
    <col min="7175" max="7420" width="9.140625" style="122"/>
    <col min="7421" max="7421" width="8.140625" style="122" customWidth="1"/>
    <col min="7422" max="7422" width="85.140625" style="122" customWidth="1"/>
    <col min="7423" max="7423" width="27.85546875" style="122" customWidth="1"/>
    <col min="7424" max="7424" width="31.42578125" style="122" customWidth="1"/>
    <col min="7425" max="7425" width="28.140625" style="122" customWidth="1"/>
    <col min="7426" max="7426" width="31.140625" style="122" customWidth="1"/>
    <col min="7427" max="7429" width="16.7109375" style="122" customWidth="1"/>
    <col min="7430" max="7430" width="17.5703125" style="122" customWidth="1"/>
    <col min="7431" max="7676" width="9.140625" style="122"/>
    <col min="7677" max="7677" width="8.140625" style="122" customWidth="1"/>
    <col min="7678" max="7678" width="85.140625" style="122" customWidth="1"/>
    <col min="7679" max="7679" width="27.85546875" style="122" customWidth="1"/>
    <col min="7680" max="7680" width="31.42578125" style="122" customWidth="1"/>
    <col min="7681" max="7681" width="28.140625" style="122" customWidth="1"/>
    <col min="7682" max="7682" width="31.140625" style="122" customWidth="1"/>
    <col min="7683" max="7685" width="16.7109375" style="122" customWidth="1"/>
    <col min="7686" max="7686" width="17.5703125" style="122" customWidth="1"/>
    <col min="7687" max="7932" width="9.140625" style="122"/>
    <col min="7933" max="7933" width="8.140625" style="122" customWidth="1"/>
    <col min="7934" max="7934" width="85.140625" style="122" customWidth="1"/>
    <col min="7935" max="7935" width="27.85546875" style="122" customWidth="1"/>
    <col min="7936" max="7936" width="31.42578125" style="122" customWidth="1"/>
    <col min="7937" max="7937" width="28.140625" style="122" customWidth="1"/>
    <col min="7938" max="7938" width="31.140625" style="122" customWidth="1"/>
    <col min="7939" max="7941" width="16.7109375" style="122" customWidth="1"/>
    <col min="7942" max="7942" width="17.5703125" style="122" customWidth="1"/>
    <col min="7943" max="8188" width="9.140625" style="122"/>
    <col min="8189" max="8189" width="8.140625" style="122" customWidth="1"/>
    <col min="8190" max="8190" width="85.140625" style="122" customWidth="1"/>
    <col min="8191" max="8191" width="27.85546875" style="122" customWidth="1"/>
    <col min="8192" max="8192" width="31.42578125" style="122" customWidth="1"/>
    <col min="8193" max="8193" width="28.140625" style="122" customWidth="1"/>
    <col min="8194" max="8194" width="31.140625" style="122" customWidth="1"/>
    <col min="8195" max="8197" width="16.7109375" style="122" customWidth="1"/>
    <col min="8198" max="8198" width="17.5703125" style="122" customWidth="1"/>
    <col min="8199" max="8444" width="9.140625" style="122"/>
    <col min="8445" max="8445" width="8.140625" style="122" customWidth="1"/>
    <col min="8446" max="8446" width="85.140625" style="122" customWidth="1"/>
    <col min="8447" max="8447" width="27.85546875" style="122" customWidth="1"/>
    <col min="8448" max="8448" width="31.42578125" style="122" customWidth="1"/>
    <col min="8449" max="8449" width="28.140625" style="122" customWidth="1"/>
    <col min="8450" max="8450" width="31.140625" style="122" customWidth="1"/>
    <col min="8451" max="8453" width="16.7109375" style="122" customWidth="1"/>
    <col min="8454" max="8454" width="17.5703125" style="122" customWidth="1"/>
    <col min="8455" max="8700" width="9.140625" style="122"/>
    <col min="8701" max="8701" width="8.140625" style="122" customWidth="1"/>
    <col min="8702" max="8702" width="85.140625" style="122" customWidth="1"/>
    <col min="8703" max="8703" width="27.85546875" style="122" customWidth="1"/>
    <col min="8704" max="8704" width="31.42578125" style="122" customWidth="1"/>
    <col min="8705" max="8705" width="28.140625" style="122" customWidth="1"/>
    <col min="8706" max="8706" width="31.140625" style="122" customWidth="1"/>
    <col min="8707" max="8709" width="16.7109375" style="122" customWidth="1"/>
    <col min="8710" max="8710" width="17.5703125" style="122" customWidth="1"/>
    <col min="8711" max="8956" width="9.140625" style="122"/>
    <col min="8957" max="8957" width="8.140625" style="122" customWidth="1"/>
    <col min="8958" max="8958" width="85.140625" style="122" customWidth="1"/>
    <col min="8959" max="8959" width="27.85546875" style="122" customWidth="1"/>
    <col min="8960" max="8960" width="31.42578125" style="122" customWidth="1"/>
    <col min="8961" max="8961" width="28.140625" style="122" customWidth="1"/>
    <col min="8962" max="8962" width="31.140625" style="122" customWidth="1"/>
    <col min="8963" max="8965" width="16.7109375" style="122" customWidth="1"/>
    <col min="8966" max="8966" width="17.5703125" style="122" customWidth="1"/>
    <col min="8967" max="9212" width="9.140625" style="122"/>
    <col min="9213" max="9213" width="8.140625" style="122" customWidth="1"/>
    <col min="9214" max="9214" width="85.140625" style="122" customWidth="1"/>
    <col min="9215" max="9215" width="27.85546875" style="122" customWidth="1"/>
    <col min="9216" max="9216" width="31.42578125" style="122" customWidth="1"/>
    <col min="9217" max="9217" width="28.140625" style="122" customWidth="1"/>
    <col min="9218" max="9218" width="31.140625" style="122" customWidth="1"/>
    <col min="9219" max="9221" width="16.7109375" style="122" customWidth="1"/>
    <col min="9222" max="9222" width="17.5703125" style="122" customWidth="1"/>
    <col min="9223" max="9468" width="9.140625" style="122"/>
    <col min="9469" max="9469" width="8.140625" style="122" customWidth="1"/>
    <col min="9470" max="9470" width="85.140625" style="122" customWidth="1"/>
    <col min="9471" max="9471" width="27.85546875" style="122" customWidth="1"/>
    <col min="9472" max="9472" width="31.42578125" style="122" customWidth="1"/>
    <col min="9473" max="9473" width="28.140625" style="122" customWidth="1"/>
    <col min="9474" max="9474" width="31.140625" style="122" customWidth="1"/>
    <col min="9475" max="9477" width="16.7109375" style="122" customWidth="1"/>
    <col min="9478" max="9478" width="17.5703125" style="122" customWidth="1"/>
    <col min="9479" max="9724" width="9.140625" style="122"/>
    <col min="9725" max="9725" width="8.140625" style="122" customWidth="1"/>
    <col min="9726" max="9726" width="85.140625" style="122" customWidth="1"/>
    <col min="9727" max="9727" width="27.85546875" style="122" customWidth="1"/>
    <col min="9728" max="9728" width="31.42578125" style="122" customWidth="1"/>
    <col min="9729" max="9729" width="28.140625" style="122" customWidth="1"/>
    <col min="9730" max="9730" width="31.140625" style="122" customWidth="1"/>
    <col min="9731" max="9733" width="16.7109375" style="122" customWidth="1"/>
    <col min="9734" max="9734" width="17.5703125" style="122" customWidth="1"/>
    <col min="9735" max="9980" width="9.140625" style="122"/>
    <col min="9981" max="9981" width="8.140625" style="122" customWidth="1"/>
    <col min="9982" max="9982" width="85.140625" style="122" customWidth="1"/>
    <col min="9983" max="9983" width="27.85546875" style="122" customWidth="1"/>
    <col min="9984" max="9984" width="31.42578125" style="122" customWidth="1"/>
    <col min="9985" max="9985" width="28.140625" style="122" customWidth="1"/>
    <col min="9986" max="9986" width="31.140625" style="122" customWidth="1"/>
    <col min="9987" max="9989" width="16.7109375" style="122" customWidth="1"/>
    <col min="9990" max="9990" width="17.5703125" style="122" customWidth="1"/>
    <col min="9991" max="10236" width="9.140625" style="122"/>
    <col min="10237" max="10237" width="8.140625" style="122" customWidth="1"/>
    <col min="10238" max="10238" width="85.140625" style="122" customWidth="1"/>
    <col min="10239" max="10239" width="27.85546875" style="122" customWidth="1"/>
    <col min="10240" max="10240" width="31.42578125" style="122" customWidth="1"/>
    <col min="10241" max="10241" width="28.140625" style="122" customWidth="1"/>
    <col min="10242" max="10242" width="31.140625" style="122" customWidth="1"/>
    <col min="10243" max="10245" width="16.7109375" style="122" customWidth="1"/>
    <col min="10246" max="10246" width="17.5703125" style="122" customWidth="1"/>
    <col min="10247" max="10492" width="9.140625" style="122"/>
    <col min="10493" max="10493" width="8.140625" style="122" customWidth="1"/>
    <col min="10494" max="10494" width="85.140625" style="122" customWidth="1"/>
    <col min="10495" max="10495" width="27.85546875" style="122" customWidth="1"/>
    <col min="10496" max="10496" width="31.42578125" style="122" customWidth="1"/>
    <col min="10497" max="10497" width="28.140625" style="122" customWidth="1"/>
    <col min="10498" max="10498" width="31.140625" style="122" customWidth="1"/>
    <col min="10499" max="10501" width="16.7109375" style="122" customWidth="1"/>
    <col min="10502" max="10502" width="17.5703125" style="122" customWidth="1"/>
    <col min="10503" max="10748" width="9.140625" style="122"/>
    <col min="10749" max="10749" width="8.140625" style="122" customWidth="1"/>
    <col min="10750" max="10750" width="85.140625" style="122" customWidth="1"/>
    <col min="10751" max="10751" width="27.85546875" style="122" customWidth="1"/>
    <col min="10752" max="10752" width="31.42578125" style="122" customWidth="1"/>
    <col min="10753" max="10753" width="28.140625" style="122" customWidth="1"/>
    <col min="10754" max="10754" width="31.140625" style="122" customWidth="1"/>
    <col min="10755" max="10757" width="16.7109375" style="122" customWidth="1"/>
    <col min="10758" max="10758" width="17.5703125" style="122" customWidth="1"/>
    <col min="10759" max="11004" width="9.140625" style="122"/>
    <col min="11005" max="11005" width="8.140625" style="122" customWidth="1"/>
    <col min="11006" max="11006" width="85.140625" style="122" customWidth="1"/>
    <col min="11007" max="11007" width="27.85546875" style="122" customWidth="1"/>
    <col min="11008" max="11008" width="31.42578125" style="122" customWidth="1"/>
    <col min="11009" max="11009" width="28.140625" style="122" customWidth="1"/>
    <col min="11010" max="11010" width="31.140625" style="122" customWidth="1"/>
    <col min="11011" max="11013" width="16.7109375" style="122" customWidth="1"/>
    <col min="11014" max="11014" width="17.5703125" style="122" customWidth="1"/>
    <col min="11015" max="11260" width="9.140625" style="122"/>
    <col min="11261" max="11261" width="8.140625" style="122" customWidth="1"/>
    <col min="11262" max="11262" width="85.140625" style="122" customWidth="1"/>
    <col min="11263" max="11263" width="27.85546875" style="122" customWidth="1"/>
    <col min="11264" max="11264" width="31.42578125" style="122" customWidth="1"/>
    <col min="11265" max="11265" width="28.140625" style="122" customWidth="1"/>
    <col min="11266" max="11266" width="31.140625" style="122" customWidth="1"/>
    <col min="11267" max="11269" width="16.7109375" style="122" customWidth="1"/>
    <col min="11270" max="11270" width="17.5703125" style="122" customWidth="1"/>
    <col min="11271" max="11516" width="9.140625" style="122"/>
    <col min="11517" max="11517" width="8.140625" style="122" customWidth="1"/>
    <col min="11518" max="11518" width="85.140625" style="122" customWidth="1"/>
    <col min="11519" max="11519" width="27.85546875" style="122" customWidth="1"/>
    <col min="11520" max="11520" width="31.42578125" style="122" customWidth="1"/>
    <col min="11521" max="11521" width="28.140625" style="122" customWidth="1"/>
    <col min="11522" max="11522" width="31.140625" style="122" customWidth="1"/>
    <col min="11523" max="11525" width="16.7109375" style="122" customWidth="1"/>
    <col min="11526" max="11526" width="17.5703125" style="122" customWidth="1"/>
    <col min="11527" max="11772" width="9.140625" style="122"/>
    <col min="11773" max="11773" width="8.140625" style="122" customWidth="1"/>
    <col min="11774" max="11774" width="85.140625" style="122" customWidth="1"/>
    <col min="11775" max="11775" width="27.85546875" style="122" customWidth="1"/>
    <col min="11776" max="11776" width="31.42578125" style="122" customWidth="1"/>
    <col min="11777" max="11777" width="28.140625" style="122" customWidth="1"/>
    <col min="11778" max="11778" width="31.140625" style="122" customWidth="1"/>
    <col min="11779" max="11781" width="16.7109375" style="122" customWidth="1"/>
    <col min="11782" max="11782" width="17.5703125" style="122" customWidth="1"/>
    <col min="11783" max="12028" width="9.140625" style="122"/>
    <col min="12029" max="12029" width="8.140625" style="122" customWidth="1"/>
    <col min="12030" max="12030" width="85.140625" style="122" customWidth="1"/>
    <col min="12031" max="12031" width="27.85546875" style="122" customWidth="1"/>
    <col min="12032" max="12032" width="31.42578125" style="122" customWidth="1"/>
    <col min="12033" max="12033" width="28.140625" style="122" customWidth="1"/>
    <col min="12034" max="12034" width="31.140625" style="122" customWidth="1"/>
    <col min="12035" max="12037" width="16.7109375" style="122" customWidth="1"/>
    <col min="12038" max="12038" width="17.5703125" style="122" customWidth="1"/>
    <col min="12039" max="12284" width="9.140625" style="122"/>
    <col min="12285" max="12285" width="8.140625" style="122" customWidth="1"/>
    <col min="12286" max="12286" width="85.140625" style="122" customWidth="1"/>
    <col min="12287" max="12287" width="27.85546875" style="122" customWidth="1"/>
    <col min="12288" max="12288" width="31.42578125" style="122" customWidth="1"/>
    <col min="12289" max="12289" width="28.140625" style="122" customWidth="1"/>
    <col min="12290" max="12290" width="31.140625" style="122" customWidth="1"/>
    <col min="12291" max="12293" width="16.7109375" style="122" customWidth="1"/>
    <col min="12294" max="12294" width="17.5703125" style="122" customWidth="1"/>
    <col min="12295" max="12540" width="9.140625" style="122"/>
    <col min="12541" max="12541" width="8.140625" style="122" customWidth="1"/>
    <col min="12542" max="12542" width="85.140625" style="122" customWidth="1"/>
    <col min="12543" max="12543" width="27.85546875" style="122" customWidth="1"/>
    <col min="12544" max="12544" width="31.42578125" style="122" customWidth="1"/>
    <col min="12545" max="12545" width="28.140625" style="122" customWidth="1"/>
    <col min="12546" max="12546" width="31.140625" style="122" customWidth="1"/>
    <col min="12547" max="12549" width="16.7109375" style="122" customWidth="1"/>
    <col min="12550" max="12550" width="17.5703125" style="122" customWidth="1"/>
    <col min="12551" max="12796" width="9.140625" style="122"/>
    <col min="12797" max="12797" width="8.140625" style="122" customWidth="1"/>
    <col min="12798" max="12798" width="85.140625" style="122" customWidth="1"/>
    <col min="12799" max="12799" width="27.85546875" style="122" customWidth="1"/>
    <col min="12800" max="12800" width="31.42578125" style="122" customWidth="1"/>
    <col min="12801" max="12801" width="28.140625" style="122" customWidth="1"/>
    <col min="12802" max="12802" width="31.140625" style="122" customWidth="1"/>
    <col min="12803" max="12805" width="16.7109375" style="122" customWidth="1"/>
    <col min="12806" max="12806" width="17.5703125" style="122" customWidth="1"/>
    <col min="12807" max="13052" width="9.140625" style="122"/>
    <col min="13053" max="13053" width="8.140625" style="122" customWidth="1"/>
    <col min="13054" max="13054" width="85.140625" style="122" customWidth="1"/>
    <col min="13055" max="13055" width="27.85546875" style="122" customWidth="1"/>
    <col min="13056" max="13056" width="31.42578125" style="122" customWidth="1"/>
    <col min="13057" max="13057" width="28.140625" style="122" customWidth="1"/>
    <col min="13058" max="13058" width="31.140625" style="122" customWidth="1"/>
    <col min="13059" max="13061" width="16.7109375" style="122" customWidth="1"/>
    <col min="13062" max="13062" width="17.5703125" style="122" customWidth="1"/>
    <col min="13063" max="13308" width="9.140625" style="122"/>
    <col min="13309" max="13309" width="8.140625" style="122" customWidth="1"/>
    <col min="13310" max="13310" width="85.140625" style="122" customWidth="1"/>
    <col min="13311" max="13311" width="27.85546875" style="122" customWidth="1"/>
    <col min="13312" max="13312" width="31.42578125" style="122" customWidth="1"/>
    <col min="13313" max="13313" width="28.140625" style="122" customWidth="1"/>
    <col min="13314" max="13314" width="31.140625" style="122" customWidth="1"/>
    <col min="13315" max="13317" width="16.7109375" style="122" customWidth="1"/>
    <col min="13318" max="13318" width="17.5703125" style="122" customWidth="1"/>
    <col min="13319" max="13564" width="9.140625" style="122"/>
    <col min="13565" max="13565" width="8.140625" style="122" customWidth="1"/>
    <col min="13566" max="13566" width="85.140625" style="122" customWidth="1"/>
    <col min="13567" max="13567" width="27.85546875" style="122" customWidth="1"/>
    <col min="13568" max="13568" width="31.42578125" style="122" customWidth="1"/>
    <col min="13569" max="13569" width="28.140625" style="122" customWidth="1"/>
    <col min="13570" max="13570" width="31.140625" style="122" customWidth="1"/>
    <col min="13571" max="13573" width="16.7109375" style="122" customWidth="1"/>
    <col min="13574" max="13574" width="17.5703125" style="122" customWidth="1"/>
    <col min="13575" max="13820" width="9.140625" style="122"/>
    <col min="13821" max="13821" width="8.140625" style="122" customWidth="1"/>
    <col min="13822" max="13822" width="85.140625" style="122" customWidth="1"/>
    <col min="13823" max="13823" width="27.85546875" style="122" customWidth="1"/>
    <col min="13824" max="13824" width="31.42578125" style="122" customWidth="1"/>
    <col min="13825" max="13825" width="28.140625" style="122" customWidth="1"/>
    <col min="13826" max="13826" width="31.140625" style="122" customWidth="1"/>
    <col min="13827" max="13829" width="16.7109375" style="122" customWidth="1"/>
    <col min="13830" max="13830" width="17.5703125" style="122" customWidth="1"/>
    <col min="13831" max="14076" width="9.140625" style="122"/>
    <col min="14077" max="14077" width="8.140625" style="122" customWidth="1"/>
    <col min="14078" max="14078" width="85.140625" style="122" customWidth="1"/>
    <col min="14079" max="14079" width="27.85546875" style="122" customWidth="1"/>
    <col min="14080" max="14080" width="31.42578125" style="122" customWidth="1"/>
    <col min="14081" max="14081" width="28.140625" style="122" customWidth="1"/>
    <col min="14082" max="14082" width="31.140625" style="122" customWidth="1"/>
    <col min="14083" max="14085" width="16.7109375" style="122" customWidth="1"/>
    <col min="14086" max="14086" width="17.5703125" style="122" customWidth="1"/>
    <col min="14087" max="14332" width="9.140625" style="122"/>
    <col min="14333" max="14333" width="8.140625" style="122" customWidth="1"/>
    <col min="14334" max="14334" width="85.140625" style="122" customWidth="1"/>
    <col min="14335" max="14335" width="27.85546875" style="122" customWidth="1"/>
    <col min="14336" max="14336" width="31.42578125" style="122" customWidth="1"/>
    <col min="14337" max="14337" width="28.140625" style="122" customWidth="1"/>
    <col min="14338" max="14338" width="31.140625" style="122" customWidth="1"/>
    <col min="14339" max="14341" width="16.7109375" style="122" customWidth="1"/>
    <col min="14342" max="14342" width="17.5703125" style="122" customWidth="1"/>
    <col min="14343" max="14588" width="9.140625" style="122"/>
    <col min="14589" max="14589" width="8.140625" style="122" customWidth="1"/>
    <col min="14590" max="14590" width="85.140625" style="122" customWidth="1"/>
    <col min="14591" max="14591" width="27.85546875" style="122" customWidth="1"/>
    <col min="14592" max="14592" width="31.42578125" style="122" customWidth="1"/>
    <col min="14593" max="14593" width="28.140625" style="122" customWidth="1"/>
    <col min="14594" max="14594" width="31.140625" style="122" customWidth="1"/>
    <col min="14595" max="14597" width="16.7109375" style="122" customWidth="1"/>
    <col min="14598" max="14598" width="17.5703125" style="122" customWidth="1"/>
    <col min="14599" max="14844" width="9.140625" style="122"/>
    <col min="14845" max="14845" width="8.140625" style="122" customWidth="1"/>
    <col min="14846" max="14846" width="85.140625" style="122" customWidth="1"/>
    <col min="14847" max="14847" width="27.85546875" style="122" customWidth="1"/>
    <col min="14848" max="14848" width="31.42578125" style="122" customWidth="1"/>
    <col min="14849" max="14849" width="28.140625" style="122" customWidth="1"/>
    <col min="14850" max="14850" width="31.140625" style="122" customWidth="1"/>
    <col min="14851" max="14853" width="16.7109375" style="122" customWidth="1"/>
    <col min="14854" max="14854" width="17.5703125" style="122" customWidth="1"/>
    <col min="14855" max="15100" width="9.140625" style="122"/>
    <col min="15101" max="15101" width="8.140625" style="122" customWidth="1"/>
    <col min="15102" max="15102" width="85.140625" style="122" customWidth="1"/>
    <col min="15103" max="15103" width="27.85546875" style="122" customWidth="1"/>
    <col min="15104" max="15104" width="31.42578125" style="122" customWidth="1"/>
    <col min="15105" max="15105" width="28.140625" style="122" customWidth="1"/>
    <col min="15106" max="15106" width="31.140625" style="122" customWidth="1"/>
    <col min="15107" max="15109" width="16.7109375" style="122" customWidth="1"/>
    <col min="15110" max="15110" width="17.5703125" style="122" customWidth="1"/>
    <col min="15111" max="15356" width="9.140625" style="122"/>
    <col min="15357" max="15357" width="8.140625" style="122" customWidth="1"/>
    <col min="15358" max="15358" width="85.140625" style="122" customWidth="1"/>
    <col min="15359" max="15359" width="27.85546875" style="122" customWidth="1"/>
    <col min="15360" max="15360" width="31.42578125" style="122" customWidth="1"/>
    <col min="15361" max="15361" width="28.140625" style="122" customWidth="1"/>
    <col min="15362" max="15362" width="31.140625" style="122" customWidth="1"/>
    <col min="15363" max="15365" width="16.7109375" style="122" customWidth="1"/>
    <col min="15366" max="15366" width="17.5703125" style="122" customWidth="1"/>
    <col min="15367" max="15612" width="9.140625" style="122"/>
    <col min="15613" max="15613" width="8.140625" style="122" customWidth="1"/>
    <col min="15614" max="15614" width="85.140625" style="122" customWidth="1"/>
    <col min="15615" max="15615" width="27.85546875" style="122" customWidth="1"/>
    <col min="15616" max="15616" width="31.42578125" style="122" customWidth="1"/>
    <col min="15617" max="15617" width="28.140625" style="122" customWidth="1"/>
    <col min="15618" max="15618" width="31.140625" style="122" customWidth="1"/>
    <col min="15619" max="15621" width="16.7109375" style="122" customWidth="1"/>
    <col min="15622" max="15622" width="17.5703125" style="122" customWidth="1"/>
    <col min="15623" max="15868" width="9.140625" style="122"/>
    <col min="15869" max="15869" width="8.140625" style="122" customWidth="1"/>
    <col min="15870" max="15870" width="85.140625" style="122" customWidth="1"/>
    <col min="15871" max="15871" width="27.85546875" style="122" customWidth="1"/>
    <col min="15872" max="15872" width="31.42578125" style="122" customWidth="1"/>
    <col min="15873" max="15873" width="28.140625" style="122" customWidth="1"/>
    <col min="15874" max="15874" width="31.140625" style="122" customWidth="1"/>
    <col min="15875" max="15877" width="16.7109375" style="122" customWidth="1"/>
    <col min="15878" max="15878" width="17.5703125" style="122" customWidth="1"/>
    <col min="15879" max="16124" width="9.140625" style="122"/>
    <col min="16125" max="16125" width="8.140625" style="122" customWidth="1"/>
    <col min="16126" max="16126" width="85.140625" style="122" customWidth="1"/>
    <col min="16127" max="16127" width="27.85546875" style="122" customWidth="1"/>
    <col min="16128" max="16128" width="31.42578125" style="122" customWidth="1"/>
    <col min="16129" max="16129" width="28.140625" style="122" customWidth="1"/>
    <col min="16130" max="16130" width="31.140625" style="122" customWidth="1"/>
    <col min="16131" max="16133" width="16.7109375" style="122" customWidth="1"/>
    <col min="16134" max="16134" width="17.5703125" style="122" customWidth="1"/>
    <col min="16135" max="16384" width="9.140625" style="122"/>
  </cols>
  <sheetData>
    <row r="1" spans="1:9" x14ac:dyDescent="0.25">
      <c r="F1" s="232" t="s">
        <v>437</v>
      </c>
    </row>
    <row r="3" spans="1:9" ht="20.45" customHeight="1" x14ac:dyDescent="0.25">
      <c r="A3" s="1273" t="s">
        <v>570</v>
      </c>
      <c r="B3" s="1273"/>
      <c r="C3" s="1273"/>
      <c r="D3" s="1273"/>
      <c r="E3" s="1273"/>
      <c r="F3" s="1273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693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55"/>
      <c r="C8" s="155"/>
    </row>
    <row r="9" spans="1:9" ht="18.75" x14ac:dyDescent="0.25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9" ht="37.5" x14ac:dyDescent="0.25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9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399"/>
      <c r="H11" s="399"/>
      <c r="I11" s="399"/>
    </row>
    <row r="12" spans="1:9" s="325" customFormat="1" ht="21.6" hidden="1" customHeight="1" x14ac:dyDescent="0.25">
      <c r="A12" s="504">
        <v>1</v>
      </c>
      <c r="B12" s="505" t="s">
        <v>378</v>
      </c>
      <c r="C12" s="468" t="s">
        <v>305</v>
      </c>
      <c r="D12" s="506">
        <f>SUM(D13:D15)</f>
        <v>0</v>
      </c>
      <c r="E12" s="497" t="s">
        <v>305</v>
      </c>
      <c r="F12" s="506">
        <f>SUM(F13:F15)</f>
        <v>0</v>
      </c>
    </row>
    <row r="13" spans="1:9" ht="18.75" hidden="1" x14ac:dyDescent="0.3">
      <c r="A13" s="326"/>
      <c r="B13" s="327" t="s">
        <v>379</v>
      </c>
      <c r="C13" s="328"/>
      <c r="D13" s="308"/>
      <c r="E13" s="495"/>
      <c r="F13" s="308"/>
    </row>
    <row r="14" spans="1:9" ht="18.75" hidden="1" x14ac:dyDescent="0.3">
      <c r="A14" s="326"/>
      <c r="B14" s="321" t="s">
        <v>487</v>
      </c>
      <c r="C14" s="328"/>
      <c r="D14" s="308"/>
      <c r="E14" s="495"/>
      <c r="F14" s="308"/>
    </row>
    <row r="15" spans="1:9" ht="18.75" hidden="1" x14ac:dyDescent="0.3">
      <c r="A15" s="326"/>
      <c r="B15" s="330"/>
      <c r="C15" s="328"/>
      <c r="D15" s="308"/>
      <c r="E15" s="495"/>
      <c r="F15" s="308"/>
    </row>
    <row r="16" spans="1:9" s="325" customFormat="1" ht="39.75" hidden="1" customHeight="1" x14ac:dyDescent="0.25">
      <c r="A16" s="504">
        <v>2</v>
      </c>
      <c r="B16" s="507" t="s">
        <v>380</v>
      </c>
      <c r="C16" s="468" t="s">
        <v>305</v>
      </c>
      <c r="D16" s="506">
        <f>SUM(D17:D19)</f>
        <v>0</v>
      </c>
      <c r="E16" s="497" t="s">
        <v>305</v>
      </c>
      <c r="F16" s="506">
        <f>SUM(F17:F19)</f>
        <v>0</v>
      </c>
    </row>
    <row r="17" spans="1:6" ht="18.75" hidden="1" x14ac:dyDescent="0.3">
      <c r="A17" s="326"/>
      <c r="B17" s="327" t="s">
        <v>199</v>
      </c>
      <c r="C17" s="328"/>
      <c r="D17" s="308"/>
      <c r="E17" s="495"/>
      <c r="F17" s="308"/>
    </row>
    <row r="18" spans="1:6" ht="18.75" hidden="1" x14ac:dyDescent="0.3">
      <c r="A18" s="326"/>
      <c r="B18" s="327"/>
      <c r="C18" s="328"/>
      <c r="D18" s="308"/>
      <c r="E18" s="495"/>
      <c r="F18" s="308"/>
    </row>
    <row r="19" spans="1:6" ht="18.75" hidden="1" x14ac:dyDescent="0.3">
      <c r="A19" s="326"/>
      <c r="B19" s="327"/>
      <c r="C19" s="328"/>
      <c r="D19" s="308"/>
      <c r="E19" s="495"/>
      <c r="F19" s="308"/>
    </row>
    <row r="20" spans="1:6" s="325" customFormat="1" ht="21.6" hidden="1" customHeight="1" x14ac:dyDescent="0.25">
      <c r="A20" s="504">
        <v>3</v>
      </c>
      <c r="B20" s="505" t="s">
        <v>381</v>
      </c>
      <c r="C20" s="468" t="s">
        <v>305</v>
      </c>
      <c r="D20" s="506">
        <f>SUM(D21:D22)</f>
        <v>0</v>
      </c>
      <c r="E20" s="497" t="s">
        <v>305</v>
      </c>
      <c r="F20" s="506">
        <f>SUM(F21:F23)</f>
        <v>0</v>
      </c>
    </row>
    <row r="21" spans="1:6" ht="18.75" hidden="1" x14ac:dyDescent="0.3">
      <c r="A21" s="326"/>
      <c r="B21" s="327" t="s">
        <v>199</v>
      </c>
      <c r="C21" s="328"/>
      <c r="D21" s="308"/>
      <c r="E21" s="495"/>
      <c r="F21" s="308"/>
    </row>
    <row r="22" spans="1:6" ht="18.75" hidden="1" x14ac:dyDescent="0.3">
      <c r="A22" s="326"/>
      <c r="B22" s="331"/>
      <c r="C22" s="328"/>
      <c r="D22" s="308"/>
      <c r="E22" s="495"/>
      <c r="F22" s="308"/>
    </row>
    <row r="23" spans="1:6" ht="18.75" hidden="1" x14ac:dyDescent="0.3">
      <c r="A23" s="326"/>
      <c r="B23" s="327"/>
      <c r="C23" s="328"/>
      <c r="D23" s="308"/>
      <c r="E23" s="495"/>
      <c r="F23" s="308"/>
    </row>
    <row r="24" spans="1:6" s="325" customFormat="1" ht="21.6" customHeight="1" x14ac:dyDescent="0.25">
      <c r="A24" s="504">
        <v>4</v>
      </c>
      <c r="B24" s="505" t="s">
        <v>382</v>
      </c>
      <c r="C24" s="468" t="s">
        <v>305</v>
      </c>
      <c r="D24" s="506">
        <f>SUM(D25:D58)</f>
        <v>0</v>
      </c>
      <c r="E24" s="497" t="s">
        <v>305</v>
      </c>
      <c r="F24" s="506">
        <f>SUM(F26:F79)</f>
        <v>800000</v>
      </c>
    </row>
    <row r="25" spans="1:6" ht="18.75" x14ac:dyDescent="0.3">
      <c r="A25" s="333"/>
      <c r="B25" s="327" t="s">
        <v>199</v>
      </c>
      <c r="C25" s="328"/>
      <c r="D25" s="308"/>
      <c r="E25" s="495"/>
      <c r="F25" s="308"/>
    </row>
    <row r="26" spans="1:6" ht="18.75" hidden="1" x14ac:dyDescent="0.3">
      <c r="A26" s="334"/>
      <c r="B26" s="46" t="s">
        <v>488</v>
      </c>
      <c r="C26" s="328"/>
      <c r="D26" s="308"/>
      <c r="E26" s="495"/>
      <c r="F26" s="308"/>
    </row>
    <row r="27" spans="1:6" ht="18.75" hidden="1" x14ac:dyDescent="0.3">
      <c r="A27" s="334"/>
      <c r="B27" s="46" t="s">
        <v>489</v>
      </c>
      <c r="C27" s="328"/>
      <c r="D27" s="308"/>
      <c r="E27" s="495"/>
      <c r="F27" s="308"/>
    </row>
    <row r="28" spans="1:6" ht="75" hidden="1" x14ac:dyDescent="0.3">
      <c r="A28" s="334"/>
      <c r="B28" s="46" t="s">
        <v>607</v>
      </c>
      <c r="C28" s="328"/>
      <c r="D28" s="308"/>
      <c r="E28" s="495"/>
      <c r="F28" s="308"/>
    </row>
    <row r="29" spans="1:6" ht="56.25" hidden="1" x14ac:dyDescent="0.3">
      <c r="A29" s="334"/>
      <c r="B29" s="46" t="s">
        <v>608</v>
      </c>
      <c r="C29" s="328"/>
      <c r="D29" s="308"/>
      <c r="E29" s="495"/>
      <c r="F29" s="308"/>
    </row>
    <row r="30" spans="1:6" ht="37.5" hidden="1" x14ac:dyDescent="0.3">
      <c r="A30" s="334"/>
      <c r="B30" s="46" t="s">
        <v>609</v>
      </c>
      <c r="C30" s="328"/>
      <c r="D30" s="308"/>
      <c r="E30" s="495"/>
      <c r="F30" s="308"/>
    </row>
    <row r="31" spans="1:6" ht="18.75" hidden="1" x14ac:dyDescent="0.3">
      <c r="A31" s="334"/>
      <c r="B31" s="46" t="s">
        <v>610</v>
      </c>
      <c r="C31" s="328"/>
      <c r="D31" s="308"/>
      <c r="E31" s="495"/>
      <c r="F31" s="308"/>
    </row>
    <row r="32" spans="1:6" ht="37.5" hidden="1" x14ac:dyDescent="0.3">
      <c r="A32" s="334"/>
      <c r="B32" s="46" t="s">
        <v>611</v>
      </c>
      <c r="C32" s="328"/>
      <c r="D32" s="308"/>
      <c r="E32" s="495"/>
      <c r="F32" s="308"/>
    </row>
    <row r="33" spans="1:6" ht="18.75" hidden="1" x14ac:dyDescent="0.3">
      <c r="A33" s="334"/>
      <c r="B33" s="46" t="s">
        <v>612</v>
      </c>
      <c r="C33" s="328"/>
      <c r="D33" s="308"/>
      <c r="E33" s="495"/>
      <c r="F33" s="308"/>
    </row>
    <row r="34" spans="1:6" ht="18.75" hidden="1" x14ac:dyDescent="0.3">
      <c r="A34" s="334"/>
      <c r="B34" s="46" t="s">
        <v>613</v>
      </c>
      <c r="C34" s="328"/>
      <c r="D34" s="308"/>
      <c r="E34" s="495"/>
      <c r="F34" s="308"/>
    </row>
    <row r="35" spans="1:6" ht="18.75" hidden="1" x14ac:dyDescent="0.3">
      <c r="A35" s="334"/>
      <c r="B35" s="46" t="s">
        <v>614</v>
      </c>
      <c r="C35" s="328"/>
      <c r="D35" s="308"/>
      <c r="E35" s="495"/>
      <c r="F35" s="308"/>
    </row>
    <row r="36" spans="1:6" ht="37.5" hidden="1" x14ac:dyDescent="0.3">
      <c r="A36" s="334"/>
      <c r="B36" s="46" t="s">
        <v>615</v>
      </c>
      <c r="C36" s="328"/>
      <c r="D36" s="308"/>
      <c r="E36" s="495"/>
      <c r="F36" s="308"/>
    </row>
    <row r="37" spans="1:6" ht="18.75" hidden="1" x14ac:dyDescent="0.3">
      <c r="A37" s="334"/>
      <c r="B37" s="46" t="s">
        <v>616</v>
      </c>
      <c r="C37" s="328"/>
      <c r="D37" s="308"/>
      <c r="E37" s="495"/>
      <c r="F37" s="308"/>
    </row>
    <row r="38" spans="1:6" ht="18.75" hidden="1" x14ac:dyDescent="0.3">
      <c r="A38" s="334"/>
      <c r="B38" s="46" t="s">
        <v>617</v>
      </c>
      <c r="C38" s="328"/>
      <c r="D38" s="308"/>
      <c r="E38" s="495"/>
      <c r="F38" s="308"/>
    </row>
    <row r="39" spans="1:6" ht="18.75" hidden="1" x14ac:dyDescent="0.3">
      <c r="A39" s="334"/>
      <c r="B39" s="46" t="s">
        <v>618</v>
      </c>
      <c r="C39" s="328"/>
      <c r="D39" s="308"/>
      <c r="E39" s="495"/>
      <c r="F39" s="308"/>
    </row>
    <row r="40" spans="1:6" ht="37.5" hidden="1" x14ac:dyDescent="0.3">
      <c r="A40" s="334"/>
      <c r="B40" s="46" t="s">
        <v>619</v>
      </c>
      <c r="C40" s="328"/>
      <c r="D40" s="308"/>
      <c r="E40" s="495"/>
      <c r="F40" s="308"/>
    </row>
    <row r="41" spans="1:6" ht="18.75" hidden="1" x14ac:dyDescent="0.3">
      <c r="A41" s="334"/>
      <c r="B41" s="46" t="s">
        <v>620</v>
      </c>
      <c r="C41" s="328"/>
      <c r="D41" s="308"/>
      <c r="E41" s="495"/>
      <c r="F41" s="308"/>
    </row>
    <row r="42" spans="1:6" ht="37.5" hidden="1" x14ac:dyDescent="0.3">
      <c r="A42" s="334"/>
      <c r="B42" s="46" t="s">
        <v>621</v>
      </c>
      <c r="C42" s="328"/>
      <c r="D42" s="308"/>
      <c r="E42" s="495"/>
      <c r="F42" s="308"/>
    </row>
    <row r="43" spans="1:6" ht="75" hidden="1" x14ac:dyDescent="0.3">
      <c r="A43" s="334"/>
      <c r="B43" s="46" t="s">
        <v>622</v>
      </c>
      <c r="C43" s="328"/>
      <c r="D43" s="308"/>
      <c r="E43" s="495"/>
      <c r="F43" s="308"/>
    </row>
    <row r="44" spans="1:6" ht="18.75" hidden="1" x14ac:dyDescent="0.3">
      <c r="A44" s="334"/>
      <c r="B44" s="46" t="s">
        <v>490</v>
      </c>
      <c r="C44" s="328"/>
      <c r="D44" s="308"/>
      <c r="E44" s="495"/>
      <c r="F44" s="308"/>
    </row>
    <row r="45" spans="1:6" ht="37.5" hidden="1" x14ac:dyDescent="0.3">
      <c r="A45" s="334"/>
      <c r="B45" s="46" t="s">
        <v>491</v>
      </c>
      <c r="C45" s="328"/>
      <c r="D45" s="308"/>
      <c r="E45" s="495"/>
      <c r="F45" s="308"/>
    </row>
    <row r="46" spans="1:6" ht="37.5" hidden="1" x14ac:dyDescent="0.3">
      <c r="A46" s="334"/>
      <c r="B46" s="46" t="s">
        <v>492</v>
      </c>
      <c r="C46" s="328"/>
      <c r="D46" s="308"/>
      <c r="E46" s="495"/>
      <c r="F46" s="308"/>
    </row>
    <row r="47" spans="1:6" ht="37.5" hidden="1" x14ac:dyDescent="0.3">
      <c r="A47" s="334"/>
      <c r="B47" s="46" t="s">
        <v>541</v>
      </c>
      <c r="C47" s="328"/>
      <c r="D47" s="308"/>
      <c r="E47" s="495"/>
      <c r="F47" s="308"/>
    </row>
    <row r="48" spans="1:6" ht="18.75" hidden="1" x14ac:dyDescent="0.3">
      <c r="A48" s="334"/>
      <c r="B48" s="46" t="s">
        <v>623</v>
      </c>
      <c r="C48" s="328"/>
      <c r="D48" s="308"/>
      <c r="E48" s="495"/>
      <c r="F48" s="308"/>
    </row>
    <row r="49" spans="1:8" ht="18.75" hidden="1" x14ac:dyDescent="0.3">
      <c r="A49" s="334"/>
      <c r="B49" s="46" t="s">
        <v>539</v>
      </c>
      <c r="C49" s="328"/>
      <c r="D49" s="308"/>
      <c r="E49" s="495"/>
      <c r="F49" s="308"/>
    </row>
    <row r="50" spans="1:8" ht="18.75" hidden="1" x14ac:dyDescent="0.3">
      <c r="A50" s="334"/>
      <c r="B50" s="46" t="s">
        <v>624</v>
      </c>
      <c r="C50" s="328"/>
      <c r="D50" s="308"/>
      <c r="E50" s="495"/>
      <c r="F50" s="308"/>
    </row>
    <row r="51" spans="1:8" ht="37.5" hidden="1" x14ac:dyDescent="0.3">
      <c r="A51" s="334"/>
      <c r="B51" s="46" t="s">
        <v>625</v>
      </c>
      <c r="C51" s="328"/>
      <c r="D51" s="308"/>
      <c r="E51" s="495"/>
      <c r="F51" s="308"/>
    </row>
    <row r="52" spans="1:8" ht="37.5" hidden="1" x14ac:dyDescent="0.3">
      <c r="A52" s="334"/>
      <c r="B52" s="46" t="s">
        <v>626</v>
      </c>
      <c r="C52" s="328"/>
      <c r="D52" s="308"/>
      <c r="E52" s="495"/>
      <c r="F52" s="308"/>
    </row>
    <row r="53" spans="1:8" ht="18.75" hidden="1" x14ac:dyDescent="0.3">
      <c r="A53" s="334"/>
      <c r="B53" s="46" t="s">
        <v>540</v>
      </c>
      <c r="C53" s="328"/>
      <c r="D53" s="308"/>
      <c r="E53" s="495"/>
      <c r="F53" s="308"/>
    </row>
    <row r="54" spans="1:8" ht="37.5" hidden="1" x14ac:dyDescent="0.3">
      <c r="A54" s="334"/>
      <c r="B54" s="46" t="s">
        <v>627</v>
      </c>
      <c r="C54" s="328"/>
      <c r="D54" s="308"/>
      <c r="E54" s="495"/>
      <c r="F54" s="308"/>
    </row>
    <row r="55" spans="1:8" ht="18.75" hidden="1" x14ac:dyDescent="0.3">
      <c r="A55" s="334"/>
      <c r="B55" s="46" t="s">
        <v>628</v>
      </c>
      <c r="C55" s="328"/>
      <c r="D55" s="308"/>
      <c r="E55" s="495"/>
      <c r="F55" s="308"/>
    </row>
    <row r="56" spans="1:8" ht="40.5" hidden="1" customHeight="1" x14ac:dyDescent="0.3">
      <c r="A56" s="334"/>
      <c r="B56" s="46" t="s">
        <v>629</v>
      </c>
      <c r="C56" s="328"/>
      <c r="D56" s="308"/>
      <c r="E56" s="495"/>
      <c r="F56" s="308"/>
    </row>
    <row r="57" spans="1:8" ht="37.5" hidden="1" x14ac:dyDescent="0.3">
      <c r="A57" s="334"/>
      <c r="B57" s="46" t="s">
        <v>630</v>
      </c>
      <c r="C57" s="328"/>
      <c r="D57" s="308"/>
      <c r="E57" s="495"/>
      <c r="F57" s="308"/>
    </row>
    <row r="58" spans="1:8" ht="18.75" hidden="1" x14ac:dyDescent="0.3">
      <c r="A58" s="334"/>
      <c r="B58" s="46" t="s">
        <v>631</v>
      </c>
      <c r="C58" s="328"/>
      <c r="D58" s="308"/>
      <c r="E58" s="495"/>
      <c r="F58" s="308"/>
      <c r="H58" s="157"/>
    </row>
    <row r="59" spans="1:8" ht="18.75" hidden="1" x14ac:dyDescent="0.3">
      <c r="A59" s="334"/>
      <c r="B59" s="46" t="s">
        <v>632</v>
      </c>
      <c r="C59" s="328"/>
      <c r="D59" s="308"/>
      <c r="E59" s="495"/>
      <c r="F59" s="308"/>
    </row>
    <row r="60" spans="1:8" ht="18.75" hidden="1" x14ac:dyDescent="0.3">
      <c r="A60" s="334"/>
      <c r="B60" s="46" t="s">
        <v>633</v>
      </c>
      <c r="C60" s="328"/>
      <c r="D60" s="308"/>
      <c r="E60" s="495"/>
      <c r="F60" s="308"/>
    </row>
    <row r="61" spans="1:8" ht="18.75" hidden="1" x14ac:dyDescent="0.3">
      <c r="A61" s="334"/>
      <c r="B61" s="46" t="s">
        <v>634</v>
      </c>
      <c r="C61" s="328"/>
      <c r="D61" s="308"/>
      <c r="E61" s="495"/>
      <c r="F61" s="308"/>
    </row>
    <row r="62" spans="1:8" ht="18.75" hidden="1" x14ac:dyDescent="0.3">
      <c r="A62" s="334"/>
      <c r="B62" s="46" t="s">
        <v>635</v>
      </c>
      <c r="C62" s="328"/>
      <c r="D62" s="308"/>
      <c r="E62" s="495"/>
      <c r="F62" s="308"/>
    </row>
    <row r="63" spans="1:8" ht="18.75" hidden="1" x14ac:dyDescent="0.3">
      <c r="A63" s="334"/>
      <c r="B63" s="46" t="s">
        <v>636</v>
      </c>
      <c r="C63" s="328"/>
      <c r="D63" s="308"/>
      <c r="E63" s="495"/>
      <c r="F63" s="308"/>
    </row>
    <row r="64" spans="1:8" ht="18.75" hidden="1" x14ac:dyDescent="0.3">
      <c r="A64" s="334"/>
      <c r="B64" s="46" t="s">
        <v>637</v>
      </c>
      <c r="C64" s="328"/>
      <c r="D64" s="308"/>
      <c r="E64" s="495"/>
      <c r="F64" s="308"/>
    </row>
    <row r="65" spans="1:6" ht="18.75" hidden="1" x14ac:dyDescent="0.3">
      <c r="A65" s="334"/>
      <c r="B65" s="46" t="s">
        <v>638</v>
      </c>
      <c r="C65" s="328"/>
      <c r="D65" s="308"/>
      <c r="E65" s="495"/>
      <c r="F65" s="308"/>
    </row>
    <row r="66" spans="1:6" ht="56.25" hidden="1" x14ac:dyDescent="0.3">
      <c r="A66" s="334"/>
      <c r="B66" s="46" t="s">
        <v>493</v>
      </c>
      <c r="C66" s="328"/>
      <c r="D66" s="308"/>
      <c r="E66" s="495"/>
      <c r="F66" s="308"/>
    </row>
    <row r="67" spans="1:6" ht="37.5" hidden="1" x14ac:dyDescent="0.3">
      <c r="A67" s="334"/>
      <c r="B67" s="46" t="s">
        <v>639</v>
      </c>
      <c r="C67" s="328"/>
      <c r="D67" s="308"/>
      <c r="E67" s="495"/>
      <c r="F67" s="308"/>
    </row>
    <row r="68" spans="1:6" ht="37.5" hidden="1" x14ac:dyDescent="0.3">
      <c r="A68" s="334"/>
      <c r="B68" s="46" t="s">
        <v>640</v>
      </c>
      <c r="C68" s="328"/>
      <c r="D68" s="308"/>
      <c r="E68" s="495"/>
      <c r="F68" s="308"/>
    </row>
    <row r="69" spans="1:6" ht="18.75" hidden="1" x14ac:dyDescent="0.3">
      <c r="A69" s="334"/>
      <c r="B69" s="46" t="s">
        <v>641</v>
      </c>
      <c r="C69" s="328"/>
      <c r="D69" s="308"/>
      <c r="E69" s="495"/>
      <c r="F69" s="308"/>
    </row>
    <row r="70" spans="1:6" ht="18.75" hidden="1" x14ac:dyDescent="0.3">
      <c r="A70" s="334"/>
      <c r="B70" s="46" t="s">
        <v>642</v>
      </c>
      <c r="C70" s="328"/>
      <c r="D70" s="308"/>
      <c r="E70" s="495"/>
      <c r="F70" s="308"/>
    </row>
    <row r="71" spans="1:6" ht="18.75" hidden="1" x14ac:dyDescent="0.3">
      <c r="A71" s="334"/>
      <c r="B71" s="46" t="s">
        <v>643</v>
      </c>
      <c r="C71" s="328"/>
      <c r="D71" s="308"/>
      <c r="E71" s="495"/>
      <c r="F71" s="308"/>
    </row>
    <row r="72" spans="1:6" ht="18.75" x14ac:dyDescent="0.3">
      <c r="A72" s="334"/>
      <c r="B72" s="612" t="s">
        <v>691</v>
      </c>
      <c r="C72" s="328"/>
      <c r="D72" s="308"/>
      <c r="E72" s="495"/>
      <c r="F72" s="308">
        <v>800000</v>
      </c>
    </row>
    <row r="73" spans="1:6" ht="18.75" x14ac:dyDescent="0.3">
      <c r="A73" s="334"/>
      <c r="B73" s="327"/>
      <c r="C73" s="328"/>
      <c r="D73" s="308"/>
      <c r="E73" s="495"/>
      <c r="F73" s="308"/>
    </row>
    <row r="74" spans="1:6" ht="18.75" x14ac:dyDescent="0.3">
      <c r="A74" s="334"/>
      <c r="B74" s="327"/>
      <c r="C74" s="328"/>
      <c r="D74" s="308"/>
      <c r="E74" s="495"/>
      <c r="F74" s="308"/>
    </row>
    <row r="75" spans="1:6" ht="18.75" x14ac:dyDescent="0.3">
      <c r="A75" s="334"/>
      <c r="B75" s="327"/>
      <c r="C75" s="328"/>
      <c r="D75" s="308"/>
      <c r="E75" s="495"/>
      <c r="F75" s="308"/>
    </row>
    <row r="76" spans="1:6" ht="18.75" hidden="1" x14ac:dyDescent="0.3">
      <c r="A76" s="334"/>
      <c r="B76" s="327"/>
      <c r="C76" s="328"/>
      <c r="D76" s="308"/>
      <c r="E76" s="495"/>
      <c r="F76" s="308"/>
    </row>
    <row r="77" spans="1:6" ht="18.75" hidden="1" x14ac:dyDescent="0.3">
      <c r="A77" s="334"/>
      <c r="B77" s="327"/>
      <c r="C77" s="328"/>
      <c r="D77" s="308"/>
      <c r="E77" s="495"/>
      <c r="F77" s="308"/>
    </row>
    <row r="78" spans="1:6" ht="18.75" hidden="1" x14ac:dyDescent="0.3">
      <c r="A78" s="334"/>
      <c r="B78" s="327"/>
      <c r="C78" s="328"/>
      <c r="D78" s="308"/>
      <c r="E78" s="495"/>
      <c r="F78" s="308"/>
    </row>
    <row r="79" spans="1:6" ht="18.75" x14ac:dyDescent="0.3">
      <c r="A79" s="334"/>
      <c r="B79" s="327"/>
      <c r="C79" s="328"/>
      <c r="D79" s="308"/>
      <c r="E79" s="495"/>
      <c r="F79" s="308"/>
    </row>
    <row r="80" spans="1:6" ht="21" customHeight="1" x14ac:dyDescent="0.25">
      <c r="A80" s="504"/>
      <c r="B80" s="505" t="s">
        <v>295</v>
      </c>
      <c r="C80" s="468" t="s">
        <v>305</v>
      </c>
      <c r="D80" s="506">
        <f>D24+D20+D16+D12</f>
        <v>0</v>
      </c>
      <c r="E80" s="497" t="s">
        <v>305</v>
      </c>
      <c r="F80" s="506">
        <f>F12+F16+F20+F24</f>
        <v>800000</v>
      </c>
    </row>
    <row r="83" spans="1:6" ht="18.75" x14ac:dyDescent="0.25">
      <c r="A83" s="696" t="s">
        <v>762</v>
      </c>
      <c r="B83" s="477"/>
      <c r="C83" s="477"/>
      <c r="D83" s="476"/>
      <c r="E83" s="477"/>
      <c r="F83" s="864" t="s">
        <v>1101</v>
      </c>
    </row>
    <row r="84" spans="1:6" x14ac:dyDescent="0.25">
      <c r="A84" s="297"/>
      <c r="B84" s="297"/>
      <c r="C84" s="297"/>
      <c r="D84" s="298" t="s">
        <v>131</v>
      </c>
      <c r="E84" s="297"/>
      <c r="F84" s="298" t="s">
        <v>132</v>
      </c>
    </row>
    <row r="85" spans="1:6" ht="15.75" x14ac:dyDescent="0.25">
      <c r="A85" s="41"/>
      <c r="B85" s="41"/>
      <c r="C85" s="41"/>
      <c r="D85" s="41"/>
      <c r="E85" s="41"/>
      <c r="F85" s="41"/>
    </row>
    <row r="86" spans="1:6" ht="18.75" x14ac:dyDescent="0.25">
      <c r="A86" s="475" t="s">
        <v>133</v>
      </c>
      <c r="B86" s="477"/>
      <c r="C86" s="477"/>
      <c r="D86" s="476"/>
      <c r="E86" s="477"/>
      <c r="F86" s="869" t="s">
        <v>1104</v>
      </c>
    </row>
    <row r="87" spans="1:6" x14ac:dyDescent="0.25">
      <c r="A87" s="297"/>
      <c r="B87" s="297"/>
      <c r="C87" s="297"/>
      <c r="D87" s="298" t="s">
        <v>131</v>
      </c>
      <c r="E87" s="297"/>
      <c r="F87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29.5703125" style="141" customWidth="1"/>
    <col min="6" max="7" width="22.5703125" style="141" customWidth="1"/>
    <col min="8" max="8" width="38.42578125" style="119" customWidth="1"/>
    <col min="9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693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  <c r="E9" s="160"/>
      <c r="F9" s="160"/>
      <c r="G9" s="160"/>
    </row>
    <row r="10" spans="1:11" ht="37.5" customHeight="1" x14ac:dyDescent="0.3">
      <c r="A10" s="1270"/>
      <c r="B10" s="1270"/>
      <c r="C10" s="1275"/>
      <c r="D10" s="1277"/>
    </row>
    <row r="11" spans="1:11" ht="37.5" x14ac:dyDescent="0.25">
      <c r="A11" s="521">
        <v>1</v>
      </c>
      <c r="B11" s="521">
        <v>2</v>
      </c>
      <c r="C11" s="483">
        <v>3</v>
      </c>
      <c r="D11" s="515">
        <v>4</v>
      </c>
      <c r="E11" s="493" t="s">
        <v>357</v>
      </c>
      <c r="F11" s="494" t="s">
        <v>302</v>
      </c>
      <c r="G11" s="494" t="s">
        <v>604</v>
      </c>
      <c r="H11" s="494" t="s">
        <v>605</v>
      </c>
    </row>
    <row r="12" spans="1:11" ht="18.75" customHeight="1" x14ac:dyDescent="0.3">
      <c r="A12" s="1268" t="s">
        <v>585</v>
      </c>
      <c r="B12" s="1268"/>
      <c r="C12" s="1268"/>
      <c r="D12" s="1268"/>
      <c r="E12" s="491"/>
      <c r="F12" s="492"/>
      <c r="G12" s="492"/>
      <c r="H12" s="492"/>
    </row>
    <row r="13" spans="1:11" customFormat="1" x14ac:dyDescent="0.3">
      <c r="A13" s="105">
        <v>1</v>
      </c>
      <c r="B13" s="612" t="s">
        <v>690</v>
      </c>
      <c r="C13" s="173"/>
      <c r="D13" s="338"/>
      <c r="E13" s="309"/>
      <c r="F13" s="310"/>
      <c r="G13" s="310">
        <f>D12-F13</f>
        <v>0</v>
      </c>
      <c r="H13" s="310">
        <f>D12-E13</f>
        <v>0</v>
      </c>
      <c r="I13" s="174"/>
    </row>
    <row r="14" spans="1:11" customFormat="1" x14ac:dyDescent="0.3">
      <c r="A14" s="105"/>
      <c r="B14" s="66"/>
      <c r="C14" s="173"/>
      <c r="D14" s="338"/>
      <c r="E14" s="309"/>
      <c r="F14" s="310"/>
      <c r="G14" s="310">
        <f>D13-F14</f>
        <v>0</v>
      </c>
      <c r="H14" s="310">
        <f>D13-E14</f>
        <v>0</v>
      </c>
      <c r="I14" s="174"/>
    </row>
    <row r="15" spans="1:11" customFormat="1" x14ac:dyDescent="0.3">
      <c r="A15" s="105"/>
      <c r="B15" s="66"/>
      <c r="C15" s="173"/>
      <c r="D15" s="338"/>
      <c r="E15" s="309"/>
      <c r="F15" s="310"/>
      <c r="G15" s="310">
        <f>D14-F15</f>
        <v>0</v>
      </c>
      <c r="H15" s="310">
        <f>D14-E15</f>
        <v>0</v>
      </c>
      <c r="I15" s="174"/>
    </row>
    <row r="16" spans="1:11" customFormat="1" x14ac:dyDescent="0.3">
      <c r="A16" s="105"/>
      <c r="B16" s="66"/>
      <c r="C16" s="173"/>
      <c r="D16" s="338"/>
      <c r="E16" s="309"/>
      <c r="F16" s="310"/>
      <c r="G16" s="310">
        <f>D15-F16</f>
        <v>0</v>
      </c>
      <c r="H16" s="310">
        <f>D15-E16</f>
        <v>0</v>
      </c>
      <c r="I16" s="174"/>
    </row>
    <row r="17" spans="1:9" customFormat="1" x14ac:dyDescent="0.3">
      <c r="A17" s="105"/>
      <c r="B17" s="66"/>
      <c r="C17" s="173"/>
      <c r="D17" s="338"/>
      <c r="E17" s="309"/>
      <c r="F17" s="310"/>
      <c r="G17" s="310">
        <f>D16-F17</f>
        <v>0</v>
      </c>
      <c r="H17" s="310">
        <f>D16-E17</f>
        <v>0</v>
      </c>
      <c r="I17" s="174"/>
    </row>
    <row r="18" spans="1:9" ht="21" customHeight="1" x14ac:dyDescent="0.3">
      <c r="A18" s="527"/>
      <c r="B18" s="528" t="s">
        <v>295</v>
      </c>
      <c r="C18" s="529" t="s">
        <v>305</v>
      </c>
      <c r="D18" s="454">
        <f>SUM(D13:D17)</f>
        <v>0</v>
      </c>
      <c r="E18" s="526" t="s">
        <v>366</v>
      </c>
      <c r="F18" s="146">
        <f>SUM(F13:F17)</f>
        <v>0</v>
      </c>
      <c r="G18" s="146">
        <f>SUM(G13:G17)</f>
        <v>0</v>
      </c>
      <c r="H18" s="146">
        <f>SUM(H13:H17)</f>
        <v>0</v>
      </c>
    </row>
    <row r="19" spans="1:9" ht="18.75" customHeight="1" x14ac:dyDescent="0.3">
      <c r="A19" s="1268" t="s">
        <v>586</v>
      </c>
      <c r="B19" s="1268"/>
      <c r="C19" s="1268"/>
      <c r="D19" s="1268"/>
      <c r="E19" s="491"/>
      <c r="F19" s="492"/>
      <c r="G19" s="492"/>
      <c r="H19" s="492"/>
    </row>
    <row r="20" spans="1:9" customFormat="1" x14ac:dyDescent="0.3">
      <c r="A20" s="105">
        <v>1</v>
      </c>
      <c r="B20" s="612" t="s">
        <v>690</v>
      </c>
      <c r="C20" s="173"/>
      <c r="D20" s="338"/>
      <c r="E20" s="309"/>
      <c r="F20" s="310"/>
      <c r="G20" s="310">
        <f>D19-F20</f>
        <v>0</v>
      </c>
      <c r="H20" s="310">
        <f>D19-E20</f>
        <v>0</v>
      </c>
      <c r="I20" s="174"/>
    </row>
    <row r="21" spans="1:9" customFormat="1" x14ac:dyDescent="0.3">
      <c r="A21" s="105"/>
      <c r="B21" s="66"/>
      <c r="C21" s="173"/>
      <c r="D21" s="338"/>
      <c r="E21" s="309"/>
      <c r="F21" s="310"/>
      <c r="G21" s="310">
        <f>D20-F21</f>
        <v>0</v>
      </c>
      <c r="H21" s="310">
        <f>D20-E21</f>
        <v>0</v>
      </c>
      <c r="I21" s="174"/>
    </row>
    <row r="22" spans="1:9" customFormat="1" x14ac:dyDescent="0.3">
      <c r="A22" s="105"/>
      <c r="B22" s="66"/>
      <c r="C22" s="173"/>
      <c r="D22" s="338"/>
      <c r="E22" s="309"/>
      <c r="F22" s="310"/>
      <c r="G22" s="310">
        <f>D21-F22</f>
        <v>0</v>
      </c>
      <c r="H22" s="310">
        <f>D21-E22</f>
        <v>0</v>
      </c>
      <c r="I22" s="174"/>
    </row>
    <row r="23" spans="1:9" customFormat="1" x14ac:dyDescent="0.3">
      <c r="A23" s="105"/>
      <c r="B23" s="66"/>
      <c r="C23" s="173"/>
      <c r="D23" s="338"/>
      <c r="E23" s="309"/>
      <c r="F23" s="310"/>
      <c r="G23" s="310">
        <f>D22-F23</f>
        <v>0</v>
      </c>
      <c r="H23" s="310">
        <f>D22-E23</f>
        <v>0</v>
      </c>
      <c r="I23" s="174"/>
    </row>
    <row r="24" spans="1:9" customFormat="1" x14ac:dyDescent="0.3">
      <c r="A24" s="105"/>
      <c r="B24" s="66"/>
      <c r="C24" s="173"/>
      <c r="D24" s="338"/>
      <c r="E24" s="309"/>
      <c r="F24" s="310"/>
      <c r="G24" s="310">
        <f>D23-F24</f>
        <v>0</v>
      </c>
      <c r="H24" s="310">
        <f>D23-E24</f>
        <v>0</v>
      </c>
      <c r="I24" s="174"/>
    </row>
    <row r="25" spans="1:9" ht="21" customHeight="1" x14ac:dyDescent="0.3">
      <c r="A25" s="527"/>
      <c r="B25" s="528" t="s">
        <v>295</v>
      </c>
      <c r="C25" s="529" t="s">
        <v>305</v>
      </c>
      <c r="D25" s="454">
        <f>SUM(D20:D24)</f>
        <v>0</v>
      </c>
      <c r="E25" s="526" t="s">
        <v>366</v>
      </c>
      <c r="F25" s="146">
        <f>SUM(F20:F24)</f>
        <v>0</v>
      </c>
      <c r="G25" s="146">
        <f>SUM(G20:G24)</f>
        <v>0</v>
      </c>
      <c r="H25" s="146">
        <f>SUM(H20:H24)</f>
        <v>0</v>
      </c>
    </row>
    <row r="26" spans="1:9" x14ac:dyDescent="0.3">
      <c r="E26" s="314" t="s">
        <v>464</v>
      </c>
      <c r="F26" s="315">
        <f>F18+F25</f>
        <v>0</v>
      </c>
      <c r="G26" s="315">
        <f>G18+G25</f>
        <v>0</v>
      </c>
      <c r="H26" s="315">
        <f>H18+H25</f>
        <v>0</v>
      </c>
      <c r="I26" s="299"/>
    </row>
    <row r="27" spans="1:9" x14ac:dyDescent="0.3">
      <c r="I27" s="299"/>
    </row>
    <row r="28" spans="1:9" x14ac:dyDescent="0.3">
      <c r="I28" s="299"/>
    </row>
    <row r="29" spans="1:9" s="53" customFormat="1" ht="18" customHeight="1" x14ac:dyDescent="0.3">
      <c r="A29" s="696" t="s">
        <v>762</v>
      </c>
      <c r="B29" s="477"/>
      <c r="C29" s="476"/>
      <c r="D29" s="864" t="s">
        <v>1101</v>
      </c>
      <c r="E29" s="141"/>
      <c r="F29" s="141"/>
      <c r="G29" s="141"/>
      <c r="H29" s="119"/>
    </row>
    <row r="30" spans="1:9" s="165" customFormat="1" ht="19.5" x14ac:dyDescent="0.3">
      <c r="A30" s="122"/>
      <c r="B30" s="297"/>
      <c r="C30" s="298" t="s">
        <v>131</v>
      </c>
      <c r="D30" s="298" t="s">
        <v>132</v>
      </c>
      <c r="E30" s="141"/>
      <c r="F30" s="141"/>
      <c r="G30" s="141"/>
      <c r="H30" s="119"/>
    </row>
    <row r="31" spans="1:9" x14ac:dyDescent="0.3">
      <c r="A31" s="297"/>
      <c r="B31" s="41"/>
      <c r="C31" s="41"/>
      <c r="D31" s="41"/>
    </row>
    <row r="32" spans="1:9" x14ac:dyDescent="0.3">
      <c r="A32" s="475" t="s">
        <v>133</v>
      </c>
      <c r="B32" s="477"/>
      <c r="C32" s="476"/>
      <c r="D32" s="869" t="s">
        <v>1104</v>
      </c>
    </row>
    <row r="33" spans="1:4" x14ac:dyDescent="0.3">
      <c r="B33" s="297"/>
      <c r="C33" s="298" t="s">
        <v>131</v>
      </c>
      <c r="D33" s="298" t="s">
        <v>132</v>
      </c>
    </row>
    <row r="34" spans="1:4" x14ac:dyDescent="0.3">
      <c r="A34" s="53"/>
      <c r="B34" s="53"/>
      <c r="C34" s="53"/>
      <c r="D34" s="53"/>
    </row>
    <row r="35" spans="1:4" ht="19.5" x14ac:dyDescent="0.3">
      <c r="A35" s="165"/>
      <c r="B35" s="165"/>
      <c r="C35" s="165"/>
      <c r="D35" s="165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J44"/>
  <sheetViews>
    <sheetView view="pageBreakPreview" zoomScale="85" zoomScaleSheetLayoutView="85" workbookViewId="0">
      <selection activeCell="J36" sqref="J36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693</v>
      </c>
      <c r="B6" s="1242"/>
      <c r="C6" s="1242"/>
      <c r="D6" s="1242"/>
      <c r="E6" s="1242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hidden="1" x14ac:dyDescent="0.3">
      <c r="A12" s="105">
        <v>1</v>
      </c>
      <c r="B12" s="172" t="s">
        <v>518</v>
      </c>
      <c r="C12" s="105"/>
      <c r="D12" s="340"/>
      <c r="E12" s="341"/>
      <c r="F12" s="309"/>
      <c r="G12" s="310"/>
      <c r="H12" s="310">
        <f t="shared" ref="H12:H22" si="0">E12-G12</f>
        <v>0</v>
      </c>
    </row>
    <row r="13" spans="1:10" ht="37.5" x14ac:dyDescent="0.3">
      <c r="A13" s="105">
        <v>1</v>
      </c>
      <c r="B13" s="66" t="s">
        <v>1160</v>
      </c>
      <c r="C13" s="173"/>
      <c r="D13" s="293"/>
      <c r="E13" s="342">
        <v>20166</v>
      </c>
      <c r="F13" s="309">
        <v>20166</v>
      </c>
      <c r="G13" s="310">
        <v>20166</v>
      </c>
      <c r="H13" s="310">
        <f t="shared" si="0"/>
        <v>0</v>
      </c>
      <c r="I13">
        <v>20166</v>
      </c>
    </row>
    <row r="14" spans="1:10" x14ac:dyDescent="0.3">
      <c r="A14" s="963">
        <v>2</v>
      </c>
      <c r="B14" s="964" t="s">
        <v>1161</v>
      </c>
      <c r="C14" s="965"/>
      <c r="D14" s="966"/>
      <c r="E14" s="967">
        <v>1950</v>
      </c>
      <c r="F14" s="309">
        <v>1950</v>
      </c>
      <c r="G14" s="310">
        <v>1950</v>
      </c>
      <c r="H14" s="310">
        <f t="shared" si="0"/>
        <v>0</v>
      </c>
      <c r="I14">
        <v>1950</v>
      </c>
    </row>
    <row r="15" spans="1:10" x14ac:dyDescent="0.3">
      <c r="A15" s="963">
        <v>3</v>
      </c>
      <c r="B15" s="964" t="s">
        <v>1162</v>
      </c>
      <c r="C15" s="965"/>
      <c r="D15" s="966"/>
      <c r="E15" s="967">
        <v>1350</v>
      </c>
      <c r="F15" s="309">
        <v>1350</v>
      </c>
      <c r="G15" s="310">
        <v>1350</v>
      </c>
      <c r="H15" s="310">
        <f t="shared" si="0"/>
        <v>0</v>
      </c>
      <c r="I15">
        <v>1350</v>
      </c>
    </row>
    <row r="16" spans="1:10" ht="37.5" hidden="1" x14ac:dyDescent="0.3">
      <c r="A16" s="105">
        <v>3</v>
      </c>
      <c r="B16" s="66" t="s">
        <v>689</v>
      </c>
      <c r="C16" s="173"/>
      <c r="D16" s="293"/>
      <c r="E16" s="342"/>
      <c r="F16" s="309"/>
      <c r="G16" s="310"/>
      <c r="H16" s="310">
        <f t="shared" si="0"/>
        <v>0</v>
      </c>
    </row>
    <row r="17" spans="1:8" ht="37.5" hidden="1" x14ac:dyDescent="0.3">
      <c r="A17" s="105">
        <v>4</v>
      </c>
      <c r="B17" s="66" t="s">
        <v>525</v>
      </c>
      <c r="C17" s="173"/>
      <c r="D17" s="293"/>
      <c r="E17" s="342"/>
      <c r="F17" s="309"/>
      <c r="G17" s="310"/>
      <c r="H17" s="310">
        <f t="shared" si="0"/>
        <v>0</v>
      </c>
    </row>
    <row r="18" spans="1:8" ht="56.25" hidden="1" x14ac:dyDescent="0.3">
      <c r="A18" s="105">
        <v>5</v>
      </c>
      <c r="B18" s="66" t="s">
        <v>526</v>
      </c>
      <c r="C18" s="173"/>
      <c r="D18" s="293"/>
      <c r="E18" s="342"/>
      <c r="F18" s="309"/>
      <c r="G18" s="310"/>
      <c r="H18" s="310">
        <f t="shared" si="0"/>
        <v>0</v>
      </c>
    </row>
    <row r="19" spans="1:8" ht="56.25" hidden="1" x14ac:dyDescent="0.3">
      <c r="A19" s="105">
        <v>6</v>
      </c>
      <c r="B19" s="66" t="s">
        <v>684</v>
      </c>
      <c r="C19" s="173"/>
      <c r="D19" s="293"/>
      <c r="E19" s="342"/>
      <c r="F19" s="309"/>
      <c r="G19" s="310"/>
      <c r="H19" s="310">
        <f t="shared" si="0"/>
        <v>0</v>
      </c>
    </row>
    <row r="20" spans="1:8" hidden="1" x14ac:dyDescent="0.3">
      <c r="A20" s="105">
        <v>7</v>
      </c>
      <c r="B20" s="66" t="s">
        <v>685</v>
      </c>
      <c r="C20" s="173"/>
      <c r="D20" s="293"/>
      <c r="E20" s="342"/>
      <c r="F20" s="309"/>
      <c r="G20" s="310"/>
      <c r="H20" s="310">
        <f t="shared" si="0"/>
        <v>0</v>
      </c>
    </row>
    <row r="21" spans="1:8" x14ac:dyDescent="0.3">
      <c r="A21" s="105"/>
      <c r="B21" s="66"/>
      <c r="C21" s="173"/>
      <c r="D21" s="293"/>
      <c r="E21" s="342"/>
      <c r="F21" s="309"/>
      <c r="G21" s="310"/>
      <c r="H21" s="310">
        <f t="shared" si="0"/>
        <v>0</v>
      </c>
    </row>
    <row r="22" spans="1:8" x14ac:dyDescent="0.3">
      <c r="A22" s="105"/>
      <c r="B22" s="66"/>
      <c r="C22" s="173"/>
      <c r="D22" s="293"/>
      <c r="E22" s="342"/>
      <c r="F22" s="309"/>
      <c r="G22" s="310"/>
      <c r="H22" s="310">
        <f t="shared" si="0"/>
        <v>0</v>
      </c>
    </row>
    <row r="23" spans="1:8" s="176" customFormat="1" x14ac:dyDescent="0.3">
      <c r="A23" s="531"/>
      <c r="B23" s="453" t="s">
        <v>295</v>
      </c>
      <c r="C23" s="532" t="s">
        <v>305</v>
      </c>
      <c r="D23" s="532" t="s">
        <v>305</v>
      </c>
      <c r="E23" s="533">
        <f>SUM(E12:E22)</f>
        <v>23466</v>
      </c>
      <c r="F23" s="526" t="s">
        <v>366</v>
      </c>
      <c r="G23" s="146">
        <f>SUM(G12:G22)</f>
        <v>23466</v>
      </c>
      <c r="H23" s="146">
        <f>SUM(H12:H22)</f>
        <v>0</v>
      </c>
    </row>
    <row r="24" spans="1:8" hidden="1" x14ac:dyDescent="0.3">
      <c r="A24" s="1278" t="s">
        <v>586</v>
      </c>
      <c r="B24" s="1279"/>
      <c r="C24" s="1279"/>
      <c r="D24" s="1279"/>
      <c r="E24" s="1280"/>
      <c r="F24" s="491"/>
      <c r="G24" s="492"/>
      <c r="H24" s="492"/>
    </row>
    <row r="25" spans="1:8" hidden="1" x14ac:dyDescent="0.3">
      <c r="A25" s="105">
        <v>1</v>
      </c>
      <c r="B25" s="172" t="s">
        <v>518</v>
      </c>
      <c r="C25" s="105"/>
      <c r="D25" s="340"/>
      <c r="E25" s="341"/>
      <c r="F25" s="309"/>
      <c r="G25" s="310"/>
      <c r="H25" s="310">
        <f t="shared" ref="H25:H33" si="1">E25-G25</f>
        <v>0</v>
      </c>
    </row>
    <row r="26" spans="1:8" s="53" customFormat="1" ht="18" hidden="1" customHeight="1" x14ac:dyDescent="0.3">
      <c r="A26" s="105">
        <v>2</v>
      </c>
      <c r="B26" s="66" t="s">
        <v>688</v>
      </c>
      <c r="C26" s="173"/>
      <c r="D26" s="293"/>
      <c r="E26" s="342"/>
      <c r="F26" s="309"/>
      <c r="G26" s="310"/>
      <c r="H26" s="310">
        <f t="shared" si="1"/>
        <v>0</v>
      </c>
    </row>
    <row r="27" spans="1:8" s="165" customFormat="1" ht="37.5" hidden="1" x14ac:dyDescent="0.3">
      <c r="A27" s="105">
        <v>3</v>
      </c>
      <c r="B27" s="66" t="s">
        <v>689</v>
      </c>
      <c r="C27" s="173"/>
      <c r="D27" s="293"/>
      <c r="E27" s="342"/>
      <c r="F27" s="309"/>
      <c r="G27" s="310"/>
      <c r="H27" s="310">
        <f t="shared" si="1"/>
        <v>0</v>
      </c>
    </row>
    <row r="28" spans="1:8" s="122" customFormat="1" ht="37.5" hidden="1" x14ac:dyDescent="0.3">
      <c r="A28" s="105">
        <v>4</v>
      </c>
      <c r="B28" s="66" t="s">
        <v>525</v>
      </c>
      <c r="C28" s="173"/>
      <c r="D28" s="293"/>
      <c r="E28" s="342"/>
      <c r="F28" s="309"/>
      <c r="G28" s="310"/>
      <c r="H28" s="310">
        <f t="shared" si="1"/>
        <v>0</v>
      </c>
    </row>
    <row r="29" spans="1:8" s="122" customFormat="1" ht="56.25" hidden="1" x14ac:dyDescent="0.3">
      <c r="A29" s="105">
        <v>5</v>
      </c>
      <c r="B29" s="66" t="s">
        <v>526</v>
      </c>
      <c r="C29" s="173"/>
      <c r="D29" s="293"/>
      <c r="E29" s="342"/>
      <c r="F29" s="309"/>
      <c r="G29" s="310"/>
      <c r="H29" s="310">
        <f t="shared" si="1"/>
        <v>0</v>
      </c>
    </row>
    <row r="30" spans="1:8" s="122" customFormat="1" ht="56.25" hidden="1" x14ac:dyDescent="0.3">
      <c r="A30" s="105">
        <v>6</v>
      </c>
      <c r="B30" s="66" t="s">
        <v>684</v>
      </c>
      <c r="C30" s="173"/>
      <c r="D30" s="293"/>
      <c r="E30" s="342"/>
      <c r="F30" s="309"/>
      <c r="G30" s="310"/>
      <c r="H30" s="310">
        <f t="shared" si="1"/>
        <v>0</v>
      </c>
    </row>
    <row r="31" spans="1:8" s="122" customFormat="1" hidden="1" x14ac:dyDescent="0.3">
      <c r="A31" s="105">
        <v>7</v>
      </c>
      <c r="B31" s="66" t="s">
        <v>685</v>
      </c>
      <c r="C31" s="173"/>
      <c r="D31" s="293"/>
      <c r="E31" s="342"/>
      <c r="F31" s="309"/>
      <c r="G31" s="310"/>
      <c r="H31" s="310">
        <f t="shared" si="1"/>
        <v>0</v>
      </c>
    </row>
    <row r="32" spans="1:8" s="122" customFormat="1" hidden="1" x14ac:dyDescent="0.3">
      <c r="A32" s="105"/>
      <c r="B32" s="66"/>
      <c r="C32" s="173"/>
      <c r="D32" s="293"/>
      <c r="E32" s="342"/>
      <c r="F32" s="309"/>
      <c r="G32" s="310"/>
      <c r="H32" s="310">
        <f t="shared" si="1"/>
        <v>0</v>
      </c>
    </row>
    <row r="33" spans="1:10" s="53" customFormat="1" hidden="1" x14ac:dyDescent="0.3">
      <c r="A33" s="175"/>
      <c r="B33" s="66"/>
      <c r="C33" s="173"/>
      <c r="D33" s="293"/>
      <c r="E33" s="338"/>
      <c r="F33" s="309"/>
      <c r="G33" s="310"/>
      <c r="H33" s="310">
        <f t="shared" si="1"/>
        <v>0</v>
      </c>
    </row>
    <row r="34" spans="1:10" hidden="1" x14ac:dyDescent="0.3">
      <c r="A34" s="531"/>
      <c r="B34" s="453" t="s">
        <v>295</v>
      </c>
      <c r="C34" s="532" t="s">
        <v>305</v>
      </c>
      <c r="D34" s="532" t="s">
        <v>305</v>
      </c>
      <c r="E34" s="533">
        <f>SUM(E25:E33)</f>
        <v>0</v>
      </c>
      <c r="F34" s="526" t="s">
        <v>366</v>
      </c>
      <c r="G34" s="146">
        <f>SUM(G25:G33)</f>
        <v>0</v>
      </c>
      <c r="H34" s="146">
        <f>SUM(H25:H33)</f>
        <v>0</v>
      </c>
    </row>
    <row r="35" spans="1:10" x14ac:dyDescent="0.3">
      <c r="F35" s="314" t="s">
        <v>464</v>
      </c>
      <c r="G35" s="315">
        <f>G23+G34</f>
        <v>23466</v>
      </c>
      <c r="H35" s="315">
        <f>H23+H34</f>
        <v>0</v>
      </c>
    </row>
    <row r="37" spans="1:10" s="141" customFormat="1" x14ac:dyDescent="0.3">
      <c r="A37" s="1083" t="s">
        <v>762</v>
      </c>
      <c r="B37" s="477"/>
      <c r="C37" s="476"/>
      <c r="D37" s="53"/>
      <c r="E37" s="1084" t="s">
        <v>1131</v>
      </c>
      <c r="I37"/>
      <c r="J37"/>
    </row>
    <row r="38" spans="1:10" s="141" customFormat="1" ht="19.5" x14ac:dyDescent="0.3">
      <c r="A38" s="122"/>
      <c r="B38" s="297"/>
      <c r="C38" s="298" t="s">
        <v>131</v>
      </c>
      <c r="D38" s="165"/>
      <c r="E38" s="298" t="s">
        <v>132</v>
      </c>
      <c r="I38"/>
      <c r="J38"/>
    </row>
    <row r="39" spans="1:10" s="141" customFormat="1" x14ac:dyDescent="0.3">
      <c r="A39" s="297"/>
      <c r="B39" s="41"/>
      <c r="C39" s="41"/>
      <c r="D39" s="122"/>
      <c r="E39" s="41"/>
      <c r="I39"/>
      <c r="J39"/>
    </row>
    <row r="40" spans="1:10" s="141" customFormat="1" x14ac:dyDescent="0.3">
      <c r="A40" s="475" t="s">
        <v>133</v>
      </c>
      <c r="B40" s="477"/>
      <c r="C40" s="476"/>
      <c r="D40" s="122"/>
      <c r="E40" s="869" t="s">
        <v>1104</v>
      </c>
      <c r="I40"/>
      <c r="J40"/>
    </row>
    <row r="41" spans="1:10" s="141" customFormat="1" x14ac:dyDescent="0.3">
      <c r="A41" s="122"/>
      <c r="B41" s="297"/>
      <c r="C41" s="298" t="s">
        <v>131</v>
      </c>
      <c r="D41" s="122"/>
      <c r="E41" s="298" t="s">
        <v>132</v>
      </c>
      <c r="I41"/>
      <c r="J41"/>
    </row>
    <row r="42" spans="1:10" s="141" customFormat="1" x14ac:dyDescent="0.3">
      <c r="A42" s="53"/>
      <c r="B42" s="53"/>
      <c r="C42" s="53"/>
      <c r="D42" s="53"/>
      <c r="E42" s="53"/>
      <c r="I42"/>
      <c r="J42"/>
    </row>
    <row r="43" spans="1:10" s="141" customFormat="1" x14ac:dyDescent="0.3">
      <c r="A43" s="53"/>
      <c r="B43" s="53"/>
      <c r="C43" s="53"/>
      <c r="D43" s="53"/>
      <c r="E43" s="53"/>
      <c r="I43"/>
      <c r="J43"/>
    </row>
    <row r="44" spans="1:10" s="141" customFormat="1" ht="21" x14ac:dyDescent="0.35">
      <c r="A44" s="53"/>
      <c r="B44" s="153"/>
      <c r="C44" s="53"/>
      <c r="D44" s="53"/>
      <c r="E44" s="53"/>
      <c r="I44"/>
      <c r="J44"/>
    </row>
  </sheetData>
  <mergeCells count="4">
    <mergeCell ref="A3:E3"/>
    <mergeCell ref="A6:E6"/>
    <mergeCell ref="A11:E11"/>
    <mergeCell ref="A24:E24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32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444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652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693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46" t="s">
        <v>527</v>
      </c>
      <c r="C14" s="173"/>
      <c r="D14" s="338"/>
      <c r="E14" s="339"/>
      <c r="F14" s="145"/>
      <c r="G14" s="145">
        <f>D14-F14</f>
        <v>0</v>
      </c>
    </row>
    <row r="15" spans="1:11" s="183" customFormat="1" ht="56.25" x14ac:dyDescent="0.3">
      <c r="A15" s="105">
        <v>2</v>
      </c>
      <c r="B15" s="46" t="s">
        <v>687</v>
      </c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46" t="s">
        <v>527</v>
      </c>
      <c r="C19" s="173"/>
      <c r="D19" s="338"/>
      <c r="E19" s="339"/>
      <c r="F19" s="145"/>
      <c r="G19" s="145">
        <f>D19-F19</f>
        <v>0</v>
      </c>
    </row>
    <row r="20" spans="1:7" s="183" customFormat="1" ht="56.25" x14ac:dyDescent="0.3">
      <c r="A20" s="105">
        <v>2</v>
      </c>
      <c r="B20" s="46" t="s">
        <v>687</v>
      </c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6.28515625" style="178" customWidth="1"/>
    <col min="5" max="5" width="30.7109375" style="178" customWidth="1"/>
    <col min="6" max="7" width="24.42578125" style="178" customWidth="1"/>
    <col min="8" max="8" width="17.8554687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6.28515625" style="178" customWidth="1"/>
    <col min="261" max="263" width="24.42578125" style="178" customWidth="1"/>
    <col min="264" max="264" width="17.8554687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6.28515625" style="178" customWidth="1"/>
    <col min="517" max="519" width="24.42578125" style="178" customWidth="1"/>
    <col min="520" max="520" width="17.8554687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6.28515625" style="178" customWidth="1"/>
    <col min="773" max="775" width="24.42578125" style="178" customWidth="1"/>
    <col min="776" max="776" width="17.8554687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6.28515625" style="178" customWidth="1"/>
    <col min="1029" max="1031" width="24.42578125" style="178" customWidth="1"/>
    <col min="1032" max="1032" width="17.8554687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6.28515625" style="178" customWidth="1"/>
    <col min="1285" max="1287" width="24.42578125" style="178" customWidth="1"/>
    <col min="1288" max="1288" width="17.8554687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6.28515625" style="178" customWidth="1"/>
    <col min="1541" max="1543" width="24.42578125" style="178" customWidth="1"/>
    <col min="1544" max="1544" width="17.8554687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6.28515625" style="178" customWidth="1"/>
    <col min="1797" max="1799" width="24.42578125" style="178" customWidth="1"/>
    <col min="1800" max="1800" width="17.8554687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6.28515625" style="178" customWidth="1"/>
    <col min="2053" max="2055" width="24.42578125" style="178" customWidth="1"/>
    <col min="2056" max="2056" width="17.8554687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6.28515625" style="178" customWidth="1"/>
    <col min="2309" max="2311" width="24.42578125" style="178" customWidth="1"/>
    <col min="2312" max="2312" width="17.8554687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6.28515625" style="178" customWidth="1"/>
    <col min="2565" max="2567" width="24.42578125" style="178" customWidth="1"/>
    <col min="2568" max="2568" width="17.8554687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6.28515625" style="178" customWidth="1"/>
    <col min="2821" max="2823" width="24.42578125" style="178" customWidth="1"/>
    <col min="2824" max="2824" width="17.8554687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6.28515625" style="178" customWidth="1"/>
    <col min="3077" max="3079" width="24.42578125" style="178" customWidth="1"/>
    <col min="3080" max="3080" width="17.8554687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6.28515625" style="178" customWidth="1"/>
    <col min="3333" max="3335" width="24.42578125" style="178" customWidth="1"/>
    <col min="3336" max="3336" width="17.8554687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6.28515625" style="178" customWidth="1"/>
    <col min="3589" max="3591" width="24.42578125" style="178" customWidth="1"/>
    <col min="3592" max="3592" width="17.8554687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6.28515625" style="178" customWidth="1"/>
    <col min="3845" max="3847" width="24.42578125" style="178" customWidth="1"/>
    <col min="3848" max="3848" width="17.8554687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6.28515625" style="178" customWidth="1"/>
    <col min="4101" max="4103" width="24.42578125" style="178" customWidth="1"/>
    <col min="4104" max="4104" width="17.8554687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6.28515625" style="178" customWidth="1"/>
    <col min="4357" max="4359" width="24.42578125" style="178" customWidth="1"/>
    <col min="4360" max="4360" width="17.8554687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6.28515625" style="178" customWidth="1"/>
    <col min="4613" max="4615" width="24.42578125" style="178" customWidth="1"/>
    <col min="4616" max="4616" width="17.8554687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6.28515625" style="178" customWidth="1"/>
    <col min="4869" max="4871" width="24.42578125" style="178" customWidth="1"/>
    <col min="4872" max="4872" width="17.8554687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6.28515625" style="178" customWidth="1"/>
    <col min="5125" max="5127" width="24.42578125" style="178" customWidth="1"/>
    <col min="5128" max="5128" width="17.8554687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6.28515625" style="178" customWidth="1"/>
    <col min="5381" max="5383" width="24.42578125" style="178" customWidth="1"/>
    <col min="5384" max="5384" width="17.8554687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6.28515625" style="178" customWidth="1"/>
    <col min="5637" max="5639" width="24.42578125" style="178" customWidth="1"/>
    <col min="5640" max="5640" width="17.8554687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6.28515625" style="178" customWidth="1"/>
    <col min="5893" max="5895" width="24.42578125" style="178" customWidth="1"/>
    <col min="5896" max="5896" width="17.8554687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6.28515625" style="178" customWidth="1"/>
    <col min="6149" max="6151" width="24.42578125" style="178" customWidth="1"/>
    <col min="6152" max="6152" width="17.8554687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6.28515625" style="178" customWidth="1"/>
    <col min="6405" max="6407" width="24.42578125" style="178" customWidth="1"/>
    <col min="6408" max="6408" width="17.8554687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6.28515625" style="178" customWidth="1"/>
    <col min="6661" max="6663" width="24.42578125" style="178" customWidth="1"/>
    <col min="6664" max="6664" width="17.8554687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6.28515625" style="178" customWidth="1"/>
    <col min="6917" max="6919" width="24.42578125" style="178" customWidth="1"/>
    <col min="6920" max="6920" width="17.8554687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6.28515625" style="178" customWidth="1"/>
    <col min="7173" max="7175" width="24.42578125" style="178" customWidth="1"/>
    <col min="7176" max="7176" width="17.8554687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6.28515625" style="178" customWidth="1"/>
    <col min="7429" max="7431" width="24.42578125" style="178" customWidth="1"/>
    <col min="7432" max="7432" width="17.8554687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6.28515625" style="178" customWidth="1"/>
    <col min="7685" max="7687" width="24.42578125" style="178" customWidth="1"/>
    <col min="7688" max="7688" width="17.8554687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6.28515625" style="178" customWidth="1"/>
    <col min="7941" max="7943" width="24.42578125" style="178" customWidth="1"/>
    <col min="7944" max="7944" width="17.8554687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6.28515625" style="178" customWidth="1"/>
    <col min="8197" max="8199" width="24.42578125" style="178" customWidth="1"/>
    <col min="8200" max="8200" width="17.8554687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6.28515625" style="178" customWidth="1"/>
    <col min="8453" max="8455" width="24.42578125" style="178" customWidth="1"/>
    <col min="8456" max="8456" width="17.8554687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6.28515625" style="178" customWidth="1"/>
    <col min="8709" max="8711" width="24.42578125" style="178" customWidth="1"/>
    <col min="8712" max="8712" width="17.8554687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6.28515625" style="178" customWidth="1"/>
    <col min="8965" max="8967" width="24.42578125" style="178" customWidth="1"/>
    <col min="8968" max="8968" width="17.8554687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6.28515625" style="178" customWidth="1"/>
    <col min="9221" max="9223" width="24.42578125" style="178" customWidth="1"/>
    <col min="9224" max="9224" width="17.8554687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6.28515625" style="178" customWidth="1"/>
    <col min="9477" max="9479" width="24.42578125" style="178" customWidth="1"/>
    <col min="9480" max="9480" width="17.8554687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6.28515625" style="178" customWidth="1"/>
    <col min="9733" max="9735" width="24.42578125" style="178" customWidth="1"/>
    <col min="9736" max="9736" width="17.8554687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6.28515625" style="178" customWidth="1"/>
    <col min="9989" max="9991" width="24.42578125" style="178" customWidth="1"/>
    <col min="9992" max="9992" width="17.8554687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6.28515625" style="178" customWidth="1"/>
    <col min="10245" max="10247" width="24.42578125" style="178" customWidth="1"/>
    <col min="10248" max="10248" width="17.8554687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6.28515625" style="178" customWidth="1"/>
    <col min="10501" max="10503" width="24.42578125" style="178" customWidth="1"/>
    <col min="10504" max="10504" width="17.8554687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6.28515625" style="178" customWidth="1"/>
    <col min="10757" max="10759" width="24.42578125" style="178" customWidth="1"/>
    <col min="10760" max="10760" width="17.8554687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6.28515625" style="178" customWidth="1"/>
    <col min="11013" max="11015" width="24.42578125" style="178" customWidth="1"/>
    <col min="11016" max="11016" width="17.8554687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6.28515625" style="178" customWidth="1"/>
    <col min="11269" max="11271" width="24.42578125" style="178" customWidth="1"/>
    <col min="11272" max="11272" width="17.8554687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6.28515625" style="178" customWidth="1"/>
    <col min="11525" max="11527" width="24.42578125" style="178" customWidth="1"/>
    <col min="11528" max="11528" width="17.8554687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6.28515625" style="178" customWidth="1"/>
    <col min="11781" max="11783" width="24.42578125" style="178" customWidth="1"/>
    <col min="11784" max="11784" width="17.8554687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6.28515625" style="178" customWidth="1"/>
    <col min="12037" max="12039" width="24.42578125" style="178" customWidth="1"/>
    <col min="12040" max="12040" width="17.8554687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6.28515625" style="178" customWidth="1"/>
    <col min="12293" max="12295" width="24.42578125" style="178" customWidth="1"/>
    <col min="12296" max="12296" width="17.8554687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6.28515625" style="178" customWidth="1"/>
    <col min="12549" max="12551" width="24.42578125" style="178" customWidth="1"/>
    <col min="12552" max="12552" width="17.8554687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6.28515625" style="178" customWidth="1"/>
    <col min="12805" max="12807" width="24.42578125" style="178" customWidth="1"/>
    <col min="12808" max="12808" width="17.8554687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6.28515625" style="178" customWidth="1"/>
    <col min="13061" max="13063" width="24.42578125" style="178" customWidth="1"/>
    <col min="13064" max="13064" width="17.8554687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6.28515625" style="178" customWidth="1"/>
    <col min="13317" max="13319" width="24.42578125" style="178" customWidth="1"/>
    <col min="13320" max="13320" width="17.8554687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6.28515625" style="178" customWidth="1"/>
    <col min="13573" max="13575" width="24.42578125" style="178" customWidth="1"/>
    <col min="13576" max="13576" width="17.8554687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6.28515625" style="178" customWidth="1"/>
    <col min="13829" max="13831" width="24.42578125" style="178" customWidth="1"/>
    <col min="13832" max="13832" width="17.8554687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6.28515625" style="178" customWidth="1"/>
    <col min="14085" max="14087" width="24.42578125" style="178" customWidth="1"/>
    <col min="14088" max="14088" width="17.8554687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6.28515625" style="178" customWidth="1"/>
    <col min="14341" max="14343" width="24.42578125" style="178" customWidth="1"/>
    <col min="14344" max="14344" width="17.8554687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6.28515625" style="178" customWidth="1"/>
    <col min="14597" max="14599" width="24.42578125" style="178" customWidth="1"/>
    <col min="14600" max="14600" width="17.8554687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6.28515625" style="178" customWidth="1"/>
    <col min="14853" max="14855" width="24.42578125" style="178" customWidth="1"/>
    <col min="14856" max="14856" width="17.8554687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6.28515625" style="178" customWidth="1"/>
    <col min="15109" max="15111" width="24.42578125" style="178" customWidth="1"/>
    <col min="15112" max="15112" width="17.8554687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6.28515625" style="178" customWidth="1"/>
    <col min="15365" max="15367" width="24.42578125" style="178" customWidth="1"/>
    <col min="15368" max="15368" width="17.8554687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6.28515625" style="178" customWidth="1"/>
    <col min="15621" max="15623" width="24.42578125" style="178" customWidth="1"/>
    <col min="15624" max="15624" width="17.8554687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6.28515625" style="178" customWidth="1"/>
    <col min="15877" max="15879" width="24.42578125" style="178" customWidth="1"/>
    <col min="15880" max="15880" width="17.8554687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6.28515625" style="178" customWidth="1"/>
    <col min="16133" max="16135" width="24.42578125" style="178" customWidth="1"/>
    <col min="16136" max="16136" width="17.8554687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445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653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693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46" t="s">
        <v>654</v>
      </c>
      <c r="C14" s="173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105">
        <v>2</v>
      </c>
      <c r="B15" s="46" t="s">
        <v>686</v>
      </c>
      <c r="C15" s="173"/>
      <c r="D15" s="338"/>
      <c r="E15" s="339"/>
      <c r="F15" s="145"/>
      <c r="G15" s="145">
        <f>D15-F15</f>
        <v>0</v>
      </c>
    </row>
    <row r="16" spans="1:10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8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  <c r="H17" s="178"/>
    </row>
    <row r="18" spans="1:8" ht="18.75" x14ac:dyDescent="0.3">
      <c r="A18" s="1281" t="s">
        <v>586</v>
      </c>
      <c r="B18" s="1282"/>
      <c r="C18" s="1282"/>
      <c r="D18" s="1282"/>
      <c r="E18" s="119"/>
      <c r="F18" s="119"/>
      <c r="G18" s="119"/>
      <c r="H18" s="178"/>
    </row>
    <row r="19" spans="1:8" s="183" customFormat="1" ht="18.75" x14ac:dyDescent="0.3">
      <c r="A19" s="105">
        <v>1</v>
      </c>
      <c r="B19" s="46" t="s">
        <v>654</v>
      </c>
      <c r="C19" s="173"/>
      <c r="D19" s="338"/>
      <c r="E19" s="339"/>
      <c r="F19" s="145"/>
      <c r="G19" s="145">
        <f>D19-F19</f>
        <v>0</v>
      </c>
    </row>
    <row r="20" spans="1:8" s="183" customFormat="1" ht="18.75" x14ac:dyDescent="0.3">
      <c r="A20" s="105">
        <v>2</v>
      </c>
      <c r="B20" s="46" t="s">
        <v>686</v>
      </c>
      <c r="C20" s="173"/>
      <c r="D20" s="338"/>
      <c r="E20" s="339"/>
      <c r="F20" s="145"/>
      <c r="G20" s="145">
        <f>D20-F20</f>
        <v>0</v>
      </c>
    </row>
    <row r="21" spans="1:8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8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  <c r="H22" s="178"/>
    </row>
    <row r="23" spans="1:8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  <c r="H23" s="178"/>
    </row>
    <row r="24" spans="1:8" ht="18.75" x14ac:dyDescent="0.25">
      <c r="A24" s="696" t="s">
        <v>762</v>
      </c>
      <c r="B24" s="477"/>
      <c r="C24" s="476"/>
      <c r="D24" s="864" t="s">
        <v>1101</v>
      </c>
      <c r="E24" s="477"/>
      <c r="F24" s="122"/>
      <c r="G24" s="477"/>
      <c r="H24" s="178"/>
    </row>
    <row r="25" spans="1:8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  <c r="H25" s="178"/>
    </row>
    <row r="26" spans="1:8" x14ac:dyDescent="0.25">
      <c r="A26" s="297"/>
      <c r="B26" s="41"/>
      <c r="C26" s="41"/>
      <c r="D26" s="41"/>
      <c r="E26" s="41"/>
      <c r="F26" s="122"/>
      <c r="G26" s="41"/>
      <c r="H26" s="178"/>
    </row>
    <row r="27" spans="1:8" ht="18.75" x14ac:dyDescent="0.25">
      <c r="A27" s="475" t="s">
        <v>133</v>
      </c>
      <c r="B27" s="477"/>
      <c r="C27" s="476"/>
      <c r="D27" s="869" t="s">
        <v>1104</v>
      </c>
      <c r="E27" s="477"/>
      <c r="F27" s="122"/>
      <c r="G27" s="477"/>
      <c r="H27" s="178"/>
    </row>
    <row r="28" spans="1:8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H28" s="178"/>
    </row>
    <row r="51" spans="16:16" x14ac:dyDescent="0.25">
      <c r="P51" s="192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693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x14ac:dyDescent="0.3">
      <c r="A14" s="70">
        <v>1</v>
      </c>
      <c r="B14" s="151" t="s">
        <v>678</v>
      </c>
      <c r="C14" s="534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70">
        <v>2</v>
      </c>
      <c r="B15" s="151" t="s">
        <v>679</v>
      </c>
      <c r="C15" s="534"/>
      <c r="D15" s="338"/>
      <c r="E15" s="339"/>
      <c r="F15" s="145"/>
      <c r="G15" s="145">
        <f t="shared" ref="G15:G24" si="0">D15-F15</f>
        <v>0</v>
      </c>
    </row>
    <row r="16" spans="1:10" s="183" customFormat="1" ht="18.75" x14ac:dyDescent="0.3">
      <c r="A16" s="70">
        <v>3</v>
      </c>
      <c r="B16" s="151" t="s">
        <v>680</v>
      </c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70">
        <v>4</v>
      </c>
      <c r="B17" s="151" t="s">
        <v>681</v>
      </c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70">
        <v>5</v>
      </c>
      <c r="B18" s="151" t="s">
        <v>682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70">
        <v>6</v>
      </c>
      <c r="B19" s="151" t="s">
        <v>683</v>
      </c>
      <c r="C19" s="534"/>
      <c r="D19" s="338"/>
      <c r="E19" s="339"/>
      <c r="F19" s="145"/>
      <c r="G19" s="145">
        <f t="shared" si="0"/>
        <v>0</v>
      </c>
    </row>
    <row r="20" spans="1:8" s="183" customFormat="1" ht="18.75" x14ac:dyDescent="0.3">
      <c r="A20" s="70">
        <v>7</v>
      </c>
      <c r="B20" s="151" t="s">
        <v>528</v>
      </c>
      <c r="C20" s="534"/>
      <c r="D20" s="338"/>
      <c r="E20" s="339"/>
      <c r="F20" s="145"/>
      <c r="G20" s="145">
        <f t="shared" si="0"/>
        <v>0</v>
      </c>
    </row>
    <row r="21" spans="1:8" s="183" customFormat="1" ht="37.5" x14ac:dyDescent="0.3">
      <c r="A21" s="70">
        <v>8</v>
      </c>
      <c r="B21" s="151" t="s">
        <v>684</v>
      </c>
      <c r="C21" s="534"/>
      <c r="D21" s="338"/>
      <c r="E21" s="339"/>
      <c r="F21" s="145"/>
      <c r="G21" s="145">
        <f t="shared" si="0"/>
        <v>0</v>
      </c>
    </row>
    <row r="22" spans="1:8" s="183" customFormat="1" ht="18.75" x14ac:dyDescent="0.3">
      <c r="A22" s="70">
        <v>9</v>
      </c>
      <c r="B22" s="151" t="s">
        <v>685</v>
      </c>
      <c r="C22" s="534"/>
      <c r="D22" s="338"/>
      <c r="E22" s="339"/>
      <c r="F22" s="145"/>
      <c r="G22" s="145">
        <f t="shared" si="0"/>
        <v>0</v>
      </c>
    </row>
    <row r="23" spans="1:8" s="183" customFormat="1" ht="18.75" x14ac:dyDescent="0.3">
      <c r="A23" s="70">
        <v>10</v>
      </c>
      <c r="B23" s="148" t="s">
        <v>523</v>
      </c>
      <c r="C23" s="534"/>
      <c r="D23" s="338"/>
      <c r="E23" s="339"/>
      <c r="F23" s="145"/>
      <c r="G23" s="145">
        <f t="shared" si="0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0"/>
        <v>0</v>
      </c>
    </row>
    <row r="25" spans="1:8" ht="18.75" x14ac:dyDescent="0.3">
      <c r="A25" s="527"/>
      <c r="B25" s="528" t="s">
        <v>295</v>
      </c>
      <c r="C25" s="535" t="s">
        <v>305</v>
      </c>
      <c r="D25" s="454">
        <f>SUM(D14:D24)</f>
        <v>0</v>
      </c>
      <c r="E25" s="146" t="s">
        <v>366</v>
      </c>
      <c r="F25" s="146">
        <f>SUM(F14:F24)</f>
        <v>0</v>
      </c>
      <c r="G25" s="146">
        <f>SUM(G14:G24)</f>
        <v>0</v>
      </c>
      <c r="H25" s="178"/>
    </row>
    <row r="26" spans="1:8" ht="18.75" x14ac:dyDescent="0.3">
      <c r="A26" s="1281" t="s">
        <v>586</v>
      </c>
      <c r="B26" s="1282"/>
      <c r="C26" s="1282"/>
      <c r="D26" s="1282"/>
      <c r="E26" s="119"/>
      <c r="F26" s="119"/>
      <c r="G26" s="119"/>
      <c r="H26" s="178"/>
    </row>
    <row r="27" spans="1:8" s="183" customFormat="1" ht="37.5" x14ac:dyDescent="0.3">
      <c r="A27" s="70">
        <v>1</v>
      </c>
      <c r="B27" s="151" t="s">
        <v>678</v>
      </c>
      <c r="C27" s="534"/>
      <c r="D27" s="338"/>
      <c r="E27" s="339"/>
      <c r="F27" s="145"/>
      <c r="G27" s="145">
        <f>D27-F27</f>
        <v>0</v>
      </c>
    </row>
    <row r="28" spans="1:8" s="183" customFormat="1" ht="18.75" x14ac:dyDescent="0.3">
      <c r="A28" s="70">
        <v>2</v>
      </c>
      <c r="B28" s="151" t="s">
        <v>679</v>
      </c>
      <c r="C28" s="534"/>
      <c r="D28" s="338"/>
      <c r="E28" s="339"/>
      <c r="F28" s="145"/>
      <c r="G28" s="145">
        <f t="shared" ref="G28:G37" si="1">D28-F28</f>
        <v>0</v>
      </c>
    </row>
    <row r="29" spans="1:8" s="183" customFormat="1" ht="18.75" x14ac:dyDescent="0.3">
      <c r="A29" s="70">
        <v>3</v>
      </c>
      <c r="B29" s="151" t="s">
        <v>680</v>
      </c>
      <c r="C29" s="534"/>
      <c r="D29" s="338"/>
      <c r="E29" s="339"/>
      <c r="F29" s="145"/>
      <c r="G29" s="145">
        <f t="shared" si="1"/>
        <v>0</v>
      </c>
    </row>
    <row r="30" spans="1:8" s="183" customFormat="1" ht="18.75" x14ac:dyDescent="0.3">
      <c r="A30" s="70">
        <v>4</v>
      </c>
      <c r="B30" s="151" t="s">
        <v>681</v>
      </c>
      <c r="C30" s="534"/>
      <c r="D30" s="338"/>
      <c r="E30" s="339"/>
      <c r="F30" s="145"/>
      <c r="G30" s="145">
        <f t="shared" si="1"/>
        <v>0</v>
      </c>
    </row>
    <row r="31" spans="1:8" s="183" customFormat="1" ht="18.75" x14ac:dyDescent="0.3">
      <c r="A31" s="70">
        <v>5</v>
      </c>
      <c r="B31" s="151" t="s">
        <v>682</v>
      </c>
      <c r="C31" s="534"/>
      <c r="D31" s="338"/>
      <c r="E31" s="339"/>
      <c r="F31" s="145"/>
      <c r="G31" s="145">
        <f t="shared" si="1"/>
        <v>0</v>
      </c>
    </row>
    <row r="32" spans="1:8" s="183" customFormat="1" ht="18.75" x14ac:dyDescent="0.3">
      <c r="A32" s="70">
        <v>6</v>
      </c>
      <c r="B32" s="151" t="s">
        <v>683</v>
      </c>
      <c r="C32" s="534"/>
      <c r="D32" s="338"/>
      <c r="E32" s="339"/>
      <c r="F32" s="145"/>
      <c r="G32" s="145">
        <f t="shared" si="1"/>
        <v>0</v>
      </c>
    </row>
    <row r="33" spans="1:8" s="183" customFormat="1" ht="18.75" x14ac:dyDescent="0.3">
      <c r="A33" s="70">
        <v>7</v>
      </c>
      <c r="B33" s="151" t="s">
        <v>528</v>
      </c>
      <c r="C33" s="534"/>
      <c r="D33" s="338"/>
      <c r="E33" s="339"/>
      <c r="F33" s="145"/>
      <c r="G33" s="145">
        <f t="shared" si="1"/>
        <v>0</v>
      </c>
    </row>
    <row r="34" spans="1:8" s="183" customFormat="1" ht="37.5" x14ac:dyDescent="0.3">
      <c r="A34" s="70">
        <v>8</v>
      </c>
      <c r="B34" s="151" t="s">
        <v>684</v>
      </c>
      <c r="C34" s="534"/>
      <c r="D34" s="338"/>
      <c r="E34" s="339"/>
      <c r="F34" s="145"/>
      <c r="G34" s="145">
        <f t="shared" si="1"/>
        <v>0</v>
      </c>
    </row>
    <row r="35" spans="1:8" s="183" customFormat="1" ht="18.75" x14ac:dyDescent="0.3">
      <c r="A35" s="70">
        <v>9</v>
      </c>
      <c r="B35" s="151" t="s">
        <v>685</v>
      </c>
      <c r="C35" s="534"/>
      <c r="D35" s="338"/>
      <c r="E35" s="339"/>
      <c r="F35" s="145"/>
      <c r="G35" s="145">
        <f t="shared" si="1"/>
        <v>0</v>
      </c>
    </row>
    <row r="36" spans="1:8" s="183" customFormat="1" ht="18.75" x14ac:dyDescent="0.3">
      <c r="A36" s="70">
        <v>10</v>
      </c>
      <c r="B36" s="148" t="s">
        <v>523</v>
      </c>
      <c r="C36" s="534"/>
      <c r="D36" s="338"/>
      <c r="E36" s="339"/>
      <c r="F36" s="145"/>
      <c r="G36" s="145">
        <f t="shared" si="1"/>
        <v>0</v>
      </c>
    </row>
    <row r="37" spans="1:8" s="183" customFormat="1" ht="18.75" x14ac:dyDescent="0.3">
      <c r="A37" s="105"/>
      <c r="B37" s="66"/>
      <c r="C37" s="534"/>
      <c r="D37" s="338"/>
      <c r="E37" s="339"/>
      <c r="F37" s="145"/>
      <c r="G37" s="145">
        <f t="shared" si="1"/>
        <v>0</v>
      </c>
    </row>
    <row r="38" spans="1:8" ht="18.75" x14ac:dyDescent="0.3">
      <c r="A38" s="527"/>
      <c r="B38" s="528" t="s">
        <v>295</v>
      </c>
      <c r="C38" s="535" t="s">
        <v>305</v>
      </c>
      <c r="D38" s="454">
        <f>SUM(D27:D37)</f>
        <v>0</v>
      </c>
      <c r="E38" s="146" t="s">
        <v>366</v>
      </c>
      <c r="F38" s="146">
        <f>SUM(F27:F37)</f>
        <v>0</v>
      </c>
      <c r="G38" s="146">
        <f>SUM(G27:G37)</f>
        <v>0</v>
      </c>
      <c r="H38" s="178"/>
    </row>
    <row r="39" spans="1:8" ht="18.75" x14ac:dyDescent="0.3">
      <c r="A39" s="122"/>
      <c r="B39" s="122"/>
      <c r="C39" s="122"/>
      <c r="D39" s="122"/>
      <c r="E39" s="314" t="s">
        <v>464</v>
      </c>
      <c r="F39" s="315">
        <f>F25+F38</f>
        <v>0</v>
      </c>
      <c r="G39" s="315">
        <f>G25+G38</f>
        <v>0</v>
      </c>
      <c r="H39" s="178"/>
    </row>
    <row r="40" spans="1:8" ht="18.75" x14ac:dyDescent="0.3">
      <c r="A40" s="122"/>
      <c r="B40" s="122"/>
      <c r="C40" s="122"/>
      <c r="D40" s="122"/>
      <c r="E40" s="314"/>
      <c r="F40" s="316"/>
      <c r="G40" s="316"/>
      <c r="H40" s="178"/>
    </row>
    <row r="41" spans="1:8" ht="18.75" x14ac:dyDescent="0.3">
      <c r="A41" s="122"/>
      <c r="B41" s="122"/>
      <c r="C41" s="122"/>
      <c r="D41" s="122"/>
      <c r="E41" s="314"/>
      <c r="F41" s="316"/>
      <c r="G41" s="316"/>
      <c r="H41" s="178"/>
    </row>
    <row r="42" spans="1:8" ht="18.75" x14ac:dyDescent="0.25">
      <c r="A42" s="696" t="s">
        <v>762</v>
      </c>
      <c r="B42" s="477"/>
      <c r="C42" s="476"/>
      <c r="D42" s="864" t="s">
        <v>1101</v>
      </c>
      <c r="E42" s="477"/>
      <c r="F42" s="122"/>
      <c r="G42" s="477"/>
      <c r="H42" s="178"/>
    </row>
    <row r="43" spans="1:8" x14ac:dyDescent="0.25">
      <c r="A43" s="122"/>
      <c r="B43" s="297"/>
      <c r="C43" s="298" t="s">
        <v>131</v>
      </c>
      <c r="D43" s="298" t="s">
        <v>132</v>
      </c>
      <c r="E43" s="297"/>
      <c r="F43" s="122"/>
      <c r="G43" s="297"/>
      <c r="H43" s="178"/>
    </row>
    <row r="44" spans="1:8" x14ac:dyDescent="0.25">
      <c r="A44" s="297"/>
      <c r="B44" s="41"/>
      <c r="C44" s="41"/>
      <c r="D44" s="41"/>
      <c r="E44" s="41"/>
      <c r="F44" s="122"/>
      <c r="G44" s="41"/>
      <c r="H44" s="178"/>
    </row>
    <row r="45" spans="1:8" ht="18.75" x14ac:dyDescent="0.25">
      <c r="A45" s="475" t="s">
        <v>133</v>
      </c>
      <c r="B45" s="477"/>
      <c r="C45" s="476"/>
      <c r="D45" s="869" t="s">
        <v>1104</v>
      </c>
      <c r="E45" s="477"/>
      <c r="F45" s="122"/>
      <c r="G45" s="477"/>
      <c r="H45" s="178"/>
    </row>
    <row r="46" spans="1:8" x14ac:dyDescent="0.25">
      <c r="A46" s="122"/>
      <c r="B46" s="297"/>
      <c r="C46" s="298" t="s">
        <v>131</v>
      </c>
      <c r="D46" s="298" t="s">
        <v>132</v>
      </c>
      <c r="E46" s="297"/>
      <c r="F46" s="122"/>
      <c r="G46" s="297"/>
      <c r="H46" s="178"/>
    </row>
    <row r="47" spans="1:8" ht="18.75" x14ac:dyDescent="0.3">
      <c r="A47" s="177"/>
      <c r="B47" s="177"/>
      <c r="C47" s="177"/>
      <c r="D47" s="177"/>
    </row>
    <row r="48" spans="1:8" ht="18.75" x14ac:dyDescent="0.3">
      <c r="B48" s="177"/>
      <c r="C48" s="177"/>
      <c r="D48" s="177"/>
    </row>
    <row r="85" spans="2:2" ht="37.5" x14ac:dyDescent="0.25">
      <c r="B85" s="151" t="s">
        <v>519</v>
      </c>
    </row>
    <row r="86" spans="2:2" ht="18.75" x14ac:dyDescent="0.25">
      <c r="B86" s="151" t="s">
        <v>520</v>
      </c>
    </row>
    <row r="87" spans="2:2" ht="18.75" x14ac:dyDescent="0.25">
      <c r="B87" s="151" t="s">
        <v>521</v>
      </c>
    </row>
    <row r="88" spans="2:2" ht="37.5" x14ac:dyDescent="0.25">
      <c r="B88" s="151" t="s">
        <v>522</v>
      </c>
    </row>
    <row r="89" spans="2:2" ht="18.75" x14ac:dyDescent="0.25">
      <c r="B89" s="148" t="s">
        <v>523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O92"/>
  <sheetViews>
    <sheetView view="pageBreakPreview" zoomScale="8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501</v>
      </c>
      <c r="B3" s="1264"/>
      <c r="C3" s="1264"/>
      <c r="D3" s="1264"/>
      <c r="E3" s="1264"/>
      <c r="F3" s="1264"/>
      <c r="G3" s="53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694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18.75" x14ac:dyDescent="0.3">
      <c r="A11" s="1265" t="s">
        <v>585</v>
      </c>
      <c r="B11" s="1266"/>
      <c r="C11" s="1266"/>
      <c r="D11" s="1266"/>
      <c r="E11" s="1266"/>
      <c r="F11" s="1267"/>
      <c r="G11" s="306"/>
      <c r="H11" s="306"/>
      <c r="I11" s="306"/>
      <c r="O11" s="116"/>
    </row>
    <row r="12" spans="1:15" s="115" customFormat="1" ht="54" customHeight="1" x14ac:dyDescent="0.3">
      <c r="A12" s="355">
        <v>1</v>
      </c>
      <c r="B12" s="131" t="s">
        <v>351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O12" s="116"/>
    </row>
    <row r="13" spans="1:15" s="115" customFormat="1" ht="54" customHeight="1" x14ac:dyDescent="0.3">
      <c r="A13" s="355">
        <v>2</v>
      </c>
      <c r="B13" s="131" t="s">
        <v>352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K13" s="117"/>
      <c r="N13" s="118"/>
      <c r="O13" s="116"/>
    </row>
    <row r="14" spans="1:15" s="115" customFormat="1" ht="39.75" customHeight="1" x14ac:dyDescent="0.3">
      <c r="A14" s="355">
        <v>3</v>
      </c>
      <c r="B14" s="131" t="s">
        <v>353</v>
      </c>
      <c r="C14" s="433"/>
      <c r="D14" s="433"/>
      <c r="E14" s="434" t="e">
        <f>F14/D14</f>
        <v>#DIV/0!</v>
      </c>
      <c r="F14" s="356"/>
      <c r="G14" s="356"/>
      <c r="H14" s="310"/>
      <c r="I14" s="311">
        <f>F14-H14</f>
        <v>0</v>
      </c>
      <c r="O14" s="116"/>
    </row>
    <row r="15" spans="1:15" s="115" customFormat="1" ht="39.75" customHeight="1" x14ac:dyDescent="0.3">
      <c r="A15" s="355">
        <v>4</v>
      </c>
      <c r="B15" s="131" t="s">
        <v>583</v>
      </c>
      <c r="C15" s="433"/>
      <c r="D15" s="433"/>
      <c r="E15" s="434" t="e">
        <f>F15/D15</f>
        <v>#DIV/0!</v>
      </c>
      <c r="F15" s="356"/>
      <c r="G15" s="356"/>
      <c r="H15" s="310"/>
      <c r="I15" s="311">
        <f>F15-H15</f>
        <v>0</v>
      </c>
      <c r="O15" s="116"/>
    </row>
    <row r="16" spans="1:15" s="115" customFormat="1" ht="18.75" x14ac:dyDescent="0.3">
      <c r="A16" s="438"/>
      <c r="B16" s="439" t="s">
        <v>295</v>
      </c>
      <c r="C16" s="440" t="s">
        <v>305</v>
      </c>
      <c r="D16" s="440" t="s">
        <v>305</v>
      </c>
      <c r="E16" s="440" t="s">
        <v>305</v>
      </c>
      <c r="F16" s="441">
        <f>SUM(F12:F15)</f>
        <v>0</v>
      </c>
      <c r="G16" s="357" t="s">
        <v>587</v>
      </c>
      <c r="H16" s="312">
        <f>SUM(H12:H15)</f>
        <v>0</v>
      </c>
      <c r="I16" s="312">
        <f>SUM(I12:I15)</f>
        <v>0</v>
      </c>
      <c r="O16" s="116"/>
    </row>
    <row r="17" spans="1:15" s="115" customFormat="1" ht="18.75" x14ac:dyDescent="0.3">
      <c r="A17" s="1265" t="s">
        <v>586</v>
      </c>
      <c r="B17" s="1266"/>
      <c r="C17" s="1266"/>
      <c r="D17" s="1266"/>
      <c r="E17" s="1266"/>
      <c r="F17" s="1267"/>
      <c r="G17" s="314"/>
      <c r="H17" s="316"/>
      <c r="I17" s="316"/>
      <c r="O17" s="116"/>
    </row>
    <row r="18" spans="1:15" s="115" customFormat="1" ht="54" customHeight="1" x14ac:dyDescent="0.3">
      <c r="A18" s="355">
        <v>1</v>
      </c>
      <c r="B18" s="131" t="s">
        <v>351</v>
      </c>
      <c r="C18" s="433"/>
      <c r="D18" s="433"/>
      <c r="E18" s="434" t="e">
        <f>F18/D18</f>
        <v>#DIV/0!</v>
      </c>
      <c r="F18" s="356"/>
      <c r="G18" s="356"/>
      <c r="H18" s="310"/>
      <c r="I18" s="311">
        <f>F18-H18</f>
        <v>0</v>
      </c>
      <c r="O18" s="116"/>
    </row>
    <row r="19" spans="1:15" s="115" customFormat="1" ht="54" customHeight="1" x14ac:dyDescent="0.3">
      <c r="A19" s="355">
        <v>2</v>
      </c>
      <c r="B19" s="131" t="s">
        <v>352</v>
      </c>
      <c r="C19" s="433"/>
      <c r="D19" s="433"/>
      <c r="E19" s="434" t="e">
        <f>F19/D19</f>
        <v>#DIV/0!</v>
      </c>
      <c r="F19" s="356"/>
      <c r="G19" s="356"/>
      <c r="H19" s="310"/>
      <c r="I19" s="311">
        <f>F19-H19</f>
        <v>0</v>
      </c>
      <c r="K19" s="117"/>
      <c r="N19" s="118"/>
      <c r="O19" s="116"/>
    </row>
    <row r="20" spans="1:15" s="115" customFormat="1" ht="39.75" customHeight="1" x14ac:dyDescent="0.3">
      <c r="A20" s="355">
        <v>3</v>
      </c>
      <c r="B20" s="131" t="s">
        <v>353</v>
      </c>
      <c r="C20" s="433"/>
      <c r="D20" s="433"/>
      <c r="E20" s="434" t="e">
        <f>F20/D20</f>
        <v>#DIV/0!</v>
      </c>
      <c r="F20" s="356"/>
      <c r="G20" s="356"/>
      <c r="H20" s="310"/>
      <c r="I20" s="311">
        <f>F20-H20</f>
        <v>0</v>
      </c>
      <c r="O20" s="116"/>
    </row>
    <row r="21" spans="1:15" s="115" customFormat="1" ht="39.75" customHeight="1" x14ac:dyDescent="0.3">
      <c r="A21" s="355">
        <v>4</v>
      </c>
      <c r="B21" s="131" t="s">
        <v>583</v>
      </c>
      <c r="C21" s="433"/>
      <c r="D21" s="433"/>
      <c r="E21" s="434" t="e">
        <f>F21/D21</f>
        <v>#DIV/0!</v>
      </c>
      <c r="F21" s="356"/>
      <c r="G21" s="356"/>
      <c r="H21" s="310"/>
      <c r="I21" s="311">
        <f>F21-H21</f>
        <v>0</v>
      </c>
      <c r="O21" s="116"/>
    </row>
    <row r="22" spans="1:15" s="115" customFormat="1" ht="18.75" x14ac:dyDescent="0.3">
      <c r="A22" s="438"/>
      <c r="B22" s="439" t="s">
        <v>295</v>
      </c>
      <c r="C22" s="440" t="s">
        <v>305</v>
      </c>
      <c r="D22" s="440" t="s">
        <v>305</v>
      </c>
      <c r="E22" s="440" t="s">
        <v>305</v>
      </c>
      <c r="F22" s="441">
        <f>SUM(F18:F21)</f>
        <v>0</v>
      </c>
      <c r="G22" s="357" t="s">
        <v>588</v>
      </c>
      <c r="H22" s="312">
        <f>SUM(H18:H21)</f>
        <v>0</v>
      </c>
      <c r="I22" s="312">
        <f>SUM(I18:I21)</f>
        <v>0</v>
      </c>
      <c r="O22" s="116"/>
    </row>
    <row r="23" spans="1:15" s="115" customFormat="1" ht="18.75" x14ac:dyDescent="0.3">
      <c r="A23" s="53"/>
      <c r="B23" s="53"/>
      <c r="C23" s="53"/>
      <c r="D23" s="53"/>
      <c r="E23" s="53"/>
      <c r="F23" s="53"/>
      <c r="G23" s="314" t="s">
        <v>464</v>
      </c>
      <c r="H23" s="315">
        <f>H16+H22</f>
        <v>0</v>
      </c>
      <c r="I23" s="315">
        <f>I16+I22</f>
        <v>0</v>
      </c>
      <c r="O23" s="116"/>
    </row>
    <row r="24" spans="1:15" s="115" customFormat="1" ht="18.75" x14ac:dyDescent="0.3">
      <c r="A24" s="53"/>
      <c r="B24" s="53"/>
      <c r="C24" s="53"/>
      <c r="D24" s="53"/>
      <c r="E24" s="53"/>
      <c r="F24" s="53"/>
      <c r="G24" s="314"/>
      <c r="H24" s="316"/>
      <c r="I24" s="316"/>
      <c r="O24" s="116"/>
    </row>
    <row r="25" spans="1:15" s="115" customFormat="1" ht="18.75" x14ac:dyDescent="0.3">
      <c r="A25" s="53"/>
      <c r="B25" s="53"/>
      <c r="C25" s="53"/>
      <c r="D25" s="53"/>
      <c r="E25" s="53"/>
      <c r="F25" s="53"/>
      <c r="G25" s="314"/>
      <c r="H25" s="316"/>
      <c r="I25" s="316"/>
      <c r="O25" s="116"/>
    </row>
    <row r="26" spans="1:15" s="538" customFormat="1" ht="23.25" customHeight="1" x14ac:dyDescent="0.25">
      <c r="A26" s="696" t="s">
        <v>762</v>
      </c>
      <c r="D26" s="537"/>
      <c r="F26" s="864" t="s">
        <v>1101</v>
      </c>
      <c r="I26" s="296"/>
    </row>
    <row r="27" spans="1:15" s="297" customFormat="1" ht="12.75" x14ac:dyDescent="0.25">
      <c r="D27" s="298" t="s">
        <v>131</v>
      </c>
      <c r="F27" s="298" t="s">
        <v>132</v>
      </c>
      <c r="I27" s="299"/>
    </row>
    <row r="28" spans="1:15" s="41" customFormat="1" ht="15.75" x14ac:dyDescent="0.25">
      <c r="I28" s="300"/>
    </row>
    <row r="29" spans="1:15" s="538" customFormat="1" ht="23.25" customHeight="1" x14ac:dyDescent="0.25">
      <c r="A29" s="536" t="s">
        <v>133</v>
      </c>
      <c r="D29" s="537"/>
      <c r="F29" s="869" t="s">
        <v>1104</v>
      </c>
      <c r="I29" s="296"/>
    </row>
    <row r="30" spans="1:15" s="297" customFormat="1" ht="12.75" x14ac:dyDescent="0.25">
      <c r="D30" s="298" t="s">
        <v>131</v>
      </c>
      <c r="F30" s="298" t="s">
        <v>132</v>
      </c>
      <c r="I30" s="299"/>
    </row>
    <row r="31" spans="1:15" s="115" customFormat="1" ht="18.75" x14ac:dyDescent="0.3">
      <c r="B31" s="119"/>
      <c r="C31" s="119"/>
      <c r="D31" s="119"/>
      <c r="E31" s="120"/>
      <c r="F31" s="120"/>
      <c r="G31" s="120"/>
      <c r="O31" s="116"/>
    </row>
    <row r="32" spans="1:15" ht="18.75" x14ac:dyDescent="0.3">
      <c r="B32" s="119"/>
      <c r="C32" s="119"/>
      <c r="D32" s="119"/>
      <c r="E32" s="119"/>
      <c r="F32" s="119"/>
      <c r="G32" s="119"/>
    </row>
    <row r="33" spans="2:7" ht="18.75" x14ac:dyDescent="0.3">
      <c r="B33" s="119"/>
      <c r="C33" s="119"/>
      <c r="D33" s="119"/>
      <c r="E33" s="119"/>
      <c r="F33" s="119"/>
      <c r="G33" s="119"/>
    </row>
    <row r="34" spans="2:7" ht="18.75" x14ac:dyDescent="0.3">
      <c r="B34" s="53"/>
      <c r="C34" s="53"/>
      <c r="D34" s="53"/>
      <c r="E34" s="53"/>
      <c r="F34" s="53"/>
      <c r="G34" s="53"/>
    </row>
    <row r="40" spans="2:7" x14ac:dyDescent="0.25">
      <c r="F40" s="121"/>
    </row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90" hidden="1" x14ac:dyDescent="0.25"/>
    <row r="91" hidden="1" x14ac:dyDescent="0.25"/>
    <row r="92" hidden="1" x14ac:dyDescent="0.25"/>
  </sheetData>
  <mergeCells count="4">
    <mergeCell ref="A3:F3"/>
    <mergeCell ref="A6:E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 x14ac:dyDescent="0.3"/>
  <cols>
    <col min="1" max="1" width="8" style="122" customWidth="1"/>
    <col min="2" max="2" width="74.140625" style="122" customWidth="1"/>
    <col min="3" max="3" width="24.7109375" style="122" customWidth="1"/>
    <col min="4" max="4" width="34" style="122" customWidth="1"/>
    <col min="5" max="5" width="29.5703125" style="141" customWidth="1"/>
    <col min="6" max="7" width="22.5703125" style="141" customWidth="1"/>
    <col min="8" max="8" width="38.42578125" style="119" customWidth="1"/>
    <col min="9" max="255" width="9.140625" style="122"/>
    <col min="256" max="256" width="8" style="122" customWidth="1"/>
    <col min="257" max="257" width="74.140625" style="122" customWidth="1"/>
    <col min="258" max="258" width="24.7109375" style="122" customWidth="1"/>
    <col min="259" max="260" width="34" style="122" customWidth="1"/>
    <col min="261" max="261" width="11.7109375" style="122" customWidth="1"/>
    <col min="262" max="511" width="9.140625" style="122"/>
    <col min="512" max="512" width="8" style="122" customWidth="1"/>
    <col min="513" max="513" width="74.140625" style="122" customWidth="1"/>
    <col min="514" max="514" width="24.7109375" style="122" customWidth="1"/>
    <col min="515" max="516" width="34" style="122" customWidth="1"/>
    <col min="517" max="517" width="11.7109375" style="122" customWidth="1"/>
    <col min="518" max="767" width="9.140625" style="122"/>
    <col min="768" max="768" width="8" style="122" customWidth="1"/>
    <col min="769" max="769" width="74.140625" style="122" customWidth="1"/>
    <col min="770" max="770" width="24.7109375" style="122" customWidth="1"/>
    <col min="771" max="772" width="34" style="122" customWidth="1"/>
    <col min="773" max="773" width="11.7109375" style="122" customWidth="1"/>
    <col min="774" max="1023" width="9.140625" style="122"/>
    <col min="1024" max="1024" width="8" style="122" customWidth="1"/>
    <col min="1025" max="1025" width="74.140625" style="122" customWidth="1"/>
    <col min="1026" max="1026" width="24.7109375" style="122" customWidth="1"/>
    <col min="1027" max="1028" width="34" style="122" customWidth="1"/>
    <col min="1029" max="1029" width="11.7109375" style="122" customWidth="1"/>
    <col min="1030" max="1279" width="9.140625" style="122"/>
    <col min="1280" max="1280" width="8" style="122" customWidth="1"/>
    <col min="1281" max="1281" width="74.140625" style="122" customWidth="1"/>
    <col min="1282" max="1282" width="24.7109375" style="122" customWidth="1"/>
    <col min="1283" max="1284" width="34" style="122" customWidth="1"/>
    <col min="1285" max="1285" width="11.7109375" style="122" customWidth="1"/>
    <col min="1286" max="1535" width="9.140625" style="122"/>
    <col min="1536" max="1536" width="8" style="122" customWidth="1"/>
    <col min="1537" max="1537" width="74.140625" style="122" customWidth="1"/>
    <col min="1538" max="1538" width="24.7109375" style="122" customWidth="1"/>
    <col min="1539" max="1540" width="34" style="122" customWidth="1"/>
    <col min="1541" max="1541" width="11.7109375" style="122" customWidth="1"/>
    <col min="1542" max="1791" width="9.140625" style="122"/>
    <col min="1792" max="1792" width="8" style="122" customWidth="1"/>
    <col min="1793" max="1793" width="74.140625" style="122" customWidth="1"/>
    <col min="1794" max="1794" width="24.7109375" style="122" customWidth="1"/>
    <col min="1795" max="1796" width="34" style="122" customWidth="1"/>
    <col min="1797" max="1797" width="11.7109375" style="122" customWidth="1"/>
    <col min="1798" max="2047" width="9.140625" style="122"/>
    <col min="2048" max="2048" width="8" style="122" customWidth="1"/>
    <col min="2049" max="2049" width="74.140625" style="122" customWidth="1"/>
    <col min="2050" max="2050" width="24.7109375" style="122" customWidth="1"/>
    <col min="2051" max="2052" width="34" style="122" customWidth="1"/>
    <col min="2053" max="2053" width="11.7109375" style="122" customWidth="1"/>
    <col min="2054" max="2303" width="9.140625" style="122"/>
    <col min="2304" max="2304" width="8" style="122" customWidth="1"/>
    <col min="2305" max="2305" width="74.140625" style="122" customWidth="1"/>
    <col min="2306" max="2306" width="24.7109375" style="122" customWidth="1"/>
    <col min="2307" max="2308" width="34" style="122" customWidth="1"/>
    <col min="2309" max="2309" width="11.7109375" style="122" customWidth="1"/>
    <col min="2310" max="2559" width="9.140625" style="122"/>
    <col min="2560" max="2560" width="8" style="122" customWidth="1"/>
    <col min="2561" max="2561" width="74.140625" style="122" customWidth="1"/>
    <col min="2562" max="2562" width="24.7109375" style="122" customWidth="1"/>
    <col min="2563" max="2564" width="34" style="122" customWidth="1"/>
    <col min="2565" max="2565" width="11.7109375" style="122" customWidth="1"/>
    <col min="2566" max="2815" width="9.140625" style="122"/>
    <col min="2816" max="2816" width="8" style="122" customWidth="1"/>
    <col min="2817" max="2817" width="74.140625" style="122" customWidth="1"/>
    <col min="2818" max="2818" width="24.7109375" style="122" customWidth="1"/>
    <col min="2819" max="2820" width="34" style="122" customWidth="1"/>
    <col min="2821" max="2821" width="11.7109375" style="122" customWidth="1"/>
    <col min="2822" max="3071" width="9.140625" style="122"/>
    <col min="3072" max="3072" width="8" style="122" customWidth="1"/>
    <col min="3073" max="3073" width="74.140625" style="122" customWidth="1"/>
    <col min="3074" max="3074" width="24.7109375" style="122" customWidth="1"/>
    <col min="3075" max="3076" width="34" style="122" customWidth="1"/>
    <col min="3077" max="3077" width="11.7109375" style="122" customWidth="1"/>
    <col min="3078" max="3327" width="9.140625" style="122"/>
    <col min="3328" max="3328" width="8" style="122" customWidth="1"/>
    <col min="3329" max="3329" width="74.140625" style="122" customWidth="1"/>
    <col min="3330" max="3330" width="24.7109375" style="122" customWidth="1"/>
    <col min="3331" max="3332" width="34" style="122" customWidth="1"/>
    <col min="3333" max="3333" width="11.7109375" style="122" customWidth="1"/>
    <col min="3334" max="3583" width="9.140625" style="122"/>
    <col min="3584" max="3584" width="8" style="122" customWidth="1"/>
    <col min="3585" max="3585" width="74.140625" style="122" customWidth="1"/>
    <col min="3586" max="3586" width="24.7109375" style="122" customWidth="1"/>
    <col min="3587" max="3588" width="34" style="122" customWidth="1"/>
    <col min="3589" max="3589" width="11.7109375" style="122" customWidth="1"/>
    <col min="3590" max="3839" width="9.140625" style="122"/>
    <col min="3840" max="3840" width="8" style="122" customWidth="1"/>
    <col min="3841" max="3841" width="74.140625" style="122" customWidth="1"/>
    <col min="3842" max="3842" width="24.7109375" style="122" customWidth="1"/>
    <col min="3843" max="3844" width="34" style="122" customWidth="1"/>
    <col min="3845" max="3845" width="11.7109375" style="122" customWidth="1"/>
    <col min="3846" max="4095" width="9.140625" style="122"/>
    <col min="4096" max="4096" width="8" style="122" customWidth="1"/>
    <col min="4097" max="4097" width="74.140625" style="122" customWidth="1"/>
    <col min="4098" max="4098" width="24.7109375" style="122" customWidth="1"/>
    <col min="4099" max="4100" width="34" style="122" customWidth="1"/>
    <col min="4101" max="4101" width="11.7109375" style="122" customWidth="1"/>
    <col min="4102" max="4351" width="9.140625" style="122"/>
    <col min="4352" max="4352" width="8" style="122" customWidth="1"/>
    <col min="4353" max="4353" width="74.140625" style="122" customWidth="1"/>
    <col min="4354" max="4354" width="24.7109375" style="122" customWidth="1"/>
    <col min="4355" max="4356" width="34" style="122" customWidth="1"/>
    <col min="4357" max="4357" width="11.7109375" style="122" customWidth="1"/>
    <col min="4358" max="4607" width="9.140625" style="122"/>
    <col min="4608" max="4608" width="8" style="122" customWidth="1"/>
    <col min="4609" max="4609" width="74.140625" style="122" customWidth="1"/>
    <col min="4610" max="4610" width="24.7109375" style="122" customWidth="1"/>
    <col min="4611" max="4612" width="34" style="122" customWidth="1"/>
    <col min="4613" max="4613" width="11.7109375" style="122" customWidth="1"/>
    <col min="4614" max="4863" width="9.140625" style="122"/>
    <col min="4864" max="4864" width="8" style="122" customWidth="1"/>
    <col min="4865" max="4865" width="74.140625" style="122" customWidth="1"/>
    <col min="4866" max="4866" width="24.7109375" style="122" customWidth="1"/>
    <col min="4867" max="4868" width="34" style="122" customWidth="1"/>
    <col min="4869" max="4869" width="11.7109375" style="122" customWidth="1"/>
    <col min="4870" max="5119" width="9.140625" style="122"/>
    <col min="5120" max="5120" width="8" style="122" customWidth="1"/>
    <col min="5121" max="5121" width="74.140625" style="122" customWidth="1"/>
    <col min="5122" max="5122" width="24.7109375" style="122" customWidth="1"/>
    <col min="5123" max="5124" width="34" style="122" customWidth="1"/>
    <col min="5125" max="5125" width="11.7109375" style="122" customWidth="1"/>
    <col min="5126" max="5375" width="9.140625" style="122"/>
    <col min="5376" max="5376" width="8" style="122" customWidth="1"/>
    <col min="5377" max="5377" width="74.140625" style="122" customWidth="1"/>
    <col min="5378" max="5378" width="24.7109375" style="122" customWidth="1"/>
    <col min="5379" max="5380" width="34" style="122" customWidth="1"/>
    <col min="5381" max="5381" width="11.7109375" style="122" customWidth="1"/>
    <col min="5382" max="5631" width="9.140625" style="122"/>
    <col min="5632" max="5632" width="8" style="122" customWidth="1"/>
    <col min="5633" max="5633" width="74.140625" style="122" customWidth="1"/>
    <col min="5634" max="5634" width="24.7109375" style="122" customWidth="1"/>
    <col min="5635" max="5636" width="34" style="122" customWidth="1"/>
    <col min="5637" max="5637" width="11.7109375" style="122" customWidth="1"/>
    <col min="5638" max="5887" width="9.140625" style="122"/>
    <col min="5888" max="5888" width="8" style="122" customWidth="1"/>
    <col min="5889" max="5889" width="74.140625" style="122" customWidth="1"/>
    <col min="5890" max="5890" width="24.7109375" style="122" customWidth="1"/>
    <col min="5891" max="5892" width="34" style="122" customWidth="1"/>
    <col min="5893" max="5893" width="11.7109375" style="122" customWidth="1"/>
    <col min="5894" max="6143" width="9.140625" style="122"/>
    <col min="6144" max="6144" width="8" style="122" customWidth="1"/>
    <col min="6145" max="6145" width="74.140625" style="122" customWidth="1"/>
    <col min="6146" max="6146" width="24.7109375" style="122" customWidth="1"/>
    <col min="6147" max="6148" width="34" style="122" customWidth="1"/>
    <col min="6149" max="6149" width="11.7109375" style="122" customWidth="1"/>
    <col min="6150" max="6399" width="9.140625" style="122"/>
    <col min="6400" max="6400" width="8" style="122" customWidth="1"/>
    <col min="6401" max="6401" width="74.140625" style="122" customWidth="1"/>
    <col min="6402" max="6402" width="24.7109375" style="122" customWidth="1"/>
    <col min="6403" max="6404" width="34" style="122" customWidth="1"/>
    <col min="6405" max="6405" width="11.7109375" style="122" customWidth="1"/>
    <col min="6406" max="6655" width="9.140625" style="122"/>
    <col min="6656" max="6656" width="8" style="122" customWidth="1"/>
    <col min="6657" max="6657" width="74.140625" style="122" customWidth="1"/>
    <col min="6658" max="6658" width="24.7109375" style="122" customWidth="1"/>
    <col min="6659" max="6660" width="34" style="122" customWidth="1"/>
    <col min="6661" max="6661" width="11.7109375" style="122" customWidth="1"/>
    <col min="6662" max="6911" width="9.140625" style="122"/>
    <col min="6912" max="6912" width="8" style="122" customWidth="1"/>
    <col min="6913" max="6913" width="74.140625" style="122" customWidth="1"/>
    <col min="6914" max="6914" width="24.7109375" style="122" customWidth="1"/>
    <col min="6915" max="6916" width="34" style="122" customWidth="1"/>
    <col min="6917" max="6917" width="11.7109375" style="122" customWidth="1"/>
    <col min="6918" max="7167" width="9.140625" style="122"/>
    <col min="7168" max="7168" width="8" style="122" customWidth="1"/>
    <col min="7169" max="7169" width="74.140625" style="122" customWidth="1"/>
    <col min="7170" max="7170" width="24.7109375" style="122" customWidth="1"/>
    <col min="7171" max="7172" width="34" style="122" customWidth="1"/>
    <col min="7173" max="7173" width="11.7109375" style="122" customWidth="1"/>
    <col min="7174" max="7423" width="9.140625" style="122"/>
    <col min="7424" max="7424" width="8" style="122" customWidth="1"/>
    <col min="7425" max="7425" width="74.140625" style="122" customWidth="1"/>
    <col min="7426" max="7426" width="24.7109375" style="122" customWidth="1"/>
    <col min="7427" max="7428" width="34" style="122" customWidth="1"/>
    <col min="7429" max="7429" width="11.7109375" style="122" customWidth="1"/>
    <col min="7430" max="7679" width="9.140625" style="122"/>
    <col min="7680" max="7680" width="8" style="122" customWidth="1"/>
    <col min="7681" max="7681" width="74.140625" style="122" customWidth="1"/>
    <col min="7682" max="7682" width="24.7109375" style="122" customWidth="1"/>
    <col min="7683" max="7684" width="34" style="122" customWidth="1"/>
    <col min="7685" max="7685" width="11.7109375" style="122" customWidth="1"/>
    <col min="7686" max="7935" width="9.140625" style="122"/>
    <col min="7936" max="7936" width="8" style="122" customWidth="1"/>
    <col min="7937" max="7937" width="74.140625" style="122" customWidth="1"/>
    <col min="7938" max="7938" width="24.7109375" style="122" customWidth="1"/>
    <col min="7939" max="7940" width="34" style="122" customWidth="1"/>
    <col min="7941" max="7941" width="11.7109375" style="122" customWidth="1"/>
    <col min="7942" max="8191" width="9.140625" style="122"/>
    <col min="8192" max="8192" width="8" style="122" customWidth="1"/>
    <col min="8193" max="8193" width="74.140625" style="122" customWidth="1"/>
    <col min="8194" max="8194" width="24.7109375" style="122" customWidth="1"/>
    <col min="8195" max="8196" width="34" style="122" customWidth="1"/>
    <col min="8197" max="8197" width="11.7109375" style="122" customWidth="1"/>
    <col min="8198" max="8447" width="9.140625" style="122"/>
    <col min="8448" max="8448" width="8" style="122" customWidth="1"/>
    <col min="8449" max="8449" width="74.140625" style="122" customWidth="1"/>
    <col min="8450" max="8450" width="24.7109375" style="122" customWidth="1"/>
    <col min="8451" max="8452" width="34" style="122" customWidth="1"/>
    <col min="8453" max="8453" width="11.7109375" style="122" customWidth="1"/>
    <col min="8454" max="8703" width="9.140625" style="122"/>
    <col min="8704" max="8704" width="8" style="122" customWidth="1"/>
    <col min="8705" max="8705" width="74.140625" style="122" customWidth="1"/>
    <col min="8706" max="8706" width="24.7109375" style="122" customWidth="1"/>
    <col min="8707" max="8708" width="34" style="122" customWidth="1"/>
    <col min="8709" max="8709" width="11.7109375" style="122" customWidth="1"/>
    <col min="8710" max="8959" width="9.140625" style="122"/>
    <col min="8960" max="8960" width="8" style="122" customWidth="1"/>
    <col min="8961" max="8961" width="74.140625" style="122" customWidth="1"/>
    <col min="8962" max="8962" width="24.7109375" style="122" customWidth="1"/>
    <col min="8963" max="8964" width="34" style="122" customWidth="1"/>
    <col min="8965" max="8965" width="11.7109375" style="122" customWidth="1"/>
    <col min="8966" max="9215" width="9.140625" style="122"/>
    <col min="9216" max="9216" width="8" style="122" customWidth="1"/>
    <col min="9217" max="9217" width="74.140625" style="122" customWidth="1"/>
    <col min="9218" max="9218" width="24.7109375" style="122" customWidth="1"/>
    <col min="9219" max="9220" width="34" style="122" customWidth="1"/>
    <col min="9221" max="9221" width="11.7109375" style="122" customWidth="1"/>
    <col min="9222" max="9471" width="9.140625" style="122"/>
    <col min="9472" max="9472" width="8" style="122" customWidth="1"/>
    <col min="9473" max="9473" width="74.140625" style="122" customWidth="1"/>
    <col min="9474" max="9474" width="24.7109375" style="122" customWidth="1"/>
    <col min="9475" max="9476" width="34" style="122" customWidth="1"/>
    <col min="9477" max="9477" width="11.7109375" style="122" customWidth="1"/>
    <col min="9478" max="9727" width="9.140625" style="122"/>
    <col min="9728" max="9728" width="8" style="122" customWidth="1"/>
    <col min="9729" max="9729" width="74.140625" style="122" customWidth="1"/>
    <col min="9730" max="9730" width="24.7109375" style="122" customWidth="1"/>
    <col min="9731" max="9732" width="34" style="122" customWidth="1"/>
    <col min="9733" max="9733" width="11.7109375" style="122" customWidth="1"/>
    <col min="9734" max="9983" width="9.140625" style="122"/>
    <col min="9984" max="9984" width="8" style="122" customWidth="1"/>
    <col min="9985" max="9985" width="74.140625" style="122" customWidth="1"/>
    <col min="9986" max="9986" width="24.7109375" style="122" customWidth="1"/>
    <col min="9987" max="9988" width="34" style="122" customWidth="1"/>
    <col min="9989" max="9989" width="11.7109375" style="122" customWidth="1"/>
    <col min="9990" max="10239" width="9.140625" style="122"/>
    <col min="10240" max="10240" width="8" style="122" customWidth="1"/>
    <col min="10241" max="10241" width="74.140625" style="122" customWidth="1"/>
    <col min="10242" max="10242" width="24.7109375" style="122" customWidth="1"/>
    <col min="10243" max="10244" width="34" style="122" customWidth="1"/>
    <col min="10245" max="10245" width="11.7109375" style="122" customWidth="1"/>
    <col min="10246" max="10495" width="9.140625" style="122"/>
    <col min="10496" max="10496" width="8" style="122" customWidth="1"/>
    <col min="10497" max="10497" width="74.140625" style="122" customWidth="1"/>
    <col min="10498" max="10498" width="24.7109375" style="122" customWidth="1"/>
    <col min="10499" max="10500" width="34" style="122" customWidth="1"/>
    <col min="10501" max="10501" width="11.7109375" style="122" customWidth="1"/>
    <col min="10502" max="10751" width="9.140625" style="122"/>
    <col min="10752" max="10752" width="8" style="122" customWidth="1"/>
    <col min="10753" max="10753" width="74.140625" style="122" customWidth="1"/>
    <col min="10754" max="10754" width="24.7109375" style="122" customWidth="1"/>
    <col min="10755" max="10756" width="34" style="122" customWidth="1"/>
    <col min="10757" max="10757" width="11.7109375" style="122" customWidth="1"/>
    <col min="10758" max="11007" width="9.140625" style="122"/>
    <col min="11008" max="11008" width="8" style="122" customWidth="1"/>
    <col min="11009" max="11009" width="74.140625" style="122" customWidth="1"/>
    <col min="11010" max="11010" width="24.7109375" style="122" customWidth="1"/>
    <col min="11011" max="11012" width="34" style="122" customWidth="1"/>
    <col min="11013" max="11013" width="11.7109375" style="122" customWidth="1"/>
    <col min="11014" max="11263" width="9.140625" style="122"/>
    <col min="11264" max="11264" width="8" style="122" customWidth="1"/>
    <col min="11265" max="11265" width="74.140625" style="122" customWidth="1"/>
    <col min="11266" max="11266" width="24.7109375" style="122" customWidth="1"/>
    <col min="11267" max="11268" width="34" style="122" customWidth="1"/>
    <col min="11269" max="11269" width="11.7109375" style="122" customWidth="1"/>
    <col min="11270" max="11519" width="9.140625" style="122"/>
    <col min="11520" max="11520" width="8" style="122" customWidth="1"/>
    <col min="11521" max="11521" width="74.140625" style="122" customWidth="1"/>
    <col min="11522" max="11522" width="24.7109375" style="122" customWidth="1"/>
    <col min="11523" max="11524" width="34" style="122" customWidth="1"/>
    <col min="11525" max="11525" width="11.7109375" style="122" customWidth="1"/>
    <col min="11526" max="11775" width="9.140625" style="122"/>
    <col min="11776" max="11776" width="8" style="122" customWidth="1"/>
    <col min="11777" max="11777" width="74.140625" style="122" customWidth="1"/>
    <col min="11778" max="11778" width="24.7109375" style="122" customWidth="1"/>
    <col min="11779" max="11780" width="34" style="122" customWidth="1"/>
    <col min="11781" max="11781" width="11.7109375" style="122" customWidth="1"/>
    <col min="11782" max="12031" width="9.140625" style="122"/>
    <col min="12032" max="12032" width="8" style="122" customWidth="1"/>
    <col min="12033" max="12033" width="74.140625" style="122" customWidth="1"/>
    <col min="12034" max="12034" width="24.7109375" style="122" customWidth="1"/>
    <col min="12035" max="12036" width="34" style="122" customWidth="1"/>
    <col min="12037" max="12037" width="11.7109375" style="122" customWidth="1"/>
    <col min="12038" max="12287" width="9.140625" style="122"/>
    <col min="12288" max="12288" width="8" style="122" customWidth="1"/>
    <col min="12289" max="12289" width="74.140625" style="122" customWidth="1"/>
    <col min="12290" max="12290" width="24.7109375" style="122" customWidth="1"/>
    <col min="12291" max="12292" width="34" style="122" customWidth="1"/>
    <col min="12293" max="12293" width="11.7109375" style="122" customWidth="1"/>
    <col min="12294" max="12543" width="9.140625" style="122"/>
    <col min="12544" max="12544" width="8" style="122" customWidth="1"/>
    <col min="12545" max="12545" width="74.140625" style="122" customWidth="1"/>
    <col min="12546" max="12546" width="24.7109375" style="122" customWidth="1"/>
    <col min="12547" max="12548" width="34" style="122" customWidth="1"/>
    <col min="12549" max="12549" width="11.7109375" style="122" customWidth="1"/>
    <col min="12550" max="12799" width="9.140625" style="122"/>
    <col min="12800" max="12800" width="8" style="122" customWidth="1"/>
    <col min="12801" max="12801" width="74.140625" style="122" customWidth="1"/>
    <col min="12802" max="12802" width="24.7109375" style="122" customWidth="1"/>
    <col min="12803" max="12804" width="34" style="122" customWidth="1"/>
    <col min="12805" max="12805" width="11.7109375" style="122" customWidth="1"/>
    <col min="12806" max="13055" width="9.140625" style="122"/>
    <col min="13056" max="13056" width="8" style="122" customWidth="1"/>
    <col min="13057" max="13057" width="74.140625" style="122" customWidth="1"/>
    <col min="13058" max="13058" width="24.7109375" style="122" customWidth="1"/>
    <col min="13059" max="13060" width="34" style="122" customWidth="1"/>
    <col min="13061" max="13061" width="11.7109375" style="122" customWidth="1"/>
    <col min="13062" max="13311" width="9.140625" style="122"/>
    <col min="13312" max="13312" width="8" style="122" customWidth="1"/>
    <col min="13313" max="13313" width="74.140625" style="122" customWidth="1"/>
    <col min="13314" max="13314" width="24.7109375" style="122" customWidth="1"/>
    <col min="13315" max="13316" width="34" style="122" customWidth="1"/>
    <col min="13317" max="13317" width="11.7109375" style="122" customWidth="1"/>
    <col min="13318" max="13567" width="9.140625" style="122"/>
    <col min="13568" max="13568" width="8" style="122" customWidth="1"/>
    <col min="13569" max="13569" width="74.140625" style="122" customWidth="1"/>
    <col min="13570" max="13570" width="24.7109375" style="122" customWidth="1"/>
    <col min="13571" max="13572" width="34" style="122" customWidth="1"/>
    <col min="13573" max="13573" width="11.7109375" style="122" customWidth="1"/>
    <col min="13574" max="13823" width="9.140625" style="122"/>
    <col min="13824" max="13824" width="8" style="122" customWidth="1"/>
    <col min="13825" max="13825" width="74.140625" style="122" customWidth="1"/>
    <col min="13826" max="13826" width="24.7109375" style="122" customWidth="1"/>
    <col min="13827" max="13828" width="34" style="122" customWidth="1"/>
    <col min="13829" max="13829" width="11.7109375" style="122" customWidth="1"/>
    <col min="13830" max="14079" width="9.140625" style="122"/>
    <col min="14080" max="14080" width="8" style="122" customWidth="1"/>
    <col min="14081" max="14081" width="74.140625" style="122" customWidth="1"/>
    <col min="14082" max="14082" width="24.7109375" style="122" customWidth="1"/>
    <col min="14083" max="14084" width="34" style="122" customWidth="1"/>
    <col min="14085" max="14085" width="11.7109375" style="122" customWidth="1"/>
    <col min="14086" max="14335" width="9.140625" style="122"/>
    <col min="14336" max="14336" width="8" style="122" customWidth="1"/>
    <col min="14337" max="14337" width="74.140625" style="122" customWidth="1"/>
    <col min="14338" max="14338" width="24.7109375" style="122" customWidth="1"/>
    <col min="14339" max="14340" width="34" style="122" customWidth="1"/>
    <col min="14341" max="14341" width="11.7109375" style="122" customWidth="1"/>
    <col min="14342" max="14591" width="9.140625" style="122"/>
    <col min="14592" max="14592" width="8" style="122" customWidth="1"/>
    <col min="14593" max="14593" width="74.140625" style="122" customWidth="1"/>
    <col min="14594" max="14594" width="24.7109375" style="122" customWidth="1"/>
    <col min="14595" max="14596" width="34" style="122" customWidth="1"/>
    <col min="14597" max="14597" width="11.7109375" style="122" customWidth="1"/>
    <col min="14598" max="14847" width="9.140625" style="122"/>
    <col min="14848" max="14848" width="8" style="122" customWidth="1"/>
    <col min="14849" max="14849" width="74.140625" style="122" customWidth="1"/>
    <col min="14850" max="14850" width="24.7109375" style="122" customWidth="1"/>
    <col min="14851" max="14852" width="34" style="122" customWidth="1"/>
    <col min="14853" max="14853" width="11.7109375" style="122" customWidth="1"/>
    <col min="14854" max="15103" width="9.140625" style="122"/>
    <col min="15104" max="15104" width="8" style="122" customWidth="1"/>
    <col min="15105" max="15105" width="74.140625" style="122" customWidth="1"/>
    <col min="15106" max="15106" width="24.7109375" style="122" customWidth="1"/>
    <col min="15107" max="15108" width="34" style="122" customWidth="1"/>
    <col min="15109" max="15109" width="11.7109375" style="122" customWidth="1"/>
    <col min="15110" max="15359" width="9.140625" style="122"/>
    <col min="15360" max="15360" width="8" style="122" customWidth="1"/>
    <col min="15361" max="15361" width="74.140625" style="122" customWidth="1"/>
    <col min="15362" max="15362" width="24.7109375" style="122" customWidth="1"/>
    <col min="15363" max="15364" width="34" style="122" customWidth="1"/>
    <col min="15365" max="15365" width="11.7109375" style="122" customWidth="1"/>
    <col min="15366" max="15615" width="9.140625" style="122"/>
    <col min="15616" max="15616" width="8" style="122" customWidth="1"/>
    <col min="15617" max="15617" width="74.140625" style="122" customWidth="1"/>
    <col min="15618" max="15618" width="24.7109375" style="122" customWidth="1"/>
    <col min="15619" max="15620" width="34" style="122" customWidth="1"/>
    <col min="15621" max="15621" width="11.7109375" style="122" customWidth="1"/>
    <col min="15622" max="15871" width="9.140625" style="122"/>
    <col min="15872" max="15872" width="8" style="122" customWidth="1"/>
    <col min="15873" max="15873" width="74.140625" style="122" customWidth="1"/>
    <col min="15874" max="15874" width="24.7109375" style="122" customWidth="1"/>
    <col min="15875" max="15876" width="34" style="122" customWidth="1"/>
    <col min="15877" max="15877" width="11.7109375" style="122" customWidth="1"/>
    <col min="15878" max="16127" width="9.140625" style="122"/>
    <col min="16128" max="16128" width="8" style="122" customWidth="1"/>
    <col min="16129" max="16129" width="74.140625" style="122" customWidth="1"/>
    <col min="16130" max="16130" width="24.7109375" style="122" customWidth="1"/>
    <col min="16131" max="16132" width="34" style="122" customWidth="1"/>
    <col min="16133" max="16133" width="11.7109375" style="122" customWidth="1"/>
    <col min="16134" max="16384" width="9.140625" style="122"/>
  </cols>
  <sheetData>
    <row r="1" spans="1:10" x14ac:dyDescent="0.3">
      <c r="D1" s="558" t="s">
        <v>758</v>
      </c>
    </row>
    <row r="3" spans="1:10" s="123" customFormat="1" ht="28.9" customHeight="1" x14ac:dyDescent="0.3">
      <c r="A3" s="1263" t="s">
        <v>761</v>
      </c>
      <c r="B3" s="1263"/>
      <c r="C3" s="1263"/>
      <c r="D3" s="1263"/>
      <c r="E3" s="141"/>
      <c r="F3" s="141"/>
      <c r="G3" s="141"/>
      <c r="H3" s="119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B8" s="124"/>
    </row>
    <row r="9" spans="1:10" ht="45.75" customHeight="1" x14ac:dyDescent="0.3">
      <c r="A9" s="687" t="s">
        <v>282</v>
      </c>
      <c r="B9" s="687" t="s">
        <v>297</v>
      </c>
      <c r="C9" s="687" t="s">
        <v>354</v>
      </c>
      <c r="D9" s="687" t="s">
        <v>135</v>
      </c>
      <c r="E9" s="160"/>
      <c r="F9" s="160"/>
      <c r="G9" s="160"/>
    </row>
    <row r="10" spans="1:10" ht="37.5" x14ac:dyDescent="0.25">
      <c r="A10" s="687">
        <v>1</v>
      </c>
      <c r="B10" s="687">
        <v>2</v>
      </c>
      <c r="C10" s="687">
        <v>3</v>
      </c>
      <c r="D10" s="687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0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0" x14ac:dyDescent="0.3">
      <c r="A12" s="691" t="s">
        <v>759</v>
      </c>
      <c r="B12" s="692" t="s">
        <v>760</v>
      </c>
      <c r="C12" s="693"/>
      <c r="D12" s="308"/>
      <c r="E12" s="309"/>
      <c r="F12" s="310"/>
      <c r="G12" s="310">
        <f>D12-F12</f>
        <v>0</v>
      </c>
      <c r="H12" s="310">
        <f>D12-E12</f>
        <v>0</v>
      </c>
    </row>
    <row r="13" spans="1:10" x14ac:dyDescent="0.3">
      <c r="A13" s="694"/>
      <c r="B13" s="307"/>
      <c r="C13" s="693"/>
      <c r="D13" s="308"/>
      <c r="E13" s="525"/>
      <c r="F13" s="145"/>
      <c r="G13" s="145"/>
      <c r="H13" s="310"/>
    </row>
    <row r="14" spans="1:10" s="123" customFormat="1" x14ac:dyDescent="0.3">
      <c r="A14" s="695"/>
      <c r="B14" s="487" t="s">
        <v>295</v>
      </c>
      <c r="C14" s="489" t="s">
        <v>305</v>
      </c>
      <c r="D14" s="441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0" x14ac:dyDescent="0.3">
      <c r="A15" s="1268" t="s">
        <v>586</v>
      </c>
      <c r="B15" s="1268"/>
      <c r="C15" s="1268"/>
      <c r="D15" s="1268"/>
    </row>
    <row r="16" spans="1:10" x14ac:dyDescent="0.3">
      <c r="A16" s="691" t="s">
        <v>759</v>
      </c>
      <c r="B16" s="692" t="s">
        <v>760</v>
      </c>
      <c r="C16" s="693"/>
      <c r="D16" s="308"/>
      <c r="E16" s="525"/>
      <c r="F16" s="145"/>
      <c r="G16" s="310">
        <f>D16-F16</f>
        <v>0</v>
      </c>
      <c r="H16" s="310">
        <f>D16-E16</f>
        <v>0</v>
      </c>
    </row>
    <row r="17" spans="1:9" x14ac:dyDescent="0.3">
      <c r="A17" s="694"/>
      <c r="B17" s="307"/>
      <c r="C17" s="693"/>
      <c r="D17" s="308"/>
      <c r="E17" s="525"/>
      <c r="F17" s="145"/>
      <c r="G17" s="145"/>
      <c r="H17" s="310"/>
    </row>
    <row r="18" spans="1:9" s="123" customFormat="1" x14ac:dyDescent="0.3">
      <c r="A18" s="695"/>
      <c r="B18" s="487" t="s">
        <v>295</v>
      </c>
      <c r="C18" s="489" t="s">
        <v>305</v>
      </c>
      <c r="D18" s="441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x14ac:dyDescent="0.3">
      <c r="A19" s="297"/>
      <c r="B19" s="41"/>
      <c r="C19" s="41"/>
      <c r="D19" s="41"/>
      <c r="E19" s="314" t="s">
        <v>464</v>
      </c>
      <c r="F19" s="315">
        <f>F14+F18</f>
        <v>0</v>
      </c>
      <c r="G19" s="315">
        <f>G14+G18</f>
        <v>0</v>
      </c>
      <c r="H19" s="315">
        <f>H14+H18</f>
        <v>0</v>
      </c>
      <c r="I19" s="300"/>
    </row>
    <row r="20" spans="1:9" ht="15.75" x14ac:dyDescent="0.25">
      <c r="D20" s="127"/>
      <c r="E20" s="41"/>
      <c r="F20" s="122"/>
      <c r="G20" s="41"/>
      <c r="H20" s="41"/>
    </row>
    <row r="21" spans="1:9" s="686" customFormat="1" ht="23.25" customHeight="1" x14ac:dyDescent="0.25">
      <c r="A21" s="696" t="s">
        <v>762</v>
      </c>
      <c r="C21" s="685"/>
      <c r="D21" s="864" t="s">
        <v>1101</v>
      </c>
      <c r="F21" s="122"/>
    </row>
    <row r="22" spans="1:9" s="297" customFormat="1" ht="15" x14ac:dyDescent="0.25">
      <c r="C22" s="298" t="s">
        <v>131</v>
      </c>
      <c r="D22" s="298" t="s">
        <v>132</v>
      </c>
      <c r="F22" s="122"/>
    </row>
    <row r="23" spans="1:9" s="41" customFormat="1" ht="15.75" x14ac:dyDescent="0.25">
      <c r="F23" s="122"/>
    </row>
    <row r="24" spans="1:9" s="686" customFormat="1" ht="23.25" customHeight="1" x14ac:dyDescent="0.25">
      <c r="A24" s="684" t="s">
        <v>133</v>
      </c>
      <c r="C24" s="685"/>
      <c r="D24" s="869" t="s">
        <v>1104</v>
      </c>
      <c r="F24" s="122"/>
    </row>
    <row r="25" spans="1:9" s="297" customFormat="1" ht="15" x14ac:dyDescent="0.25">
      <c r="C25" s="298" t="s">
        <v>131</v>
      </c>
      <c r="D25" s="298" t="s">
        <v>132</v>
      </c>
      <c r="F25" s="122"/>
    </row>
    <row r="27" spans="1:9" ht="27" x14ac:dyDescent="0.35">
      <c r="E27" s="143"/>
      <c r="F27" s="143"/>
      <c r="G27" s="143"/>
      <c r="H27" s="163"/>
    </row>
    <row r="28" spans="1:9" ht="21" x14ac:dyDescent="0.35">
      <c r="B28" s="15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E4BE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563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42" customFormat="1" ht="23.25" customHeight="1" x14ac:dyDescent="0.25">
      <c r="A14" s="696" t="s">
        <v>762</v>
      </c>
      <c r="C14" s="241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42" customFormat="1" ht="23.25" customHeight="1" x14ac:dyDescent="0.25">
      <c r="A17" s="48" t="s">
        <v>133</v>
      </c>
      <c r="C17" s="241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X43"/>
  <sheetViews>
    <sheetView view="pageBreakPreview" topLeftCell="A7" zoomScale="70" zoomScaleSheetLayoutView="70" workbookViewId="0">
      <selection activeCell="U15" sqref="U15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694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4" customHeight="1" x14ac:dyDescent="0.3">
      <c r="A12" s="130">
        <v>1</v>
      </c>
      <c r="B12" s="131" t="s">
        <v>358</v>
      </c>
      <c r="C12" s="132" t="e">
        <f>E12/D12</f>
        <v>#DIV/0!</v>
      </c>
      <c r="D12" s="133"/>
      <c r="E12" s="133"/>
      <c r="F12" s="309"/>
      <c r="G12" s="310"/>
      <c r="H12" s="311">
        <f>E12-G12</f>
        <v>0</v>
      </c>
      <c r="T12" s="117"/>
      <c r="U12" s="115"/>
      <c r="V12" s="117"/>
      <c r="W12" s="115"/>
      <c r="X12" s="134"/>
    </row>
    <row r="13" spans="1:24" ht="23.25" customHeight="1" x14ac:dyDescent="0.3">
      <c r="A13" s="130">
        <v>2</v>
      </c>
      <c r="B13" s="131" t="s">
        <v>359</v>
      </c>
      <c r="C13" s="132" t="e">
        <f t="shared" ref="C13:C20" si="0">E13/D13</f>
        <v>#DIV/0!</v>
      </c>
      <c r="D13" s="133"/>
      <c r="E13" s="133"/>
      <c r="F13" s="309"/>
      <c r="G13" s="310"/>
      <c r="H13" s="311">
        <f t="shared" ref="H13:H20" si="1">E13-G13</f>
        <v>0</v>
      </c>
    </row>
    <row r="14" spans="1:24" ht="26.25" customHeight="1" x14ac:dyDescent="0.3">
      <c r="A14" s="130">
        <v>3</v>
      </c>
      <c r="B14" s="131" t="s">
        <v>360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customHeight="1" x14ac:dyDescent="0.3">
      <c r="A15" s="130">
        <v>4</v>
      </c>
      <c r="B15" s="131" t="s">
        <v>362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customHeight="1" x14ac:dyDescent="0.3">
      <c r="A16" s="130">
        <v>5</v>
      </c>
      <c r="B16" s="131" t="s">
        <v>361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8" ht="26.25" customHeight="1" x14ac:dyDescent="0.3">
      <c r="A17" s="130">
        <v>6</v>
      </c>
      <c r="B17" s="131" t="s">
        <v>363</v>
      </c>
      <c r="C17" s="132" t="e">
        <f t="shared" si="0"/>
        <v>#DIV/0!</v>
      </c>
      <c r="D17" s="133"/>
      <c r="E17" s="133"/>
      <c r="F17" s="309"/>
      <c r="G17" s="310"/>
      <c r="H17" s="311">
        <f t="shared" si="1"/>
        <v>0</v>
      </c>
    </row>
    <row r="18" spans="1:8" ht="26.25" customHeight="1" x14ac:dyDescent="0.3">
      <c r="A18" s="130">
        <v>7</v>
      </c>
      <c r="B18" s="131" t="s">
        <v>365</v>
      </c>
      <c r="C18" s="132" t="e">
        <f t="shared" si="0"/>
        <v>#DIV/0!</v>
      </c>
      <c r="D18" s="133"/>
      <c r="E18" s="377"/>
      <c r="F18" s="309"/>
      <c r="G18" s="310"/>
      <c r="H18" s="311">
        <f t="shared" si="1"/>
        <v>0</v>
      </c>
    </row>
    <row r="19" spans="1:8" ht="26.25" customHeight="1" x14ac:dyDescent="0.3">
      <c r="A19" s="130">
        <v>8</v>
      </c>
      <c r="B19" s="131" t="s">
        <v>364</v>
      </c>
      <c r="C19" s="132" t="e">
        <f t="shared" si="0"/>
        <v>#DIV/0!</v>
      </c>
      <c r="D19" s="133"/>
      <c r="E19" s="133"/>
      <c r="F19" s="309"/>
      <c r="G19" s="310"/>
      <c r="H19" s="311">
        <f t="shared" si="1"/>
        <v>0</v>
      </c>
    </row>
    <row r="20" spans="1:8" ht="26.25" customHeight="1" x14ac:dyDescent="0.3">
      <c r="A20" s="130">
        <v>9</v>
      </c>
      <c r="B20" s="131" t="s">
        <v>545</v>
      </c>
      <c r="C20" s="132" t="e">
        <f t="shared" si="0"/>
        <v>#DIV/0!</v>
      </c>
      <c r="D20" s="133"/>
      <c r="E20" s="133"/>
      <c r="F20" s="63"/>
      <c r="G20" s="63"/>
      <c r="H20" s="63">
        <f t="shared" si="1"/>
        <v>0</v>
      </c>
    </row>
    <row r="21" spans="1:8" x14ac:dyDescent="0.3">
      <c r="A21" s="130"/>
      <c r="B21" s="131"/>
      <c r="C21" s="130"/>
      <c r="D21" s="133"/>
      <c r="E21" s="133" t="str">
        <f>IF(C21*D21=0," ",C21*D21)</f>
        <v xml:space="preserve"> </v>
      </c>
      <c r="F21" s="63"/>
      <c r="G21" s="63"/>
      <c r="H21" s="63"/>
    </row>
    <row r="22" spans="1:8" s="135" customFormat="1" ht="22.15" customHeight="1" x14ac:dyDescent="0.3">
      <c r="A22" s="472"/>
      <c r="B22" s="439" t="s">
        <v>295</v>
      </c>
      <c r="C22" s="473" t="s">
        <v>305</v>
      </c>
      <c r="D22" s="473" t="s">
        <v>305</v>
      </c>
      <c r="E22" s="474">
        <f>SUM(E12:E21)</f>
        <v>0</v>
      </c>
      <c r="F22" s="313" t="s">
        <v>366</v>
      </c>
      <c r="G22" s="312">
        <f>SUM(G12:G21)</f>
        <v>0</v>
      </c>
      <c r="H22" s="312">
        <f>SUM(H12:H21)</f>
        <v>0</v>
      </c>
    </row>
    <row r="23" spans="1:8" s="97" customFormat="1" ht="22.15" customHeight="1" x14ac:dyDescent="0.3">
      <c r="A23" s="1265" t="s">
        <v>586</v>
      </c>
      <c r="B23" s="1266"/>
      <c r="C23" s="1266"/>
      <c r="D23" s="1266"/>
      <c r="E23" s="1267"/>
      <c r="F23" s="129"/>
      <c r="G23" s="129"/>
      <c r="H23" s="129"/>
    </row>
    <row r="24" spans="1:8" ht="24" customHeight="1" x14ac:dyDescent="0.3">
      <c r="A24" s="130">
        <v>1</v>
      </c>
      <c r="B24" s="131" t="s">
        <v>358</v>
      </c>
      <c r="C24" s="132" t="e">
        <f>E24/D24</f>
        <v>#DIV/0!</v>
      </c>
      <c r="D24" s="133"/>
      <c r="E24" s="133"/>
      <c r="F24" s="309"/>
      <c r="G24" s="310"/>
      <c r="H24" s="311">
        <f t="shared" ref="H24:H30" si="2">E24-G24</f>
        <v>0</v>
      </c>
    </row>
    <row r="25" spans="1:8" ht="23.25" customHeight="1" x14ac:dyDescent="0.3">
      <c r="A25" s="130">
        <v>2</v>
      </c>
      <c r="B25" s="131" t="s">
        <v>359</v>
      </c>
      <c r="C25" s="132" t="e">
        <f t="shared" ref="C25:C32" si="3">E25/D25</f>
        <v>#DIV/0!</v>
      </c>
      <c r="D25" s="133"/>
      <c r="E25" s="133"/>
      <c r="F25" s="309"/>
      <c r="G25" s="310"/>
      <c r="H25" s="311">
        <f t="shared" si="2"/>
        <v>0</v>
      </c>
    </row>
    <row r="26" spans="1:8" ht="26.25" customHeight="1" x14ac:dyDescent="0.3">
      <c r="A26" s="130">
        <v>3</v>
      </c>
      <c r="B26" s="131" t="s">
        <v>360</v>
      </c>
      <c r="C26" s="132" t="e">
        <f t="shared" si="3"/>
        <v>#DIV/0!</v>
      </c>
      <c r="D26" s="133"/>
      <c r="E26" s="133"/>
      <c r="F26" s="309"/>
      <c r="G26" s="310"/>
      <c r="H26" s="311">
        <f t="shared" si="2"/>
        <v>0</v>
      </c>
    </row>
    <row r="27" spans="1:8" ht="26.25" customHeight="1" x14ac:dyDescent="0.3">
      <c r="A27" s="130">
        <v>4</v>
      </c>
      <c r="B27" s="131" t="s">
        <v>362</v>
      </c>
      <c r="C27" s="132" t="e">
        <f t="shared" si="3"/>
        <v>#DIV/0!</v>
      </c>
      <c r="D27" s="133"/>
      <c r="E27" s="133"/>
      <c r="F27" s="309"/>
      <c r="G27" s="310"/>
      <c r="H27" s="311">
        <f t="shared" si="2"/>
        <v>0</v>
      </c>
    </row>
    <row r="28" spans="1:8" ht="26.25" customHeight="1" x14ac:dyDescent="0.3">
      <c r="A28" s="130">
        <v>5</v>
      </c>
      <c r="B28" s="131" t="s">
        <v>361</v>
      </c>
      <c r="C28" s="132" t="e">
        <f t="shared" si="3"/>
        <v>#DIV/0!</v>
      </c>
      <c r="D28" s="133"/>
      <c r="E28" s="133"/>
      <c r="F28" s="309"/>
      <c r="G28" s="310"/>
      <c r="H28" s="311">
        <f t="shared" si="2"/>
        <v>0</v>
      </c>
    </row>
    <row r="29" spans="1:8" ht="26.25" customHeight="1" x14ac:dyDescent="0.3">
      <c r="A29" s="130">
        <v>6</v>
      </c>
      <c r="B29" s="131" t="s">
        <v>363</v>
      </c>
      <c r="C29" s="132" t="e">
        <f t="shared" si="3"/>
        <v>#DIV/0!</v>
      </c>
      <c r="D29" s="133"/>
      <c r="E29" s="133"/>
      <c r="F29" s="309"/>
      <c r="G29" s="310"/>
      <c r="H29" s="311">
        <f t="shared" si="2"/>
        <v>0</v>
      </c>
    </row>
    <row r="30" spans="1:8" ht="26.25" customHeight="1" x14ac:dyDescent="0.3">
      <c r="A30" s="130">
        <v>7</v>
      </c>
      <c r="B30" s="131" t="s">
        <v>365</v>
      </c>
      <c r="C30" s="132" t="e">
        <f t="shared" si="3"/>
        <v>#DIV/0!</v>
      </c>
      <c r="D30" s="133"/>
      <c r="E30" s="133"/>
      <c r="F30" s="309"/>
      <c r="G30" s="310"/>
      <c r="H30" s="311">
        <f t="shared" si="2"/>
        <v>0</v>
      </c>
    </row>
    <row r="31" spans="1:8" ht="26.25" customHeight="1" x14ac:dyDescent="0.3">
      <c r="A31" s="130">
        <v>8</v>
      </c>
      <c r="B31" s="131" t="s">
        <v>364</v>
      </c>
      <c r="C31" s="132" t="e">
        <f t="shared" si="3"/>
        <v>#DIV/0!</v>
      </c>
      <c r="D31" s="133"/>
      <c r="E31" s="133"/>
      <c r="F31" s="309"/>
      <c r="G31" s="310"/>
      <c r="H31" s="311">
        <f>E31-G31</f>
        <v>0</v>
      </c>
    </row>
    <row r="32" spans="1:8" ht="26.25" customHeight="1" x14ac:dyDescent="0.3">
      <c r="A32" s="130">
        <v>9</v>
      </c>
      <c r="B32" s="131" t="s">
        <v>545</v>
      </c>
      <c r="C32" s="132" t="e">
        <f t="shared" si="3"/>
        <v>#DIV/0!</v>
      </c>
      <c r="D32" s="133"/>
      <c r="E32" s="133"/>
      <c r="F32" s="309"/>
      <c r="G32" s="310"/>
      <c r="H32" s="311"/>
    </row>
    <row r="33" spans="1:9" ht="26.25" customHeight="1" x14ac:dyDescent="0.3">
      <c r="A33" s="130"/>
      <c r="B33" s="131"/>
      <c r="C33" s="132"/>
      <c r="D33" s="133"/>
      <c r="E33" s="133"/>
      <c r="F33" s="309"/>
      <c r="G33" s="310"/>
      <c r="H33" s="311"/>
    </row>
    <row r="34" spans="1:9" s="97" customFormat="1" ht="22.15" customHeight="1" x14ac:dyDescent="0.3">
      <c r="A34" s="472"/>
      <c r="B34" s="439" t="s">
        <v>295</v>
      </c>
      <c r="C34" s="473" t="s">
        <v>305</v>
      </c>
      <c r="D34" s="473" t="s">
        <v>305</v>
      </c>
      <c r="E34" s="474">
        <f>SUM(E24:E33)</f>
        <v>0</v>
      </c>
      <c r="F34" s="313" t="s">
        <v>366</v>
      </c>
      <c r="G34" s="312">
        <f>SUM(G24:G33)</f>
        <v>0</v>
      </c>
      <c r="H34" s="312">
        <f>SUM(H24:H33)</f>
        <v>0</v>
      </c>
    </row>
    <row r="35" spans="1:9" s="97" customFormat="1" ht="22.15" customHeight="1" x14ac:dyDescent="0.3">
      <c r="A35" s="136"/>
      <c r="B35" s="137"/>
      <c r="C35" s="114"/>
      <c r="D35" s="114"/>
      <c r="E35" s="138"/>
      <c r="F35" s="314" t="s">
        <v>464</v>
      </c>
      <c r="G35" s="315">
        <f>G29+G34</f>
        <v>0</v>
      </c>
      <c r="H35" s="315">
        <f>H29+H34</f>
        <v>0</v>
      </c>
    </row>
    <row r="36" spans="1:9" s="97" customFormat="1" ht="22.15" customHeight="1" x14ac:dyDescent="0.3">
      <c r="A36" s="136"/>
      <c r="B36" s="137"/>
      <c r="C36" s="114"/>
      <c r="D36" s="114"/>
      <c r="E36" s="138"/>
      <c r="F36" s="314"/>
      <c r="G36" s="316"/>
      <c r="H36" s="316"/>
    </row>
    <row r="37" spans="1:9" s="538" customFormat="1" ht="23.25" customHeight="1" x14ac:dyDescent="0.25">
      <c r="A37" s="696" t="s">
        <v>762</v>
      </c>
      <c r="C37" s="537"/>
      <c r="E37" s="864" t="s">
        <v>1101</v>
      </c>
      <c r="I37" s="296"/>
    </row>
    <row r="38" spans="1:9" s="297" customFormat="1" ht="12.75" x14ac:dyDescent="0.25">
      <c r="C38" s="298" t="s">
        <v>131</v>
      </c>
      <c r="E38" s="298" t="s">
        <v>132</v>
      </c>
      <c r="I38" s="299"/>
    </row>
    <row r="39" spans="1:9" s="41" customFormat="1" ht="15.75" x14ac:dyDescent="0.25">
      <c r="I39" s="300"/>
    </row>
    <row r="40" spans="1:9" s="538" customFormat="1" ht="23.25" customHeight="1" x14ac:dyDescent="0.25">
      <c r="A40" s="536" t="s">
        <v>133</v>
      </c>
      <c r="C40" s="537"/>
      <c r="E40" s="869" t="s">
        <v>1104</v>
      </c>
      <c r="I40" s="296"/>
    </row>
    <row r="41" spans="1:9" s="297" customFormat="1" ht="12.75" x14ac:dyDescent="0.25">
      <c r="C41" s="298" t="s">
        <v>131</v>
      </c>
      <c r="E41" s="298" t="s">
        <v>132</v>
      </c>
      <c r="I41" s="299"/>
    </row>
    <row r="43" spans="1:9" s="139" customFormat="1" ht="19.5" x14ac:dyDescent="0.3">
      <c r="F43" s="140"/>
      <c r="G43" s="140"/>
      <c r="H43" s="140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M151"/>
  <sheetViews>
    <sheetView view="pageBreakPreview" topLeftCell="A118" zoomScale="70" zoomScaleSheetLayoutView="7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694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540" t="s">
        <v>354</v>
      </c>
      <c r="D10" s="540" t="s">
        <v>369</v>
      </c>
      <c r="E10" s="540" t="s">
        <v>354</v>
      </c>
      <c r="F10" s="540" t="s">
        <v>369</v>
      </c>
    </row>
    <row r="11" spans="1:13" ht="56.25" x14ac:dyDescent="0.25">
      <c r="A11" s="540">
        <v>1</v>
      </c>
      <c r="B11" s="540">
        <v>2</v>
      </c>
      <c r="C11" s="540">
        <v>3</v>
      </c>
      <c r="D11" s="540">
        <v>4</v>
      </c>
      <c r="E11" s="540">
        <v>5</v>
      </c>
      <c r="F11" s="540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SUM(D15:D35)</f>
        <v>0</v>
      </c>
      <c r="E13" s="468" t="s">
        <v>305</v>
      </c>
      <c r="F13" s="490">
        <f>SUM(F14:F35)</f>
        <v>0</v>
      </c>
      <c r="G13" s="309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>
        <f t="shared" ref="I14:I35" si="0">F14-H14</f>
        <v>0</v>
      </c>
      <c r="J14" s="310">
        <f>F14-G14</f>
        <v>0</v>
      </c>
    </row>
    <row r="15" spans="1:13" x14ac:dyDescent="0.3">
      <c r="A15" s="330"/>
      <c r="B15" s="320" t="s">
        <v>467</v>
      </c>
      <c r="C15" s="366"/>
      <c r="D15" s="308"/>
      <c r="E15" s="498"/>
      <c r="F15" s="308"/>
      <c r="G15" s="309"/>
      <c r="H15" s="310"/>
      <c r="I15" s="310">
        <f t="shared" si="0"/>
        <v>0</v>
      </c>
      <c r="J15" s="310">
        <f t="shared" ref="J15:J35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/>
      <c r="G16" s="309"/>
      <c r="H16" s="310"/>
      <c r="I16" s="310">
        <f t="shared" si="0"/>
        <v>0</v>
      </c>
      <c r="J16" s="310">
        <f t="shared" si="1"/>
        <v>0</v>
      </c>
    </row>
    <row r="17" spans="1:10" x14ac:dyDescent="0.3">
      <c r="A17" s="330"/>
      <c r="B17" s="320" t="s">
        <v>469</v>
      </c>
      <c r="C17" s="366"/>
      <c r="D17" s="308"/>
      <c r="E17" s="495"/>
      <c r="F17" s="308"/>
      <c r="G17" s="309"/>
      <c r="H17" s="310"/>
      <c r="I17" s="310">
        <f t="shared" si="0"/>
        <v>0</v>
      </c>
      <c r="J17" s="310">
        <f t="shared" si="1"/>
        <v>0</v>
      </c>
    </row>
    <row r="18" spans="1:10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0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0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0" x14ac:dyDescent="0.3">
      <c r="A21" s="330"/>
      <c r="B21" s="320" t="s">
        <v>591</v>
      </c>
      <c r="C21" s="366"/>
      <c r="D21" s="308"/>
      <c r="E21" s="495"/>
      <c r="F21" s="308"/>
      <c r="G21" s="309"/>
      <c r="H21" s="310"/>
      <c r="I21" s="310">
        <f t="shared" si="0"/>
        <v>0</v>
      </c>
      <c r="J21" s="310">
        <f t="shared" si="1"/>
        <v>0</v>
      </c>
    </row>
    <row r="22" spans="1:10" x14ac:dyDescent="0.3">
      <c r="A22" s="330"/>
      <c r="B22" s="320" t="s">
        <v>592</v>
      </c>
      <c r="C22" s="366"/>
      <c r="D22" s="308"/>
      <c r="E22" s="495"/>
      <c r="F22" s="308"/>
      <c r="G22" s="416"/>
      <c r="H22" s="310"/>
      <c r="I22" s="310">
        <f t="shared" si="0"/>
        <v>0</v>
      </c>
      <c r="J22" s="310">
        <f t="shared" si="1"/>
        <v>0</v>
      </c>
    </row>
    <row r="23" spans="1:10" ht="37.5" x14ac:dyDescent="0.3">
      <c r="A23" s="330"/>
      <c r="B23" s="320" t="s">
        <v>472</v>
      </c>
      <c r="C23" s="366"/>
      <c r="D23" s="308"/>
      <c r="E23" s="495"/>
      <c r="F23" s="308"/>
      <c r="G23" s="418"/>
      <c r="H23" s="310"/>
      <c r="I23" s="310">
        <f t="shared" si="0"/>
        <v>0</v>
      </c>
      <c r="J23" s="310">
        <f t="shared" si="1"/>
        <v>0</v>
      </c>
    </row>
    <row r="24" spans="1:10" x14ac:dyDescent="0.3">
      <c r="A24" s="330"/>
      <c r="B24" s="320" t="s">
        <v>473</v>
      </c>
      <c r="C24" s="366"/>
      <c r="D24" s="308"/>
      <c r="E24" s="49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x14ac:dyDescent="0.3">
      <c r="A25" s="330"/>
      <c r="B25" s="320" t="s">
        <v>593</v>
      </c>
      <c r="C25" s="366"/>
      <c r="D25" s="308"/>
      <c r="E25" s="49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x14ac:dyDescent="0.3">
      <c r="A26" s="330"/>
      <c r="B26" s="320" t="s">
        <v>475</v>
      </c>
      <c r="C26" s="366"/>
      <c r="D26" s="308"/>
      <c r="E26" s="495"/>
      <c r="F26" s="308"/>
      <c r="G26" s="418"/>
      <c r="H26" s="310"/>
      <c r="I26" s="310">
        <f t="shared" si="0"/>
        <v>0</v>
      </c>
      <c r="J26" s="310">
        <f t="shared" si="1"/>
        <v>0</v>
      </c>
    </row>
    <row r="27" spans="1:10" ht="37.5" x14ac:dyDescent="0.3">
      <c r="A27" s="330"/>
      <c r="B27" s="320" t="s">
        <v>476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x14ac:dyDescent="0.3">
      <c r="A28" s="330"/>
      <c r="B28" s="320" t="s">
        <v>474</v>
      </c>
      <c r="C28" s="366"/>
      <c r="D28" s="308"/>
      <c r="E28" s="495"/>
      <c r="F28" s="308"/>
      <c r="G28" s="418"/>
      <c r="H28" s="310"/>
      <c r="I28" s="310">
        <f t="shared" si="0"/>
        <v>0</v>
      </c>
      <c r="J28" s="310">
        <f t="shared" si="1"/>
        <v>0</v>
      </c>
    </row>
    <row r="29" spans="1:10" x14ac:dyDescent="0.3">
      <c r="A29" s="330"/>
      <c r="B29" s="320" t="s">
        <v>594</v>
      </c>
      <c r="C29" s="366"/>
      <c r="D29" s="308"/>
      <c r="E29" s="495"/>
      <c r="F29" s="308"/>
      <c r="G29" s="418"/>
      <c r="H29" s="310"/>
      <c r="I29" s="310">
        <f t="shared" si="0"/>
        <v>0</v>
      </c>
      <c r="J29" s="310">
        <f t="shared" si="1"/>
        <v>0</v>
      </c>
    </row>
    <row r="30" spans="1:10" ht="20.25" customHeight="1" x14ac:dyDescent="0.3">
      <c r="A30" s="330"/>
      <c r="B30" s="307" t="s">
        <v>595</v>
      </c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0" ht="20.25" customHeight="1" x14ac:dyDescent="0.3">
      <c r="A31" s="330"/>
      <c r="B31" s="307" t="s">
        <v>596</v>
      </c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0" ht="22.5" customHeight="1" x14ac:dyDescent="0.3">
      <c r="A32" s="330"/>
      <c r="B32" s="307" t="s">
        <v>597</v>
      </c>
      <c r="C32" s="366"/>
      <c r="D32" s="308"/>
      <c r="E32" s="495"/>
      <c r="F32" s="308"/>
      <c r="G32" s="309"/>
      <c r="H32" s="310"/>
      <c r="I32" s="310">
        <f t="shared" si="0"/>
        <v>0</v>
      </c>
      <c r="J32" s="310">
        <f t="shared" si="1"/>
        <v>0</v>
      </c>
    </row>
    <row r="33" spans="1:13" ht="22.5" customHeight="1" x14ac:dyDescent="0.3">
      <c r="A33" s="330"/>
      <c r="B33" s="307"/>
      <c r="C33" s="366"/>
      <c r="D33" s="308"/>
      <c r="E33" s="495"/>
      <c r="F33" s="308"/>
      <c r="G33" s="309"/>
      <c r="H33" s="310"/>
      <c r="I33" s="310">
        <f t="shared" si="0"/>
        <v>0</v>
      </c>
      <c r="J33" s="310">
        <f t="shared" si="1"/>
        <v>0</v>
      </c>
    </row>
    <row r="34" spans="1:13" ht="22.5" customHeight="1" x14ac:dyDescent="0.3">
      <c r="A34" s="330"/>
      <c r="B34" s="307"/>
      <c r="C34" s="366"/>
      <c r="D34" s="308"/>
      <c r="E34" s="495"/>
      <c r="F34" s="308"/>
      <c r="G34" s="309"/>
      <c r="H34" s="310"/>
      <c r="I34" s="310">
        <f t="shared" si="0"/>
        <v>0</v>
      </c>
      <c r="J34" s="310">
        <f t="shared" si="1"/>
        <v>0</v>
      </c>
    </row>
    <row r="35" spans="1:13" x14ac:dyDescent="0.3">
      <c r="A35" s="330"/>
      <c r="B35" s="307"/>
      <c r="C35" s="366"/>
      <c r="D35" s="308"/>
      <c r="E35" s="495"/>
      <c r="F35" s="308"/>
      <c r="G35" s="309"/>
      <c r="H35" s="310"/>
      <c r="I35" s="310">
        <f t="shared" si="0"/>
        <v>0</v>
      </c>
      <c r="J35" s="310">
        <f t="shared" si="1"/>
        <v>0</v>
      </c>
    </row>
    <row r="36" spans="1:13" s="123" customFormat="1" x14ac:dyDescent="0.3">
      <c r="A36" s="487">
        <v>2</v>
      </c>
      <c r="B36" s="488" t="s">
        <v>371</v>
      </c>
      <c r="C36" s="489" t="s">
        <v>305</v>
      </c>
      <c r="D36" s="441">
        <f>SUM(D38:D39)</f>
        <v>0</v>
      </c>
      <c r="E36" s="496" t="s">
        <v>305</v>
      </c>
      <c r="F36" s="441">
        <f>SUM(F37:F39)</f>
        <v>0</v>
      </c>
      <c r="G36" s="309"/>
      <c r="H36" s="310"/>
      <c r="I36" s="310"/>
      <c r="J36" s="310"/>
      <c r="K36" s="400"/>
      <c r="L36" s="400"/>
      <c r="M36" s="400"/>
    </row>
    <row r="37" spans="1:13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>F37-H37</f>
        <v>0</v>
      </c>
      <c r="J37" s="310">
        <f>F37-G37</f>
        <v>0</v>
      </c>
    </row>
    <row r="38" spans="1:13" ht="21" customHeight="1" x14ac:dyDescent="0.3">
      <c r="A38" s="330"/>
      <c r="B38" s="307"/>
      <c r="C38" s="366"/>
      <c r="D38" s="308" t="s">
        <v>372</v>
      </c>
      <c r="E38" s="498"/>
      <c r="F38" s="308"/>
      <c r="G38" s="309"/>
      <c r="H38" s="310"/>
      <c r="I38" s="310">
        <f>F38-H38</f>
        <v>0</v>
      </c>
      <c r="J38" s="310">
        <f>F38-G38</f>
        <v>0</v>
      </c>
    </row>
    <row r="39" spans="1:13" x14ac:dyDescent="0.3">
      <c r="A39" s="330"/>
      <c r="B39" s="307"/>
      <c r="C39" s="366"/>
      <c r="D39" s="308"/>
      <c r="E39" s="498"/>
      <c r="F39" s="308"/>
      <c r="G39" s="309"/>
      <c r="H39" s="310"/>
      <c r="I39" s="310">
        <f>F39-H39</f>
        <v>0</v>
      </c>
      <c r="J39" s="310">
        <f>F39-G39</f>
        <v>0</v>
      </c>
    </row>
    <row r="40" spans="1:13" s="123" customFormat="1" x14ac:dyDescent="0.3">
      <c r="A40" s="487">
        <v>3</v>
      </c>
      <c r="B40" s="488" t="s">
        <v>373</v>
      </c>
      <c r="C40" s="489" t="s">
        <v>305</v>
      </c>
      <c r="D40" s="490">
        <f>SUM(D42:D53)</f>
        <v>0</v>
      </c>
      <c r="E40" s="497" t="s">
        <v>305</v>
      </c>
      <c r="F40" s="490">
        <f>SUM(F41:F48)</f>
        <v>0</v>
      </c>
      <c r="G40" s="309"/>
      <c r="H40" s="310"/>
      <c r="I40" s="310"/>
      <c r="J40" s="310"/>
      <c r="K40" s="400"/>
      <c r="L40" s="400"/>
      <c r="M40" s="400"/>
    </row>
    <row r="41" spans="1:13" x14ac:dyDescent="0.3">
      <c r="A41" s="330"/>
      <c r="B41" s="307" t="s">
        <v>199</v>
      </c>
      <c r="C41" s="366"/>
      <c r="D41" s="308"/>
      <c r="E41" s="498"/>
      <c r="F41" s="308"/>
      <c r="G41" s="309"/>
      <c r="H41" s="310"/>
      <c r="I41" s="310">
        <f t="shared" ref="I41:I48" si="2">F41-H41</f>
        <v>0</v>
      </c>
      <c r="J41" s="310">
        <f t="shared" ref="J41:J48" si="3">F41-G41</f>
        <v>0</v>
      </c>
    </row>
    <row r="42" spans="1:13" ht="23.45" customHeight="1" x14ac:dyDescent="0.3">
      <c r="A42" s="330"/>
      <c r="B42" s="612" t="s">
        <v>692</v>
      </c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customHeight="1" x14ac:dyDescent="0.3">
      <c r="A43" s="330"/>
      <c r="B43" s="612" t="s">
        <v>603</v>
      </c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3.45" customHeight="1" x14ac:dyDescent="0.3">
      <c r="A44" s="330"/>
      <c r="B44" s="327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ht="23.45" customHeight="1" x14ac:dyDescent="0.3">
      <c r="A45" s="330"/>
      <c r="B45" s="327"/>
      <c r="C45" s="366"/>
      <c r="D45" s="308"/>
      <c r="E45" s="498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3" ht="23.45" customHeight="1" x14ac:dyDescent="0.3">
      <c r="A46" s="330"/>
      <c r="B46" s="327"/>
      <c r="C46" s="366"/>
      <c r="D46" s="308"/>
      <c r="E46" s="498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3" ht="23.45" customHeight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 t="shared" si="2"/>
        <v>0</v>
      </c>
      <c r="J47" s="310">
        <f t="shared" si="3"/>
        <v>0</v>
      </c>
    </row>
    <row r="48" spans="1:13" ht="24" customHeight="1" x14ac:dyDescent="0.3">
      <c r="A48" s="330"/>
      <c r="B48" s="332"/>
      <c r="C48" s="366"/>
      <c r="D48" s="308"/>
      <c r="E48" s="498"/>
      <c r="F48" s="308"/>
      <c r="G48" s="309"/>
      <c r="H48" s="310"/>
      <c r="I48" s="310">
        <f t="shared" si="2"/>
        <v>0</v>
      </c>
      <c r="J48" s="310">
        <f t="shared" si="3"/>
        <v>0</v>
      </c>
    </row>
    <row r="49" spans="1:13" s="123" customFormat="1" ht="20.25" customHeight="1" x14ac:dyDescent="0.3">
      <c r="A49" s="487">
        <v>4</v>
      </c>
      <c r="B49" s="488" t="s">
        <v>374</v>
      </c>
      <c r="C49" s="489" t="s">
        <v>305</v>
      </c>
      <c r="D49" s="490">
        <f>SUM(D53:D53)</f>
        <v>0</v>
      </c>
      <c r="E49" s="497" t="s">
        <v>305</v>
      </c>
      <c r="F49" s="490">
        <f>SUM(F50:F53)</f>
        <v>0</v>
      </c>
      <c r="G49" s="309"/>
      <c r="H49" s="310"/>
      <c r="I49" s="310"/>
      <c r="J49" s="310"/>
      <c r="K49" s="400"/>
      <c r="L49" s="400"/>
      <c r="M49" s="400"/>
    </row>
    <row r="50" spans="1:13" x14ac:dyDescent="0.3">
      <c r="A50" s="330"/>
      <c r="B50" s="327" t="s">
        <v>199</v>
      </c>
      <c r="C50" s="366"/>
      <c r="D50" s="308"/>
      <c r="E50" s="498"/>
      <c r="F50" s="308"/>
      <c r="G50" s="309"/>
      <c r="H50" s="310"/>
      <c r="I50" s="310">
        <f>F50-H50</f>
        <v>0</v>
      </c>
      <c r="J50" s="310">
        <f>F50-G50</f>
        <v>0</v>
      </c>
    </row>
    <row r="51" spans="1:13" x14ac:dyDescent="0.3">
      <c r="A51" s="330"/>
      <c r="B51" s="321" t="s">
        <v>477</v>
      </c>
      <c r="C51" s="366"/>
      <c r="D51" s="308"/>
      <c r="E51" s="498"/>
      <c r="F51" s="308"/>
      <c r="G51" s="309"/>
      <c r="H51" s="310"/>
      <c r="I51" s="310">
        <f>F51-H51</f>
        <v>0</v>
      </c>
      <c r="J51" s="310">
        <f>F51-G51</f>
        <v>0</v>
      </c>
    </row>
    <row r="52" spans="1:13" x14ac:dyDescent="0.3">
      <c r="A52" s="330"/>
      <c r="B52" s="327"/>
      <c r="C52" s="366"/>
      <c r="D52" s="308"/>
      <c r="E52" s="498"/>
      <c r="F52" s="308"/>
      <c r="G52" s="309"/>
      <c r="H52" s="310"/>
      <c r="I52" s="310">
        <f>F52-H52</f>
        <v>0</v>
      </c>
      <c r="J52" s="310">
        <f>F52-G52</f>
        <v>0</v>
      </c>
    </row>
    <row r="53" spans="1:13" x14ac:dyDescent="0.3">
      <c r="A53" s="330"/>
      <c r="B53" s="327"/>
      <c r="C53" s="366"/>
      <c r="D53" s="308"/>
      <c r="E53" s="498"/>
      <c r="F53" s="308"/>
      <c r="G53" s="309"/>
      <c r="H53" s="310"/>
      <c r="I53" s="310">
        <f>F53-H53</f>
        <v>0</v>
      </c>
      <c r="J53" s="310">
        <f>F53-G53</f>
        <v>0</v>
      </c>
    </row>
    <row r="54" spans="1:13" x14ac:dyDescent="0.3">
      <c r="A54" s="487">
        <v>5</v>
      </c>
      <c r="B54" s="488" t="s">
        <v>375</v>
      </c>
      <c r="C54" s="489" t="s">
        <v>305</v>
      </c>
      <c r="D54" s="490">
        <f>SUM(D55:D76)</f>
        <v>0</v>
      </c>
      <c r="E54" s="497" t="s">
        <v>305</v>
      </c>
      <c r="F54" s="490">
        <f>SUM(F55:F76)</f>
        <v>0</v>
      </c>
      <c r="G54" s="309"/>
      <c r="H54" s="310"/>
      <c r="I54" s="310"/>
      <c r="J54" s="310"/>
    </row>
    <row r="55" spans="1:13" x14ac:dyDescent="0.3">
      <c r="A55" s="367"/>
      <c r="B55" s="368" t="s">
        <v>199</v>
      </c>
      <c r="C55" s="366"/>
      <c r="D55" s="308"/>
      <c r="E55" s="495"/>
      <c r="F55" s="308"/>
      <c r="G55" s="309"/>
      <c r="H55" s="310"/>
      <c r="I55" s="310">
        <f t="shared" ref="I55:I75" si="4">F55-H55</f>
        <v>0</v>
      </c>
      <c r="J55" s="310">
        <f t="shared" ref="J55:J75" si="5">F55-G55</f>
        <v>0</v>
      </c>
    </row>
    <row r="56" spans="1:13" x14ac:dyDescent="0.3">
      <c r="A56" s="330"/>
      <c r="B56" s="320" t="s">
        <v>478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3" x14ac:dyDescent="0.3">
      <c r="A57" s="330"/>
      <c r="B57" s="320" t="s">
        <v>479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3" x14ac:dyDescent="0.3">
      <c r="A58" s="330"/>
      <c r="B58" s="320" t="s">
        <v>480</v>
      </c>
      <c r="C58" s="366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3" x14ac:dyDescent="0.3">
      <c r="A59" s="330"/>
      <c r="B59" s="320" t="s">
        <v>481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3" x14ac:dyDescent="0.3">
      <c r="A60" s="330"/>
      <c r="B60" s="321" t="s">
        <v>482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3" x14ac:dyDescent="0.3">
      <c r="A61" s="330"/>
      <c r="B61" s="320" t="s">
        <v>483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3" x14ac:dyDescent="0.3">
      <c r="A62" s="330"/>
      <c r="B62" s="320" t="s">
        <v>485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3" x14ac:dyDescent="0.3">
      <c r="A63" s="330"/>
      <c r="B63" s="320" t="s">
        <v>484</v>
      </c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3" x14ac:dyDescent="0.3">
      <c r="A64" s="330"/>
      <c r="B64" s="320" t="s">
        <v>598</v>
      </c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3" x14ac:dyDescent="0.3">
      <c r="A65" s="330"/>
      <c r="B65" s="320" t="s">
        <v>599</v>
      </c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3" x14ac:dyDescent="0.3">
      <c r="A66" s="330"/>
      <c r="B66" s="320" t="s">
        <v>600</v>
      </c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3" x14ac:dyDescent="0.3">
      <c r="A67" s="330"/>
      <c r="B67" s="307" t="s">
        <v>602</v>
      </c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3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3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3" x14ac:dyDescent="0.3">
      <c r="A70" s="330"/>
      <c r="B70" s="307"/>
      <c r="C70" s="366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3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3" x14ac:dyDescent="0.3">
      <c r="A72" s="330"/>
      <c r="B72" s="307"/>
      <c r="C72" s="366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3" x14ac:dyDescent="0.3">
      <c r="A73" s="330"/>
      <c r="B73" s="307"/>
      <c r="C73" s="366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3" x14ac:dyDescent="0.3">
      <c r="A74" s="330"/>
      <c r="B74" s="327"/>
      <c r="C74" s="366"/>
      <c r="D74" s="308"/>
      <c r="E74" s="495"/>
      <c r="F74" s="369"/>
      <c r="G74" s="309"/>
      <c r="H74" s="310"/>
      <c r="I74" s="310">
        <f t="shared" si="4"/>
        <v>0</v>
      </c>
      <c r="J74" s="310">
        <f t="shared" si="5"/>
        <v>0</v>
      </c>
    </row>
    <row r="75" spans="1:13" x14ac:dyDescent="0.3">
      <c r="A75" s="330"/>
      <c r="B75" s="307"/>
      <c r="C75" s="366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3" x14ac:dyDescent="0.3">
      <c r="A76" s="330"/>
      <c r="B76" s="307"/>
      <c r="C76" s="366"/>
      <c r="D76" s="308"/>
      <c r="E76" s="495"/>
      <c r="F76" s="308"/>
      <c r="G76" s="309"/>
      <c r="H76" s="310"/>
      <c r="I76" s="310"/>
      <c r="J76" s="310"/>
    </row>
    <row r="77" spans="1:13" s="123" customFormat="1" x14ac:dyDescent="0.3">
      <c r="A77" s="487"/>
      <c r="B77" s="488" t="s">
        <v>295</v>
      </c>
      <c r="C77" s="489" t="s">
        <v>305</v>
      </c>
      <c r="D77" s="490">
        <f>D49+D40+D36+D13+D54</f>
        <v>0</v>
      </c>
      <c r="E77" s="497" t="s">
        <v>10</v>
      </c>
      <c r="F77" s="490">
        <f>F49+F40+F36+F13+F54</f>
        <v>0</v>
      </c>
      <c r="G77" s="313" t="s">
        <v>587</v>
      </c>
      <c r="H77" s="312">
        <f>SUM(H12:H76)</f>
        <v>0</v>
      </c>
      <c r="I77" s="312">
        <f>SUM(I12:I76)</f>
        <v>0</v>
      </c>
      <c r="J77" s="312">
        <f>SUM(J12:J76)</f>
        <v>0</v>
      </c>
      <c r="K77" s="400"/>
      <c r="L77" s="400"/>
      <c r="M77" s="400"/>
    </row>
    <row r="78" spans="1:13" x14ac:dyDescent="0.3">
      <c r="A78" s="1268" t="s">
        <v>586</v>
      </c>
      <c r="B78" s="1268"/>
      <c r="C78" s="1268"/>
      <c r="D78" s="1268"/>
      <c r="E78" s="1268"/>
      <c r="F78" s="1268"/>
      <c r="G78" s="491"/>
      <c r="H78" s="492"/>
      <c r="I78" s="492"/>
      <c r="J78" s="492"/>
    </row>
    <row r="79" spans="1:13" s="123" customFormat="1" x14ac:dyDescent="0.3">
      <c r="A79" s="487">
        <v>1</v>
      </c>
      <c r="B79" s="488" t="s">
        <v>370</v>
      </c>
      <c r="C79" s="489" t="s">
        <v>305</v>
      </c>
      <c r="D79" s="490">
        <f>SUM(D81:D101)</f>
        <v>0</v>
      </c>
      <c r="E79" s="468" t="s">
        <v>305</v>
      </c>
      <c r="F79" s="490">
        <f>SUM(F80:F101)</f>
        <v>0</v>
      </c>
      <c r="G79" s="309"/>
      <c r="H79" s="310"/>
      <c r="I79" s="310"/>
      <c r="J79" s="310"/>
      <c r="K79" s="400"/>
      <c r="L79" s="400"/>
      <c r="M79" s="400"/>
    </row>
    <row r="80" spans="1:13" x14ac:dyDescent="0.3">
      <c r="A80" s="330"/>
      <c r="B80" s="307" t="s">
        <v>199</v>
      </c>
      <c r="C80" s="366"/>
      <c r="D80" s="308"/>
      <c r="E80" s="498"/>
      <c r="F80" s="308"/>
      <c r="G80" s="309"/>
      <c r="H80" s="310"/>
      <c r="I80" s="310">
        <f t="shared" ref="I80:I101" si="6">F80-H80</f>
        <v>0</v>
      </c>
      <c r="J80" s="310">
        <f>F80-G80</f>
        <v>0</v>
      </c>
    </row>
    <row r="81" spans="1:10" x14ac:dyDescent="0.3">
      <c r="A81" s="330"/>
      <c r="B81" s="320" t="s">
        <v>467</v>
      </c>
      <c r="C81" s="366"/>
      <c r="D81" s="308"/>
      <c r="E81" s="498"/>
      <c r="F81" s="308"/>
      <c r="G81" s="309"/>
      <c r="H81" s="310"/>
      <c r="I81" s="310">
        <f t="shared" si="6"/>
        <v>0</v>
      </c>
      <c r="J81" s="310">
        <f t="shared" ref="J81:J101" si="7">F81-G81</f>
        <v>0</v>
      </c>
    </row>
    <row r="82" spans="1:10" x14ac:dyDescent="0.3">
      <c r="A82" s="330"/>
      <c r="B82" s="320" t="s">
        <v>468</v>
      </c>
      <c r="C82" s="366"/>
      <c r="D82" s="308"/>
      <c r="E82" s="498"/>
      <c r="F82" s="308"/>
      <c r="G82" s="309"/>
      <c r="H82" s="310"/>
      <c r="I82" s="310">
        <f t="shared" si="6"/>
        <v>0</v>
      </c>
      <c r="J82" s="310">
        <f t="shared" si="7"/>
        <v>0</v>
      </c>
    </row>
    <row r="83" spans="1:10" x14ac:dyDescent="0.3">
      <c r="A83" s="330"/>
      <c r="B83" s="320" t="s">
        <v>469</v>
      </c>
      <c r="C83" s="366"/>
      <c r="D83" s="308"/>
      <c r="E83" s="495"/>
      <c r="F83" s="308"/>
      <c r="G83" s="309"/>
      <c r="H83" s="310"/>
      <c r="I83" s="310">
        <f t="shared" si="6"/>
        <v>0</v>
      </c>
      <c r="J83" s="310">
        <f t="shared" si="7"/>
        <v>0</v>
      </c>
    </row>
    <row r="84" spans="1:10" x14ac:dyDescent="0.3">
      <c r="A84" s="330"/>
      <c r="B84" s="320" t="s">
        <v>470</v>
      </c>
      <c r="C84" s="366"/>
      <c r="D84" s="308"/>
      <c r="E84" s="495"/>
      <c r="F84" s="308"/>
      <c r="G84" s="418"/>
      <c r="H84" s="310"/>
      <c r="I84" s="310">
        <f t="shared" si="6"/>
        <v>0</v>
      </c>
      <c r="J84" s="310">
        <f t="shared" si="7"/>
        <v>0</v>
      </c>
    </row>
    <row r="85" spans="1:10" x14ac:dyDescent="0.3">
      <c r="A85" s="330"/>
      <c r="B85" s="320" t="s">
        <v>471</v>
      </c>
      <c r="C85" s="366"/>
      <c r="D85" s="308"/>
      <c r="E85" s="495"/>
      <c r="F85" s="308"/>
      <c r="G85" s="309"/>
      <c r="H85" s="310"/>
      <c r="I85" s="310">
        <f t="shared" si="6"/>
        <v>0</v>
      </c>
      <c r="J85" s="310">
        <f t="shared" si="7"/>
        <v>0</v>
      </c>
    </row>
    <row r="86" spans="1:10" x14ac:dyDescent="0.3">
      <c r="A86" s="330"/>
      <c r="B86" s="320" t="s">
        <v>590</v>
      </c>
      <c r="C86" s="366"/>
      <c r="D86" s="308"/>
      <c r="E86" s="495"/>
      <c r="F86" s="308"/>
      <c r="G86" s="418"/>
      <c r="H86" s="310"/>
      <c r="I86" s="310">
        <f t="shared" si="6"/>
        <v>0</v>
      </c>
      <c r="J86" s="310">
        <f t="shared" si="7"/>
        <v>0</v>
      </c>
    </row>
    <row r="87" spans="1:10" x14ac:dyDescent="0.3">
      <c r="A87" s="330"/>
      <c r="B87" s="320" t="s">
        <v>591</v>
      </c>
      <c r="C87" s="366"/>
      <c r="D87" s="308"/>
      <c r="E87" s="495"/>
      <c r="F87" s="308"/>
      <c r="G87" s="309"/>
      <c r="H87" s="310"/>
      <c r="I87" s="310">
        <f t="shared" si="6"/>
        <v>0</v>
      </c>
      <c r="J87" s="310">
        <f t="shared" si="7"/>
        <v>0</v>
      </c>
    </row>
    <row r="88" spans="1:10" x14ac:dyDescent="0.3">
      <c r="A88" s="330"/>
      <c r="B88" s="320" t="s">
        <v>592</v>
      </c>
      <c r="C88" s="366"/>
      <c r="D88" s="308"/>
      <c r="E88" s="495"/>
      <c r="F88" s="308"/>
      <c r="G88" s="416"/>
      <c r="H88" s="310"/>
      <c r="I88" s="310">
        <f t="shared" si="6"/>
        <v>0</v>
      </c>
      <c r="J88" s="310">
        <f t="shared" si="7"/>
        <v>0</v>
      </c>
    </row>
    <row r="89" spans="1:10" ht="37.5" x14ac:dyDescent="0.3">
      <c r="A89" s="330"/>
      <c r="B89" s="320" t="s">
        <v>472</v>
      </c>
      <c r="C89" s="366"/>
      <c r="D89" s="308"/>
      <c r="E89" s="495"/>
      <c r="F89" s="308"/>
      <c r="G89" s="418"/>
      <c r="H89" s="310"/>
      <c r="I89" s="310">
        <f t="shared" si="6"/>
        <v>0</v>
      </c>
      <c r="J89" s="310">
        <f t="shared" si="7"/>
        <v>0</v>
      </c>
    </row>
    <row r="90" spans="1:10" x14ac:dyDescent="0.3">
      <c r="A90" s="330"/>
      <c r="B90" s="320" t="s">
        <v>473</v>
      </c>
      <c r="C90" s="366"/>
      <c r="D90" s="308"/>
      <c r="E90" s="495"/>
      <c r="F90" s="308"/>
      <c r="G90" s="309"/>
      <c r="H90" s="310"/>
      <c r="I90" s="310">
        <f t="shared" si="6"/>
        <v>0</v>
      </c>
      <c r="J90" s="310">
        <f t="shared" si="7"/>
        <v>0</v>
      </c>
    </row>
    <row r="91" spans="1:10" x14ac:dyDescent="0.3">
      <c r="A91" s="330"/>
      <c r="B91" s="320" t="s">
        <v>593</v>
      </c>
      <c r="C91" s="366"/>
      <c r="D91" s="308"/>
      <c r="E91" s="495"/>
      <c r="F91" s="308"/>
      <c r="G91" s="309"/>
      <c r="H91" s="310"/>
      <c r="I91" s="310">
        <f t="shared" si="6"/>
        <v>0</v>
      </c>
      <c r="J91" s="310">
        <f t="shared" si="7"/>
        <v>0</v>
      </c>
    </row>
    <row r="92" spans="1:10" x14ac:dyDescent="0.3">
      <c r="A92" s="330"/>
      <c r="B92" s="320" t="s">
        <v>475</v>
      </c>
      <c r="C92" s="366"/>
      <c r="D92" s="308"/>
      <c r="E92" s="495"/>
      <c r="F92" s="308"/>
      <c r="G92" s="418"/>
      <c r="H92" s="310"/>
      <c r="I92" s="310">
        <f t="shared" si="6"/>
        <v>0</v>
      </c>
      <c r="J92" s="310">
        <f t="shared" si="7"/>
        <v>0</v>
      </c>
    </row>
    <row r="93" spans="1:10" ht="37.5" x14ac:dyDescent="0.3">
      <c r="A93" s="330"/>
      <c r="B93" s="320" t="s">
        <v>476</v>
      </c>
      <c r="C93" s="366"/>
      <c r="D93" s="308"/>
      <c r="E93" s="495"/>
      <c r="F93" s="308"/>
      <c r="G93" s="309"/>
      <c r="H93" s="310"/>
      <c r="I93" s="310">
        <f t="shared" si="6"/>
        <v>0</v>
      </c>
      <c r="J93" s="310">
        <f t="shared" si="7"/>
        <v>0</v>
      </c>
    </row>
    <row r="94" spans="1:10" x14ac:dyDescent="0.3">
      <c r="A94" s="330"/>
      <c r="B94" s="320" t="s">
        <v>474</v>
      </c>
      <c r="C94" s="366"/>
      <c r="D94" s="308"/>
      <c r="E94" s="495"/>
      <c r="F94" s="308"/>
      <c r="G94" s="418"/>
      <c r="H94" s="310"/>
      <c r="I94" s="310">
        <f t="shared" si="6"/>
        <v>0</v>
      </c>
      <c r="J94" s="310">
        <f t="shared" si="7"/>
        <v>0</v>
      </c>
    </row>
    <row r="95" spans="1:10" x14ac:dyDescent="0.3">
      <c r="A95" s="330"/>
      <c r="B95" s="320" t="s">
        <v>594</v>
      </c>
      <c r="C95" s="366"/>
      <c r="D95" s="308"/>
      <c r="E95" s="495"/>
      <c r="F95" s="308"/>
      <c r="G95" s="418"/>
      <c r="H95" s="310"/>
      <c r="I95" s="310">
        <f t="shared" si="6"/>
        <v>0</v>
      </c>
      <c r="J95" s="310">
        <f t="shared" si="7"/>
        <v>0</v>
      </c>
    </row>
    <row r="96" spans="1:10" ht="20.25" customHeight="1" x14ac:dyDescent="0.3">
      <c r="A96" s="330"/>
      <c r="B96" s="307" t="s">
        <v>595</v>
      </c>
      <c r="C96" s="366"/>
      <c r="D96" s="308"/>
      <c r="E96" s="495"/>
      <c r="F96" s="308"/>
      <c r="G96" s="309"/>
      <c r="H96" s="310"/>
      <c r="I96" s="310">
        <f t="shared" si="6"/>
        <v>0</v>
      </c>
      <c r="J96" s="310">
        <f t="shared" si="7"/>
        <v>0</v>
      </c>
    </row>
    <row r="97" spans="1:13" ht="20.25" customHeight="1" x14ac:dyDescent="0.3">
      <c r="A97" s="330"/>
      <c r="B97" s="307" t="s">
        <v>596</v>
      </c>
      <c r="C97" s="366"/>
      <c r="D97" s="308"/>
      <c r="E97" s="495"/>
      <c r="F97" s="308"/>
      <c r="G97" s="309"/>
      <c r="H97" s="310"/>
      <c r="I97" s="310">
        <f t="shared" si="6"/>
        <v>0</v>
      </c>
      <c r="J97" s="310">
        <f t="shared" si="7"/>
        <v>0</v>
      </c>
    </row>
    <row r="98" spans="1:13" ht="22.5" customHeight="1" x14ac:dyDescent="0.3">
      <c r="A98" s="330"/>
      <c r="B98" s="307" t="s">
        <v>597</v>
      </c>
      <c r="C98" s="366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3" ht="22.5" customHeight="1" x14ac:dyDescent="0.3">
      <c r="A99" s="330"/>
      <c r="B99" s="307"/>
      <c r="C99" s="366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3" ht="22.5" customHeight="1" x14ac:dyDescent="0.3">
      <c r="A100" s="330"/>
      <c r="B100" s="307"/>
      <c r="C100" s="366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3" x14ac:dyDescent="0.3">
      <c r="A101" s="330"/>
      <c r="B101" s="307"/>
      <c r="C101" s="366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3" s="123" customFormat="1" x14ac:dyDescent="0.3">
      <c r="A102" s="487">
        <v>2</v>
      </c>
      <c r="B102" s="488" t="s">
        <v>371</v>
      </c>
      <c r="C102" s="489" t="s">
        <v>305</v>
      </c>
      <c r="D102" s="490">
        <f>SUM(D104:D105)</f>
        <v>0</v>
      </c>
      <c r="E102" s="496" t="s">
        <v>305</v>
      </c>
      <c r="F102" s="490">
        <f>SUM(F103:F105)</f>
        <v>0</v>
      </c>
      <c r="G102" s="309"/>
      <c r="H102" s="310"/>
      <c r="I102" s="310"/>
      <c r="J102" s="310"/>
      <c r="K102" s="400"/>
      <c r="L102" s="400"/>
      <c r="M102" s="400"/>
    </row>
    <row r="103" spans="1:13" x14ac:dyDescent="0.3">
      <c r="A103" s="330"/>
      <c r="B103" s="307" t="s">
        <v>199</v>
      </c>
      <c r="C103" s="366"/>
      <c r="D103" s="308"/>
      <c r="E103" s="498"/>
      <c r="F103" s="308"/>
      <c r="G103" s="309"/>
      <c r="H103" s="310"/>
      <c r="I103" s="310">
        <f>F103-H103</f>
        <v>0</v>
      </c>
      <c r="J103" s="310">
        <f>F103-G103</f>
        <v>0</v>
      </c>
    </row>
    <row r="104" spans="1:13" ht="21" customHeight="1" x14ac:dyDescent="0.3">
      <c r="A104" s="330"/>
      <c r="B104" s="307"/>
      <c r="C104" s="366"/>
      <c r="D104" s="308" t="s">
        <v>372</v>
      </c>
      <c r="E104" s="498"/>
      <c r="F104" s="308"/>
      <c r="G104" s="309"/>
      <c r="H104" s="310"/>
      <c r="I104" s="310">
        <f>F104-H104</f>
        <v>0</v>
      </c>
      <c r="J104" s="310">
        <f>F104-G104</f>
        <v>0</v>
      </c>
    </row>
    <row r="105" spans="1:13" x14ac:dyDescent="0.3">
      <c r="A105" s="330"/>
      <c r="B105" s="307"/>
      <c r="C105" s="366"/>
      <c r="D105" s="308"/>
      <c r="E105" s="498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3" s="123" customFormat="1" x14ac:dyDescent="0.3">
      <c r="A106" s="487">
        <v>3</v>
      </c>
      <c r="B106" s="488" t="s">
        <v>373</v>
      </c>
      <c r="C106" s="489" t="s">
        <v>305</v>
      </c>
      <c r="D106" s="490">
        <f>SUM(D108:D119)</f>
        <v>0</v>
      </c>
      <c r="E106" s="497" t="s">
        <v>305</v>
      </c>
      <c r="F106" s="490">
        <f>SUM(F107:F114)</f>
        <v>0</v>
      </c>
      <c r="G106" s="309"/>
      <c r="H106" s="310"/>
      <c r="I106" s="310"/>
      <c r="J106" s="310"/>
      <c r="K106" s="400"/>
      <c r="L106" s="400"/>
      <c r="M106" s="400"/>
    </row>
    <row r="107" spans="1:13" x14ac:dyDescent="0.3">
      <c r="A107" s="330"/>
      <c r="B107" s="307" t="s">
        <v>199</v>
      </c>
      <c r="C107" s="366"/>
      <c r="D107" s="308"/>
      <c r="E107" s="498"/>
      <c r="F107" s="308"/>
      <c r="G107" s="309"/>
      <c r="H107" s="310"/>
      <c r="I107" s="310">
        <f t="shared" ref="I107:I114" si="8">F107-H107</f>
        <v>0</v>
      </c>
      <c r="J107" s="310">
        <f t="shared" ref="J107:J114" si="9">F107-G107</f>
        <v>0</v>
      </c>
    </row>
    <row r="108" spans="1:13" ht="23.45" customHeight="1" x14ac:dyDescent="0.3">
      <c r="A108" s="330"/>
      <c r="B108" s="612" t="s">
        <v>692</v>
      </c>
      <c r="C108" s="366"/>
      <c r="D108" s="308"/>
      <c r="E108" s="498"/>
      <c r="F108" s="308"/>
      <c r="G108" s="309"/>
      <c r="H108" s="310"/>
      <c r="I108" s="310">
        <f t="shared" si="8"/>
        <v>0</v>
      </c>
      <c r="J108" s="310">
        <f t="shared" si="9"/>
        <v>0</v>
      </c>
    </row>
    <row r="109" spans="1:13" ht="23.45" customHeight="1" x14ac:dyDescent="0.3">
      <c r="A109" s="330"/>
      <c r="B109" s="612" t="s">
        <v>603</v>
      </c>
      <c r="C109" s="366"/>
      <c r="D109" s="308"/>
      <c r="E109" s="498"/>
      <c r="F109" s="308"/>
      <c r="G109" s="309"/>
      <c r="H109" s="310"/>
      <c r="I109" s="310">
        <f t="shared" si="8"/>
        <v>0</v>
      </c>
      <c r="J109" s="310">
        <f t="shared" si="9"/>
        <v>0</v>
      </c>
    </row>
    <row r="110" spans="1:13" ht="23.45" customHeight="1" x14ac:dyDescent="0.3">
      <c r="A110" s="330"/>
      <c r="B110" s="327"/>
      <c r="C110" s="366"/>
      <c r="D110" s="308"/>
      <c r="E110" s="498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3" ht="23.45" customHeight="1" x14ac:dyDescent="0.3">
      <c r="A111" s="330"/>
      <c r="B111" s="327"/>
      <c r="C111" s="366"/>
      <c r="D111" s="308"/>
      <c r="E111" s="498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3" ht="23.45" customHeight="1" x14ac:dyDescent="0.3">
      <c r="A112" s="330"/>
      <c r="B112" s="327"/>
      <c r="C112" s="366"/>
      <c r="D112" s="308"/>
      <c r="E112" s="498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3" ht="23.45" customHeight="1" x14ac:dyDescent="0.3">
      <c r="A113" s="330"/>
      <c r="B113" s="327"/>
      <c r="C113" s="366"/>
      <c r="D113" s="308"/>
      <c r="E113" s="498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3" ht="24" customHeight="1" x14ac:dyDescent="0.3">
      <c r="A114" s="330"/>
      <c r="B114" s="332"/>
      <c r="C114" s="366"/>
      <c r="D114" s="308"/>
      <c r="E114" s="498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3" s="123" customFormat="1" ht="20.25" customHeight="1" x14ac:dyDescent="0.3">
      <c r="A115" s="487">
        <v>4</v>
      </c>
      <c r="B115" s="488" t="s">
        <v>374</v>
      </c>
      <c r="C115" s="489" t="s">
        <v>305</v>
      </c>
      <c r="D115" s="490">
        <f>SUM(D119:D119)</f>
        <v>0</v>
      </c>
      <c r="E115" s="497" t="s">
        <v>305</v>
      </c>
      <c r="F115" s="490">
        <f>SUM(F116:F119)</f>
        <v>0</v>
      </c>
      <c r="G115" s="309"/>
      <c r="H115" s="310"/>
      <c r="I115" s="310"/>
      <c r="J115" s="310"/>
      <c r="K115" s="400"/>
      <c r="L115" s="400"/>
      <c r="M115" s="400"/>
    </row>
    <row r="116" spans="1:13" x14ac:dyDescent="0.3">
      <c r="A116" s="330"/>
      <c r="B116" s="327" t="s">
        <v>199</v>
      </c>
      <c r="C116" s="366"/>
      <c r="D116" s="308"/>
      <c r="E116" s="498"/>
      <c r="F116" s="308"/>
      <c r="G116" s="309"/>
      <c r="H116" s="310"/>
      <c r="I116" s="310">
        <f>F116-H116</f>
        <v>0</v>
      </c>
      <c r="J116" s="310">
        <f>F116-G116</f>
        <v>0</v>
      </c>
    </row>
    <row r="117" spans="1:13" x14ac:dyDescent="0.3">
      <c r="A117" s="330"/>
      <c r="B117" s="321" t="s">
        <v>477</v>
      </c>
      <c r="C117" s="366"/>
      <c r="D117" s="308"/>
      <c r="E117" s="498"/>
      <c r="F117" s="308"/>
      <c r="G117" s="309"/>
      <c r="H117" s="310"/>
      <c r="I117" s="310">
        <f>F117-H117</f>
        <v>0</v>
      </c>
      <c r="J117" s="310">
        <f>F117-G117</f>
        <v>0</v>
      </c>
    </row>
    <row r="118" spans="1:13" x14ac:dyDescent="0.3">
      <c r="A118" s="330"/>
      <c r="B118" s="327"/>
      <c r="C118" s="366"/>
      <c r="D118" s="308"/>
      <c r="E118" s="498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3" x14ac:dyDescent="0.3">
      <c r="A119" s="330"/>
      <c r="B119" s="327"/>
      <c r="C119" s="366"/>
      <c r="D119" s="308"/>
      <c r="E119" s="498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3" x14ac:dyDescent="0.3">
      <c r="A120" s="487">
        <v>5</v>
      </c>
      <c r="B120" s="488" t="s">
        <v>375</v>
      </c>
      <c r="C120" s="489" t="s">
        <v>305</v>
      </c>
      <c r="D120" s="490">
        <f>SUM(D121:D142)</f>
        <v>0</v>
      </c>
      <c r="E120" s="497" t="s">
        <v>305</v>
      </c>
      <c r="F120" s="490">
        <f>SUM(F121:F142)</f>
        <v>0</v>
      </c>
      <c r="G120" s="309"/>
      <c r="H120" s="310"/>
      <c r="I120" s="310"/>
      <c r="J120" s="310"/>
    </row>
    <row r="121" spans="1:13" x14ac:dyDescent="0.3">
      <c r="A121" s="367"/>
      <c r="B121" s="368" t="s">
        <v>199</v>
      </c>
      <c r="C121" s="366"/>
      <c r="D121" s="308"/>
      <c r="E121" s="495"/>
      <c r="F121" s="308"/>
      <c r="G121" s="309"/>
      <c r="H121" s="310"/>
      <c r="I121" s="310">
        <f t="shared" ref="I121:I141" si="10">F121-H121</f>
        <v>0</v>
      </c>
      <c r="J121" s="310">
        <f t="shared" ref="J121:J141" si="11">F121-G121</f>
        <v>0</v>
      </c>
    </row>
    <row r="122" spans="1:13" x14ac:dyDescent="0.3">
      <c r="A122" s="330"/>
      <c r="B122" s="320" t="s">
        <v>478</v>
      </c>
      <c r="C122" s="366"/>
      <c r="D122" s="308"/>
      <c r="E122" s="495"/>
      <c r="F122" s="308"/>
      <c r="G122" s="309"/>
      <c r="H122" s="310"/>
      <c r="I122" s="310">
        <f t="shared" si="10"/>
        <v>0</v>
      </c>
      <c r="J122" s="310">
        <f t="shared" si="11"/>
        <v>0</v>
      </c>
    </row>
    <row r="123" spans="1:13" x14ac:dyDescent="0.3">
      <c r="A123" s="330"/>
      <c r="B123" s="320" t="s">
        <v>479</v>
      </c>
      <c r="C123" s="366"/>
      <c r="D123" s="308"/>
      <c r="E123" s="495"/>
      <c r="F123" s="308"/>
      <c r="G123" s="309"/>
      <c r="H123" s="310"/>
      <c r="I123" s="310">
        <f t="shared" si="10"/>
        <v>0</v>
      </c>
      <c r="J123" s="310">
        <f t="shared" si="11"/>
        <v>0</v>
      </c>
    </row>
    <row r="124" spans="1:13" x14ac:dyDescent="0.3">
      <c r="A124" s="330"/>
      <c r="B124" s="320" t="s">
        <v>480</v>
      </c>
      <c r="C124" s="366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3" x14ac:dyDescent="0.3">
      <c r="A125" s="330"/>
      <c r="B125" s="320" t="s">
        <v>481</v>
      </c>
      <c r="C125" s="366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3" x14ac:dyDescent="0.3">
      <c r="A126" s="330"/>
      <c r="B126" s="321" t="s">
        <v>482</v>
      </c>
      <c r="C126" s="366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3" x14ac:dyDescent="0.3">
      <c r="A127" s="330"/>
      <c r="B127" s="320" t="s">
        <v>483</v>
      </c>
      <c r="C127" s="366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3" x14ac:dyDescent="0.3">
      <c r="A128" s="330"/>
      <c r="B128" s="320" t="s">
        <v>485</v>
      </c>
      <c r="C128" s="366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3" x14ac:dyDescent="0.3">
      <c r="A129" s="330"/>
      <c r="B129" s="320" t="s">
        <v>484</v>
      </c>
      <c r="C129" s="366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</row>
    <row r="130" spans="1:13" x14ac:dyDescent="0.3">
      <c r="A130" s="330"/>
      <c r="B130" s="320" t="s">
        <v>598</v>
      </c>
      <c r="C130" s="366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3" x14ac:dyDescent="0.3">
      <c r="A131" s="330"/>
      <c r="B131" s="320" t="s">
        <v>599</v>
      </c>
      <c r="C131" s="366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3" x14ac:dyDescent="0.3">
      <c r="A132" s="330"/>
      <c r="B132" s="320" t="s">
        <v>600</v>
      </c>
      <c r="C132" s="366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3" x14ac:dyDescent="0.3">
      <c r="A133" s="330"/>
      <c r="B133" s="307" t="s">
        <v>602</v>
      </c>
      <c r="C133" s="366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3" x14ac:dyDescent="0.3">
      <c r="A134" s="330"/>
      <c r="B134" s="307"/>
      <c r="C134" s="366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3" x14ac:dyDescent="0.3">
      <c r="A135" s="330"/>
      <c r="B135" s="307"/>
      <c r="C135" s="366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3" x14ac:dyDescent="0.3">
      <c r="A136" s="330"/>
      <c r="B136" s="307"/>
      <c r="C136" s="366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3" x14ac:dyDescent="0.3">
      <c r="A137" s="330"/>
      <c r="B137" s="307"/>
      <c r="C137" s="366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3" x14ac:dyDescent="0.3">
      <c r="A138" s="330"/>
      <c r="B138" s="307"/>
      <c r="C138" s="366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3" x14ac:dyDescent="0.3">
      <c r="A139" s="330"/>
      <c r="B139" s="307"/>
      <c r="C139" s="366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3" x14ac:dyDescent="0.3">
      <c r="A140" s="330"/>
      <c r="B140" s="327"/>
      <c r="C140" s="366"/>
      <c r="D140" s="308"/>
      <c r="E140" s="495"/>
      <c r="F140" s="369"/>
      <c r="G140" s="309"/>
      <c r="H140" s="310"/>
      <c r="I140" s="310">
        <f t="shared" si="10"/>
        <v>0</v>
      </c>
      <c r="J140" s="310">
        <f t="shared" si="11"/>
        <v>0</v>
      </c>
    </row>
    <row r="141" spans="1:13" x14ac:dyDescent="0.3">
      <c r="A141" s="330"/>
      <c r="B141" s="307"/>
      <c r="C141" s="366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3" x14ac:dyDescent="0.3">
      <c r="A142" s="330"/>
      <c r="B142" s="307"/>
      <c r="C142" s="366"/>
      <c r="D142" s="308"/>
      <c r="E142" s="495"/>
      <c r="F142" s="308"/>
      <c r="G142" s="309"/>
      <c r="H142" s="310"/>
      <c r="I142" s="310"/>
      <c r="J142" s="310"/>
    </row>
    <row r="143" spans="1:13" s="123" customFormat="1" x14ac:dyDescent="0.3">
      <c r="A143" s="611"/>
      <c r="B143" s="487" t="s">
        <v>295</v>
      </c>
      <c r="C143" s="489" t="s">
        <v>305</v>
      </c>
      <c r="D143" s="441">
        <f>D115+D106+D102+D79+D120</f>
        <v>0</v>
      </c>
      <c r="E143" s="497" t="s">
        <v>10</v>
      </c>
      <c r="F143" s="441">
        <f>F115+F106+F102+F79+F120</f>
        <v>0</v>
      </c>
      <c r="G143" s="357" t="s">
        <v>588</v>
      </c>
      <c r="H143" s="312">
        <f>SUM(H78:H142)</f>
        <v>0</v>
      </c>
      <c r="I143" s="312">
        <f>SUM(I78:I142)</f>
        <v>0</v>
      </c>
      <c r="J143" s="312">
        <f>SUM(J78:J142)</f>
        <v>0</v>
      </c>
      <c r="K143" s="400"/>
      <c r="L143" s="400"/>
      <c r="M143" s="400"/>
    </row>
    <row r="144" spans="1:13" x14ac:dyDescent="0.3">
      <c r="G144" s="314" t="s">
        <v>464</v>
      </c>
      <c r="H144" s="315">
        <f>H77+H143</f>
        <v>0</v>
      </c>
      <c r="I144" s="315">
        <f>I77+I143</f>
        <v>0</v>
      </c>
      <c r="J144" s="315">
        <f>J77+J143</f>
        <v>0</v>
      </c>
    </row>
    <row r="147" spans="1:10" s="538" customFormat="1" ht="23.25" customHeight="1" x14ac:dyDescent="0.25">
      <c r="A147" s="696" t="s">
        <v>762</v>
      </c>
      <c r="D147" s="537"/>
      <c r="F147" s="864" t="s">
        <v>1101</v>
      </c>
      <c r="I147" s="296"/>
      <c r="J147" s="296"/>
    </row>
    <row r="148" spans="1:10" s="297" customFormat="1" ht="12.75" x14ac:dyDescent="0.25">
      <c r="D148" s="298" t="s">
        <v>131</v>
      </c>
      <c r="F148" s="298" t="s">
        <v>132</v>
      </c>
      <c r="I148" s="299"/>
      <c r="J148" s="299"/>
    </row>
    <row r="149" spans="1:10" s="41" customFormat="1" ht="15.75" x14ac:dyDescent="0.25">
      <c r="I149" s="300"/>
      <c r="J149" s="300"/>
    </row>
    <row r="150" spans="1:10" s="538" customFormat="1" ht="23.25" customHeight="1" x14ac:dyDescent="0.25">
      <c r="A150" s="536" t="s">
        <v>133</v>
      </c>
      <c r="D150" s="537"/>
      <c r="F150" s="869" t="s">
        <v>1104</v>
      </c>
      <c r="I150" s="296"/>
      <c r="J150" s="296"/>
    </row>
    <row r="151" spans="1:10" s="297" customFormat="1" ht="12.75" x14ac:dyDescent="0.25">
      <c r="D151" s="298" t="s">
        <v>131</v>
      </c>
      <c r="F151" s="298" t="s">
        <v>132</v>
      </c>
      <c r="I151" s="299"/>
      <c r="J151" s="299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M270"/>
  <sheetViews>
    <sheetView view="pageBreakPreview" topLeftCell="A127" zoomScale="80" zoomScaleSheetLayoutView="8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39.75" customHeight="1" x14ac:dyDescent="0.3">
      <c r="A6" s="1242" t="s">
        <v>694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540" t="s">
        <v>376</v>
      </c>
      <c r="D10" s="540" t="s">
        <v>377</v>
      </c>
      <c r="E10" s="540" t="s">
        <v>376</v>
      </c>
      <c r="F10" s="540" t="s">
        <v>377</v>
      </c>
    </row>
    <row r="11" spans="1:13" ht="56.25" x14ac:dyDescent="0.25">
      <c r="A11" s="540">
        <v>1</v>
      </c>
      <c r="B11" s="540">
        <v>2</v>
      </c>
      <c r="C11" s="540">
        <v>3</v>
      </c>
      <c r="D11" s="540">
        <v>4</v>
      </c>
      <c r="E11" s="540">
        <v>5</v>
      </c>
      <c r="F11" s="540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0</v>
      </c>
      <c r="G25" s="309"/>
      <c r="H25" s="310"/>
      <c r="I25" s="310"/>
      <c r="J25" s="310"/>
    </row>
    <row r="26" spans="1:10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x14ac:dyDescent="0.3">
      <c r="A73" s="334"/>
      <c r="B73" s="612" t="s">
        <v>691</v>
      </c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0</v>
      </c>
      <c r="J79" s="310">
        <f>F73-G79</f>
        <v>0</v>
      </c>
    </row>
    <row r="80" spans="1:10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0</v>
      </c>
      <c r="G81" s="313" t="s">
        <v>587</v>
      </c>
      <c r="H81" s="312">
        <f>SUM(H12:H80)</f>
        <v>0</v>
      </c>
      <c r="I81" s="312">
        <f>SUM(I12:I80)</f>
        <v>0</v>
      </c>
      <c r="J81" s="312">
        <f>SUM(J12:J80)</f>
        <v>0</v>
      </c>
    </row>
    <row r="82" spans="1:10" ht="21" customHeight="1" x14ac:dyDescent="0.3">
      <c r="A82" s="1268" t="s">
        <v>586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customHeight="1" x14ac:dyDescent="0.3">
      <c r="A95" s="504">
        <v>4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0</v>
      </c>
      <c r="G95" s="309"/>
      <c r="H95" s="310"/>
      <c r="I95" s="310"/>
      <c r="J95" s="310"/>
    </row>
    <row r="96" spans="1:10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x14ac:dyDescent="0.3">
      <c r="A143" s="334"/>
      <c r="B143" s="612" t="s">
        <v>691</v>
      </c>
      <c r="C143" s="328"/>
      <c r="D143" s="308"/>
      <c r="E143" s="495"/>
      <c r="F143" s="308"/>
      <c r="G143" s="309"/>
      <c r="H143" s="310"/>
      <c r="I143" s="310">
        <f t="shared" si="10"/>
        <v>0</v>
      </c>
      <c r="J143" s="310">
        <f t="shared" si="11"/>
        <v>0</v>
      </c>
    </row>
    <row r="144" spans="1:12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0</v>
      </c>
      <c r="J149" s="310">
        <f>F143-G149</f>
        <v>0</v>
      </c>
    </row>
    <row r="150" spans="1:10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0</v>
      </c>
      <c r="G151" s="313" t="s">
        <v>588</v>
      </c>
      <c r="H151" s="312">
        <f>SUM(H82:H150)</f>
        <v>0</v>
      </c>
      <c r="I151" s="312">
        <f>SUM(I82:I150)</f>
        <v>0</v>
      </c>
      <c r="J151" s="312">
        <f>SUM(J82:J150)</f>
        <v>0</v>
      </c>
    </row>
    <row r="152" spans="1:10" x14ac:dyDescent="0.3">
      <c r="G152" s="314" t="s">
        <v>464</v>
      </c>
      <c r="H152" s="315">
        <f>H81+H151</f>
        <v>0</v>
      </c>
      <c r="I152" s="315">
        <f>I81+I151</f>
        <v>0</v>
      </c>
      <c r="J152" s="315">
        <f>J81+J151</f>
        <v>0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696" t="s">
        <v>762</v>
      </c>
      <c r="B155" s="538"/>
      <c r="C155" s="538"/>
      <c r="D155" s="537"/>
      <c r="E155" s="538"/>
      <c r="F155" s="864" t="s">
        <v>1101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298" t="s">
        <v>131</v>
      </c>
      <c r="E156" s="297"/>
      <c r="F156" s="298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536" t="s">
        <v>133</v>
      </c>
      <c r="B158" s="538"/>
      <c r="C158" s="538"/>
      <c r="D158" s="537"/>
      <c r="E158" s="538"/>
      <c r="F158" s="869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298" t="s">
        <v>131</v>
      </c>
      <c r="E159" s="297"/>
      <c r="F159" s="298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8.140625" style="119" customWidth="1"/>
    <col min="2" max="2" width="85.140625" style="119" customWidth="1"/>
    <col min="3" max="3" width="32" style="119" customWidth="1"/>
    <col min="4" max="4" width="31.140625" style="119" customWidth="1"/>
    <col min="5" max="5" width="29.5703125" style="141" customWidth="1"/>
    <col min="6" max="7" width="22.5703125" style="141" customWidth="1"/>
    <col min="8" max="8" width="38.42578125" style="119" customWidth="1"/>
    <col min="9" max="9" width="20.85546875" style="119" customWidth="1"/>
    <col min="10" max="256" width="9.140625" style="119"/>
    <col min="257" max="257" width="8.140625" style="119" customWidth="1"/>
    <col min="258" max="258" width="85.140625" style="119" customWidth="1"/>
    <col min="259" max="259" width="32" style="119" customWidth="1"/>
    <col min="260" max="260" width="31.140625" style="119" customWidth="1"/>
    <col min="261" max="263" width="30.140625" style="119" customWidth="1"/>
    <col min="264" max="264" width="21.28515625" style="119" customWidth="1"/>
    <col min="265" max="265" width="20.85546875" style="119" customWidth="1"/>
    <col min="266" max="512" width="9.140625" style="119"/>
    <col min="513" max="513" width="8.140625" style="119" customWidth="1"/>
    <col min="514" max="514" width="85.140625" style="119" customWidth="1"/>
    <col min="515" max="515" width="32" style="119" customWidth="1"/>
    <col min="516" max="516" width="31.140625" style="119" customWidth="1"/>
    <col min="517" max="519" width="30.140625" style="119" customWidth="1"/>
    <col min="520" max="520" width="21.28515625" style="119" customWidth="1"/>
    <col min="521" max="521" width="20.85546875" style="119" customWidth="1"/>
    <col min="522" max="768" width="9.140625" style="119"/>
    <col min="769" max="769" width="8.140625" style="119" customWidth="1"/>
    <col min="770" max="770" width="85.140625" style="119" customWidth="1"/>
    <col min="771" max="771" width="32" style="119" customWidth="1"/>
    <col min="772" max="772" width="31.140625" style="119" customWidth="1"/>
    <col min="773" max="775" width="30.140625" style="119" customWidth="1"/>
    <col min="776" max="776" width="21.28515625" style="119" customWidth="1"/>
    <col min="777" max="777" width="20.85546875" style="119" customWidth="1"/>
    <col min="778" max="1024" width="9.140625" style="119"/>
    <col min="1025" max="1025" width="8.140625" style="119" customWidth="1"/>
    <col min="1026" max="1026" width="85.140625" style="119" customWidth="1"/>
    <col min="1027" max="1027" width="32" style="119" customWidth="1"/>
    <col min="1028" max="1028" width="31.140625" style="119" customWidth="1"/>
    <col min="1029" max="1031" width="30.140625" style="119" customWidth="1"/>
    <col min="1032" max="1032" width="21.28515625" style="119" customWidth="1"/>
    <col min="1033" max="1033" width="20.85546875" style="119" customWidth="1"/>
    <col min="1034" max="1280" width="9.140625" style="119"/>
    <col min="1281" max="1281" width="8.140625" style="119" customWidth="1"/>
    <col min="1282" max="1282" width="85.140625" style="119" customWidth="1"/>
    <col min="1283" max="1283" width="32" style="119" customWidth="1"/>
    <col min="1284" max="1284" width="31.140625" style="119" customWidth="1"/>
    <col min="1285" max="1287" width="30.140625" style="119" customWidth="1"/>
    <col min="1288" max="1288" width="21.28515625" style="119" customWidth="1"/>
    <col min="1289" max="1289" width="20.85546875" style="119" customWidth="1"/>
    <col min="1290" max="1536" width="9.140625" style="119"/>
    <col min="1537" max="1537" width="8.140625" style="119" customWidth="1"/>
    <col min="1538" max="1538" width="85.140625" style="119" customWidth="1"/>
    <col min="1539" max="1539" width="32" style="119" customWidth="1"/>
    <col min="1540" max="1540" width="31.140625" style="119" customWidth="1"/>
    <col min="1541" max="1543" width="30.140625" style="119" customWidth="1"/>
    <col min="1544" max="1544" width="21.28515625" style="119" customWidth="1"/>
    <col min="1545" max="1545" width="20.85546875" style="119" customWidth="1"/>
    <col min="1546" max="1792" width="9.140625" style="119"/>
    <col min="1793" max="1793" width="8.140625" style="119" customWidth="1"/>
    <col min="1794" max="1794" width="85.140625" style="119" customWidth="1"/>
    <col min="1795" max="1795" width="32" style="119" customWidth="1"/>
    <col min="1796" max="1796" width="31.140625" style="119" customWidth="1"/>
    <col min="1797" max="1799" width="30.140625" style="119" customWidth="1"/>
    <col min="1800" max="1800" width="21.28515625" style="119" customWidth="1"/>
    <col min="1801" max="1801" width="20.85546875" style="119" customWidth="1"/>
    <col min="1802" max="2048" width="9.140625" style="119"/>
    <col min="2049" max="2049" width="8.140625" style="119" customWidth="1"/>
    <col min="2050" max="2050" width="85.140625" style="119" customWidth="1"/>
    <col min="2051" max="2051" width="32" style="119" customWidth="1"/>
    <col min="2052" max="2052" width="31.140625" style="119" customWidth="1"/>
    <col min="2053" max="2055" width="30.140625" style="119" customWidth="1"/>
    <col min="2056" max="2056" width="21.28515625" style="119" customWidth="1"/>
    <col min="2057" max="2057" width="20.85546875" style="119" customWidth="1"/>
    <col min="2058" max="2304" width="9.140625" style="119"/>
    <col min="2305" max="2305" width="8.140625" style="119" customWidth="1"/>
    <col min="2306" max="2306" width="85.140625" style="119" customWidth="1"/>
    <col min="2307" max="2307" width="32" style="119" customWidth="1"/>
    <col min="2308" max="2308" width="31.140625" style="119" customWidth="1"/>
    <col min="2309" max="2311" width="30.140625" style="119" customWidth="1"/>
    <col min="2312" max="2312" width="21.28515625" style="119" customWidth="1"/>
    <col min="2313" max="2313" width="20.85546875" style="119" customWidth="1"/>
    <col min="2314" max="2560" width="9.140625" style="119"/>
    <col min="2561" max="2561" width="8.140625" style="119" customWidth="1"/>
    <col min="2562" max="2562" width="85.140625" style="119" customWidth="1"/>
    <col min="2563" max="2563" width="32" style="119" customWidth="1"/>
    <col min="2564" max="2564" width="31.140625" style="119" customWidth="1"/>
    <col min="2565" max="2567" width="30.140625" style="119" customWidth="1"/>
    <col min="2568" max="2568" width="21.28515625" style="119" customWidth="1"/>
    <col min="2569" max="2569" width="20.85546875" style="119" customWidth="1"/>
    <col min="2570" max="2816" width="9.140625" style="119"/>
    <col min="2817" max="2817" width="8.140625" style="119" customWidth="1"/>
    <col min="2818" max="2818" width="85.140625" style="119" customWidth="1"/>
    <col min="2819" max="2819" width="32" style="119" customWidth="1"/>
    <col min="2820" max="2820" width="31.140625" style="119" customWidth="1"/>
    <col min="2821" max="2823" width="30.140625" style="119" customWidth="1"/>
    <col min="2824" max="2824" width="21.28515625" style="119" customWidth="1"/>
    <col min="2825" max="2825" width="20.85546875" style="119" customWidth="1"/>
    <col min="2826" max="3072" width="9.140625" style="119"/>
    <col min="3073" max="3073" width="8.140625" style="119" customWidth="1"/>
    <col min="3074" max="3074" width="85.140625" style="119" customWidth="1"/>
    <col min="3075" max="3075" width="32" style="119" customWidth="1"/>
    <col min="3076" max="3076" width="31.140625" style="119" customWidth="1"/>
    <col min="3077" max="3079" width="30.140625" style="119" customWidth="1"/>
    <col min="3080" max="3080" width="21.28515625" style="119" customWidth="1"/>
    <col min="3081" max="3081" width="20.85546875" style="119" customWidth="1"/>
    <col min="3082" max="3328" width="9.140625" style="119"/>
    <col min="3329" max="3329" width="8.140625" style="119" customWidth="1"/>
    <col min="3330" max="3330" width="85.140625" style="119" customWidth="1"/>
    <col min="3331" max="3331" width="32" style="119" customWidth="1"/>
    <col min="3332" max="3332" width="31.140625" style="119" customWidth="1"/>
    <col min="3333" max="3335" width="30.140625" style="119" customWidth="1"/>
    <col min="3336" max="3336" width="21.28515625" style="119" customWidth="1"/>
    <col min="3337" max="3337" width="20.85546875" style="119" customWidth="1"/>
    <col min="3338" max="3584" width="9.140625" style="119"/>
    <col min="3585" max="3585" width="8.140625" style="119" customWidth="1"/>
    <col min="3586" max="3586" width="85.140625" style="119" customWidth="1"/>
    <col min="3587" max="3587" width="32" style="119" customWidth="1"/>
    <col min="3588" max="3588" width="31.140625" style="119" customWidth="1"/>
    <col min="3589" max="3591" width="30.140625" style="119" customWidth="1"/>
    <col min="3592" max="3592" width="21.28515625" style="119" customWidth="1"/>
    <col min="3593" max="3593" width="20.85546875" style="119" customWidth="1"/>
    <col min="3594" max="3840" width="9.140625" style="119"/>
    <col min="3841" max="3841" width="8.140625" style="119" customWidth="1"/>
    <col min="3842" max="3842" width="85.140625" style="119" customWidth="1"/>
    <col min="3843" max="3843" width="32" style="119" customWidth="1"/>
    <col min="3844" max="3844" width="31.140625" style="119" customWidth="1"/>
    <col min="3845" max="3847" width="30.140625" style="119" customWidth="1"/>
    <col min="3848" max="3848" width="21.28515625" style="119" customWidth="1"/>
    <col min="3849" max="3849" width="20.85546875" style="119" customWidth="1"/>
    <col min="3850" max="4096" width="9.140625" style="119"/>
    <col min="4097" max="4097" width="8.140625" style="119" customWidth="1"/>
    <col min="4098" max="4098" width="85.140625" style="119" customWidth="1"/>
    <col min="4099" max="4099" width="32" style="119" customWidth="1"/>
    <col min="4100" max="4100" width="31.140625" style="119" customWidth="1"/>
    <col min="4101" max="4103" width="30.140625" style="119" customWidth="1"/>
    <col min="4104" max="4104" width="21.28515625" style="119" customWidth="1"/>
    <col min="4105" max="4105" width="20.85546875" style="119" customWidth="1"/>
    <col min="4106" max="4352" width="9.140625" style="119"/>
    <col min="4353" max="4353" width="8.140625" style="119" customWidth="1"/>
    <col min="4354" max="4354" width="85.140625" style="119" customWidth="1"/>
    <col min="4355" max="4355" width="32" style="119" customWidth="1"/>
    <col min="4356" max="4356" width="31.140625" style="119" customWidth="1"/>
    <col min="4357" max="4359" width="30.140625" style="119" customWidth="1"/>
    <col min="4360" max="4360" width="21.28515625" style="119" customWidth="1"/>
    <col min="4361" max="4361" width="20.85546875" style="119" customWidth="1"/>
    <col min="4362" max="4608" width="9.140625" style="119"/>
    <col min="4609" max="4609" width="8.140625" style="119" customWidth="1"/>
    <col min="4610" max="4610" width="85.140625" style="119" customWidth="1"/>
    <col min="4611" max="4611" width="32" style="119" customWidth="1"/>
    <col min="4612" max="4612" width="31.140625" style="119" customWidth="1"/>
    <col min="4613" max="4615" width="30.140625" style="119" customWidth="1"/>
    <col min="4616" max="4616" width="21.28515625" style="119" customWidth="1"/>
    <col min="4617" max="4617" width="20.85546875" style="119" customWidth="1"/>
    <col min="4618" max="4864" width="9.140625" style="119"/>
    <col min="4865" max="4865" width="8.140625" style="119" customWidth="1"/>
    <col min="4866" max="4866" width="85.140625" style="119" customWidth="1"/>
    <col min="4867" max="4867" width="32" style="119" customWidth="1"/>
    <col min="4868" max="4868" width="31.140625" style="119" customWidth="1"/>
    <col min="4869" max="4871" width="30.140625" style="119" customWidth="1"/>
    <col min="4872" max="4872" width="21.28515625" style="119" customWidth="1"/>
    <col min="4873" max="4873" width="20.85546875" style="119" customWidth="1"/>
    <col min="4874" max="5120" width="9.140625" style="119"/>
    <col min="5121" max="5121" width="8.140625" style="119" customWidth="1"/>
    <col min="5122" max="5122" width="85.140625" style="119" customWidth="1"/>
    <col min="5123" max="5123" width="32" style="119" customWidth="1"/>
    <col min="5124" max="5124" width="31.140625" style="119" customWidth="1"/>
    <col min="5125" max="5127" width="30.140625" style="119" customWidth="1"/>
    <col min="5128" max="5128" width="21.28515625" style="119" customWidth="1"/>
    <col min="5129" max="5129" width="20.85546875" style="119" customWidth="1"/>
    <col min="5130" max="5376" width="9.140625" style="119"/>
    <col min="5377" max="5377" width="8.140625" style="119" customWidth="1"/>
    <col min="5378" max="5378" width="85.140625" style="119" customWidth="1"/>
    <col min="5379" max="5379" width="32" style="119" customWidth="1"/>
    <col min="5380" max="5380" width="31.140625" style="119" customWidth="1"/>
    <col min="5381" max="5383" width="30.140625" style="119" customWidth="1"/>
    <col min="5384" max="5384" width="21.28515625" style="119" customWidth="1"/>
    <col min="5385" max="5385" width="20.85546875" style="119" customWidth="1"/>
    <col min="5386" max="5632" width="9.140625" style="119"/>
    <col min="5633" max="5633" width="8.140625" style="119" customWidth="1"/>
    <col min="5634" max="5634" width="85.140625" style="119" customWidth="1"/>
    <col min="5635" max="5635" width="32" style="119" customWidth="1"/>
    <col min="5636" max="5636" width="31.140625" style="119" customWidth="1"/>
    <col min="5637" max="5639" width="30.140625" style="119" customWidth="1"/>
    <col min="5640" max="5640" width="21.28515625" style="119" customWidth="1"/>
    <col min="5641" max="5641" width="20.85546875" style="119" customWidth="1"/>
    <col min="5642" max="5888" width="9.140625" style="119"/>
    <col min="5889" max="5889" width="8.140625" style="119" customWidth="1"/>
    <col min="5890" max="5890" width="85.140625" style="119" customWidth="1"/>
    <col min="5891" max="5891" width="32" style="119" customWidth="1"/>
    <col min="5892" max="5892" width="31.140625" style="119" customWidth="1"/>
    <col min="5893" max="5895" width="30.140625" style="119" customWidth="1"/>
    <col min="5896" max="5896" width="21.28515625" style="119" customWidth="1"/>
    <col min="5897" max="5897" width="20.85546875" style="119" customWidth="1"/>
    <col min="5898" max="6144" width="9.140625" style="119"/>
    <col min="6145" max="6145" width="8.140625" style="119" customWidth="1"/>
    <col min="6146" max="6146" width="85.140625" style="119" customWidth="1"/>
    <col min="6147" max="6147" width="32" style="119" customWidth="1"/>
    <col min="6148" max="6148" width="31.140625" style="119" customWidth="1"/>
    <col min="6149" max="6151" width="30.140625" style="119" customWidth="1"/>
    <col min="6152" max="6152" width="21.28515625" style="119" customWidth="1"/>
    <col min="6153" max="6153" width="20.85546875" style="119" customWidth="1"/>
    <col min="6154" max="6400" width="9.140625" style="119"/>
    <col min="6401" max="6401" width="8.140625" style="119" customWidth="1"/>
    <col min="6402" max="6402" width="85.140625" style="119" customWidth="1"/>
    <col min="6403" max="6403" width="32" style="119" customWidth="1"/>
    <col min="6404" max="6404" width="31.140625" style="119" customWidth="1"/>
    <col min="6405" max="6407" width="30.140625" style="119" customWidth="1"/>
    <col min="6408" max="6408" width="21.28515625" style="119" customWidth="1"/>
    <col min="6409" max="6409" width="20.85546875" style="119" customWidth="1"/>
    <col min="6410" max="6656" width="9.140625" style="119"/>
    <col min="6657" max="6657" width="8.140625" style="119" customWidth="1"/>
    <col min="6658" max="6658" width="85.140625" style="119" customWidth="1"/>
    <col min="6659" max="6659" width="32" style="119" customWidth="1"/>
    <col min="6660" max="6660" width="31.140625" style="119" customWidth="1"/>
    <col min="6661" max="6663" width="30.140625" style="119" customWidth="1"/>
    <col min="6664" max="6664" width="21.28515625" style="119" customWidth="1"/>
    <col min="6665" max="6665" width="20.85546875" style="119" customWidth="1"/>
    <col min="6666" max="6912" width="9.140625" style="119"/>
    <col min="6913" max="6913" width="8.140625" style="119" customWidth="1"/>
    <col min="6914" max="6914" width="85.140625" style="119" customWidth="1"/>
    <col min="6915" max="6915" width="32" style="119" customWidth="1"/>
    <col min="6916" max="6916" width="31.140625" style="119" customWidth="1"/>
    <col min="6917" max="6919" width="30.140625" style="119" customWidth="1"/>
    <col min="6920" max="6920" width="21.28515625" style="119" customWidth="1"/>
    <col min="6921" max="6921" width="20.85546875" style="119" customWidth="1"/>
    <col min="6922" max="7168" width="9.140625" style="119"/>
    <col min="7169" max="7169" width="8.140625" style="119" customWidth="1"/>
    <col min="7170" max="7170" width="85.140625" style="119" customWidth="1"/>
    <col min="7171" max="7171" width="32" style="119" customWidth="1"/>
    <col min="7172" max="7172" width="31.140625" style="119" customWidth="1"/>
    <col min="7173" max="7175" width="30.140625" style="119" customWidth="1"/>
    <col min="7176" max="7176" width="21.28515625" style="119" customWidth="1"/>
    <col min="7177" max="7177" width="20.85546875" style="119" customWidth="1"/>
    <col min="7178" max="7424" width="9.140625" style="119"/>
    <col min="7425" max="7425" width="8.140625" style="119" customWidth="1"/>
    <col min="7426" max="7426" width="85.140625" style="119" customWidth="1"/>
    <col min="7427" max="7427" width="32" style="119" customWidth="1"/>
    <col min="7428" max="7428" width="31.140625" style="119" customWidth="1"/>
    <col min="7429" max="7431" width="30.140625" style="119" customWidth="1"/>
    <col min="7432" max="7432" width="21.28515625" style="119" customWidth="1"/>
    <col min="7433" max="7433" width="20.85546875" style="119" customWidth="1"/>
    <col min="7434" max="7680" width="9.140625" style="119"/>
    <col min="7681" max="7681" width="8.140625" style="119" customWidth="1"/>
    <col min="7682" max="7682" width="85.140625" style="119" customWidth="1"/>
    <col min="7683" max="7683" width="32" style="119" customWidth="1"/>
    <col min="7684" max="7684" width="31.140625" style="119" customWidth="1"/>
    <col min="7685" max="7687" width="30.140625" style="119" customWidth="1"/>
    <col min="7688" max="7688" width="21.28515625" style="119" customWidth="1"/>
    <col min="7689" max="7689" width="20.85546875" style="119" customWidth="1"/>
    <col min="7690" max="7936" width="9.140625" style="119"/>
    <col min="7937" max="7937" width="8.140625" style="119" customWidth="1"/>
    <col min="7938" max="7938" width="85.140625" style="119" customWidth="1"/>
    <col min="7939" max="7939" width="32" style="119" customWidth="1"/>
    <col min="7940" max="7940" width="31.140625" style="119" customWidth="1"/>
    <col min="7941" max="7943" width="30.140625" style="119" customWidth="1"/>
    <col min="7944" max="7944" width="21.28515625" style="119" customWidth="1"/>
    <col min="7945" max="7945" width="20.85546875" style="119" customWidth="1"/>
    <col min="7946" max="8192" width="9.140625" style="119"/>
    <col min="8193" max="8193" width="8.140625" style="119" customWidth="1"/>
    <col min="8194" max="8194" width="85.140625" style="119" customWidth="1"/>
    <col min="8195" max="8195" width="32" style="119" customWidth="1"/>
    <col min="8196" max="8196" width="31.140625" style="119" customWidth="1"/>
    <col min="8197" max="8199" width="30.140625" style="119" customWidth="1"/>
    <col min="8200" max="8200" width="21.28515625" style="119" customWidth="1"/>
    <col min="8201" max="8201" width="20.85546875" style="119" customWidth="1"/>
    <col min="8202" max="8448" width="9.140625" style="119"/>
    <col min="8449" max="8449" width="8.140625" style="119" customWidth="1"/>
    <col min="8450" max="8450" width="85.140625" style="119" customWidth="1"/>
    <col min="8451" max="8451" width="32" style="119" customWidth="1"/>
    <col min="8452" max="8452" width="31.140625" style="119" customWidth="1"/>
    <col min="8453" max="8455" width="30.140625" style="119" customWidth="1"/>
    <col min="8456" max="8456" width="21.28515625" style="119" customWidth="1"/>
    <col min="8457" max="8457" width="20.85546875" style="119" customWidth="1"/>
    <col min="8458" max="8704" width="9.140625" style="119"/>
    <col min="8705" max="8705" width="8.140625" style="119" customWidth="1"/>
    <col min="8706" max="8706" width="85.140625" style="119" customWidth="1"/>
    <col min="8707" max="8707" width="32" style="119" customWidth="1"/>
    <col min="8708" max="8708" width="31.140625" style="119" customWidth="1"/>
    <col min="8709" max="8711" width="30.140625" style="119" customWidth="1"/>
    <col min="8712" max="8712" width="21.28515625" style="119" customWidth="1"/>
    <col min="8713" max="8713" width="20.85546875" style="119" customWidth="1"/>
    <col min="8714" max="8960" width="9.140625" style="119"/>
    <col min="8961" max="8961" width="8.140625" style="119" customWidth="1"/>
    <col min="8962" max="8962" width="85.140625" style="119" customWidth="1"/>
    <col min="8963" max="8963" width="32" style="119" customWidth="1"/>
    <col min="8964" max="8964" width="31.140625" style="119" customWidth="1"/>
    <col min="8965" max="8967" width="30.140625" style="119" customWidth="1"/>
    <col min="8968" max="8968" width="21.28515625" style="119" customWidth="1"/>
    <col min="8969" max="8969" width="20.85546875" style="119" customWidth="1"/>
    <col min="8970" max="9216" width="9.140625" style="119"/>
    <col min="9217" max="9217" width="8.140625" style="119" customWidth="1"/>
    <col min="9218" max="9218" width="85.140625" style="119" customWidth="1"/>
    <col min="9219" max="9219" width="32" style="119" customWidth="1"/>
    <col min="9220" max="9220" width="31.140625" style="119" customWidth="1"/>
    <col min="9221" max="9223" width="30.140625" style="119" customWidth="1"/>
    <col min="9224" max="9224" width="21.28515625" style="119" customWidth="1"/>
    <col min="9225" max="9225" width="20.85546875" style="119" customWidth="1"/>
    <col min="9226" max="9472" width="9.140625" style="119"/>
    <col min="9473" max="9473" width="8.140625" style="119" customWidth="1"/>
    <col min="9474" max="9474" width="85.140625" style="119" customWidth="1"/>
    <col min="9475" max="9475" width="32" style="119" customWidth="1"/>
    <col min="9476" max="9476" width="31.140625" style="119" customWidth="1"/>
    <col min="9477" max="9479" width="30.140625" style="119" customWidth="1"/>
    <col min="9480" max="9480" width="21.28515625" style="119" customWidth="1"/>
    <col min="9481" max="9481" width="20.85546875" style="119" customWidth="1"/>
    <col min="9482" max="9728" width="9.140625" style="119"/>
    <col min="9729" max="9729" width="8.140625" style="119" customWidth="1"/>
    <col min="9730" max="9730" width="85.140625" style="119" customWidth="1"/>
    <col min="9731" max="9731" width="32" style="119" customWidth="1"/>
    <col min="9732" max="9732" width="31.140625" style="119" customWidth="1"/>
    <col min="9733" max="9735" width="30.140625" style="119" customWidth="1"/>
    <col min="9736" max="9736" width="21.28515625" style="119" customWidth="1"/>
    <col min="9737" max="9737" width="20.85546875" style="119" customWidth="1"/>
    <col min="9738" max="9984" width="9.140625" style="119"/>
    <col min="9985" max="9985" width="8.140625" style="119" customWidth="1"/>
    <col min="9986" max="9986" width="85.140625" style="119" customWidth="1"/>
    <col min="9987" max="9987" width="32" style="119" customWidth="1"/>
    <col min="9988" max="9988" width="31.140625" style="119" customWidth="1"/>
    <col min="9989" max="9991" width="30.140625" style="119" customWidth="1"/>
    <col min="9992" max="9992" width="21.28515625" style="119" customWidth="1"/>
    <col min="9993" max="9993" width="20.85546875" style="119" customWidth="1"/>
    <col min="9994" max="10240" width="9.140625" style="119"/>
    <col min="10241" max="10241" width="8.140625" style="119" customWidth="1"/>
    <col min="10242" max="10242" width="85.140625" style="119" customWidth="1"/>
    <col min="10243" max="10243" width="32" style="119" customWidth="1"/>
    <col min="10244" max="10244" width="31.140625" style="119" customWidth="1"/>
    <col min="10245" max="10247" width="30.140625" style="119" customWidth="1"/>
    <col min="10248" max="10248" width="21.28515625" style="119" customWidth="1"/>
    <col min="10249" max="10249" width="20.85546875" style="119" customWidth="1"/>
    <col min="10250" max="10496" width="9.140625" style="119"/>
    <col min="10497" max="10497" width="8.140625" style="119" customWidth="1"/>
    <col min="10498" max="10498" width="85.140625" style="119" customWidth="1"/>
    <col min="10499" max="10499" width="32" style="119" customWidth="1"/>
    <col min="10500" max="10500" width="31.140625" style="119" customWidth="1"/>
    <col min="10501" max="10503" width="30.140625" style="119" customWidth="1"/>
    <col min="10504" max="10504" width="21.28515625" style="119" customWidth="1"/>
    <col min="10505" max="10505" width="20.85546875" style="119" customWidth="1"/>
    <col min="10506" max="10752" width="9.140625" style="119"/>
    <col min="10753" max="10753" width="8.140625" style="119" customWidth="1"/>
    <col min="10754" max="10754" width="85.140625" style="119" customWidth="1"/>
    <col min="10755" max="10755" width="32" style="119" customWidth="1"/>
    <col min="10756" max="10756" width="31.140625" style="119" customWidth="1"/>
    <col min="10757" max="10759" width="30.140625" style="119" customWidth="1"/>
    <col min="10760" max="10760" width="21.28515625" style="119" customWidth="1"/>
    <col min="10761" max="10761" width="20.85546875" style="119" customWidth="1"/>
    <col min="10762" max="11008" width="9.140625" style="119"/>
    <col min="11009" max="11009" width="8.140625" style="119" customWidth="1"/>
    <col min="11010" max="11010" width="85.140625" style="119" customWidth="1"/>
    <col min="11011" max="11011" width="32" style="119" customWidth="1"/>
    <col min="11012" max="11012" width="31.140625" style="119" customWidth="1"/>
    <col min="11013" max="11015" width="30.140625" style="119" customWidth="1"/>
    <col min="11016" max="11016" width="21.28515625" style="119" customWidth="1"/>
    <col min="11017" max="11017" width="20.85546875" style="119" customWidth="1"/>
    <col min="11018" max="11264" width="9.140625" style="119"/>
    <col min="11265" max="11265" width="8.140625" style="119" customWidth="1"/>
    <col min="11266" max="11266" width="85.140625" style="119" customWidth="1"/>
    <col min="11267" max="11267" width="32" style="119" customWidth="1"/>
    <col min="11268" max="11268" width="31.140625" style="119" customWidth="1"/>
    <col min="11269" max="11271" width="30.140625" style="119" customWidth="1"/>
    <col min="11272" max="11272" width="21.28515625" style="119" customWidth="1"/>
    <col min="11273" max="11273" width="20.85546875" style="119" customWidth="1"/>
    <col min="11274" max="11520" width="9.140625" style="119"/>
    <col min="11521" max="11521" width="8.140625" style="119" customWidth="1"/>
    <col min="11522" max="11522" width="85.140625" style="119" customWidth="1"/>
    <col min="11523" max="11523" width="32" style="119" customWidth="1"/>
    <col min="11524" max="11524" width="31.140625" style="119" customWidth="1"/>
    <col min="11525" max="11527" width="30.140625" style="119" customWidth="1"/>
    <col min="11528" max="11528" width="21.28515625" style="119" customWidth="1"/>
    <col min="11529" max="11529" width="20.85546875" style="119" customWidth="1"/>
    <col min="11530" max="11776" width="9.140625" style="119"/>
    <col min="11777" max="11777" width="8.140625" style="119" customWidth="1"/>
    <col min="11778" max="11778" width="85.140625" style="119" customWidth="1"/>
    <col min="11779" max="11779" width="32" style="119" customWidth="1"/>
    <col min="11780" max="11780" width="31.140625" style="119" customWidth="1"/>
    <col min="11781" max="11783" width="30.140625" style="119" customWidth="1"/>
    <col min="11784" max="11784" width="21.28515625" style="119" customWidth="1"/>
    <col min="11785" max="11785" width="20.85546875" style="119" customWidth="1"/>
    <col min="11786" max="12032" width="9.140625" style="119"/>
    <col min="12033" max="12033" width="8.140625" style="119" customWidth="1"/>
    <col min="12034" max="12034" width="85.140625" style="119" customWidth="1"/>
    <col min="12035" max="12035" width="32" style="119" customWidth="1"/>
    <col min="12036" max="12036" width="31.140625" style="119" customWidth="1"/>
    <col min="12037" max="12039" width="30.140625" style="119" customWidth="1"/>
    <col min="12040" max="12040" width="21.28515625" style="119" customWidth="1"/>
    <col min="12041" max="12041" width="20.85546875" style="119" customWidth="1"/>
    <col min="12042" max="12288" width="9.140625" style="119"/>
    <col min="12289" max="12289" width="8.140625" style="119" customWidth="1"/>
    <col min="12290" max="12290" width="85.140625" style="119" customWidth="1"/>
    <col min="12291" max="12291" width="32" style="119" customWidth="1"/>
    <col min="12292" max="12292" width="31.140625" style="119" customWidth="1"/>
    <col min="12293" max="12295" width="30.140625" style="119" customWidth="1"/>
    <col min="12296" max="12296" width="21.28515625" style="119" customWidth="1"/>
    <col min="12297" max="12297" width="20.85546875" style="119" customWidth="1"/>
    <col min="12298" max="12544" width="9.140625" style="119"/>
    <col min="12545" max="12545" width="8.140625" style="119" customWidth="1"/>
    <col min="12546" max="12546" width="85.140625" style="119" customWidth="1"/>
    <col min="12547" max="12547" width="32" style="119" customWidth="1"/>
    <col min="12548" max="12548" width="31.140625" style="119" customWidth="1"/>
    <col min="12549" max="12551" width="30.140625" style="119" customWidth="1"/>
    <col min="12552" max="12552" width="21.28515625" style="119" customWidth="1"/>
    <col min="12553" max="12553" width="20.85546875" style="119" customWidth="1"/>
    <col min="12554" max="12800" width="9.140625" style="119"/>
    <col min="12801" max="12801" width="8.140625" style="119" customWidth="1"/>
    <col min="12802" max="12802" width="85.140625" style="119" customWidth="1"/>
    <col min="12803" max="12803" width="32" style="119" customWidth="1"/>
    <col min="12804" max="12804" width="31.140625" style="119" customWidth="1"/>
    <col min="12805" max="12807" width="30.140625" style="119" customWidth="1"/>
    <col min="12808" max="12808" width="21.28515625" style="119" customWidth="1"/>
    <col min="12809" max="12809" width="20.85546875" style="119" customWidth="1"/>
    <col min="12810" max="13056" width="9.140625" style="119"/>
    <col min="13057" max="13057" width="8.140625" style="119" customWidth="1"/>
    <col min="13058" max="13058" width="85.140625" style="119" customWidth="1"/>
    <col min="13059" max="13059" width="32" style="119" customWidth="1"/>
    <col min="13060" max="13060" width="31.140625" style="119" customWidth="1"/>
    <col min="13061" max="13063" width="30.140625" style="119" customWidth="1"/>
    <col min="13064" max="13064" width="21.28515625" style="119" customWidth="1"/>
    <col min="13065" max="13065" width="20.85546875" style="119" customWidth="1"/>
    <col min="13066" max="13312" width="9.140625" style="119"/>
    <col min="13313" max="13313" width="8.140625" style="119" customWidth="1"/>
    <col min="13314" max="13314" width="85.140625" style="119" customWidth="1"/>
    <col min="13315" max="13315" width="32" style="119" customWidth="1"/>
    <col min="13316" max="13316" width="31.140625" style="119" customWidth="1"/>
    <col min="13317" max="13319" width="30.140625" style="119" customWidth="1"/>
    <col min="13320" max="13320" width="21.28515625" style="119" customWidth="1"/>
    <col min="13321" max="13321" width="20.85546875" style="119" customWidth="1"/>
    <col min="13322" max="13568" width="9.140625" style="119"/>
    <col min="13569" max="13569" width="8.140625" style="119" customWidth="1"/>
    <col min="13570" max="13570" width="85.140625" style="119" customWidth="1"/>
    <col min="13571" max="13571" width="32" style="119" customWidth="1"/>
    <col min="13572" max="13572" width="31.140625" style="119" customWidth="1"/>
    <col min="13573" max="13575" width="30.140625" style="119" customWidth="1"/>
    <col min="13576" max="13576" width="21.28515625" style="119" customWidth="1"/>
    <col min="13577" max="13577" width="20.85546875" style="119" customWidth="1"/>
    <col min="13578" max="13824" width="9.140625" style="119"/>
    <col min="13825" max="13825" width="8.140625" style="119" customWidth="1"/>
    <col min="13826" max="13826" width="85.140625" style="119" customWidth="1"/>
    <col min="13827" max="13827" width="32" style="119" customWidth="1"/>
    <col min="13828" max="13828" width="31.140625" style="119" customWidth="1"/>
    <col min="13829" max="13831" width="30.140625" style="119" customWidth="1"/>
    <col min="13832" max="13832" width="21.28515625" style="119" customWidth="1"/>
    <col min="13833" max="13833" width="20.85546875" style="119" customWidth="1"/>
    <col min="13834" max="14080" width="9.140625" style="119"/>
    <col min="14081" max="14081" width="8.140625" style="119" customWidth="1"/>
    <col min="14082" max="14082" width="85.140625" style="119" customWidth="1"/>
    <col min="14083" max="14083" width="32" style="119" customWidth="1"/>
    <col min="14084" max="14084" width="31.140625" style="119" customWidth="1"/>
    <col min="14085" max="14087" width="30.140625" style="119" customWidth="1"/>
    <col min="14088" max="14088" width="21.28515625" style="119" customWidth="1"/>
    <col min="14089" max="14089" width="20.85546875" style="119" customWidth="1"/>
    <col min="14090" max="14336" width="9.140625" style="119"/>
    <col min="14337" max="14337" width="8.140625" style="119" customWidth="1"/>
    <col min="14338" max="14338" width="85.140625" style="119" customWidth="1"/>
    <col min="14339" max="14339" width="32" style="119" customWidth="1"/>
    <col min="14340" max="14340" width="31.140625" style="119" customWidth="1"/>
    <col min="14341" max="14343" width="30.140625" style="119" customWidth="1"/>
    <col min="14344" max="14344" width="21.28515625" style="119" customWidth="1"/>
    <col min="14345" max="14345" width="20.85546875" style="119" customWidth="1"/>
    <col min="14346" max="14592" width="9.140625" style="119"/>
    <col min="14593" max="14593" width="8.140625" style="119" customWidth="1"/>
    <col min="14594" max="14594" width="85.140625" style="119" customWidth="1"/>
    <col min="14595" max="14595" width="32" style="119" customWidth="1"/>
    <col min="14596" max="14596" width="31.140625" style="119" customWidth="1"/>
    <col min="14597" max="14599" width="30.140625" style="119" customWidth="1"/>
    <col min="14600" max="14600" width="21.28515625" style="119" customWidth="1"/>
    <col min="14601" max="14601" width="20.85546875" style="119" customWidth="1"/>
    <col min="14602" max="14848" width="9.140625" style="119"/>
    <col min="14849" max="14849" width="8.140625" style="119" customWidth="1"/>
    <col min="14850" max="14850" width="85.140625" style="119" customWidth="1"/>
    <col min="14851" max="14851" width="32" style="119" customWidth="1"/>
    <col min="14852" max="14852" width="31.140625" style="119" customWidth="1"/>
    <col min="14853" max="14855" width="30.140625" style="119" customWidth="1"/>
    <col min="14856" max="14856" width="21.28515625" style="119" customWidth="1"/>
    <col min="14857" max="14857" width="20.85546875" style="119" customWidth="1"/>
    <col min="14858" max="15104" width="9.140625" style="119"/>
    <col min="15105" max="15105" width="8.140625" style="119" customWidth="1"/>
    <col min="15106" max="15106" width="85.140625" style="119" customWidth="1"/>
    <col min="15107" max="15107" width="32" style="119" customWidth="1"/>
    <col min="15108" max="15108" width="31.140625" style="119" customWidth="1"/>
    <col min="15109" max="15111" width="30.140625" style="119" customWidth="1"/>
    <col min="15112" max="15112" width="21.28515625" style="119" customWidth="1"/>
    <col min="15113" max="15113" width="20.85546875" style="119" customWidth="1"/>
    <col min="15114" max="15360" width="9.140625" style="119"/>
    <col min="15361" max="15361" width="8.140625" style="119" customWidth="1"/>
    <col min="15362" max="15362" width="85.140625" style="119" customWidth="1"/>
    <col min="15363" max="15363" width="32" style="119" customWidth="1"/>
    <col min="15364" max="15364" width="31.140625" style="119" customWidth="1"/>
    <col min="15365" max="15367" width="30.140625" style="119" customWidth="1"/>
    <col min="15368" max="15368" width="21.28515625" style="119" customWidth="1"/>
    <col min="15369" max="15369" width="20.85546875" style="119" customWidth="1"/>
    <col min="15370" max="15616" width="9.140625" style="119"/>
    <col min="15617" max="15617" width="8.140625" style="119" customWidth="1"/>
    <col min="15618" max="15618" width="85.140625" style="119" customWidth="1"/>
    <col min="15619" max="15619" width="32" style="119" customWidth="1"/>
    <col min="15620" max="15620" width="31.140625" style="119" customWidth="1"/>
    <col min="15621" max="15623" width="30.140625" style="119" customWidth="1"/>
    <col min="15624" max="15624" width="21.28515625" style="119" customWidth="1"/>
    <col min="15625" max="15625" width="20.85546875" style="119" customWidth="1"/>
    <col min="15626" max="15872" width="9.140625" style="119"/>
    <col min="15873" max="15873" width="8.140625" style="119" customWidth="1"/>
    <col min="15874" max="15874" width="85.140625" style="119" customWidth="1"/>
    <col min="15875" max="15875" width="32" style="119" customWidth="1"/>
    <col min="15876" max="15876" width="31.140625" style="119" customWidth="1"/>
    <col min="15877" max="15879" width="30.140625" style="119" customWidth="1"/>
    <col min="15880" max="15880" width="21.28515625" style="119" customWidth="1"/>
    <col min="15881" max="15881" width="20.85546875" style="119" customWidth="1"/>
    <col min="15882" max="16128" width="9.140625" style="119"/>
    <col min="16129" max="16129" width="8.140625" style="119" customWidth="1"/>
    <col min="16130" max="16130" width="85.140625" style="119" customWidth="1"/>
    <col min="16131" max="16131" width="32" style="119" customWidth="1"/>
    <col min="16132" max="16132" width="31.140625" style="119" customWidth="1"/>
    <col min="16133" max="16135" width="30.140625" style="119" customWidth="1"/>
    <col min="16136" max="16136" width="21.28515625" style="119" customWidth="1"/>
    <col min="16137" max="16137" width="20.85546875" style="119" customWidth="1"/>
    <col min="16138" max="16384" width="9.140625" style="119"/>
  </cols>
  <sheetData>
    <row r="1" spans="1:11" x14ac:dyDescent="0.3">
      <c r="D1" s="232" t="s">
        <v>438</v>
      </c>
    </row>
    <row r="3" spans="1:11" ht="20.45" customHeight="1" x14ac:dyDescent="0.3">
      <c r="A3" s="1273" t="s">
        <v>495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9"/>
    </row>
    <row r="9" spans="1:11" ht="36" customHeight="1" x14ac:dyDescent="0.3">
      <c r="A9" s="540" t="s">
        <v>282</v>
      </c>
      <c r="B9" s="540" t="s">
        <v>297</v>
      </c>
      <c r="C9" s="540" t="s">
        <v>376</v>
      </c>
      <c r="D9" s="540" t="s">
        <v>377</v>
      </c>
      <c r="E9" s="160"/>
      <c r="F9" s="160"/>
      <c r="G9" s="160"/>
    </row>
    <row r="10" spans="1:11" ht="37.5" x14ac:dyDescent="0.3">
      <c r="A10" s="516">
        <v>1</v>
      </c>
      <c r="B10" s="516">
        <v>2</v>
      </c>
      <c r="C10" s="516">
        <v>3</v>
      </c>
      <c r="D10" s="516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1" ht="18.75" customHeight="1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1" x14ac:dyDescent="0.3">
      <c r="A12" s="322"/>
      <c r="B12" s="332" t="s">
        <v>118</v>
      </c>
      <c r="C12" s="328"/>
      <c r="D12" s="308"/>
      <c r="E12" s="309"/>
      <c r="F12" s="310"/>
      <c r="G12" s="310">
        <f>D12-F12</f>
        <v>0</v>
      </c>
      <c r="H12" s="310">
        <f>D12-E12</f>
        <v>0</v>
      </c>
    </row>
    <row r="13" spans="1:11" x14ac:dyDescent="0.3">
      <c r="A13" s="336"/>
      <c r="B13" s="327"/>
      <c r="C13" s="328"/>
      <c r="D13" s="308"/>
      <c r="E13" s="525"/>
      <c r="F13" s="145"/>
      <c r="G13" s="145"/>
      <c r="H13" s="310"/>
    </row>
    <row r="14" spans="1:11" ht="21" customHeight="1" x14ac:dyDescent="0.3">
      <c r="A14" s="519"/>
      <c r="B14" s="487" t="s">
        <v>295</v>
      </c>
      <c r="C14" s="489" t="s">
        <v>305</v>
      </c>
      <c r="D14" s="506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1" ht="21" customHeight="1" x14ac:dyDescent="0.3">
      <c r="A15" s="1268" t="s">
        <v>586</v>
      </c>
      <c r="B15" s="1268"/>
      <c r="C15" s="1268"/>
      <c r="D15" s="1268"/>
    </row>
    <row r="16" spans="1:11" x14ac:dyDescent="0.3">
      <c r="A16" s="322"/>
      <c r="B16" s="332" t="s">
        <v>118</v>
      </c>
      <c r="C16" s="328"/>
      <c r="D16" s="308"/>
      <c r="E16" s="525"/>
      <c r="F16" s="145"/>
      <c r="G16" s="310">
        <f>D16-F16</f>
        <v>0</v>
      </c>
      <c r="H16" s="310">
        <f>D16-E16</f>
        <v>0</v>
      </c>
    </row>
    <row r="17" spans="1:9" x14ac:dyDescent="0.3">
      <c r="A17" s="336"/>
      <c r="B17" s="327"/>
      <c r="C17" s="328"/>
      <c r="D17" s="308"/>
      <c r="E17" s="525"/>
      <c r="F17" s="145"/>
      <c r="G17" s="145"/>
      <c r="H17" s="310"/>
    </row>
    <row r="18" spans="1:9" ht="21" customHeight="1" x14ac:dyDescent="0.3">
      <c r="A18" s="519"/>
      <c r="B18" s="487" t="s">
        <v>295</v>
      </c>
      <c r="C18" s="489" t="s">
        <v>305</v>
      </c>
      <c r="D18" s="506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s="122" customFormat="1" x14ac:dyDescent="0.3">
      <c r="A19" s="297"/>
      <c r="B19" s="41"/>
      <c r="C19" s="41"/>
      <c r="D19" s="41"/>
      <c r="E19" s="314" t="s">
        <v>464</v>
      </c>
      <c r="F19" s="315">
        <f>F14+F18</f>
        <v>0</v>
      </c>
      <c r="G19" s="315">
        <f>G14+G18</f>
        <v>0</v>
      </c>
      <c r="H19" s="315">
        <f>H14+H18</f>
        <v>0</v>
      </c>
      <c r="I19" s="300"/>
    </row>
    <row r="20" spans="1:9" s="122" customFormat="1" ht="15.75" x14ac:dyDescent="0.25">
      <c r="A20" s="297"/>
      <c r="B20" s="41"/>
      <c r="C20" s="41"/>
      <c r="D20" s="41"/>
      <c r="E20" s="41"/>
      <c r="G20" s="41"/>
      <c r="H20" s="41"/>
      <c r="I20" s="300"/>
    </row>
    <row r="21" spans="1:9" s="122" customFormat="1" ht="18.75" customHeight="1" x14ac:dyDescent="0.25">
      <c r="A21" s="696" t="s">
        <v>762</v>
      </c>
      <c r="B21" s="538"/>
      <c r="C21" s="537"/>
      <c r="D21" s="864" t="s">
        <v>1101</v>
      </c>
      <c r="E21" s="538"/>
      <c r="G21" s="538"/>
      <c r="H21" s="538"/>
      <c r="I21" s="296"/>
    </row>
    <row r="22" spans="1:9" s="122" customFormat="1" ht="15" x14ac:dyDescent="0.25">
      <c r="B22" s="297"/>
      <c r="C22" s="298" t="s">
        <v>131</v>
      </c>
      <c r="D22" s="298" t="s">
        <v>132</v>
      </c>
      <c r="E22" s="297"/>
      <c r="G22" s="297"/>
      <c r="H22" s="297"/>
      <c r="I22" s="299"/>
    </row>
    <row r="23" spans="1:9" s="122" customFormat="1" ht="15.75" x14ac:dyDescent="0.25">
      <c r="A23" s="297"/>
      <c r="B23" s="41"/>
      <c r="C23" s="41"/>
      <c r="D23" s="41"/>
      <c r="E23" s="41"/>
      <c r="G23" s="41"/>
      <c r="H23" s="41"/>
      <c r="I23" s="300"/>
    </row>
    <row r="24" spans="1:9" s="122" customFormat="1" x14ac:dyDescent="0.25">
      <c r="A24" s="536" t="s">
        <v>133</v>
      </c>
      <c r="B24" s="538"/>
      <c r="C24" s="537"/>
      <c r="D24" s="869" t="s">
        <v>1104</v>
      </c>
      <c r="E24" s="538"/>
      <c r="G24" s="538"/>
      <c r="H24" s="538"/>
      <c r="I24" s="296"/>
    </row>
    <row r="25" spans="1:9" s="122" customFormat="1" ht="15" x14ac:dyDescent="0.25">
      <c r="B25" s="297"/>
      <c r="C25" s="298" t="s">
        <v>131</v>
      </c>
      <c r="D25" s="298" t="s">
        <v>132</v>
      </c>
      <c r="E25" s="297"/>
      <c r="G25" s="297"/>
      <c r="H25" s="297"/>
      <c r="I25" s="299"/>
    </row>
    <row r="26" spans="1:9" x14ac:dyDescent="0.3">
      <c r="A26" s="297"/>
    </row>
    <row r="27" spans="1:9" s="163" customFormat="1" ht="27" x14ac:dyDescent="0.35">
      <c r="A27" s="119"/>
      <c r="E27" s="143"/>
      <c r="F27" s="143"/>
      <c r="G27" s="143"/>
    </row>
    <row r="28" spans="1:9" ht="27" x14ac:dyDescent="0.35">
      <c r="A28" s="16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29.5703125" style="141" customWidth="1"/>
    <col min="6" max="7" width="22.5703125" style="141" customWidth="1"/>
    <col min="8" max="8" width="38.42578125" style="119" customWidth="1"/>
    <col min="9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  <c r="E9" s="160"/>
      <c r="F9" s="160"/>
      <c r="G9" s="160"/>
    </row>
    <row r="10" spans="1:11" ht="37.5" customHeight="1" x14ac:dyDescent="0.3">
      <c r="A10" s="1270"/>
      <c r="B10" s="1270"/>
      <c r="C10" s="1275"/>
      <c r="D10" s="1277"/>
    </row>
    <row r="11" spans="1:11" ht="37.5" x14ac:dyDescent="0.25">
      <c r="A11" s="543">
        <v>1</v>
      </c>
      <c r="B11" s="543">
        <v>2</v>
      </c>
      <c r="C11" s="483">
        <v>3</v>
      </c>
      <c r="D11" s="541">
        <v>4</v>
      </c>
      <c r="E11" s="493" t="s">
        <v>357</v>
      </c>
      <c r="F11" s="494" t="s">
        <v>302</v>
      </c>
      <c r="G11" s="494" t="s">
        <v>604</v>
      </c>
      <c r="H11" s="494" t="s">
        <v>605</v>
      </c>
    </row>
    <row r="12" spans="1:11" ht="18.75" customHeight="1" x14ac:dyDescent="0.3">
      <c r="A12" s="1268" t="s">
        <v>585</v>
      </c>
      <c r="B12" s="1268"/>
      <c r="C12" s="1268"/>
      <c r="D12" s="1268"/>
      <c r="E12" s="491"/>
      <c r="F12" s="492"/>
      <c r="G12" s="492"/>
      <c r="H12" s="492"/>
    </row>
    <row r="13" spans="1:11" customFormat="1" x14ac:dyDescent="0.3">
      <c r="A13" s="105">
        <v>1</v>
      </c>
      <c r="B13" s="612" t="s">
        <v>690</v>
      </c>
      <c r="C13" s="173"/>
      <c r="D13" s="338"/>
      <c r="E13" s="309"/>
      <c r="F13" s="310"/>
      <c r="G13" s="310">
        <f>D12-F13</f>
        <v>0</v>
      </c>
      <c r="H13" s="310">
        <f>D12-E13</f>
        <v>0</v>
      </c>
      <c r="I13" s="174"/>
    </row>
    <row r="14" spans="1:11" customFormat="1" x14ac:dyDescent="0.3">
      <c r="A14" s="105"/>
      <c r="B14" s="66"/>
      <c r="C14" s="173"/>
      <c r="D14" s="338"/>
      <c r="E14" s="309"/>
      <c r="F14" s="310"/>
      <c r="G14" s="310">
        <f>D13-F14</f>
        <v>0</v>
      </c>
      <c r="H14" s="310">
        <f>D13-E14</f>
        <v>0</v>
      </c>
      <c r="I14" s="174"/>
    </row>
    <row r="15" spans="1:11" customFormat="1" x14ac:dyDescent="0.3">
      <c r="A15" s="105"/>
      <c r="B15" s="66"/>
      <c r="C15" s="173"/>
      <c r="D15" s="338"/>
      <c r="E15" s="309"/>
      <c r="F15" s="310"/>
      <c r="G15" s="310">
        <f>D14-F15</f>
        <v>0</v>
      </c>
      <c r="H15" s="310">
        <f>D14-E15</f>
        <v>0</v>
      </c>
      <c r="I15" s="174"/>
    </row>
    <row r="16" spans="1:11" customFormat="1" x14ac:dyDescent="0.3">
      <c r="A16" s="105"/>
      <c r="B16" s="66"/>
      <c r="C16" s="173"/>
      <c r="D16" s="338"/>
      <c r="E16" s="309"/>
      <c r="F16" s="310"/>
      <c r="G16" s="310">
        <f>D15-F16</f>
        <v>0</v>
      </c>
      <c r="H16" s="310">
        <f>D15-E16</f>
        <v>0</v>
      </c>
      <c r="I16" s="174"/>
    </row>
    <row r="17" spans="1:9" customFormat="1" x14ac:dyDescent="0.3">
      <c r="A17" s="105"/>
      <c r="B17" s="66"/>
      <c r="C17" s="173"/>
      <c r="D17" s="338"/>
      <c r="E17" s="309"/>
      <c r="F17" s="310"/>
      <c r="G17" s="310">
        <f>D16-F17</f>
        <v>0</v>
      </c>
      <c r="H17" s="310">
        <f>D16-E17</f>
        <v>0</v>
      </c>
      <c r="I17" s="174"/>
    </row>
    <row r="18" spans="1:9" ht="21" customHeight="1" x14ac:dyDescent="0.3">
      <c r="A18" s="527"/>
      <c r="B18" s="528" t="s">
        <v>295</v>
      </c>
      <c r="C18" s="529" t="s">
        <v>305</v>
      </c>
      <c r="D18" s="454">
        <f>SUM(D13:D17)</f>
        <v>0</v>
      </c>
      <c r="E18" s="526" t="s">
        <v>366</v>
      </c>
      <c r="F18" s="146">
        <f>SUM(F13:F17)</f>
        <v>0</v>
      </c>
      <c r="G18" s="146">
        <f>SUM(G13:G17)</f>
        <v>0</v>
      </c>
      <c r="H18" s="146">
        <f>SUM(H13:H17)</f>
        <v>0</v>
      </c>
    </row>
    <row r="19" spans="1:9" ht="18.75" customHeight="1" x14ac:dyDescent="0.3">
      <c r="A19" s="1268" t="s">
        <v>586</v>
      </c>
      <c r="B19" s="1268"/>
      <c r="C19" s="1268"/>
      <c r="D19" s="1268"/>
      <c r="E19" s="491"/>
      <c r="F19" s="492"/>
      <c r="G19" s="492"/>
      <c r="H19" s="492"/>
    </row>
    <row r="20" spans="1:9" customFormat="1" x14ac:dyDescent="0.3">
      <c r="A20" s="105">
        <v>1</v>
      </c>
      <c r="B20" s="612" t="s">
        <v>690</v>
      </c>
      <c r="C20" s="173"/>
      <c r="D20" s="338"/>
      <c r="E20" s="309"/>
      <c r="F20" s="310"/>
      <c r="G20" s="310">
        <f>D19-F20</f>
        <v>0</v>
      </c>
      <c r="H20" s="310">
        <f>D19-E20</f>
        <v>0</v>
      </c>
      <c r="I20" s="174"/>
    </row>
    <row r="21" spans="1:9" customFormat="1" x14ac:dyDescent="0.3">
      <c r="A21" s="105"/>
      <c r="B21" s="66"/>
      <c r="C21" s="173"/>
      <c r="D21" s="338"/>
      <c r="E21" s="309"/>
      <c r="F21" s="310"/>
      <c r="G21" s="310">
        <f>D20-F21</f>
        <v>0</v>
      </c>
      <c r="H21" s="310">
        <f>D20-E21</f>
        <v>0</v>
      </c>
      <c r="I21" s="174"/>
    </row>
    <row r="22" spans="1:9" customFormat="1" x14ac:dyDescent="0.3">
      <c r="A22" s="105"/>
      <c r="B22" s="66"/>
      <c r="C22" s="173"/>
      <c r="D22" s="338"/>
      <c r="E22" s="309"/>
      <c r="F22" s="310"/>
      <c r="G22" s="310">
        <f>D21-F22</f>
        <v>0</v>
      </c>
      <c r="H22" s="310">
        <f>D21-E22</f>
        <v>0</v>
      </c>
      <c r="I22" s="174"/>
    </row>
    <row r="23" spans="1:9" customFormat="1" x14ac:dyDescent="0.3">
      <c r="A23" s="105"/>
      <c r="B23" s="66"/>
      <c r="C23" s="173"/>
      <c r="D23" s="338"/>
      <c r="E23" s="309"/>
      <c r="F23" s="310"/>
      <c r="G23" s="310">
        <f>D22-F23</f>
        <v>0</v>
      </c>
      <c r="H23" s="310">
        <f>D22-E23</f>
        <v>0</v>
      </c>
      <c r="I23" s="174"/>
    </row>
    <row r="24" spans="1:9" customFormat="1" x14ac:dyDescent="0.3">
      <c r="A24" s="105"/>
      <c r="B24" s="66"/>
      <c r="C24" s="173"/>
      <c r="D24" s="338"/>
      <c r="E24" s="309"/>
      <c r="F24" s="310"/>
      <c r="G24" s="310">
        <f>D23-F24</f>
        <v>0</v>
      </c>
      <c r="H24" s="310">
        <f>D23-E24</f>
        <v>0</v>
      </c>
      <c r="I24" s="174"/>
    </row>
    <row r="25" spans="1:9" ht="21" customHeight="1" x14ac:dyDescent="0.3">
      <c r="A25" s="527"/>
      <c r="B25" s="528" t="s">
        <v>295</v>
      </c>
      <c r="C25" s="529" t="s">
        <v>305</v>
      </c>
      <c r="D25" s="454">
        <f>SUM(D20:D24)</f>
        <v>0</v>
      </c>
      <c r="E25" s="526" t="s">
        <v>366</v>
      </c>
      <c r="F25" s="146">
        <f>SUM(F20:F24)</f>
        <v>0</v>
      </c>
      <c r="G25" s="146">
        <f>SUM(G20:G24)</f>
        <v>0</v>
      </c>
      <c r="H25" s="146">
        <f>SUM(H20:H24)</f>
        <v>0</v>
      </c>
    </row>
    <row r="26" spans="1:9" x14ac:dyDescent="0.3">
      <c r="E26" s="314" t="s">
        <v>464</v>
      </c>
      <c r="F26" s="315">
        <f>F18+F25</f>
        <v>0</v>
      </c>
      <c r="G26" s="315">
        <f>G18+G25</f>
        <v>0</v>
      </c>
      <c r="H26" s="315">
        <f>H18+H25</f>
        <v>0</v>
      </c>
      <c r="I26" s="299"/>
    </row>
    <row r="27" spans="1:9" x14ac:dyDescent="0.3">
      <c r="I27" s="299"/>
    </row>
    <row r="28" spans="1:9" x14ac:dyDescent="0.3">
      <c r="I28" s="299"/>
    </row>
    <row r="29" spans="1:9" s="53" customFormat="1" ht="18" customHeight="1" x14ac:dyDescent="0.3">
      <c r="A29" s="696" t="s">
        <v>762</v>
      </c>
      <c r="B29" s="538"/>
      <c r="C29" s="537"/>
      <c r="D29" s="864" t="s">
        <v>1101</v>
      </c>
      <c r="E29" s="141"/>
      <c r="F29" s="141"/>
      <c r="G29" s="141"/>
      <c r="H29" s="119"/>
    </row>
    <row r="30" spans="1:9" s="165" customFormat="1" ht="19.5" x14ac:dyDescent="0.3">
      <c r="A30" s="122"/>
      <c r="B30" s="297"/>
      <c r="C30" s="298" t="s">
        <v>131</v>
      </c>
      <c r="D30" s="298" t="s">
        <v>132</v>
      </c>
      <c r="E30" s="141"/>
      <c r="F30" s="141"/>
      <c r="G30" s="141"/>
      <c r="H30" s="119"/>
    </row>
    <row r="31" spans="1:9" x14ac:dyDescent="0.3">
      <c r="A31" s="297"/>
      <c r="B31" s="41"/>
      <c r="C31" s="41"/>
      <c r="D31" s="41"/>
    </row>
    <row r="32" spans="1:9" x14ac:dyDescent="0.3">
      <c r="A32" s="536" t="s">
        <v>133</v>
      </c>
      <c r="B32" s="538"/>
      <c r="C32" s="537"/>
      <c r="D32" s="869" t="s">
        <v>1104</v>
      </c>
    </row>
    <row r="33" spans="1:4" x14ac:dyDescent="0.3">
      <c r="B33" s="297"/>
      <c r="C33" s="298" t="s">
        <v>131</v>
      </c>
      <c r="D33" s="298" t="s">
        <v>132</v>
      </c>
    </row>
    <row r="34" spans="1:4" x14ac:dyDescent="0.3">
      <c r="A34" s="53"/>
      <c r="B34" s="53"/>
      <c r="C34" s="53"/>
      <c r="D34" s="53"/>
    </row>
    <row r="35" spans="1:4" ht="19.5" x14ac:dyDescent="0.3">
      <c r="A35" s="165"/>
      <c r="B35" s="165"/>
      <c r="C35" s="165"/>
      <c r="D35" s="165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42"/>
  <sheetViews>
    <sheetView view="pageBreakPreview" topLeftCell="A19" zoomScale="85" zoomScaleSheetLayoutView="85" workbookViewId="0">
      <selection activeCell="U15" sqref="U15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694</v>
      </c>
      <c r="B6" s="1242"/>
      <c r="C6" s="1242"/>
      <c r="D6" s="1242"/>
      <c r="E6" s="1242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x14ac:dyDescent="0.3">
      <c r="A12" s="105">
        <v>1</v>
      </c>
      <c r="B12" s="172" t="s">
        <v>518</v>
      </c>
      <c r="C12" s="105"/>
      <c r="D12" s="340"/>
      <c r="E12" s="341"/>
      <c r="F12" s="309"/>
      <c r="G12" s="310"/>
      <c r="H12" s="310">
        <f t="shared" ref="H12:H20" si="0">E12-G12</f>
        <v>0</v>
      </c>
    </row>
    <row r="13" spans="1:10" ht="56.25" x14ac:dyDescent="0.3">
      <c r="A13" s="105">
        <v>2</v>
      </c>
      <c r="B13" s="66" t="s">
        <v>688</v>
      </c>
      <c r="C13" s="173"/>
      <c r="D13" s="293"/>
      <c r="E13" s="342"/>
      <c r="F13" s="309"/>
      <c r="G13" s="310"/>
      <c r="H13" s="310">
        <f t="shared" si="0"/>
        <v>0</v>
      </c>
    </row>
    <row r="14" spans="1:10" ht="37.5" x14ac:dyDescent="0.3">
      <c r="A14" s="105">
        <v>3</v>
      </c>
      <c r="B14" s="66" t="s">
        <v>689</v>
      </c>
      <c r="C14" s="173"/>
      <c r="D14" s="293"/>
      <c r="E14" s="342"/>
      <c r="F14" s="309"/>
      <c r="G14" s="310"/>
      <c r="H14" s="310">
        <f t="shared" si="0"/>
        <v>0</v>
      </c>
    </row>
    <row r="15" spans="1:10" ht="37.5" x14ac:dyDescent="0.3">
      <c r="A15" s="105">
        <v>4</v>
      </c>
      <c r="B15" s="66" t="s">
        <v>525</v>
      </c>
      <c r="C15" s="173"/>
      <c r="D15" s="293"/>
      <c r="E15" s="342"/>
      <c r="F15" s="309"/>
      <c r="G15" s="310"/>
      <c r="H15" s="310">
        <f t="shared" si="0"/>
        <v>0</v>
      </c>
    </row>
    <row r="16" spans="1:10" ht="56.25" x14ac:dyDescent="0.3">
      <c r="A16" s="105">
        <v>5</v>
      </c>
      <c r="B16" s="66" t="s">
        <v>526</v>
      </c>
      <c r="C16" s="173"/>
      <c r="D16" s="293"/>
      <c r="E16" s="342"/>
      <c r="F16" s="309"/>
      <c r="G16" s="310"/>
      <c r="H16" s="310">
        <f t="shared" si="0"/>
        <v>0</v>
      </c>
    </row>
    <row r="17" spans="1:8" ht="56.25" x14ac:dyDescent="0.3">
      <c r="A17" s="105">
        <v>6</v>
      </c>
      <c r="B17" s="66" t="s">
        <v>684</v>
      </c>
      <c r="C17" s="173"/>
      <c r="D17" s="293"/>
      <c r="E17" s="342"/>
      <c r="F17" s="309"/>
      <c r="G17" s="310"/>
      <c r="H17" s="310">
        <f t="shared" si="0"/>
        <v>0</v>
      </c>
    </row>
    <row r="18" spans="1:8" x14ac:dyDescent="0.3">
      <c r="A18" s="105">
        <v>7</v>
      </c>
      <c r="B18" s="66" t="s">
        <v>685</v>
      </c>
      <c r="C18" s="173"/>
      <c r="D18" s="293"/>
      <c r="E18" s="342"/>
      <c r="F18" s="309"/>
      <c r="G18" s="310"/>
      <c r="H18" s="310">
        <f t="shared" si="0"/>
        <v>0</v>
      </c>
    </row>
    <row r="19" spans="1:8" x14ac:dyDescent="0.3">
      <c r="A19" s="105"/>
      <c r="B19" s="66"/>
      <c r="C19" s="173"/>
      <c r="D19" s="293"/>
      <c r="E19" s="342"/>
      <c r="F19" s="309"/>
      <c r="G19" s="310"/>
      <c r="H19" s="310">
        <f t="shared" si="0"/>
        <v>0</v>
      </c>
    </row>
    <row r="20" spans="1:8" x14ac:dyDescent="0.3">
      <c r="A20" s="105"/>
      <c r="B20" s="66"/>
      <c r="C20" s="173"/>
      <c r="D20" s="293"/>
      <c r="E20" s="342"/>
      <c r="F20" s="309"/>
      <c r="G20" s="310"/>
      <c r="H20" s="310">
        <f t="shared" si="0"/>
        <v>0</v>
      </c>
    </row>
    <row r="21" spans="1:8" s="176" customFormat="1" x14ac:dyDescent="0.3">
      <c r="A21" s="531"/>
      <c r="B21" s="453" t="s">
        <v>295</v>
      </c>
      <c r="C21" s="532" t="s">
        <v>305</v>
      </c>
      <c r="D21" s="532" t="s">
        <v>305</v>
      </c>
      <c r="E21" s="533">
        <f>SUM(E12:E20)</f>
        <v>0</v>
      </c>
      <c r="F21" s="526" t="s">
        <v>366</v>
      </c>
      <c r="G21" s="146">
        <f>SUM(G12:G20)</f>
        <v>0</v>
      </c>
      <c r="H21" s="146">
        <f>SUM(H12:H20)</f>
        <v>0</v>
      </c>
    </row>
    <row r="22" spans="1:8" x14ac:dyDescent="0.3">
      <c r="A22" s="1278" t="s">
        <v>586</v>
      </c>
      <c r="B22" s="1279"/>
      <c r="C22" s="1279"/>
      <c r="D22" s="1279"/>
      <c r="E22" s="1280"/>
      <c r="F22" s="491"/>
      <c r="G22" s="492"/>
      <c r="H22" s="492"/>
    </row>
    <row r="23" spans="1:8" x14ac:dyDescent="0.3">
      <c r="A23" s="105">
        <v>1</v>
      </c>
      <c r="B23" s="172" t="s">
        <v>518</v>
      </c>
      <c r="C23" s="105"/>
      <c r="D23" s="340"/>
      <c r="E23" s="341"/>
      <c r="F23" s="309"/>
      <c r="G23" s="310"/>
      <c r="H23" s="310">
        <f t="shared" ref="H23:H31" si="1">E23-G23</f>
        <v>0</v>
      </c>
    </row>
    <row r="24" spans="1:8" s="53" customFormat="1" ht="18" customHeight="1" x14ac:dyDescent="0.3">
      <c r="A24" s="105">
        <v>2</v>
      </c>
      <c r="B24" s="66" t="s">
        <v>688</v>
      </c>
      <c r="C24" s="173"/>
      <c r="D24" s="293"/>
      <c r="E24" s="342"/>
      <c r="F24" s="309"/>
      <c r="G24" s="310"/>
      <c r="H24" s="310">
        <f t="shared" si="1"/>
        <v>0</v>
      </c>
    </row>
    <row r="25" spans="1:8" s="165" customFormat="1" ht="37.5" x14ac:dyDescent="0.3">
      <c r="A25" s="105">
        <v>3</v>
      </c>
      <c r="B25" s="66" t="s">
        <v>689</v>
      </c>
      <c r="C25" s="173"/>
      <c r="D25" s="293"/>
      <c r="E25" s="342"/>
      <c r="F25" s="309"/>
      <c r="G25" s="310"/>
      <c r="H25" s="310">
        <f t="shared" si="1"/>
        <v>0</v>
      </c>
    </row>
    <row r="26" spans="1:8" s="122" customFormat="1" ht="37.5" x14ac:dyDescent="0.3">
      <c r="A26" s="105">
        <v>4</v>
      </c>
      <c r="B26" s="66" t="s">
        <v>525</v>
      </c>
      <c r="C26" s="173"/>
      <c r="D26" s="293"/>
      <c r="E26" s="342"/>
      <c r="F26" s="309"/>
      <c r="G26" s="310"/>
      <c r="H26" s="310">
        <f t="shared" si="1"/>
        <v>0</v>
      </c>
    </row>
    <row r="27" spans="1:8" s="122" customFormat="1" ht="56.25" x14ac:dyDescent="0.3">
      <c r="A27" s="105">
        <v>5</v>
      </c>
      <c r="B27" s="66" t="s">
        <v>526</v>
      </c>
      <c r="C27" s="173"/>
      <c r="D27" s="293"/>
      <c r="E27" s="342"/>
      <c r="F27" s="309"/>
      <c r="G27" s="310"/>
      <c r="H27" s="310">
        <f t="shared" si="1"/>
        <v>0</v>
      </c>
    </row>
    <row r="28" spans="1:8" s="122" customFormat="1" ht="56.25" x14ac:dyDescent="0.3">
      <c r="A28" s="105">
        <v>6</v>
      </c>
      <c r="B28" s="66" t="s">
        <v>684</v>
      </c>
      <c r="C28" s="173"/>
      <c r="D28" s="293"/>
      <c r="E28" s="342"/>
      <c r="F28" s="309"/>
      <c r="G28" s="310"/>
      <c r="H28" s="310">
        <f t="shared" si="1"/>
        <v>0</v>
      </c>
    </row>
    <row r="29" spans="1:8" s="122" customFormat="1" x14ac:dyDescent="0.3">
      <c r="A29" s="105">
        <v>7</v>
      </c>
      <c r="B29" s="66" t="s">
        <v>685</v>
      </c>
      <c r="C29" s="173"/>
      <c r="D29" s="293"/>
      <c r="E29" s="342"/>
      <c r="F29" s="309"/>
      <c r="G29" s="310"/>
      <c r="H29" s="310">
        <f t="shared" si="1"/>
        <v>0</v>
      </c>
    </row>
    <row r="30" spans="1:8" s="122" customFormat="1" x14ac:dyDescent="0.3">
      <c r="A30" s="105"/>
      <c r="B30" s="66"/>
      <c r="C30" s="173"/>
      <c r="D30" s="293"/>
      <c r="E30" s="342"/>
      <c r="F30" s="309"/>
      <c r="G30" s="310"/>
      <c r="H30" s="310">
        <f t="shared" si="1"/>
        <v>0</v>
      </c>
    </row>
    <row r="31" spans="1:8" s="53" customFormat="1" x14ac:dyDescent="0.3">
      <c r="A31" s="175"/>
      <c r="B31" s="66"/>
      <c r="C31" s="173"/>
      <c r="D31" s="293"/>
      <c r="E31" s="338"/>
      <c r="F31" s="309"/>
      <c r="G31" s="310"/>
      <c r="H31" s="310">
        <f t="shared" si="1"/>
        <v>0</v>
      </c>
    </row>
    <row r="32" spans="1:8" x14ac:dyDescent="0.3">
      <c r="A32" s="531"/>
      <c r="B32" s="453" t="s">
        <v>295</v>
      </c>
      <c r="C32" s="532" t="s">
        <v>305</v>
      </c>
      <c r="D32" s="532" t="s">
        <v>305</v>
      </c>
      <c r="E32" s="533">
        <f>SUM(E23:E31)</f>
        <v>0</v>
      </c>
      <c r="F32" s="526" t="s">
        <v>366</v>
      </c>
      <c r="G32" s="146">
        <f>SUM(G23:G31)</f>
        <v>0</v>
      </c>
      <c r="H32" s="146">
        <f>SUM(H23:H31)</f>
        <v>0</v>
      </c>
    </row>
    <row r="33" spans="1:10" x14ac:dyDescent="0.3">
      <c r="F33" s="314" t="s">
        <v>464</v>
      </c>
      <c r="G33" s="315">
        <f>G21+G32</f>
        <v>0</v>
      </c>
      <c r="H33" s="315">
        <f>H21+H32</f>
        <v>0</v>
      </c>
    </row>
    <row r="35" spans="1:10" s="141" customFormat="1" x14ac:dyDescent="0.3">
      <c r="A35" s="696" t="s">
        <v>762</v>
      </c>
      <c r="B35" s="538"/>
      <c r="C35" s="537"/>
      <c r="D35" s="53"/>
      <c r="E35" s="864" t="s">
        <v>1101</v>
      </c>
      <c r="I35"/>
      <c r="J35"/>
    </row>
    <row r="36" spans="1:10" s="141" customFormat="1" ht="19.5" x14ac:dyDescent="0.3">
      <c r="A36" s="122"/>
      <c r="B36" s="297"/>
      <c r="C36" s="298" t="s">
        <v>131</v>
      </c>
      <c r="D36" s="165"/>
      <c r="E36" s="298" t="s">
        <v>132</v>
      </c>
      <c r="I36"/>
      <c r="J36"/>
    </row>
    <row r="37" spans="1:10" s="141" customFormat="1" x14ac:dyDescent="0.3">
      <c r="A37" s="297"/>
      <c r="B37" s="41"/>
      <c r="C37" s="41"/>
      <c r="D37" s="122"/>
      <c r="E37" s="41"/>
      <c r="I37"/>
      <c r="J37"/>
    </row>
    <row r="38" spans="1:10" s="141" customFormat="1" x14ac:dyDescent="0.3">
      <c r="A38" s="536" t="s">
        <v>133</v>
      </c>
      <c r="B38" s="538"/>
      <c r="C38" s="537"/>
      <c r="D38" s="122"/>
      <c r="E38" s="869" t="s">
        <v>1104</v>
      </c>
      <c r="I38"/>
      <c r="J38"/>
    </row>
    <row r="39" spans="1:10" s="141" customFormat="1" x14ac:dyDescent="0.3">
      <c r="A39" s="122"/>
      <c r="B39" s="297"/>
      <c r="C39" s="298" t="s">
        <v>131</v>
      </c>
      <c r="D39" s="122"/>
      <c r="E39" s="298" t="s">
        <v>132</v>
      </c>
      <c r="I39"/>
      <c r="J39"/>
    </row>
    <row r="40" spans="1:10" s="141" customFormat="1" x14ac:dyDescent="0.3">
      <c r="A40" s="53"/>
      <c r="B40" s="53"/>
      <c r="C40" s="53"/>
      <c r="D40" s="53"/>
      <c r="E40" s="53"/>
      <c r="I40"/>
      <c r="J40"/>
    </row>
    <row r="41" spans="1:10" s="141" customFormat="1" x14ac:dyDescent="0.3">
      <c r="A41" s="53"/>
      <c r="B41" s="53"/>
      <c r="C41" s="53"/>
      <c r="D41" s="53"/>
      <c r="E41" s="53"/>
      <c r="I41"/>
      <c r="J41"/>
    </row>
    <row r="42" spans="1:10" s="141" customFormat="1" ht="21" x14ac:dyDescent="0.35">
      <c r="A42" s="53"/>
      <c r="B42" s="153"/>
      <c r="C42" s="53"/>
      <c r="D42" s="53"/>
      <c r="E42" s="53"/>
      <c r="I42"/>
      <c r="J42"/>
    </row>
  </sheetData>
  <mergeCells count="4">
    <mergeCell ref="A3:E3"/>
    <mergeCell ref="A6:E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28.85546875" style="178" customWidth="1"/>
    <col min="5" max="5" width="26.5703125" style="178" customWidth="1"/>
    <col min="6" max="7" width="24.42578125" style="178" customWidth="1"/>
    <col min="8" max="8" width="13.85546875" style="178" customWidth="1"/>
    <col min="9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28.85546875" style="178" customWidth="1"/>
    <col min="261" max="263" width="24.42578125" style="178" customWidth="1"/>
    <col min="264" max="264" width="13.85546875" style="178" customWidth="1"/>
    <col min="265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28.85546875" style="178" customWidth="1"/>
    <col min="517" max="519" width="24.42578125" style="178" customWidth="1"/>
    <col min="520" max="520" width="13.85546875" style="178" customWidth="1"/>
    <col min="521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28.85546875" style="178" customWidth="1"/>
    <col min="773" max="775" width="24.42578125" style="178" customWidth="1"/>
    <col min="776" max="776" width="13.85546875" style="178" customWidth="1"/>
    <col min="777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28.85546875" style="178" customWidth="1"/>
    <col min="1029" max="1031" width="24.42578125" style="178" customWidth="1"/>
    <col min="1032" max="1032" width="13.85546875" style="178" customWidth="1"/>
    <col min="1033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28.85546875" style="178" customWidth="1"/>
    <col min="1285" max="1287" width="24.42578125" style="178" customWidth="1"/>
    <col min="1288" max="1288" width="13.85546875" style="178" customWidth="1"/>
    <col min="1289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28.85546875" style="178" customWidth="1"/>
    <col min="1541" max="1543" width="24.42578125" style="178" customWidth="1"/>
    <col min="1544" max="1544" width="13.85546875" style="178" customWidth="1"/>
    <col min="1545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28.85546875" style="178" customWidth="1"/>
    <col min="1797" max="1799" width="24.42578125" style="178" customWidth="1"/>
    <col min="1800" max="1800" width="13.85546875" style="178" customWidth="1"/>
    <col min="1801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28.85546875" style="178" customWidth="1"/>
    <col min="2053" max="2055" width="24.42578125" style="178" customWidth="1"/>
    <col min="2056" max="2056" width="13.85546875" style="178" customWidth="1"/>
    <col min="2057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28.85546875" style="178" customWidth="1"/>
    <col min="2309" max="2311" width="24.42578125" style="178" customWidth="1"/>
    <col min="2312" max="2312" width="13.85546875" style="178" customWidth="1"/>
    <col min="2313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28.85546875" style="178" customWidth="1"/>
    <col min="2565" max="2567" width="24.42578125" style="178" customWidth="1"/>
    <col min="2568" max="2568" width="13.85546875" style="178" customWidth="1"/>
    <col min="2569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28.85546875" style="178" customWidth="1"/>
    <col min="2821" max="2823" width="24.42578125" style="178" customWidth="1"/>
    <col min="2824" max="2824" width="13.85546875" style="178" customWidth="1"/>
    <col min="2825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28.85546875" style="178" customWidth="1"/>
    <col min="3077" max="3079" width="24.42578125" style="178" customWidth="1"/>
    <col min="3080" max="3080" width="13.85546875" style="178" customWidth="1"/>
    <col min="3081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28.85546875" style="178" customWidth="1"/>
    <col min="3333" max="3335" width="24.42578125" style="178" customWidth="1"/>
    <col min="3336" max="3336" width="13.85546875" style="178" customWidth="1"/>
    <col min="3337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28.85546875" style="178" customWidth="1"/>
    <col min="3589" max="3591" width="24.42578125" style="178" customWidth="1"/>
    <col min="3592" max="3592" width="13.85546875" style="178" customWidth="1"/>
    <col min="3593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28.85546875" style="178" customWidth="1"/>
    <col min="3845" max="3847" width="24.42578125" style="178" customWidth="1"/>
    <col min="3848" max="3848" width="13.85546875" style="178" customWidth="1"/>
    <col min="3849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28.85546875" style="178" customWidth="1"/>
    <col min="4101" max="4103" width="24.42578125" style="178" customWidth="1"/>
    <col min="4104" max="4104" width="13.85546875" style="178" customWidth="1"/>
    <col min="4105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28.85546875" style="178" customWidth="1"/>
    <col min="4357" max="4359" width="24.42578125" style="178" customWidth="1"/>
    <col min="4360" max="4360" width="13.85546875" style="178" customWidth="1"/>
    <col min="4361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28.85546875" style="178" customWidth="1"/>
    <col min="4613" max="4615" width="24.42578125" style="178" customWidth="1"/>
    <col min="4616" max="4616" width="13.85546875" style="178" customWidth="1"/>
    <col min="4617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28.85546875" style="178" customWidth="1"/>
    <col min="4869" max="4871" width="24.42578125" style="178" customWidth="1"/>
    <col min="4872" max="4872" width="13.85546875" style="178" customWidth="1"/>
    <col min="4873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28.85546875" style="178" customWidth="1"/>
    <col min="5125" max="5127" width="24.42578125" style="178" customWidth="1"/>
    <col min="5128" max="5128" width="13.85546875" style="178" customWidth="1"/>
    <col min="5129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28.85546875" style="178" customWidth="1"/>
    <col min="5381" max="5383" width="24.42578125" style="178" customWidth="1"/>
    <col min="5384" max="5384" width="13.85546875" style="178" customWidth="1"/>
    <col min="5385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28.85546875" style="178" customWidth="1"/>
    <col min="5637" max="5639" width="24.42578125" style="178" customWidth="1"/>
    <col min="5640" max="5640" width="13.85546875" style="178" customWidth="1"/>
    <col min="5641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28.85546875" style="178" customWidth="1"/>
    <col min="5893" max="5895" width="24.42578125" style="178" customWidth="1"/>
    <col min="5896" max="5896" width="13.85546875" style="178" customWidth="1"/>
    <col min="5897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28.85546875" style="178" customWidth="1"/>
    <col min="6149" max="6151" width="24.42578125" style="178" customWidth="1"/>
    <col min="6152" max="6152" width="13.85546875" style="178" customWidth="1"/>
    <col min="6153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28.85546875" style="178" customWidth="1"/>
    <col min="6405" max="6407" width="24.42578125" style="178" customWidth="1"/>
    <col min="6408" max="6408" width="13.85546875" style="178" customWidth="1"/>
    <col min="6409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28.85546875" style="178" customWidth="1"/>
    <col min="6661" max="6663" width="24.42578125" style="178" customWidth="1"/>
    <col min="6664" max="6664" width="13.85546875" style="178" customWidth="1"/>
    <col min="6665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28.85546875" style="178" customWidth="1"/>
    <col min="6917" max="6919" width="24.42578125" style="178" customWidth="1"/>
    <col min="6920" max="6920" width="13.85546875" style="178" customWidth="1"/>
    <col min="6921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28.85546875" style="178" customWidth="1"/>
    <col min="7173" max="7175" width="24.42578125" style="178" customWidth="1"/>
    <col min="7176" max="7176" width="13.85546875" style="178" customWidth="1"/>
    <col min="7177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28.85546875" style="178" customWidth="1"/>
    <col min="7429" max="7431" width="24.42578125" style="178" customWidth="1"/>
    <col min="7432" max="7432" width="13.85546875" style="178" customWidth="1"/>
    <col min="7433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28.85546875" style="178" customWidth="1"/>
    <col min="7685" max="7687" width="24.42578125" style="178" customWidth="1"/>
    <col min="7688" max="7688" width="13.85546875" style="178" customWidth="1"/>
    <col min="7689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28.85546875" style="178" customWidth="1"/>
    <col min="7941" max="7943" width="24.42578125" style="178" customWidth="1"/>
    <col min="7944" max="7944" width="13.85546875" style="178" customWidth="1"/>
    <col min="7945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28.85546875" style="178" customWidth="1"/>
    <col min="8197" max="8199" width="24.42578125" style="178" customWidth="1"/>
    <col min="8200" max="8200" width="13.85546875" style="178" customWidth="1"/>
    <col min="8201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28.85546875" style="178" customWidth="1"/>
    <col min="8453" max="8455" width="24.42578125" style="178" customWidth="1"/>
    <col min="8456" max="8456" width="13.85546875" style="178" customWidth="1"/>
    <col min="8457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28.85546875" style="178" customWidth="1"/>
    <col min="8709" max="8711" width="24.42578125" style="178" customWidth="1"/>
    <col min="8712" max="8712" width="13.85546875" style="178" customWidth="1"/>
    <col min="8713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28.85546875" style="178" customWidth="1"/>
    <col min="8965" max="8967" width="24.42578125" style="178" customWidth="1"/>
    <col min="8968" max="8968" width="13.85546875" style="178" customWidth="1"/>
    <col min="8969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28.85546875" style="178" customWidth="1"/>
    <col min="9221" max="9223" width="24.42578125" style="178" customWidth="1"/>
    <col min="9224" max="9224" width="13.85546875" style="178" customWidth="1"/>
    <col min="9225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28.85546875" style="178" customWidth="1"/>
    <col min="9477" max="9479" width="24.42578125" style="178" customWidth="1"/>
    <col min="9480" max="9480" width="13.85546875" style="178" customWidth="1"/>
    <col min="9481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28.85546875" style="178" customWidth="1"/>
    <col min="9733" max="9735" width="24.42578125" style="178" customWidth="1"/>
    <col min="9736" max="9736" width="13.85546875" style="178" customWidth="1"/>
    <col min="9737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28.85546875" style="178" customWidth="1"/>
    <col min="9989" max="9991" width="24.42578125" style="178" customWidth="1"/>
    <col min="9992" max="9992" width="13.85546875" style="178" customWidth="1"/>
    <col min="9993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28.85546875" style="178" customWidth="1"/>
    <col min="10245" max="10247" width="24.42578125" style="178" customWidth="1"/>
    <col min="10248" max="10248" width="13.85546875" style="178" customWidth="1"/>
    <col min="10249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28.85546875" style="178" customWidth="1"/>
    <col min="10501" max="10503" width="24.42578125" style="178" customWidth="1"/>
    <col min="10504" max="10504" width="13.85546875" style="178" customWidth="1"/>
    <col min="10505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28.85546875" style="178" customWidth="1"/>
    <col min="10757" max="10759" width="24.42578125" style="178" customWidth="1"/>
    <col min="10760" max="10760" width="13.85546875" style="178" customWidth="1"/>
    <col min="10761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28.85546875" style="178" customWidth="1"/>
    <col min="11013" max="11015" width="24.42578125" style="178" customWidth="1"/>
    <col min="11016" max="11016" width="13.85546875" style="178" customWidth="1"/>
    <col min="11017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28.85546875" style="178" customWidth="1"/>
    <col min="11269" max="11271" width="24.42578125" style="178" customWidth="1"/>
    <col min="11272" max="11272" width="13.85546875" style="178" customWidth="1"/>
    <col min="11273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28.85546875" style="178" customWidth="1"/>
    <col min="11525" max="11527" width="24.42578125" style="178" customWidth="1"/>
    <col min="11528" max="11528" width="13.85546875" style="178" customWidth="1"/>
    <col min="11529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28.85546875" style="178" customWidth="1"/>
    <col min="11781" max="11783" width="24.42578125" style="178" customWidth="1"/>
    <col min="11784" max="11784" width="13.85546875" style="178" customWidth="1"/>
    <col min="11785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28.85546875" style="178" customWidth="1"/>
    <col min="12037" max="12039" width="24.42578125" style="178" customWidth="1"/>
    <col min="12040" max="12040" width="13.85546875" style="178" customWidth="1"/>
    <col min="12041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28.85546875" style="178" customWidth="1"/>
    <col min="12293" max="12295" width="24.42578125" style="178" customWidth="1"/>
    <col min="12296" max="12296" width="13.85546875" style="178" customWidth="1"/>
    <col min="12297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28.85546875" style="178" customWidth="1"/>
    <col min="12549" max="12551" width="24.42578125" style="178" customWidth="1"/>
    <col min="12552" max="12552" width="13.85546875" style="178" customWidth="1"/>
    <col min="12553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28.85546875" style="178" customWidth="1"/>
    <col min="12805" max="12807" width="24.42578125" style="178" customWidth="1"/>
    <col min="12808" max="12808" width="13.85546875" style="178" customWidth="1"/>
    <col min="12809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28.85546875" style="178" customWidth="1"/>
    <col min="13061" max="13063" width="24.42578125" style="178" customWidth="1"/>
    <col min="13064" max="13064" width="13.85546875" style="178" customWidth="1"/>
    <col min="13065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28.85546875" style="178" customWidth="1"/>
    <col min="13317" max="13319" width="24.42578125" style="178" customWidth="1"/>
    <col min="13320" max="13320" width="13.85546875" style="178" customWidth="1"/>
    <col min="13321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28.85546875" style="178" customWidth="1"/>
    <col min="13573" max="13575" width="24.42578125" style="178" customWidth="1"/>
    <col min="13576" max="13576" width="13.85546875" style="178" customWidth="1"/>
    <col min="13577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28.85546875" style="178" customWidth="1"/>
    <col min="13829" max="13831" width="24.42578125" style="178" customWidth="1"/>
    <col min="13832" max="13832" width="13.85546875" style="178" customWidth="1"/>
    <col min="13833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28.85546875" style="178" customWidth="1"/>
    <col min="14085" max="14087" width="24.42578125" style="178" customWidth="1"/>
    <col min="14088" max="14088" width="13.85546875" style="178" customWidth="1"/>
    <col min="14089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28.85546875" style="178" customWidth="1"/>
    <col min="14341" max="14343" width="24.42578125" style="178" customWidth="1"/>
    <col min="14344" max="14344" width="13.85546875" style="178" customWidth="1"/>
    <col min="14345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28.85546875" style="178" customWidth="1"/>
    <col min="14597" max="14599" width="24.42578125" style="178" customWidth="1"/>
    <col min="14600" max="14600" width="13.85546875" style="178" customWidth="1"/>
    <col min="14601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28.85546875" style="178" customWidth="1"/>
    <col min="14853" max="14855" width="24.42578125" style="178" customWidth="1"/>
    <col min="14856" max="14856" width="13.85546875" style="178" customWidth="1"/>
    <col min="14857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28.85546875" style="178" customWidth="1"/>
    <col min="15109" max="15111" width="24.42578125" style="178" customWidth="1"/>
    <col min="15112" max="15112" width="13.85546875" style="178" customWidth="1"/>
    <col min="15113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28.85546875" style="178" customWidth="1"/>
    <col min="15365" max="15367" width="24.42578125" style="178" customWidth="1"/>
    <col min="15368" max="15368" width="13.85546875" style="178" customWidth="1"/>
    <col min="15369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28.85546875" style="178" customWidth="1"/>
    <col min="15621" max="15623" width="24.42578125" style="178" customWidth="1"/>
    <col min="15624" max="15624" width="13.85546875" style="178" customWidth="1"/>
    <col min="15625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28.85546875" style="178" customWidth="1"/>
    <col min="15877" max="15879" width="24.42578125" style="178" customWidth="1"/>
    <col min="15880" max="15880" width="13.85546875" style="178" customWidth="1"/>
    <col min="15881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28.85546875" style="178" customWidth="1"/>
    <col min="16133" max="16135" width="24.42578125" style="178" customWidth="1"/>
    <col min="16136" max="16136" width="13.85546875" style="178" customWidth="1"/>
    <col min="16137" max="16384" width="8.85546875" style="178"/>
  </cols>
  <sheetData>
    <row r="1" spans="1:11" ht="18.75" x14ac:dyDescent="0.3">
      <c r="A1" s="177"/>
      <c r="B1" s="177"/>
      <c r="C1" s="177"/>
      <c r="D1" s="232" t="s">
        <v>441</v>
      </c>
    </row>
    <row r="2" spans="1:11" ht="12.75" customHeight="1" x14ac:dyDescent="0.3">
      <c r="A2" s="177"/>
      <c r="B2" s="177"/>
      <c r="C2" s="177"/>
      <c r="D2" s="177"/>
    </row>
    <row r="3" spans="1:11" ht="51" customHeight="1" x14ac:dyDescent="0.25">
      <c r="A3" s="1283" t="s">
        <v>647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1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1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7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7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7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7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</row>
    <row r="21" spans="1:7" ht="18.75" x14ac:dyDescent="0.3">
      <c r="A21" s="1281" t="s">
        <v>586</v>
      </c>
      <c r="B21" s="1282"/>
      <c r="C21" s="1282"/>
      <c r="D21" s="1282"/>
      <c r="E21" s="119"/>
      <c r="F21" s="119"/>
      <c r="G21" s="119"/>
    </row>
    <row r="22" spans="1:7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7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7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7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7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7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7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</row>
    <row r="29" spans="1:7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</row>
    <row r="30" spans="1:7" ht="18.75" x14ac:dyDescent="0.3">
      <c r="A30" s="122"/>
      <c r="B30" s="122"/>
      <c r="C30" s="122"/>
      <c r="D30" s="122"/>
      <c r="E30" s="314"/>
      <c r="F30" s="316"/>
      <c r="G30" s="316"/>
    </row>
    <row r="31" spans="1:7" ht="18.75" x14ac:dyDescent="0.3">
      <c r="A31" s="122"/>
      <c r="B31" s="122"/>
      <c r="C31" s="122"/>
      <c r="D31" s="122"/>
      <c r="E31" s="314"/>
      <c r="F31" s="316"/>
      <c r="G31" s="316"/>
    </row>
    <row r="32" spans="1:7" ht="18.75" x14ac:dyDescent="0.25">
      <c r="A32" s="696" t="s">
        <v>762</v>
      </c>
      <c r="B32" s="538"/>
      <c r="C32" s="537"/>
      <c r="D32" s="864" t="s">
        <v>1101</v>
      </c>
      <c r="E32" s="538"/>
      <c r="F32" s="122"/>
      <c r="G32" s="538"/>
    </row>
    <row r="33" spans="1:7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</row>
    <row r="34" spans="1:7" x14ac:dyDescent="0.25">
      <c r="A34" s="297"/>
      <c r="B34" s="41"/>
      <c r="C34" s="41"/>
      <c r="D34" s="41"/>
      <c r="E34" s="41"/>
      <c r="F34" s="122"/>
      <c r="G34" s="41"/>
    </row>
    <row r="35" spans="1:7" ht="18.75" x14ac:dyDescent="0.25">
      <c r="A35" s="536" t="s">
        <v>133</v>
      </c>
      <c r="B35" s="538"/>
      <c r="C35" s="537"/>
      <c r="D35" s="869" t="s">
        <v>1104</v>
      </c>
      <c r="E35" s="538"/>
      <c r="F35" s="122"/>
      <c r="G35" s="538"/>
    </row>
    <row r="36" spans="1:7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47"/>
  <sheetViews>
    <sheetView view="pageBreakPreview" zoomScale="8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517</v>
      </c>
      <c r="C14" s="534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/>
      <c r="B15" s="66"/>
      <c r="C15" s="534"/>
      <c r="D15" s="338"/>
      <c r="E15" s="339"/>
      <c r="F15" s="145"/>
      <c r="G15" s="145">
        <f>D15-F15</f>
        <v>0</v>
      </c>
    </row>
    <row r="16" spans="1:11" s="178" customFormat="1" ht="18.75" x14ac:dyDescent="0.3">
      <c r="A16" s="527"/>
      <c r="B16" s="528" t="s">
        <v>295</v>
      </c>
      <c r="C16" s="535" t="s">
        <v>305</v>
      </c>
      <c r="D16" s="454">
        <f>SUM(D14:D15)</f>
        <v>0</v>
      </c>
      <c r="E16" s="146" t="s">
        <v>366</v>
      </c>
      <c r="F16" s="146">
        <f>SUM(F14:F15)</f>
        <v>0</v>
      </c>
      <c r="G16" s="146">
        <f>SUM(G14:G15)</f>
        <v>0</v>
      </c>
    </row>
    <row r="17" spans="1:7" s="178" customFormat="1" ht="18.75" x14ac:dyDescent="0.3">
      <c r="A17" s="1281" t="s">
        <v>586</v>
      </c>
      <c r="B17" s="1282"/>
      <c r="C17" s="1282"/>
      <c r="D17" s="1282"/>
      <c r="E17" s="119"/>
      <c r="F17" s="119"/>
      <c r="G17" s="119"/>
    </row>
    <row r="18" spans="1:7" s="183" customFormat="1" ht="18.75" x14ac:dyDescent="0.3">
      <c r="A18" s="105">
        <v>1</v>
      </c>
      <c r="B18" s="66" t="s">
        <v>517</v>
      </c>
      <c r="C18" s="534"/>
      <c r="D18" s="338"/>
      <c r="E18" s="339"/>
      <c r="F18" s="145"/>
      <c r="G18" s="145">
        <f>D18-F18</f>
        <v>0</v>
      </c>
    </row>
    <row r="19" spans="1:7" s="183" customFormat="1" ht="18.75" x14ac:dyDescent="0.3">
      <c r="A19" s="105"/>
      <c r="B19" s="66"/>
      <c r="C19" s="534"/>
      <c r="D19" s="338"/>
      <c r="E19" s="339"/>
      <c r="F19" s="145"/>
      <c r="G19" s="145">
        <f>D19-F19</f>
        <v>0</v>
      </c>
    </row>
    <row r="20" spans="1:7" s="178" customFormat="1" ht="18.75" x14ac:dyDescent="0.3">
      <c r="A20" s="527"/>
      <c r="B20" s="528" t="s">
        <v>295</v>
      </c>
      <c r="C20" s="535" t="s">
        <v>305</v>
      </c>
      <c r="D20" s="454">
        <f>SUM(D18:D19)</f>
        <v>0</v>
      </c>
      <c r="E20" s="146" t="s">
        <v>366</v>
      </c>
      <c r="F20" s="146">
        <f>SUM(F18:F19)</f>
        <v>0</v>
      </c>
      <c r="G20" s="146">
        <f>SUM(G18:G19)</f>
        <v>0</v>
      </c>
    </row>
    <row r="21" spans="1:7" s="178" customFormat="1" ht="18.75" x14ac:dyDescent="0.3">
      <c r="A21" s="122"/>
      <c r="B21" s="122"/>
      <c r="C21" s="122"/>
      <c r="D21" s="122"/>
      <c r="E21" s="314" t="s">
        <v>464</v>
      </c>
      <c r="F21" s="315">
        <f>F16+F20</f>
        <v>0</v>
      </c>
      <c r="G21" s="315">
        <f>G16+G20</f>
        <v>0</v>
      </c>
    </row>
    <row r="22" spans="1:7" s="178" customFormat="1" ht="18.75" x14ac:dyDescent="0.3">
      <c r="A22" s="122"/>
      <c r="B22" s="122"/>
      <c r="C22" s="122"/>
      <c r="D22" s="122"/>
      <c r="E22" s="314"/>
      <c r="F22" s="316"/>
      <c r="G22" s="316"/>
    </row>
    <row r="23" spans="1:7" s="178" customFormat="1" ht="18.75" x14ac:dyDescent="0.3">
      <c r="A23" s="122"/>
      <c r="B23" s="122"/>
      <c r="C23" s="122"/>
      <c r="D23" s="122"/>
      <c r="E23" s="314"/>
      <c r="F23" s="316"/>
      <c r="G23" s="316"/>
    </row>
    <row r="24" spans="1:7" s="178" customFormat="1" ht="18.75" x14ac:dyDescent="0.25">
      <c r="A24" s="696" t="s">
        <v>762</v>
      </c>
      <c r="B24" s="538"/>
      <c r="C24" s="537"/>
      <c r="D24" s="864" t="s">
        <v>1101</v>
      </c>
      <c r="E24" s="538"/>
      <c r="F24" s="122"/>
      <c r="G24" s="538"/>
    </row>
    <row r="25" spans="1:7" s="178" customFormat="1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s="178" customFormat="1" x14ac:dyDescent="0.25">
      <c r="A26" s="297"/>
      <c r="B26" s="41"/>
      <c r="C26" s="41"/>
      <c r="D26" s="41"/>
      <c r="E26" s="41"/>
      <c r="F26" s="122"/>
      <c r="G26" s="41"/>
    </row>
    <row r="27" spans="1:7" s="178" customFormat="1" ht="18.75" x14ac:dyDescent="0.25">
      <c r="A27" s="536" t="s">
        <v>133</v>
      </c>
      <c r="B27" s="538"/>
      <c r="C27" s="537"/>
      <c r="D27" s="869" t="s">
        <v>1104</v>
      </c>
      <c r="E27" s="538"/>
      <c r="F27" s="122"/>
      <c r="G27" s="538"/>
    </row>
    <row r="28" spans="1:7" s="178" customFormat="1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  <row r="29" spans="1:7" ht="21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5" ht="15.75" customHeight="1" x14ac:dyDescent="0.25"/>
    <row r="46" ht="15.75" customHeight="1" x14ac:dyDescent="0.25"/>
    <row r="47" ht="15.75" customHeight="1" x14ac:dyDescent="0.25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28"/>
  <sheetViews>
    <sheetView view="pageBreakPreview" zoomScale="55" zoomScaleSheetLayoutView="55" workbookViewId="0">
      <selection activeCell="C46" activeCellId="1" sqref="U15 C46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28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443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512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649</v>
      </c>
      <c r="C14" s="173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/>
      <c r="B15" s="66"/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66" t="s">
        <v>649</v>
      </c>
      <c r="C19" s="173"/>
      <c r="D19" s="338"/>
      <c r="E19" s="339"/>
      <c r="F19" s="145"/>
      <c r="G19" s="145">
        <f>D19-F19</f>
        <v>0</v>
      </c>
    </row>
    <row r="20" spans="1:7" s="183" customFormat="1" ht="18.75" x14ac:dyDescent="0.3">
      <c r="A20" s="105"/>
      <c r="B20" s="66"/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538"/>
      <c r="C24" s="537"/>
      <c r="D24" s="864" t="s">
        <v>1101</v>
      </c>
      <c r="E24" s="538"/>
      <c r="F24" s="122"/>
      <c r="G24" s="538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536" t="s">
        <v>133</v>
      </c>
      <c r="B27" s="538"/>
      <c r="C27" s="537"/>
      <c r="D27" s="869" t="s">
        <v>1104</v>
      </c>
      <c r="E27" s="538"/>
      <c r="F27" s="122"/>
      <c r="G27" s="538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28"/>
  <sheetViews>
    <sheetView view="pageBreakPreview" zoomScale="55" zoomScaleSheetLayoutView="55" workbookViewId="0">
      <selection activeCell="C46" activeCellId="1" sqref="U15 C46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32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444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652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46" t="s">
        <v>527</v>
      </c>
      <c r="C14" s="173"/>
      <c r="D14" s="338"/>
      <c r="E14" s="339"/>
      <c r="F14" s="145"/>
      <c r="G14" s="145">
        <f>D14-F14</f>
        <v>0</v>
      </c>
    </row>
    <row r="15" spans="1:11" s="183" customFormat="1" ht="56.25" x14ac:dyDescent="0.3">
      <c r="A15" s="105">
        <v>2</v>
      </c>
      <c r="B15" s="46" t="s">
        <v>687</v>
      </c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46" t="s">
        <v>527</v>
      </c>
      <c r="C19" s="173"/>
      <c r="D19" s="338"/>
      <c r="E19" s="339"/>
      <c r="F19" s="145"/>
      <c r="G19" s="145">
        <f>D19-F19</f>
        <v>0</v>
      </c>
    </row>
    <row r="20" spans="1:7" s="183" customFormat="1" ht="56.25" x14ac:dyDescent="0.3">
      <c r="A20" s="105">
        <v>2</v>
      </c>
      <c r="B20" s="46" t="s">
        <v>687</v>
      </c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</row>
    <row r="24" spans="1:7" ht="18.75" x14ac:dyDescent="0.25">
      <c r="A24" s="696" t="s">
        <v>762</v>
      </c>
      <c r="B24" s="538"/>
      <c r="C24" s="537"/>
      <c r="D24" s="864" t="s">
        <v>1101</v>
      </c>
      <c r="E24" s="538"/>
      <c r="F24" s="122"/>
      <c r="G24" s="538"/>
    </row>
    <row r="25" spans="1:7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</row>
    <row r="26" spans="1:7" x14ac:dyDescent="0.25">
      <c r="A26" s="297"/>
      <c r="B26" s="41"/>
      <c r="C26" s="41"/>
      <c r="D26" s="41"/>
      <c r="E26" s="41"/>
      <c r="F26" s="122"/>
      <c r="G26" s="41"/>
    </row>
    <row r="27" spans="1:7" ht="18.75" x14ac:dyDescent="0.25">
      <c r="A27" s="536" t="s">
        <v>133</v>
      </c>
      <c r="B27" s="538"/>
      <c r="C27" s="537"/>
      <c r="D27" s="869" t="s">
        <v>1104</v>
      </c>
      <c r="E27" s="538"/>
      <c r="F27" s="122"/>
      <c r="G27" s="538"/>
    </row>
    <row r="28" spans="1:7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460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42" customFormat="1" ht="23.25" customHeight="1" x14ac:dyDescent="0.25">
      <c r="A15" s="696" t="s">
        <v>762</v>
      </c>
      <c r="C15" s="241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42" customFormat="1" ht="23.25" customHeight="1" x14ac:dyDescent="0.25">
      <c r="A18" s="48" t="s">
        <v>133</v>
      </c>
      <c r="C18" s="241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P51"/>
  <sheetViews>
    <sheetView view="pageBreakPreview" zoomScale="70" zoomScaleSheetLayoutView="70" workbookViewId="0">
      <selection activeCell="C46" activeCellId="1" sqref="U15 C46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6.28515625" style="178" customWidth="1"/>
    <col min="5" max="5" width="30.7109375" style="178" customWidth="1"/>
    <col min="6" max="7" width="24.42578125" style="178" customWidth="1"/>
    <col min="8" max="8" width="17.8554687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6.28515625" style="178" customWidth="1"/>
    <col min="261" max="263" width="24.42578125" style="178" customWidth="1"/>
    <col min="264" max="264" width="17.8554687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6.28515625" style="178" customWidth="1"/>
    <col min="517" max="519" width="24.42578125" style="178" customWidth="1"/>
    <col min="520" max="520" width="17.8554687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6.28515625" style="178" customWidth="1"/>
    <col min="773" max="775" width="24.42578125" style="178" customWidth="1"/>
    <col min="776" max="776" width="17.8554687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6.28515625" style="178" customWidth="1"/>
    <col min="1029" max="1031" width="24.42578125" style="178" customWidth="1"/>
    <col min="1032" max="1032" width="17.8554687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6.28515625" style="178" customWidth="1"/>
    <col min="1285" max="1287" width="24.42578125" style="178" customWidth="1"/>
    <col min="1288" max="1288" width="17.8554687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6.28515625" style="178" customWidth="1"/>
    <col min="1541" max="1543" width="24.42578125" style="178" customWidth="1"/>
    <col min="1544" max="1544" width="17.8554687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6.28515625" style="178" customWidth="1"/>
    <col min="1797" max="1799" width="24.42578125" style="178" customWidth="1"/>
    <col min="1800" max="1800" width="17.8554687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6.28515625" style="178" customWidth="1"/>
    <col min="2053" max="2055" width="24.42578125" style="178" customWidth="1"/>
    <col min="2056" max="2056" width="17.8554687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6.28515625" style="178" customWidth="1"/>
    <col min="2309" max="2311" width="24.42578125" style="178" customWidth="1"/>
    <col min="2312" max="2312" width="17.8554687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6.28515625" style="178" customWidth="1"/>
    <col min="2565" max="2567" width="24.42578125" style="178" customWidth="1"/>
    <col min="2568" max="2568" width="17.8554687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6.28515625" style="178" customWidth="1"/>
    <col min="2821" max="2823" width="24.42578125" style="178" customWidth="1"/>
    <col min="2824" max="2824" width="17.8554687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6.28515625" style="178" customWidth="1"/>
    <col min="3077" max="3079" width="24.42578125" style="178" customWidth="1"/>
    <col min="3080" max="3080" width="17.8554687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6.28515625" style="178" customWidth="1"/>
    <col min="3333" max="3335" width="24.42578125" style="178" customWidth="1"/>
    <col min="3336" max="3336" width="17.8554687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6.28515625" style="178" customWidth="1"/>
    <col min="3589" max="3591" width="24.42578125" style="178" customWidth="1"/>
    <col min="3592" max="3592" width="17.8554687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6.28515625" style="178" customWidth="1"/>
    <col min="3845" max="3847" width="24.42578125" style="178" customWidth="1"/>
    <col min="3848" max="3848" width="17.8554687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6.28515625" style="178" customWidth="1"/>
    <col min="4101" max="4103" width="24.42578125" style="178" customWidth="1"/>
    <col min="4104" max="4104" width="17.8554687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6.28515625" style="178" customWidth="1"/>
    <col min="4357" max="4359" width="24.42578125" style="178" customWidth="1"/>
    <col min="4360" max="4360" width="17.8554687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6.28515625" style="178" customWidth="1"/>
    <col min="4613" max="4615" width="24.42578125" style="178" customWidth="1"/>
    <col min="4616" max="4616" width="17.8554687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6.28515625" style="178" customWidth="1"/>
    <col min="4869" max="4871" width="24.42578125" style="178" customWidth="1"/>
    <col min="4872" max="4872" width="17.8554687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6.28515625" style="178" customWidth="1"/>
    <col min="5125" max="5127" width="24.42578125" style="178" customWidth="1"/>
    <col min="5128" max="5128" width="17.8554687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6.28515625" style="178" customWidth="1"/>
    <col min="5381" max="5383" width="24.42578125" style="178" customWidth="1"/>
    <col min="5384" max="5384" width="17.8554687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6.28515625" style="178" customWidth="1"/>
    <col min="5637" max="5639" width="24.42578125" style="178" customWidth="1"/>
    <col min="5640" max="5640" width="17.8554687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6.28515625" style="178" customWidth="1"/>
    <col min="5893" max="5895" width="24.42578125" style="178" customWidth="1"/>
    <col min="5896" max="5896" width="17.8554687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6.28515625" style="178" customWidth="1"/>
    <col min="6149" max="6151" width="24.42578125" style="178" customWidth="1"/>
    <col min="6152" max="6152" width="17.8554687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6.28515625" style="178" customWidth="1"/>
    <col min="6405" max="6407" width="24.42578125" style="178" customWidth="1"/>
    <col min="6408" max="6408" width="17.8554687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6.28515625" style="178" customWidth="1"/>
    <col min="6661" max="6663" width="24.42578125" style="178" customWidth="1"/>
    <col min="6664" max="6664" width="17.8554687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6.28515625" style="178" customWidth="1"/>
    <col min="6917" max="6919" width="24.42578125" style="178" customWidth="1"/>
    <col min="6920" max="6920" width="17.8554687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6.28515625" style="178" customWidth="1"/>
    <col min="7173" max="7175" width="24.42578125" style="178" customWidth="1"/>
    <col min="7176" max="7176" width="17.8554687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6.28515625" style="178" customWidth="1"/>
    <col min="7429" max="7431" width="24.42578125" style="178" customWidth="1"/>
    <col min="7432" max="7432" width="17.8554687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6.28515625" style="178" customWidth="1"/>
    <col min="7685" max="7687" width="24.42578125" style="178" customWidth="1"/>
    <col min="7688" max="7688" width="17.8554687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6.28515625" style="178" customWidth="1"/>
    <col min="7941" max="7943" width="24.42578125" style="178" customWidth="1"/>
    <col min="7944" max="7944" width="17.8554687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6.28515625" style="178" customWidth="1"/>
    <col min="8197" max="8199" width="24.42578125" style="178" customWidth="1"/>
    <col min="8200" max="8200" width="17.8554687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6.28515625" style="178" customWidth="1"/>
    <col min="8453" max="8455" width="24.42578125" style="178" customWidth="1"/>
    <col min="8456" max="8456" width="17.8554687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6.28515625" style="178" customWidth="1"/>
    <col min="8709" max="8711" width="24.42578125" style="178" customWidth="1"/>
    <col min="8712" max="8712" width="17.8554687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6.28515625" style="178" customWidth="1"/>
    <col min="8965" max="8967" width="24.42578125" style="178" customWidth="1"/>
    <col min="8968" max="8968" width="17.8554687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6.28515625" style="178" customWidth="1"/>
    <col min="9221" max="9223" width="24.42578125" style="178" customWidth="1"/>
    <col min="9224" max="9224" width="17.8554687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6.28515625" style="178" customWidth="1"/>
    <col min="9477" max="9479" width="24.42578125" style="178" customWidth="1"/>
    <col min="9480" max="9480" width="17.8554687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6.28515625" style="178" customWidth="1"/>
    <col min="9733" max="9735" width="24.42578125" style="178" customWidth="1"/>
    <col min="9736" max="9736" width="17.8554687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6.28515625" style="178" customWidth="1"/>
    <col min="9989" max="9991" width="24.42578125" style="178" customWidth="1"/>
    <col min="9992" max="9992" width="17.8554687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6.28515625" style="178" customWidth="1"/>
    <col min="10245" max="10247" width="24.42578125" style="178" customWidth="1"/>
    <col min="10248" max="10248" width="17.8554687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6.28515625" style="178" customWidth="1"/>
    <col min="10501" max="10503" width="24.42578125" style="178" customWidth="1"/>
    <col min="10504" max="10504" width="17.8554687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6.28515625" style="178" customWidth="1"/>
    <col min="10757" max="10759" width="24.42578125" style="178" customWidth="1"/>
    <col min="10760" max="10760" width="17.8554687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6.28515625" style="178" customWidth="1"/>
    <col min="11013" max="11015" width="24.42578125" style="178" customWidth="1"/>
    <col min="11016" max="11016" width="17.8554687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6.28515625" style="178" customWidth="1"/>
    <col min="11269" max="11271" width="24.42578125" style="178" customWidth="1"/>
    <col min="11272" max="11272" width="17.8554687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6.28515625" style="178" customWidth="1"/>
    <col min="11525" max="11527" width="24.42578125" style="178" customWidth="1"/>
    <col min="11528" max="11528" width="17.8554687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6.28515625" style="178" customWidth="1"/>
    <col min="11781" max="11783" width="24.42578125" style="178" customWidth="1"/>
    <col min="11784" max="11784" width="17.8554687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6.28515625" style="178" customWidth="1"/>
    <col min="12037" max="12039" width="24.42578125" style="178" customWidth="1"/>
    <col min="12040" max="12040" width="17.8554687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6.28515625" style="178" customWidth="1"/>
    <col min="12293" max="12295" width="24.42578125" style="178" customWidth="1"/>
    <col min="12296" max="12296" width="17.8554687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6.28515625" style="178" customWidth="1"/>
    <col min="12549" max="12551" width="24.42578125" style="178" customWidth="1"/>
    <col min="12552" max="12552" width="17.8554687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6.28515625" style="178" customWidth="1"/>
    <col min="12805" max="12807" width="24.42578125" style="178" customWidth="1"/>
    <col min="12808" max="12808" width="17.8554687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6.28515625" style="178" customWidth="1"/>
    <col min="13061" max="13063" width="24.42578125" style="178" customWidth="1"/>
    <col min="13064" max="13064" width="17.8554687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6.28515625" style="178" customWidth="1"/>
    <col min="13317" max="13319" width="24.42578125" style="178" customWidth="1"/>
    <col min="13320" max="13320" width="17.8554687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6.28515625" style="178" customWidth="1"/>
    <col min="13573" max="13575" width="24.42578125" style="178" customWidth="1"/>
    <col min="13576" max="13576" width="17.8554687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6.28515625" style="178" customWidth="1"/>
    <col min="13829" max="13831" width="24.42578125" style="178" customWidth="1"/>
    <col min="13832" max="13832" width="17.8554687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6.28515625" style="178" customWidth="1"/>
    <col min="14085" max="14087" width="24.42578125" style="178" customWidth="1"/>
    <col min="14088" max="14088" width="17.8554687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6.28515625" style="178" customWidth="1"/>
    <col min="14341" max="14343" width="24.42578125" style="178" customWidth="1"/>
    <col min="14344" max="14344" width="17.8554687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6.28515625" style="178" customWidth="1"/>
    <col min="14597" max="14599" width="24.42578125" style="178" customWidth="1"/>
    <col min="14600" max="14600" width="17.8554687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6.28515625" style="178" customWidth="1"/>
    <col min="14853" max="14855" width="24.42578125" style="178" customWidth="1"/>
    <col min="14856" max="14856" width="17.8554687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6.28515625" style="178" customWidth="1"/>
    <col min="15109" max="15111" width="24.42578125" style="178" customWidth="1"/>
    <col min="15112" max="15112" width="17.8554687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6.28515625" style="178" customWidth="1"/>
    <col min="15365" max="15367" width="24.42578125" style="178" customWidth="1"/>
    <col min="15368" max="15368" width="17.8554687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6.28515625" style="178" customWidth="1"/>
    <col min="15621" max="15623" width="24.42578125" style="178" customWidth="1"/>
    <col min="15624" max="15624" width="17.8554687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6.28515625" style="178" customWidth="1"/>
    <col min="15877" max="15879" width="24.42578125" style="178" customWidth="1"/>
    <col min="15880" max="15880" width="17.8554687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6.28515625" style="178" customWidth="1"/>
    <col min="16133" max="16135" width="24.42578125" style="178" customWidth="1"/>
    <col min="16136" max="16136" width="17.8554687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445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653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46" t="s">
        <v>654</v>
      </c>
      <c r="C14" s="173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105">
        <v>2</v>
      </c>
      <c r="B15" s="46" t="s">
        <v>686</v>
      </c>
      <c r="C15" s="173"/>
      <c r="D15" s="338"/>
      <c r="E15" s="339"/>
      <c r="F15" s="145"/>
      <c r="G15" s="145">
        <f>D15-F15</f>
        <v>0</v>
      </c>
    </row>
    <row r="16" spans="1:10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8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  <c r="H17" s="178"/>
    </row>
    <row r="18" spans="1:8" ht="18.75" x14ac:dyDescent="0.3">
      <c r="A18" s="1281" t="s">
        <v>586</v>
      </c>
      <c r="B18" s="1282"/>
      <c r="C18" s="1282"/>
      <c r="D18" s="1282"/>
      <c r="E18" s="119"/>
      <c r="F18" s="119"/>
      <c r="G18" s="119"/>
      <c r="H18" s="178"/>
    </row>
    <row r="19" spans="1:8" s="183" customFormat="1" ht="18.75" x14ac:dyDescent="0.3">
      <c r="A19" s="105">
        <v>1</v>
      </c>
      <c r="B19" s="46" t="s">
        <v>654</v>
      </c>
      <c r="C19" s="173"/>
      <c r="D19" s="338"/>
      <c r="E19" s="339"/>
      <c r="F19" s="145"/>
      <c r="G19" s="145">
        <f>D19-F19</f>
        <v>0</v>
      </c>
    </row>
    <row r="20" spans="1:8" s="183" customFormat="1" ht="18.75" x14ac:dyDescent="0.3">
      <c r="A20" s="105">
        <v>2</v>
      </c>
      <c r="B20" s="46" t="s">
        <v>686</v>
      </c>
      <c r="C20" s="173"/>
      <c r="D20" s="338"/>
      <c r="E20" s="339"/>
      <c r="F20" s="145"/>
      <c r="G20" s="145">
        <f>D20-F20</f>
        <v>0</v>
      </c>
    </row>
    <row r="21" spans="1:8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8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  <c r="H22" s="178"/>
    </row>
    <row r="23" spans="1:8" ht="18.75" x14ac:dyDescent="0.3">
      <c r="A23" s="122"/>
      <c r="B23" s="122"/>
      <c r="C23" s="122"/>
      <c r="D23" s="122"/>
      <c r="E23" s="314" t="s">
        <v>464</v>
      </c>
      <c r="F23" s="315">
        <f>F17+F22</f>
        <v>0</v>
      </c>
      <c r="G23" s="315">
        <f>G17+G22</f>
        <v>0</v>
      </c>
      <c r="H23" s="178"/>
    </row>
    <row r="24" spans="1:8" ht="18.75" x14ac:dyDescent="0.25">
      <c r="A24" s="696" t="s">
        <v>762</v>
      </c>
      <c r="B24" s="538"/>
      <c r="C24" s="537"/>
      <c r="D24" s="864" t="s">
        <v>1101</v>
      </c>
      <c r="E24" s="538"/>
      <c r="F24" s="122"/>
      <c r="G24" s="538"/>
      <c r="H24" s="178"/>
    </row>
    <row r="25" spans="1:8" x14ac:dyDescent="0.25">
      <c r="A25" s="122"/>
      <c r="B25" s="297"/>
      <c r="C25" s="298" t="s">
        <v>131</v>
      </c>
      <c r="D25" s="298" t="s">
        <v>132</v>
      </c>
      <c r="E25" s="297"/>
      <c r="F25" s="122"/>
      <c r="G25" s="297"/>
      <c r="H25" s="178"/>
    </row>
    <row r="26" spans="1:8" x14ac:dyDescent="0.25">
      <c r="A26" s="297"/>
      <c r="B26" s="41"/>
      <c r="C26" s="41"/>
      <c r="D26" s="41"/>
      <c r="E26" s="41"/>
      <c r="F26" s="122"/>
      <c r="G26" s="41"/>
      <c r="H26" s="178"/>
    </row>
    <row r="27" spans="1:8" ht="18.75" x14ac:dyDescent="0.25">
      <c r="A27" s="536" t="s">
        <v>133</v>
      </c>
      <c r="B27" s="538"/>
      <c r="C27" s="537"/>
      <c r="D27" s="869" t="s">
        <v>1104</v>
      </c>
      <c r="E27" s="538"/>
      <c r="F27" s="122"/>
      <c r="G27" s="538"/>
      <c r="H27" s="178"/>
    </row>
    <row r="28" spans="1:8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H28" s="178"/>
    </row>
    <row r="51" spans="16:16" x14ac:dyDescent="0.25">
      <c r="P51" s="192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89"/>
  <sheetViews>
    <sheetView view="pageBreakPreview" topLeftCell="A7" zoomScale="90" zoomScaleSheetLayoutView="90" workbookViewId="0">
      <selection activeCell="D53" sqref="D53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hidden="1" x14ac:dyDescent="0.3">
      <c r="A14" s="70">
        <v>1</v>
      </c>
      <c r="B14" s="151" t="s">
        <v>678</v>
      </c>
      <c r="C14" s="534"/>
      <c r="D14" s="338"/>
      <c r="E14" s="339"/>
      <c r="F14" s="145"/>
      <c r="G14" s="145">
        <f>D14-F14</f>
        <v>0</v>
      </c>
    </row>
    <row r="15" spans="1:10" s="183" customFormat="1" ht="18.75" hidden="1" x14ac:dyDescent="0.3">
      <c r="A15" s="70">
        <v>2</v>
      </c>
      <c r="B15" s="151" t="s">
        <v>679</v>
      </c>
      <c r="C15" s="534"/>
      <c r="D15" s="338"/>
      <c r="E15" s="339"/>
      <c r="F15" s="145"/>
      <c r="G15" s="145">
        <f t="shared" ref="G15:G24" si="0">D15-F15</f>
        <v>0</v>
      </c>
    </row>
    <row r="16" spans="1:10" s="183" customFormat="1" ht="18.75" hidden="1" x14ac:dyDescent="0.3">
      <c r="A16" s="70">
        <v>3</v>
      </c>
      <c r="B16" s="151" t="s">
        <v>680</v>
      </c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70">
        <v>1</v>
      </c>
      <c r="B17" s="151" t="s">
        <v>681</v>
      </c>
      <c r="C17" s="534"/>
      <c r="D17" s="342">
        <f>1710-342</f>
        <v>1368</v>
      </c>
      <c r="E17" s="339"/>
      <c r="F17" s="145"/>
      <c r="G17" s="145">
        <f t="shared" si="0"/>
        <v>1368</v>
      </c>
    </row>
    <row r="18" spans="1:8" s="183" customFormat="1" ht="18.75" hidden="1" x14ac:dyDescent="0.3">
      <c r="A18" s="70">
        <v>5</v>
      </c>
      <c r="B18" s="151" t="s">
        <v>682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hidden="1" x14ac:dyDescent="0.3">
      <c r="A19" s="70">
        <v>6</v>
      </c>
      <c r="B19" s="151" t="s">
        <v>683</v>
      </c>
      <c r="C19" s="534"/>
      <c r="D19" s="338"/>
      <c r="E19" s="339"/>
      <c r="F19" s="145"/>
      <c r="G19" s="145">
        <f t="shared" si="0"/>
        <v>0</v>
      </c>
    </row>
    <row r="20" spans="1:8" s="183" customFormat="1" ht="18.75" hidden="1" x14ac:dyDescent="0.3">
      <c r="A20" s="70">
        <v>7</v>
      </c>
      <c r="B20" s="151" t="s">
        <v>528</v>
      </c>
      <c r="C20" s="534"/>
      <c r="D20" s="338"/>
      <c r="E20" s="339"/>
      <c r="F20" s="145"/>
      <c r="G20" s="145">
        <f t="shared" si="0"/>
        <v>0</v>
      </c>
    </row>
    <row r="21" spans="1:8" s="183" customFormat="1" ht="37.5" hidden="1" x14ac:dyDescent="0.3">
      <c r="A21" s="70">
        <v>8</v>
      </c>
      <c r="B21" s="151" t="s">
        <v>684</v>
      </c>
      <c r="C21" s="534"/>
      <c r="D21" s="338"/>
      <c r="E21" s="339"/>
      <c r="F21" s="145"/>
      <c r="G21" s="145">
        <f t="shared" si="0"/>
        <v>0</v>
      </c>
    </row>
    <row r="22" spans="1:8" s="183" customFormat="1" ht="18.75" hidden="1" x14ac:dyDescent="0.3">
      <c r="A22" s="70">
        <v>9</v>
      </c>
      <c r="B22" s="151" t="s">
        <v>685</v>
      </c>
      <c r="C22" s="534"/>
      <c r="D22" s="338"/>
      <c r="E22" s="339"/>
      <c r="F22" s="145"/>
      <c r="G22" s="145">
        <f t="shared" si="0"/>
        <v>0</v>
      </c>
    </row>
    <row r="23" spans="1:8" s="183" customFormat="1" ht="18.75" hidden="1" x14ac:dyDescent="0.3">
      <c r="A23" s="70">
        <v>10</v>
      </c>
      <c r="B23" s="148" t="s">
        <v>523</v>
      </c>
      <c r="C23" s="534"/>
      <c r="D23" s="342"/>
      <c r="E23" s="339"/>
      <c r="F23" s="145"/>
      <c r="G23" s="145">
        <f t="shared" si="0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0"/>
        <v>0</v>
      </c>
    </row>
    <row r="25" spans="1:8" ht="18.75" x14ac:dyDescent="0.3">
      <c r="A25" s="527"/>
      <c r="B25" s="528" t="s">
        <v>295</v>
      </c>
      <c r="C25" s="535" t="s">
        <v>305</v>
      </c>
      <c r="D25" s="454">
        <f>SUM(D14:D24)</f>
        <v>1368</v>
      </c>
      <c r="E25" s="146" t="s">
        <v>366</v>
      </c>
      <c r="F25" s="146">
        <f>SUM(F14:F24)</f>
        <v>0</v>
      </c>
      <c r="G25" s="146">
        <f>SUM(G14:G24)</f>
        <v>1368</v>
      </c>
      <c r="H25" s="178"/>
    </row>
    <row r="26" spans="1:8" ht="18.75" hidden="1" x14ac:dyDescent="0.3">
      <c r="A26" s="1281" t="s">
        <v>586</v>
      </c>
      <c r="B26" s="1282"/>
      <c r="C26" s="1282"/>
      <c r="D26" s="1282"/>
      <c r="E26" s="119"/>
      <c r="F26" s="119"/>
      <c r="G26" s="119"/>
      <c r="H26" s="178"/>
    </row>
    <row r="27" spans="1:8" s="183" customFormat="1" ht="37.5" hidden="1" x14ac:dyDescent="0.3">
      <c r="A27" s="70">
        <v>1</v>
      </c>
      <c r="B27" s="151" t="s">
        <v>678</v>
      </c>
      <c r="C27" s="534"/>
      <c r="D27" s="338"/>
      <c r="E27" s="339"/>
      <c r="F27" s="145"/>
      <c r="G27" s="145">
        <f>D27-F27</f>
        <v>0</v>
      </c>
    </row>
    <row r="28" spans="1:8" s="183" customFormat="1" ht="18.75" hidden="1" x14ac:dyDescent="0.3">
      <c r="A28" s="70">
        <v>2</v>
      </c>
      <c r="B28" s="151" t="s">
        <v>679</v>
      </c>
      <c r="C28" s="534"/>
      <c r="D28" s="338"/>
      <c r="E28" s="339"/>
      <c r="F28" s="145"/>
      <c r="G28" s="145">
        <f t="shared" ref="G28:G37" si="1">D28-F28</f>
        <v>0</v>
      </c>
    </row>
    <row r="29" spans="1:8" s="183" customFormat="1" ht="18.75" hidden="1" x14ac:dyDescent="0.3">
      <c r="A29" s="70">
        <v>3</v>
      </c>
      <c r="B29" s="151" t="s">
        <v>680</v>
      </c>
      <c r="C29" s="534"/>
      <c r="D29" s="338"/>
      <c r="E29" s="339"/>
      <c r="F29" s="145"/>
      <c r="G29" s="145">
        <f t="shared" si="1"/>
        <v>0</v>
      </c>
    </row>
    <row r="30" spans="1:8" s="183" customFormat="1" ht="18.75" hidden="1" x14ac:dyDescent="0.3">
      <c r="A30" s="70">
        <v>4</v>
      </c>
      <c r="B30" s="151" t="s">
        <v>681</v>
      </c>
      <c r="C30" s="534"/>
      <c r="D30" s="338"/>
      <c r="E30" s="339"/>
      <c r="F30" s="145"/>
      <c r="G30" s="145">
        <f t="shared" si="1"/>
        <v>0</v>
      </c>
    </row>
    <row r="31" spans="1:8" s="183" customFormat="1" ht="18.75" hidden="1" x14ac:dyDescent="0.3">
      <c r="A31" s="70">
        <v>5</v>
      </c>
      <c r="B31" s="151" t="s">
        <v>682</v>
      </c>
      <c r="C31" s="534"/>
      <c r="D31" s="338"/>
      <c r="E31" s="339"/>
      <c r="F31" s="145"/>
      <c r="G31" s="145">
        <f t="shared" si="1"/>
        <v>0</v>
      </c>
    </row>
    <row r="32" spans="1:8" s="183" customFormat="1" ht="18.75" hidden="1" x14ac:dyDescent="0.3">
      <c r="A32" s="70">
        <v>6</v>
      </c>
      <c r="B32" s="151" t="s">
        <v>683</v>
      </c>
      <c r="C32" s="534"/>
      <c r="D32" s="338"/>
      <c r="E32" s="339"/>
      <c r="F32" s="145"/>
      <c r="G32" s="145">
        <f t="shared" si="1"/>
        <v>0</v>
      </c>
    </row>
    <row r="33" spans="1:8" s="183" customFormat="1" ht="18.75" hidden="1" x14ac:dyDescent="0.3">
      <c r="A33" s="70">
        <v>7</v>
      </c>
      <c r="B33" s="151" t="s">
        <v>528</v>
      </c>
      <c r="C33" s="534"/>
      <c r="D33" s="338"/>
      <c r="E33" s="339"/>
      <c r="F33" s="145"/>
      <c r="G33" s="145">
        <f t="shared" si="1"/>
        <v>0</v>
      </c>
    </row>
    <row r="34" spans="1:8" s="183" customFormat="1" ht="37.5" hidden="1" x14ac:dyDescent="0.3">
      <c r="A34" s="70">
        <v>8</v>
      </c>
      <c r="B34" s="151" t="s">
        <v>684</v>
      </c>
      <c r="C34" s="534"/>
      <c r="D34" s="338"/>
      <c r="E34" s="339"/>
      <c r="F34" s="145"/>
      <c r="G34" s="145">
        <f t="shared" si="1"/>
        <v>0</v>
      </c>
    </row>
    <row r="35" spans="1:8" s="183" customFormat="1" ht="18.75" hidden="1" x14ac:dyDescent="0.3">
      <c r="A35" s="70">
        <v>9</v>
      </c>
      <c r="B35" s="151" t="s">
        <v>685</v>
      </c>
      <c r="C35" s="534"/>
      <c r="D35" s="338"/>
      <c r="E35" s="339"/>
      <c r="F35" s="145"/>
      <c r="G35" s="145">
        <f t="shared" si="1"/>
        <v>0</v>
      </c>
    </row>
    <row r="36" spans="1:8" s="183" customFormat="1" ht="18.75" hidden="1" x14ac:dyDescent="0.3">
      <c r="A36" s="70">
        <v>10</v>
      </c>
      <c r="B36" s="148" t="s">
        <v>523</v>
      </c>
      <c r="C36" s="534"/>
      <c r="D36" s="338"/>
      <c r="E36" s="339"/>
      <c r="F36" s="145"/>
      <c r="G36" s="145">
        <f t="shared" si="1"/>
        <v>0</v>
      </c>
    </row>
    <row r="37" spans="1:8" s="183" customFormat="1" ht="18.75" hidden="1" x14ac:dyDescent="0.3">
      <c r="A37" s="105"/>
      <c r="B37" s="66"/>
      <c r="C37" s="534"/>
      <c r="D37" s="338"/>
      <c r="E37" s="339"/>
      <c r="F37" s="145"/>
      <c r="G37" s="145">
        <f t="shared" si="1"/>
        <v>0</v>
      </c>
    </row>
    <row r="38" spans="1:8" ht="18.75" hidden="1" x14ac:dyDescent="0.3">
      <c r="A38" s="527"/>
      <c r="B38" s="528" t="s">
        <v>295</v>
      </c>
      <c r="C38" s="535" t="s">
        <v>305</v>
      </c>
      <c r="D38" s="454">
        <f>SUM(D27:D37)</f>
        <v>0</v>
      </c>
      <c r="E38" s="146" t="s">
        <v>366</v>
      </c>
      <c r="F38" s="146">
        <f>SUM(F27:F37)</f>
        <v>0</v>
      </c>
      <c r="G38" s="146">
        <f>SUM(G27:G37)</f>
        <v>0</v>
      </c>
      <c r="H38" s="178"/>
    </row>
    <row r="39" spans="1:8" ht="18.75" x14ac:dyDescent="0.3">
      <c r="A39" s="122"/>
      <c r="B39" s="122"/>
      <c r="C39" s="122"/>
      <c r="D39" s="122"/>
      <c r="E39" s="314" t="s">
        <v>464</v>
      </c>
      <c r="F39" s="315">
        <f>F25+F38</f>
        <v>0</v>
      </c>
      <c r="G39" s="315">
        <f>G25+G38</f>
        <v>1368</v>
      </c>
      <c r="H39" s="178"/>
    </row>
    <row r="40" spans="1:8" ht="18.75" x14ac:dyDescent="0.3">
      <c r="A40" s="122"/>
      <c r="B40" s="122"/>
      <c r="C40" s="122"/>
      <c r="D40" s="122"/>
      <c r="E40" s="314"/>
      <c r="F40" s="316"/>
      <c r="G40" s="316"/>
      <c r="H40" s="178"/>
    </row>
    <row r="41" spans="1:8" ht="18.75" x14ac:dyDescent="0.3">
      <c r="A41" s="122"/>
      <c r="B41" s="122"/>
      <c r="C41" s="122"/>
      <c r="D41" s="122"/>
      <c r="E41" s="314"/>
      <c r="F41" s="316"/>
      <c r="G41" s="316"/>
      <c r="H41" s="178"/>
    </row>
    <row r="42" spans="1:8" ht="18.75" x14ac:dyDescent="0.25">
      <c r="A42" s="1083" t="s">
        <v>762</v>
      </c>
      <c r="B42" s="538"/>
      <c r="C42" s="537"/>
      <c r="D42" s="1084" t="s">
        <v>1131</v>
      </c>
      <c r="E42" s="538"/>
      <c r="F42" s="122"/>
      <c r="G42" s="538"/>
      <c r="H42" s="178"/>
    </row>
    <row r="43" spans="1:8" x14ac:dyDescent="0.25">
      <c r="A43" s="122"/>
      <c r="B43" s="297"/>
      <c r="C43" s="298" t="s">
        <v>131</v>
      </c>
      <c r="D43" s="298" t="s">
        <v>132</v>
      </c>
      <c r="E43" s="297"/>
      <c r="F43" s="122"/>
      <c r="G43" s="297"/>
      <c r="H43" s="178"/>
    </row>
    <row r="44" spans="1:8" x14ac:dyDescent="0.25">
      <c r="A44" s="297"/>
      <c r="B44" s="41"/>
      <c r="C44" s="41"/>
      <c r="D44" s="41"/>
      <c r="E44" s="41"/>
      <c r="F44" s="122"/>
      <c r="G44" s="41"/>
      <c r="H44" s="178"/>
    </row>
    <row r="45" spans="1:8" ht="18.75" x14ac:dyDescent="0.25">
      <c r="A45" s="536" t="s">
        <v>133</v>
      </c>
      <c r="B45" s="538"/>
      <c r="C45" s="537"/>
      <c r="D45" s="869" t="s">
        <v>1104</v>
      </c>
      <c r="E45" s="538"/>
      <c r="F45" s="122"/>
      <c r="G45" s="538"/>
      <c r="H45" s="178"/>
    </row>
    <row r="46" spans="1:8" x14ac:dyDescent="0.25">
      <c r="A46" s="122"/>
      <c r="B46" s="297"/>
      <c r="C46" s="298" t="s">
        <v>131</v>
      </c>
      <c r="D46" s="298" t="s">
        <v>132</v>
      </c>
      <c r="E46" s="297"/>
      <c r="F46" s="122"/>
      <c r="G46" s="297"/>
      <c r="H46" s="178"/>
    </row>
    <row r="47" spans="1:8" ht="18.75" x14ac:dyDescent="0.3">
      <c r="A47" s="177"/>
      <c r="B47" s="177"/>
      <c r="C47" s="177"/>
      <c r="D47" s="177"/>
    </row>
    <row r="48" spans="1:8" ht="18.75" x14ac:dyDescent="0.3">
      <c r="B48" s="177"/>
      <c r="C48" s="177"/>
      <c r="D48" s="177"/>
    </row>
    <row r="85" spans="2:2" ht="37.5" x14ac:dyDescent="0.25">
      <c r="B85" s="151" t="s">
        <v>519</v>
      </c>
    </row>
    <row r="86" spans="2:2" ht="18.75" x14ac:dyDescent="0.25">
      <c r="B86" s="151" t="s">
        <v>520</v>
      </c>
    </row>
    <row r="87" spans="2:2" ht="18.75" x14ac:dyDescent="0.25">
      <c r="B87" s="151" t="s">
        <v>521</v>
      </c>
    </row>
    <row r="88" spans="2:2" ht="37.5" x14ac:dyDescent="0.25">
      <c r="B88" s="151" t="s">
        <v>522</v>
      </c>
    </row>
    <row r="89" spans="2:2" ht="18.75" x14ac:dyDescent="0.25">
      <c r="B89" s="148" t="s">
        <v>523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36"/>
  <sheetViews>
    <sheetView view="pageBreakPreview" zoomScale="80" zoomScaleSheetLayoutView="80" workbookViewId="0">
      <selection activeCell="C46" activeCellId="1" sqref="U15 C46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3" style="178" customWidth="1"/>
    <col min="5" max="5" width="26.42578125" style="178" customWidth="1"/>
    <col min="6" max="7" width="24.42578125" style="178" customWidth="1"/>
    <col min="8" max="8" width="16.4257812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3" style="178" customWidth="1"/>
    <col min="261" max="263" width="24.42578125" style="178" customWidth="1"/>
    <col min="264" max="264" width="16.4257812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3" style="178" customWidth="1"/>
    <col min="517" max="519" width="24.42578125" style="178" customWidth="1"/>
    <col min="520" max="520" width="16.4257812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3" style="178" customWidth="1"/>
    <col min="773" max="775" width="24.42578125" style="178" customWidth="1"/>
    <col min="776" max="776" width="16.425781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3" style="178" customWidth="1"/>
    <col min="1029" max="1031" width="24.42578125" style="178" customWidth="1"/>
    <col min="1032" max="1032" width="16.425781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3" style="178" customWidth="1"/>
    <col min="1285" max="1287" width="24.42578125" style="178" customWidth="1"/>
    <col min="1288" max="1288" width="16.425781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3" style="178" customWidth="1"/>
    <col min="1541" max="1543" width="24.42578125" style="178" customWidth="1"/>
    <col min="1544" max="1544" width="16.425781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3" style="178" customWidth="1"/>
    <col min="1797" max="1799" width="24.42578125" style="178" customWidth="1"/>
    <col min="1800" max="1800" width="16.425781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3" style="178" customWidth="1"/>
    <col min="2053" max="2055" width="24.42578125" style="178" customWidth="1"/>
    <col min="2056" max="2056" width="16.425781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3" style="178" customWidth="1"/>
    <col min="2309" max="2311" width="24.42578125" style="178" customWidth="1"/>
    <col min="2312" max="2312" width="16.425781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3" style="178" customWidth="1"/>
    <col min="2565" max="2567" width="24.42578125" style="178" customWidth="1"/>
    <col min="2568" max="2568" width="16.425781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3" style="178" customWidth="1"/>
    <col min="2821" max="2823" width="24.42578125" style="178" customWidth="1"/>
    <col min="2824" max="2824" width="16.425781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3" style="178" customWidth="1"/>
    <col min="3077" max="3079" width="24.42578125" style="178" customWidth="1"/>
    <col min="3080" max="3080" width="16.425781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3" style="178" customWidth="1"/>
    <col min="3333" max="3335" width="24.42578125" style="178" customWidth="1"/>
    <col min="3336" max="3336" width="16.425781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3" style="178" customWidth="1"/>
    <col min="3589" max="3591" width="24.42578125" style="178" customWidth="1"/>
    <col min="3592" max="3592" width="16.425781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3" style="178" customWidth="1"/>
    <col min="3845" max="3847" width="24.42578125" style="178" customWidth="1"/>
    <col min="3848" max="3848" width="16.425781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3" style="178" customWidth="1"/>
    <col min="4101" max="4103" width="24.42578125" style="178" customWidth="1"/>
    <col min="4104" max="4104" width="16.425781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3" style="178" customWidth="1"/>
    <col min="4357" max="4359" width="24.42578125" style="178" customWidth="1"/>
    <col min="4360" max="4360" width="16.425781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3" style="178" customWidth="1"/>
    <col min="4613" max="4615" width="24.42578125" style="178" customWidth="1"/>
    <col min="4616" max="4616" width="16.425781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3" style="178" customWidth="1"/>
    <col min="4869" max="4871" width="24.42578125" style="178" customWidth="1"/>
    <col min="4872" max="4872" width="16.425781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3" style="178" customWidth="1"/>
    <col min="5125" max="5127" width="24.42578125" style="178" customWidth="1"/>
    <col min="5128" max="5128" width="16.425781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3" style="178" customWidth="1"/>
    <col min="5381" max="5383" width="24.42578125" style="178" customWidth="1"/>
    <col min="5384" max="5384" width="16.425781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3" style="178" customWidth="1"/>
    <col min="5637" max="5639" width="24.42578125" style="178" customWidth="1"/>
    <col min="5640" max="5640" width="16.425781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3" style="178" customWidth="1"/>
    <col min="5893" max="5895" width="24.42578125" style="178" customWidth="1"/>
    <col min="5896" max="5896" width="16.425781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3" style="178" customWidth="1"/>
    <col min="6149" max="6151" width="24.42578125" style="178" customWidth="1"/>
    <col min="6152" max="6152" width="16.425781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3" style="178" customWidth="1"/>
    <col min="6405" max="6407" width="24.42578125" style="178" customWidth="1"/>
    <col min="6408" max="6408" width="16.425781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3" style="178" customWidth="1"/>
    <col min="6661" max="6663" width="24.42578125" style="178" customWidth="1"/>
    <col min="6664" max="6664" width="16.425781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3" style="178" customWidth="1"/>
    <col min="6917" max="6919" width="24.42578125" style="178" customWidth="1"/>
    <col min="6920" max="6920" width="16.425781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3" style="178" customWidth="1"/>
    <col min="7173" max="7175" width="24.42578125" style="178" customWidth="1"/>
    <col min="7176" max="7176" width="16.425781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3" style="178" customWidth="1"/>
    <col min="7429" max="7431" width="24.42578125" style="178" customWidth="1"/>
    <col min="7432" max="7432" width="16.425781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3" style="178" customWidth="1"/>
    <col min="7685" max="7687" width="24.42578125" style="178" customWidth="1"/>
    <col min="7688" max="7688" width="16.425781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3" style="178" customWidth="1"/>
    <col min="7941" max="7943" width="24.42578125" style="178" customWidth="1"/>
    <col min="7944" max="7944" width="16.425781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3" style="178" customWidth="1"/>
    <col min="8197" max="8199" width="24.42578125" style="178" customWidth="1"/>
    <col min="8200" max="8200" width="16.425781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3" style="178" customWidth="1"/>
    <col min="8453" max="8455" width="24.42578125" style="178" customWidth="1"/>
    <col min="8456" max="8456" width="16.425781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3" style="178" customWidth="1"/>
    <col min="8709" max="8711" width="24.42578125" style="178" customWidth="1"/>
    <col min="8712" max="8712" width="16.425781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3" style="178" customWidth="1"/>
    <col min="8965" max="8967" width="24.42578125" style="178" customWidth="1"/>
    <col min="8968" max="8968" width="16.425781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3" style="178" customWidth="1"/>
    <col min="9221" max="9223" width="24.42578125" style="178" customWidth="1"/>
    <col min="9224" max="9224" width="16.425781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3" style="178" customWidth="1"/>
    <col min="9477" max="9479" width="24.42578125" style="178" customWidth="1"/>
    <col min="9480" max="9480" width="16.425781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3" style="178" customWidth="1"/>
    <col min="9733" max="9735" width="24.42578125" style="178" customWidth="1"/>
    <col min="9736" max="9736" width="16.425781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3" style="178" customWidth="1"/>
    <col min="9989" max="9991" width="24.42578125" style="178" customWidth="1"/>
    <col min="9992" max="9992" width="16.425781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3" style="178" customWidth="1"/>
    <col min="10245" max="10247" width="24.42578125" style="178" customWidth="1"/>
    <col min="10248" max="10248" width="16.425781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3" style="178" customWidth="1"/>
    <col min="10501" max="10503" width="24.42578125" style="178" customWidth="1"/>
    <col min="10504" max="10504" width="16.425781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3" style="178" customWidth="1"/>
    <col min="10757" max="10759" width="24.42578125" style="178" customWidth="1"/>
    <col min="10760" max="10760" width="16.425781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3" style="178" customWidth="1"/>
    <col min="11013" max="11015" width="24.42578125" style="178" customWidth="1"/>
    <col min="11016" max="11016" width="16.425781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3" style="178" customWidth="1"/>
    <col min="11269" max="11271" width="24.42578125" style="178" customWidth="1"/>
    <col min="11272" max="11272" width="16.425781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3" style="178" customWidth="1"/>
    <col min="11525" max="11527" width="24.42578125" style="178" customWidth="1"/>
    <col min="11528" max="11528" width="16.425781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3" style="178" customWidth="1"/>
    <col min="11781" max="11783" width="24.42578125" style="178" customWidth="1"/>
    <col min="11784" max="11784" width="16.425781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3" style="178" customWidth="1"/>
    <col min="12037" max="12039" width="24.42578125" style="178" customWidth="1"/>
    <col min="12040" max="12040" width="16.425781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3" style="178" customWidth="1"/>
    <col min="12293" max="12295" width="24.42578125" style="178" customWidth="1"/>
    <col min="12296" max="12296" width="16.425781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3" style="178" customWidth="1"/>
    <col min="12549" max="12551" width="24.42578125" style="178" customWidth="1"/>
    <col min="12552" max="12552" width="16.425781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3" style="178" customWidth="1"/>
    <col min="12805" max="12807" width="24.42578125" style="178" customWidth="1"/>
    <col min="12808" max="12808" width="16.425781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3" style="178" customWidth="1"/>
    <col min="13061" max="13063" width="24.42578125" style="178" customWidth="1"/>
    <col min="13064" max="13064" width="16.425781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3" style="178" customWidth="1"/>
    <col min="13317" max="13319" width="24.42578125" style="178" customWidth="1"/>
    <col min="13320" max="13320" width="16.425781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3" style="178" customWidth="1"/>
    <col min="13573" max="13575" width="24.42578125" style="178" customWidth="1"/>
    <col min="13576" max="13576" width="16.425781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3" style="178" customWidth="1"/>
    <col min="13829" max="13831" width="24.42578125" style="178" customWidth="1"/>
    <col min="13832" max="13832" width="16.425781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3" style="178" customWidth="1"/>
    <col min="14085" max="14087" width="24.42578125" style="178" customWidth="1"/>
    <col min="14088" max="14088" width="16.425781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3" style="178" customWidth="1"/>
    <col min="14341" max="14343" width="24.42578125" style="178" customWidth="1"/>
    <col min="14344" max="14344" width="16.425781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3" style="178" customWidth="1"/>
    <col min="14597" max="14599" width="24.42578125" style="178" customWidth="1"/>
    <col min="14600" max="14600" width="16.425781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3" style="178" customWidth="1"/>
    <col min="14853" max="14855" width="24.42578125" style="178" customWidth="1"/>
    <col min="14856" max="14856" width="16.425781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3" style="178" customWidth="1"/>
    <col min="15109" max="15111" width="24.42578125" style="178" customWidth="1"/>
    <col min="15112" max="15112" width="16.425781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3" style="178" customWidth="1"/>
    <col min="15365" max="15367" width="24.42578125" style="178" customWidth="1"/>
    <col min="15368" max="15368" width="16.425781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3" style="178" customWidth="1"/>
    <col min="15621" max="15623" width="24.42578125" style="178" customWidth="1"/>
    <col min="15624" max="15624" width="16.425781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3" style="178" customWidth="1"/>
    <col min="15877" max="15879" width="24.42578125" style="178" customWidth="1"/>
    <col min="15880" max="15880" width="16.425781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3" style="178" customWidth="1"/>
    <col min="16133" max="16135" width="24.42578125" style="178" customWidth="1"/>
    <col min="16136" max="16136" width="16.425781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447</v>
      </c>
    </row>
    <row r="2" spans="1:10" ht="12.75" customHeight="1" x14ac:dyDescent="0.3">
      <c r="A2" s="177"/>
      <c r="B2" s="177"/>
      <c r="C2" s="177"/>
      <c r="D2" s="177"/>
    </row>
    <row r="3" spans="1:10" ht="46.5" customHeight="1" x14ac:dyDescent="0.25">
      <c r="A3" s="1283" t="s">
        <v>677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  <c r="H9" s="191"/>
    </row>
    <row r="10" spans="1:10" s="180" customFormat="1" ht="15.75" customHeight="1" x14ac:dyDescent="0.25">
      <c r="A10" s="1284"/>
      <c r="B10" s="1284"/>
      <c r="C10" s="1284"/>
      <c r="D10" s="1284"/>
      <c r="H10" s="191"/>
    </row>
    <row r="11" spans="1:10" s="180" customFormat="1" ht="15.75" customHeight="1" x14ac:dyDescent="0.25">
      <c r="A11" s="1277"/>
      <c r="B11" s="1277"/>
      <c r="C11" s="1277"/>
      <c r="D11" s="1277"/>
      <c r="H11" s="191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0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0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8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  <c r="H20" s="178"/>
    </row>
    <row r="21" spans="1:8" ht="18.75" x14ac:dyDescent="0.3">
      <c r="A21" s="1281" t="s">
        <v>586</v>
      </c>
      <c r="B21" s="1282"/>
      <c r="C21" s="1282"/>
      <c r="D21" s="1282"/>
      <c r="E21" s="119"/>
      <c r="F21" s="119"/>
      <c r="G21" s="119"/>
      <c r="H21" s="178"/>
    </row>
    <row r="22" spans="1:8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8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8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8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8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8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  <c r="H29" s="178"/>
    </row>
    <row r="30" spans="1:8" ht="18.75" x14ac:dyDescent="0.3">
      <c r="A30" s="122"/>
      <c r="B30" s="122"/>
      <c r="C30" s="122"/>
      <c r="D30" s="122"/>
      <c r="E30" s="314"/>
      <c r="F30" s="316"/>
      <c r="G30" s="316"/>
      <c r="H30" s="178"/>
    </row>
    <row r="31" spans="1:8" ht="18.75" x14ac:dyDescent="0.3">
      <c r="A31" s="122"/>
      <c r="B31" s="122"/>
      <c r="C31" s="122"/>
      <c r="D31" s="122"/>
      <c r="E31" s="314"/>
      <c r="F31" s="316"/>
      <c r="G31" s="316"/>
      <c r="H31" s="178"/>
    </row>
    <row r="32" spans="1:8" ht="18.75" x14ac:dyDescent="0.25">
      <c r="A32" s="696" t="s">
        <v>762</v>
      </c>
      <c r="B32" s="538"/>
      <c r="C32" s="537"/>
      <c r="D32" s="864" t="s">
        <v>1101</v>
      </c>
      <c r="E32" s="538"/>
      <c r="F32" s="122"/>
      <c r="G32" s="538"/>
      <c r="H32" s="178"/>
    </row>
    <row r="33" spans="1:8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  <c r="H33" s="178"/>
    </row>
    <row r="34" spans="1:8" x14ac:dyDescent="0.25">
      <c r="A34" s="297"/>
      <c r="B34" s="41"/>
      <c r="C34" s="41"/>
      <c r="D34" s="41"/>
      <c r="E34" s="41"/>
      <c r="F34" s="122"/>
      <c r="G34" s="41"/>
      <c r="H34" s="178"/>
    </row>
    <row r="35" spans="1:8" ht="18.75" x14ac:dyDescent="0.25">
      <c r="A35" s="536" t="s">
        <v>133</v>
      </c>
      <c r="B35" s="538"/>
      <c r="C35" s="537"/>
      <c r="D35" s="869" t="s">
        <v>1104</v>
      </c>
      <c r="E35" s="538"/>
      <c r="F35" s="122"/>
      <c r="G35" s="538"/>
      <c r="H35" s="178"/>
    </row>
    <row r="36" spans="1:8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  <c r="H36" s="178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36"/>
  <sheetViews>
    <sheetView view="pageBreakPreview" zoomScale="80" zoomScaleSheetLayoutView="80" workbookViewId="0">
      <selection activeCell="C46" activeCellId="1" sqref="U15 C46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3" style="178" customWidth="1"/>
    <col min="5" max="5" width="27" style="178" customWidth="1"/>
    <col min="6" max="7" width="24.42578125" style="178" customWidth="1"/>
    <col min="8" max="8" width="16.4257812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3" style="178" customWidth="1"/>
    <col min="261" max="263" width="24.42578125" style="178" customWidth="1"/>
    <col min="264" max="264" width="16.4257812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3" style="178" customWidth="1"/>
    <col min="517" max="519" width="24.42578125" style="178" customWidth="1"/>
    <col min="520" max="520" width="16.4257812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3" style="178" customWidth="1"/>
    <col min="773" max="775" width="24.42578125" style="178" customWidth="1"/>
    <col min="776" max="776" width="16.425781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3" style="178" customWidth="1"/>
    <col min="1029" max="1031" width="24.42578125" style="178" customWidth="1"/>
    <col min="1032" max="1032" width="16.425781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3" style="178" customWidth="1"/>
    <col min="1285" max="1287" width="24.42578125" style="178" customWidth="1"/>
    <col min="1288" max="1288" width="16.425781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3" style="178" customWidth="1"/>
    <col min="1541" max="1543" width="24.42578125" style="178" customWidth="1"/>
    <col min="1544" max="1544" width="16.425781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3" style="178" customWidth="1"/>
    <col min="1797" max="1799" width="24.42578125" style="178" customWidth="1"/>
    <col min="1800" max="1800" width="16.425781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3" style="178" customWidth="1"/>
    <col min="2053" max="2055" width="24.42578125" style="178" customWidth="1"/>
    <col min="2056" max="2056" width="16.425781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3" style="178" customWidth="1"/>
    <col min="2309" max="2311" width="24.42578125" style="178" customWidth="1"/>
    <col min="2312" max="2312" width="16.425781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3" style="178" customWidth="1"/>
    <col min="2565" max="2567" width="24.42578125" style="178" customWidth="1"/>
    <col min="2568" max="2568" width="16.425781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3" style="178" customWidth="1"/>
    <col min="2821" max="2823" width="24.42578125" style="178" customWidth="1"/>
    <col min="2824" max="2824" width="16.425781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3" style="178" customWidth="1"/>
    <col min="3077" max="3079" width="24.42578125" style="178" customWidth="1"/>
    <col min="3080" max="3080" width="16.425781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3" style="178" customWidth="1"/>
    <col min="3333" max="3335" width="24.42578125" style="178" customWidth="1"/>
    <col min="3336" max="3336" width="16.425781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3" style="178" customWidth="1"/>
    <col min="3589" max="3591" width="24.42578125" style="178" customWidth="1"/>
    <col min="3592" max="3592" width="16.425781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3" style="178" customWidth="1"/>
    <col min="3845" max="3847" width="24.42578125" style="178" customWidth="1"/>
    <col min="3848" max="3848" width="16.425781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3" style="178" customWidth="1"/>
    <col min="4101" max="4103" width="24.42578125" style="178" customWidth="1"/>
    <col min="4104" max="4104" width="16.425781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3" style="178" customWidth="1"/>
    <col min="4357" max="4359" width="24.42578125" style="178" customWidth="1"/>
    <col min="4360" max="4360" width="16.425781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3" style="178" customWidth="1"/>
    <col min="4613" max="4615" width="24.42578125" style="178" customWidth="1"/>
    <col min="4616" max="4616" width="16.425781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3" style="178" customWidth="1"/>
    <col min="4869" max="4871" width="24.42578125" style="178" customWidth="1"/>
    <col min="4872" max="4872" width="16.425781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3" style="178" customWidth="1"/>
    <col min="5125" max="5127" width="24.42578125" style="178" customWidth="1"/>
    <col min="5128" max="5128" width="16.425781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3" style="178" customWidth="1"/>
    <col min="5381" max="5383" width="24.42578125" style="178" customWidth="1"/>
    <col min="5384" max="5384" width="16.425781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3" style="178" customWidth="1"/>
    <col min="5637" max="5639" width="24.42578125" style="178" customWidth="1"/>
    <col min="5640" max="5640" width="16.425781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3" style="178" customWidth="1"/>
    <col min="5893" max="5895" width="24.42578125" style="178" customWidth="1"/>
    <col min="5896" max="5896" width="16.425781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3" style="178" customWidth="1"/>
    <col min="6149" max="6151" width="24.42578125" style="178" customWidth="1"/>
    <col min="6152" max="6152" width="16.425781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3" style="178" customWidth="1"/>
    <col min="6405" max="6407" width="24.42578125" style="178" customWidth="1"/>
    <col min="6408" max="6408" width="16.425781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3" style="178" customWidth="1"/>
    <col min="6661" max="6663" width="24.42578125" style="178" customWidth="1"/>
    <col min="6664" max="6664" width="16.425781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3" style="178" customWidth="1"/>
    <col min="6917" max="6919" width="24.42578125" style="178" customWidth="1"/>
    <col min="6920" max="6920" width="16.425781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3" style="178" customWidth="1"/>
    <col min="7173" max="7175" width="24.42578125" style="178" customWidth="1"/>
    <col min="7176" max="7176" width="16.425781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3" style="178" customWidth="1"/>
    <col min="7429" max="7431" width="24.42578125" style="178" customWidth="1"/>
    <col min="7432" max="7432" width="16.425781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3" style="178" customWidth="1"/>
    <col min="7685" max="7687" width="24.42578125" style="178" customWidth="1"/>
    <col min="7688" max="7688" width="16.425781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3" style="178" customWidth="1"/>
    <col min="7941" max="7943" width="24.42578125" style="178" customWidth="1"/>
    <col min="7944" max="7944" width="16.425781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3" style="178" customWidth="1"/>
    <col min="8197" max="8199" width="24.42578125" style="178" customWidth="1"/>
    <col min="8200" max="8200" width="16.425781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3" style="178" customWidth="1"/>
    <col min="8453" max="8455" width="24.42578125" style="178" customWidth="1"/>
    <col min="8456" max="8456" width="16.425781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3" style="178" customWidth="1"/>
    <col min="8709" max="8711" width="24.42578125" style="178" customWidth="1"/>
    <col min="8712" max="8712" width="16.425781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3" style="178" customWidth="1"/>
    <col min="8965" max="8967" width="24.42578125" style="178" customWidth="1"/>
    <col min="8968" max="8968" width="16.425781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3" style="178" customWidth="1"/>
    <col min="9221" max="9223" width="24.42578125" style="178" customWidth="1"/>
    <col min="9224" max="9224" width="16.425781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3" style="178" customWidth="1"/>
    <col min="9477" max="9479" width="24.42578125" style="178" customWidth="1"/>
    <col min="9480" max="9480" width="16.425781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3" style="178" customWidth="1"/>
    <col min="9733" max="9735" width="24.42578125" style="178" customWidth="1"/>
    <col min="9736" max="9736" width="16.425781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3" style="178" customWidth="1"/>
    <col min="9989" max="9991" width="24.42578125" style="178" customWidth="1"/>
    <col min="9992" max="9992" width="16.425781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3" style="178" customWidth="1"/>
    <col min="10245" max="10247" width="24.42578125" style="178" customWidth="1"/>
    <col min="10248" max="10248" width="16.425781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3" style="178" customWidth="1"/>
    <col min="10501" max="10503" width="24.42578125" style="178" customWidth="1"/>
    <col min="10504" max="10504" width="16.425781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3" style="178" customWidth="1"/>
    <col min="10757" max="10759" width="24.42578125" style="178" customWidth="1"/>
    <col min="10760" max="10760" width="16.425781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3" style="178" customWidth="1"/>
    <col min="11013" max="11015" width="24.42578125" style="178" customWidth="1"/>
    <col min="11016" max="11016" width="16.425781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3" style="178" customWidth="1"/>
    <col min="11269" max="11271" width="24.42578125" style="178" customWidth="1"/>
    <col min="11272" max="11272" width="16.425781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3" style="178" customWidth="1"/>
    <col min="11525" max="11527" width="24.42578125" style="178" customWidth="1"/>
    <col min="11528" max="11528" width="16.425781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3" style="178" customWidth="1"/>
    <col min="11781" max="11783" width="24.42578125" style="178" customWidth="1"/>
    <col min="11784" max="11784" width="16.425781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3" style="178" customWidth="1"/>
    <col min="12037" max="12039" width="24.42578125" style="178" customWidth="1"/>
    <col min="12040" max="12040" width="16.425781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3" style="178" customWidth="1"/>
    <col min="12293" max="12295" width="24.42578125" style="178" customWidth="1"/>
    <col min="12296" max="12296" width="16.425781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3" style="178" customWidth="1"/>
    <col min="12549" max="12551" width="24.42578125" style="178" customWidth="1"/>
    <col min="12552" max="12552" width="16.425781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3" style="178" customWidth="1"/>
    <col min="12805" max="12807" width="24.42578125" style="178" customWidth="1"/>
    <col min="12808" max="12808" width="16.425781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3" style="178" customWidth="1"/>
    <col min="13061" max="13063" width="24.42578125" style="178" customWidth="1"/>
    <col min="13064" max="13064" width="16.425781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3" style="178" customWidth="1"/>
    <col min="13317" max="13319" width="24.42578125" style="178" customWidth="1"/>
    <col min="13320" max="13320" width="16.425781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3" style="178" customWidth="1"/>
    <col min="13573" max="13575" width="24.42578125" style="178" customWidth="1"/>
    <col min="13576" max="13576" width="16.425781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3" style="178" customWidth="1"/>
    <col min="13829" max="13831" width="24.42578125" style="178" customWidth="1"/>
    <col min="13832" max="13832" width="16.425781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3" style="178" customWidth="1"/>
    <col min="14085" max="14087" width="24.42578125" style="178" customWidth="1"/>
    <col min="14088" max="14088" width="16.425781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3" style="178" customWidth="1"/>
    <col min="14341" max="14343" width="24.42578125" style="178" customWidth="1"/>
    <col min="14344" max="14344" width="16.425781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3" style="178" customWidth="1"/>
    <col min="14597" max="14599" width="24.42578125" style="178" customWidth="1"/>
    <col min="14600" max="14600" width="16.425781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3" style="178" customWidth="1"/>
    <col min="14853" max="14855" width="24.42578125" style="178" customWidth="1"/>
    <col min="14856" max="14856" width="16.425781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3" style="178" customWidth="1"/>
    <col min="15109" max="15111" width="24.42578125" style="178" customWidth="1"/>
    <col min="15112" max="15112" width="16.425781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3" style="178" customWidth="1"/>
    <col min="15365" max="15367" width="24.42578125" style="178" customWidth="1"/>
    <col min="15368" max="15368" width="16.425781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3" style="178" customWidth="1"/>
    <col min="15621" max="15623" width="24.42578125" style="178" customWidth="1"/>
    <col min="15624" max="15624" width="16.425781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3" style="178" customWidth="1"/>
    <col min="15877" max="15879" width="24.42578125" style="178" customWidth="1"/>
    <col min="15880" max="15880" width="16.425781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3" style="178" customWidth="1"/>
    <col min="16133" max="16135" width="24.42578125" style="178" customWidth="1"/>
    <col min="16136" max="16136" width="16.425781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447</v>
      </c>
    </row>
    <row r="2" spans="1:10" ht="12.75" customHeight="1" x14ac:dyDescent="0.3">
      <c r="A2" s="177"/>
      <c r="B2" s="177"/>
      <c r="C2" s="177"/>
      <c r="D2" s="177"/>
    </row>
    <row r="3" spans="1:10" ht="46.5" customHeight="1" x14ac:dyDescent="0.25">
      <c r="A3" s="1283" t="s">
        <v>504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7.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  <c r="H9" s="191"/>
    </row>
    <row r="10" spans="1:10" s="180" customFormat="1" ht="15.75" customHeight="1" x14ac:dyDescent="0.25">
      <c r="A10" s="1284"/>
      <c r="B10" s="1284"/>
      <c r="C10" s="1284"/>
      <c r="D10" s="1284"/>
      <c r="H10" s="191"/>
    </row>
    <row r="11" spans="1:10" s="180" customFormat="1" ht="15.75" customHeight="1" x14ac:dyDescent="0.25">
      <c r="A11" s="1277"/>
      <c r="B11" s="1277"/>
      <c r="C11" s="1277"/>
      <c r="D11" s="1277"/>
      <c r="H11" s="191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0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0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8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  <c r="H20" s="178"/>
    </row>
    <row r="21" spans="1:8" ht="18.75" x14ac:dyDescent="0.3">
      <c r="A21" s="1281" t="s">
        <v>586</v>
      </c>
      <c r="B21" s="1282"/>
      <c r="C21" s="1282"/>
      <c r="D21" s="1282"/>
      <c r="E21" s="119"/>
      <c r="F21" s="119"/>
      <c r="G21" s="119"/>
      <c r="H21" s="178"/>
    </row>
    <row r="22" spans="1:8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8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8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8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8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8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x14ac:dyDescent="0.3">
      <c r="A29" s="122"/>
      <c r="B29" s="122"/>
      <c r="C29" s="122"/>
      <c r="D29" s="122"/>
      <c r="E29" s="314" t="s">
        <v>464</v>
      </c>
      <c r="F29" s="315">
        <f>F20+F28</f>
        <v>0</v>
      </c>
      <c r="G29" s="315">
        <f>G20+G28</f>
        <v>0</v>
      </c>
      <c r="H29" s="178"/>
    </row>
    <row r="30" spans="1:8" ht="18.75" x14ac:dyDescent="0.3">
      <c r="A30" s="122"/>
      <c r="B30" s="122"/>
      <c r="C30" s="122"/>
      <c r="D30" s="122"/>
      <c r="E30" s="314"/>
      <c r="F30" s="316"/>
      <c r="G30" s="316"/>
      <c r="H30" s="178"/>
    </row>
    <row r="31" spans="1:8" ht="18.75" x14ac:dyDescent="0.3">
      <c r="A31" s="122"/>
      <c r="B31" s="122"/>
      <c r="C31" s="122"/>
      <c r="D31" s="122"/>
      <c r="E31" s="314"/>
      <c r="F31" s="316"/>
      <c r="G31" s="316"/>
      <c r="H31" s="178"/>
    </row>
    <row r="32" spans="1:8" ht="18.75" x14ac:dyDescent="0.25">
      <c r="A32" s="696" t="s">
        <v>762</v>
      </c>
      <c r="B32" s="538"/>
      <c r="C32" s="537"/>
      <c r="D32" s="864" t="s">
        <v>1101</v>
      </c>
      <c r="E32" s="538"/>
      <c r="F32" s="122"/>
      <c r="G32" s="538"/>
      <c r="H32" s="178"/>
    </row>
    <row r="33" spans="1:8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  <c r="H33" s="178"/>
    </row>
    <row r="34" spans="1:8" x14ac:dyDescent="0.25">
      <c r="A34" s="297"/>
      <c r="B34" s="41"/>
      <c r="C34" s="41"/>
      <c r="D34" s="41"/>
      <c r="E34" s="41"/>
      <c r="F34" s="122"/>
      <c r="G34" s="41"/>
      <c r="H34" s="178"/>
    </row>
    <row r="35" spans="1:8" ht="18.75" x14ac:dyDescent="0.25">
      <c r="A35" s="536" t="s">
        <v>133</v>
      </c>
      <c r="B35" s="538"/>
      <c r="C35" s="537"/>
      <c r="D35" s="869" t="s">
        <v>1104</v>
      </c>
      <c r="E35" s="538"/>
      <c r="F35" s="122"/>
      <c r="G35" s="538"/>
      <c r="H35" s="178"/>
    </row>
    <row r="36" spans="1:8" x14ac:dyDescent="0.25">
      <c r="A36" s="122"/>
      <c r="B36" s="297"/>
      <c r="C36" s="298" t="s">
        <v>131</v>
      </c>
      <c r="D36" s="298" t="s">
        <v>132</v>
      </c>
      <c r="E36" s="297"/>
      <c r="F36" s="122"/>
      <c r="G36" s="297"/>
      <c r="H36" s="178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22"/>
  <sheetViews>
    <sheetView view="pageBreakPreview" zoomScale="85" zoomScaleSheetLayoutView="85" workbookViewId="0">
      <selection activeCell="C46" activeCellId="1" sqref="U15 C46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4" width="21.42578125" style="53" customWidth="1"/>
    <col min="5" max="5" width="20.28515625" style="53" customWidth="1"/>
    <col min="6" max="6" width="26.140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74" t="s">
        <v>661</v>
      </c>
    </row>
    <row r="2" spans="1:11" x14ac:dyDescent="0.3">
      <c r="E2" s="57"/>
    </row>
    <row r="3" spans="1:11" ht="55.9" customHeight="1" x14ac:dyDescent="0.3">
      <c r="A3" s="1255" t="s">
        <v>667</v>
      </c>
      <c r="B3" s="1255"/>
      <c r="C3" s="1255"/>
      <c r="D3" s="1255"/>
      <c r="E3" s="1255"/>
      <c r="F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662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694</v>
      </c>
      <c r="B6" s="1242"/>
      <c r="C6" s="1242"/>
      <c r="D6" s="1242"/>
      <c r="E6" s="1242"/>
      <c r="F6" s="1242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448" t="s">
        <v>282</v>
      </c>
      <c r="B9" s="448" t="s">
        <v>297</v>
      </c>
      <c r="C9" s="435" t="s">
        <v>343</v>
      </c>
      <c r="D9" s="435" t="s">
        <v>663</v>
      </c>
      <c r="E9" s="435" t="s">
        <v>664</v>
      </c>
      <c r="F9" s="449" t="s">
        <v>300</v>
      </c>
    </row>
    <row r="10" spans="1:11" s="115" customFormat="1" ht="24.75" customHeight="1" x14ac:dyDescent="0.25">
      <c r="A10" s="613">
        <v>1</v>
      </c>
      <c r="B10" s="613">
        <v>2</v>
      </c>
      <c r="C10" s="613">
        <v>3</v>
      </c>
      <c r="D10" s="613">
        <v>4</v>
      </c>
      <c r="E10" s="613">
        <v>5</v>
      </c>
      <c r="F10" s="437" t="s">
        <v>333</v>
      </c>
    </row>
    <row r="11" spans="1:11" x14ac:dyDescent="0.3">
      <c r="A11" s="65">
        <v>1</v>
      </c>
      <c r="B11" s="66"/>
      <c r="C11" s="67"/>
      <c r="D11" s="67"/>
      <c r="E11" s="68"/>
      <c r="F11" s="199">
        <f>C11*D11*E11</f>
        <v>0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457"/>
      <c r="B14" s="453" t="s">
        <v>295</v>
      </c>
      <c r="C14" s="462" t="s">
        <v>305</v>
      </c>
      <c r="D14" s="462" t="s">
        <v>305</v>
      </c>
      <c r="E14" s="462" t="s">
        <v>305</v>
      </c>
      <c r="F14" s="614">
        <f>F11</f>
        <v>0</v>
      </c>
      <c r="G14" s="200"/>
    </row>
    <row r="16" spans="1:11" s="300" customFormat="1" x14ac:dyDescent="0.25">
      <c r="A16" s="566"/>
      <c r="B16" s="240"/>
      <c r="C16" s="567"/>
      <c r="D16" s="240"/>
      <c r="E16" s="567"/>
      <c r="F16" s="240"/>
      <c r="G16" s="240"/>
      <c r="H16" s="567"/>
    </row>
    <row r="17" spans="1:8" s="300" customFormat="1" ht="15.75" x14ac:dyDescent="0.25">
      <c r="A17" s="337"/>
      <c r="B17" s="514"/>
      <c r="C17" s="567"/>
      <c r="D17" s="514"/>
      <c r="E17" s="567"/>
      <c r="F17" s="514"/>
      <c r="G17" s="514"/>
      <c r="H17" s="567"/>
    </row>
    <row r="18" spans="1:8" s="178" customFormat="1" x14ac:dyDescent="0.25">
      <c r="A18" s="696" t="s">
        <v>762</v>
      </c>
      <c r="B18" s="538"/>
      <c r="D18" s="537"/>
      <c r="F18" s="864" t="s">
        <v>1101</v>
      </c>
      <c r="G18" s="538"/>
      <c r="H18" s="538"/>
    </row>
    <row r="19" spans="1:8" s="178" customFormat="1" ht="15.75" x14ac:dyDescent="0.25">
      <c r="A19" s="122"/>
      <c r="B19" s="297"/>
      <c r="D19" s="298" t="s">
        <v>131</v>
      </c>
      <c r="F19" s="298" t="s">
        <v>132</v>
      </c>
      <c r="G19" s="297"/>
      <c r="H19" s="297"/>
    </row>
    <row r="20" spans="1:8" s="178" customFormat="1" ht="15.75" x14ac:dyDescent="0.25">
      <c r="A20" s="297"/>
      <c r="B20" s="41"/>
      <c r="D20" s="41"/>
      <c r="F20" s="41"/>
      <c r="G20" s="41"/>
      <c r="H20" s="41"/>
    </row>
    <row r="21" spans="1:8" s="178" customFormat="1" x14ac:dyDescent="0.25">
      <c r="A21" s="536" t="s">
        <v>133</v>
      </c>
      <c r="B21" s="538"/>
      <c r="D21" s="537"/>
      <c r="F21" s="869" t="s">
        <v>1104</v>
      </c>
      <c r="G21" s="538"/>
      <c r="H21" s="538"/>
    </row>
    <row r="22" spans="1:8" s="178" customFormat="1" ht="15.75" x14ac:dyDescent="0.25">
      <c r="A22" s="122"/>
      <c r="B22" s="297"/>
      <c r="D22" s="298" t="s">
        <v>131</v>
      </c>
      <c r="F22" s="298" t="s">
        <v>132</v>
      </c>
      <c r="G22" s="297"/>
      <c r="H22" s="297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L88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42578125" style="122" customWidth="1"/>
    <col min="2" max="2" width="67.5703125" style="122" customWidth="1"/>
    <col min="3" max="3" width="30.7109375" style="122" customWidth="1"/>
    <col min="4" max="4" width="21.140625" style="122" customWidth="1"/>
    <col min="5" max="5" width="35.7109375" style="122" customWidth="1"/>
    <col min="6" max="8" width="25.140625" style="201" customWidth="1"/>
    <col min="9" max="10" width="12.85546875" style="202" customWidth="1"/>
    <col min="11" max="257" width="9.140625" style="122"/>
    <col min="258" max="258" width="8.42578125" style="122" customWidth="1"/>
    <col min="259" max="259" width="67.5703125" style="122" customWidth="1"/>
    <col min="260" max="260" width="30.7109375" style="122" customWidth="1"/>
    <col min="261" max="261" width="21.140625" style="122" customWidth="1"/>
    <col min="262" max="262" width="35.7109375" style="122" customWidth="1"/>
    <col min="263" max="264" width="19.28515625" style="122" customWidth="1"/>
    <col min="265" max="265" width="12.85546875" style="122" customWidth="1"/>
    <col min="266" max="513" width="9.140625" style="122"/>
    <col min="514" max="514" width="8.42578125" style="122" customWidth="1"/>
    <col min="515" max="515" width="67.5703125" style="122" customWidth="1"/>
    <col min="516" max="516" width="30.7109375" style="122" customWidth="1"/>
    <col min="517" max="517" width="21.140625" style="122" customWidth="1"/>
    <col min="518" max="518" width="35.7109375" style="122" customWidth="1"/>
    <col min="519" max="520" width="19.28515625" style="122" customWidth="1"/>
    <col min="521" max="521" width="12.85546875" style="122" customWidth="1"/>
    <col min="522" max="769" width="9.140625" style="122"/>
    <col min="770" max="770" width="8.42578125" style="122" customWidth="1"/>
    <col min="771" max="771" width="67.5703125" style="122" customWidth="1"/>
    <col min="772" max="772" width="30.7109375" style="122" customWidth="1"/>
    <col min="773" max="773" width="21.140625" style="122" customWidth="1"/>
    <col min="774" max="774" width="35.7109375" style="122" customWidth="1"/>
    <col min="775" max="776" width="19.28515625" style="122" customWidth="1"/>
    <col min="777" max="777" width="12.85546875" style="122" customWidth="1"/>
    <col min="778" max="1025" width="9.140625" style="122"/>
    <col min="1026" max="1026" width="8.42578125" style="122" customWidth="1"/>
    <col min="1027" max="1027" width="67.5703125" style="122" customWidth="1"/>
    <col min="1028" max="1028" width="30.7109375" style="122" customWidth="1"/>
    <col min="1029" max="1029" width="21.140625" style="122" customWidth="1"/>
    <col min="1030" max="1030" width="35.7109375" style="122" customWidth="1"/>
    <col min="1031" max="1032" width="19.28515625" style="122" customWidth="1"/>
    <col min="1033" max="1033" width="12.85546875" style="122" customWidth="1"/>
    <col min="1034" max="1281" width="9.140625" style="122"/>
    <col min="1282" max="1282" width="8.42578125" style="122" customWidth="1"/>
    <col min="1283" max="1283" width="67.5703125" style="122" customWidth="1"/>
    <col min="1284" max="1284" width="30.7109375" style="122" customWidth="1"/>
    <col min="1285" max="1285" width="21.140625" style="122" customWidth="1"/>
    <col min="1286" max="1286" width="35.7109375" style="122" customWidth="1"/>
    <col min="1287" max="1288" width="19.28515625" style="122" customWidth="1"/>
    <col min="1289" max="1289" width="12.85546875" style="122" customWidth="1"/>
    <col min="1290" max="1537" width="9.140625" style="122"/>
    <col min="1538" max="1538" width="8.42578125" style="122" customWidth="1"/>
    <col min="1539" max="1539" width="67.5703125" style="122" customWidth="1"/>
    <col min="1540" max="1540" width="30.7109375" style="122" customWidth="1"/>
    <col min="1541" max="1541" width="21.140625" style="122" customWidth="1"/>
    <col min="1542" max="1542" width="35.7109375" style="122" customWidth="1"/>
    <col min="1543" max="1544" width="19.28515625" style="122" customWidth="1"/>
    <col min="1545" max="1545" width="12.85546875" style="122" customWidth="1"/>
    <col min="1546" max="1793" width="9.140625" style="122"/>
    <col min="1794" max="1794" width="8.42578125" style="122" customWidth="1"/>
    <col min="1795" max="1795" width="67.5703125" style="122" customWidth="1"/>
    <col min="1796" max="1796" width="30.7109375" style="122" customWidth="1"/>
    <col min="1797" max="1797" width="21.140625" style="122" customWidth="1"/>
    <col min="1798" max="1798" width="35.7109375" style="122" customWidth="1"/>
    <col min="1799" max="1800" width="19.28515625" style="122" customWidth="1"/>
    <col min="1801" max="1801" width="12.85546875" style="122" customWidth="1"/>
    <col min="1802" max="2049" width="9.140625" style="122"/>
    <col min="2050" max="2050" width="8.42578125" style="122" customWidth="1"/>
    <col min="2051" max="2051" width="67.5703125" style="122" customWidth="1"/>
    <col min="2052" max="2052" width="30.7109375" style="122" customWidth="1"/>
    <col min="2053" max="2053" width="21.140625" style="122" customWidth="1"/>
    <col min="2054" max="2054" width="35.7109375" style="122" customWidth="1"/>
    <col min="2055" max="2056" width="19.28515625" style="122" customWidth="1"/>
    <col min="2057" max="2057" width="12.85546875" style="122" customWidth="1"/>
    <col min="2058" max="2305" width="9.140625" style="122"/>
    <col min="2306" max="2306" width="8.42578125" style="122" customWidth="1"/>
    <col min="2307" max="2307" width="67.5703125" style="122" customWidth="1"/>
    <col min="2308" max="2308" width="30.7109375" style="122" customWidth="1"/>
    <col min="2309" max="2309" width="21.140625" style="122" customWidth="1"/>
    <col min="2310" max="2310" width="35.7109375" style="122" customWidth="1"/>
    <col min="2311" max="2312" width="19.28515625" style="122" customWidth="1"/>
    <col min="2313" max="2313" width="12.85546875" style="122" customWidth="1"/>
    <col min="2314" max="2561" width="9.140625" style="122"/>
    <col min="2562" max="2562" width="8.42578125" style="122" customWidth="1"/>
    <col min="2563" max="2563" width="67.5703125" style="122" customWidth="1"/>
    <col min="2564" max="2564" width="30.7109375" style="122" customWidth="1"/>
    <col min="2565" max="2565" width="21.140625" style="122" customWidth="1"/>
    <col min="2566" max="2566" width="35.7109375" style="122" customWidth="1"/>
    <col min="2567" max="2568" width="19.28515625" style="122" customWidth="1"/>
    <col min="2569" max="2569" width="12.85546875" style="122" customWidth="1"/>
    <col min="2570" max="2817" width="9.140625" style="122"/>
    <col min="2818" max="2818" width="8.42578125" style="122" customWidth="1"/>
    <col min="2819" max="2819" width="67.5703125" style="122" customWidth="1"/>
    <col min="2820" max="2820" width="30.7109375" style="122" customWidth="1"/>
    <col min="2821" max="2821" width="21.140625" style="122" customWidth="1"/>
    <col min="2822" max="2822" width="35.7109375" style="122" customWidth="1"/>
    <col min="2823" max="2824" width="19.28515625" style="122" customWidth="1"/>
    <col min="2825" max="2825" width="12.85546875" style="122" customWidth="1"/>
    <col min="2826" max="3073" width="9.140625" style="122"/>
    <col min="3074" max="3074" width="8.42578125" style="122" customWidth="1"/>
    <col min="3075" max="3075" width="67.5703125" style="122" customWidth="1"/>
    <col min="3076" max="3076" width="30.7109375" style="122" customWidth="1"/>
    <col min="3077" max="3077" width="21.140625" style="122" customWidth="1"/>
    <col min="3078" max="3078" width="35.7109375" style="122" customWidth="1"/>
    <col min="3079" max="3080" width="19.28515625" style="122" customWidth="1"/>
    <col min="3081" max="3081" width="12.85546875" style="122" customWidth="1"/>
    <col min="3082" max="3329" width="9.140625" style="122"/>
    <col min="3330" max="3330" width="8.42578125" style="122" customWidth="1"/>
    <col min="3331" max="3331" width="67.5703125" style="122" customWidth="1"/>
    <col min="3332" max="3332" width="30.7109375" style="122" customWidth="1"/>
    <col min="3333" max="3333" width="21.140625" style="122" customWidth="1"/>
    <col min="3334" max="3334" width="35.7109375" style="122" customWidth="1"/>
    <col min="3335" max="3336" width="19.28515625" style="122" customWidth="1"/>
    <col min="3337" max="3337" width="12.85546875" style="122" customWidth="1"/>
    <col min="3338" max="3585" width="9.140625" style="122"/>
    <col min="3586" max="3586" width="8.42578125" style="122" customWidth="1"/>
    <col min="3587" max="3587" width="67.5703125" style="122" customWidth="1"/>
    <col min="3588" max="3588" width="30.7109375" style="122" customWidth="1"/>
    <col min="3589" max="3589" width="21.140625" style="122" customWidth="1"/>
    <col min="3590" max="3590" width="35.7109375" style="122" customWidth="1"/>
    <col min="3591" max="3592" width="19.28515625" style="122" customWidth="1"/>
    <col min="3593" max="3593" width="12.85546875" style="122" customWidth="1"/>
    <col min="3594" max="3841" width="9.140625" style="122"/>
    <col min="3842" max="3842" width="8.42578125" style="122" customWidth="1"/>
    <col min="3843" max="3843" width="67.5703125" style="122" customWidth="1"/>
    <col min="3844" max="3844" width="30.7109375" style="122" customWidth="1"/>
    <col min="3845" max="3845" width="21.140625" style="122" customWidth="1"/>
    <col min="3846" max="3846" width="35.7109375" style="122" customWidth="1"/>
    <col min="3847" max="3848" width="19.28515625" style="122" customWidth="1"/>
    <col min="3849" max="3849" width="12.85546875" style="122" customWidth="1"/>
    <col min="3850" max="4097" width="9.140625" style="122"/>
    <col min="4098" max="4098" width="8.42578125" style="122" customWidth="1"/>
    <col min="4099" max="4099" width="67.5703125" style="122" customWidth="1"/>
    <col min="4100" max="4100" width="30.7109375" style="122" customWidth="1"/>
    <col min="4101" max="4101" width="21.140625" style="122" customWidth="1"/>
    <col min="4102" max="4102" width="35.7109375" style="122" customWidth="1"/>
    <col min="4103" max="4104" width="19.28515625" style="122" customWidth="1"/>
    <col min="4105" max="4105" width="12.85546875" style="122" customWidth="1"/>
    <col min="4106" max="4353" width="9.140625" style="122"/>
    <col min="4354" max="4354" width="8.42578125" style="122" customWidth="1"/>
    <col min="4355" max="4355" width="67.5703125" style="122" customWidth="1"/>
    <col min="4356" max="4356" width="30.7109375" style="122" customWidth="1"/>
    <col min="4357" max="4357" width="21.140625" style="122" customWidth="1"/>
    <col min="4358" max="4358" width="35.7109375" style="122" customWidth="1"/>
    <col min="4359" max="4360" width="19.28515625" style="122" customWidth="1"/>
    <col min="4361" max="4361" width="12.85546875" style="122" customWidth="1"/>
    <col min="4362" max="4609" width="9.140625" style="122"/>
    <col min="4610" max="4610" width="8.42578125" style="122" customWidth="1"/>
    <col min="4611" max="4611" width="67.5703125" style="122" customWidth="1"/>
    <col min="4612" max="4612" width="30.7109375" style="122" customWidth="1"/>
    <col min="4613" max="4613" width="21.140625" style="122" customWidth="1"/>
    <col min="4614" max="4614" width="35.7109375" style="122" customWidth="1"/>
    <col min="4615" max="4616" width="19.28515625" style="122" customWidth="1"/>
    <col min="4617" max="4617" width="12.85546875" style="122" customWidth="1"/>
    <col min="4618" max="4865" width="9.140625" style="122"/>
    <col min="4866" max="4866" width="8.42578125" style="122" customWidth="1"/>
    <col min="4867" max="4867" width="67.5703125" style="122" customWidth="1"/>
    <col min="4868" max="4868" width="30.7109375" style="122" customWidth="1"/>
    <col min="4869" max="4869" width="21.140625" style="122" customWidth="1"/>
    <col min="4870" max="4870" width="35.7109375" style="122" customWidth="1"/>
    <col min="4871" max="4872" width="19.28515625" style="122" customWidth="1"/>
    <col min="4873" max="4873" width="12.85546875" style="122" customWidth="1"/>
    <col min="4874" max="5121" width="9.140625" style="122"/>
    <col min="5122" max="5122" width="8.42578125" style="122" customWidth="1"/>
    <col min="5123" max="5123" width="67.5703125" style="122" customWidth="1"/>
    <col min="5124" max="5124" width="30.7109375" style="122" customWidth="1"/>
    <col min="5125" max="5125" width="21.140625" style="122" customWidth="1"/>
    <col min="5126" max="5126" width="35.7109375" style="122" customWidth="1"/>
    <col min="5127" max="5128" width="19.28515625" style="122" customWidth="1"/>
    <col min="5129" max="5129" width="12.85546875" style="122" customWidth="1"/>
    <col min="5130" max="5377" width="9.140625" style="122"/>
    <col min="5378" max="5378" width="8.42578125" style="122" customWidth="1"/>
    <col min="5379" max="5379" width="67.5703125" style="122" customWidth="1"/>
    <col min="5380" max="5380" width="30.7109375" style="122" customWidth="1"/>
    <col min="5381" max="5381" width="21.140625" style="122" customWidth="1"/>
    <col min="5382" max="5382" width="35.7109375" style="122" customWidth="1"/>
    <col min="5383" max="5384" width="19.28515625" style="122" customWidth="1"/>
    <col min="5385" max="5385" width="12.85546875" style="122" customWidth="1"/>
    <col min="5386" max="5633" width="9.140625" style="122"/>
    <col min="5634" max="5634" width="8.42578125" style="122" customWidth="1"/>
    <col min="5635" max="5635" width="67.5703125" style="122" customWidth="1"/>
    <col min="5636" max="5636" width="30.7109375" style="122" customWidth="1"/>
    <col min="5637" max="5637" width="21.140625" style="122" customWidth="1"/>
    <col min="5638" max="5638" width="35.7109375" style="122" customWidth="1"/>
    <col min="5639" max="5640" width="19.28515625" style="122" customWidth="1"/>
    <col min="5641" max="5641" width="12.85546875" style="122" customWidth="1"/>
    <col min="5642" max="5889" width="9.140625" style="122"/>
    <col min="5890" max="5890" width="8.42578125" style="122" customWidth="1"/>
    <col min="5891" max="5891" width="67.5703125" style="122" customWidth="1"/>
    <col min="5892" max="5892" width="30.7109375" style="122" customWidth="1"/>
    <col min="5893" max="5893" width="21.140625" style="122" customWidth="1"/>
    <col min="5894" max="5894" width="35.7109375" style="122" customWidth="1"/>
    <col min="5895" max="5896" width="19.28515625" style="122" customWidth="1"/>
    <col min="5897" max="5897" width="12.85546875" style="122" customWidth="1"/>
    <col min="5898" max="6145" width="9.140625" style="122"/>
    <col min="6146" max="6146" width="8.42578125" style="122" customWidth="1"/>
    <col min="6147" max="6147" width="67.5703125" style="122" customWidth="1"/>
    <col min="6148" max="6148" width="30.7109375" style="122" customWidth="1"/>
    <col min="6149" max="6149" width="21.140625" style="122" customWidth="1"/>
    <col min="6150" max="6150" width="35.7109375" style="122" customWidth="1"/>
    <col min="6151" max="6152" width="19.28515625" style="122" customWidth="1"/>
    <col min="6153" max="6153" width="12.85546875" style="122" customWidth="1"/>
    <col min="6154" max="6401" width="9.140625" style="122"/>
    <col min="6402" max="6402" width="8.42578125" style="122" customWidth="1"/>
    <col min="6403" max="6403" width="67.5703125" style="122" customWidth="1"/>
    <col min="6404" max="6404" width="30.7109375" style="122" customWidth="1"/>
    <col min="6405" max="6405" width="21.140625" style="122" customWidth="1"/>
    <col min="6406" max="6406" width="35.7109375" style="122" customWidth="1"/>
    <col min="6407" max="6408" width="19.28515625" style="122" customWidth="1"/>
    <col min="6409" max="6409" width="12.85546875" style="122" customWidth="1"/>
    <col min="6410" max="6657" width="9.140625" style="122"/>
    <col min="6658" max="6658" width="8.42578125" style="122" customWidth="1"/>
    <col min="6659" max="6659" width="67.5703125" style="122" customWidth="1"/>
    <col min="6660" max="6660" width="30.7109375" style="122" customWidth="1"/>
    <col min="6661" max="6661" width="21.140625" style="122" customWidth="1"/>
    <col min="6662" max="6662" width="35.7109375" style="122" customWidth="1"/>
    <col min="6663" max="6664" width="19.28515625" style="122" customWidth="1"/>
    <col min="6665" max="6665" width="12.85546875" style="122" customWidth="1"/>
    <col min="6666" max="6913" width="9.140625" style="122"/>
    <col min="6914" max="6914" width="8.42578125" style="122" customWidth="1"/>
    <col min="6915" max="6915" width="67.5703125" style="122" customWidth="1"/>
    <col min="6916" max="6916" width="30.7109375" style="122" customWidth="1"/>
    <col min="6917" max="6917" width="21.140625" style="122" customWidth="1"/>
    <col min="6918" max="6918" width="35.7109375" style="122" customWidth="1"/>
    <col min="6919" max="6920" width="19.28515625" style="122" customWidth="1"/>
    <col min="6921" max="6921" width="12.85546875" style="122" customWidth="1"/>
    <col min="6922" max="7169" width="9.140625" style="122"/>
    <col min="7170" max="7170" width="8.42578125" style="122" customWidth="1"/>
    <col min="7171" max="7171" width="67.5703125" style="122" customWidth="1"/>
    <col min="7172" max="7172" width="30.7109375" style="122" customWidth="1"/>
    <col min="7173" max="7173" width="21.140625" style="122" customWidth="1"/>
    <col min="7174" max="7174" width="35.7109375" style="122" customWidth="1"/>
    <col min="7175" max="7176" width="19.28515625" style="122" customWidth="1"/>
    <col min="7177" max="7177" width="12.85546875" style="122" customWidth="1"/>
    <col min="7178" max="7425" width="9.140625" style="122"/>
    <col min="7426" max="7426" width="8.42578125" style="122" customWidth="1"/>
    <col min="7427" max="7427" width="67.5703125" style="122" customWidth="1"/>
    <col min="7428" max="7428" width="30.7109375" style="122" customWidth="1"/>
    <col min="7429" max="7429" width="21.140625" style="122" customWidth="1"/>
    <col min="7430" max="7430" width="35.7109375" style="122" customWidth="1"/>
    <col min="7431" max="7432" width="19.28515625" style="122" customWidth="1"/>
    <col min="7433" max="7433" width="12.85546875" style="122" customWidth="1"/>
    <col min="7434" max="7681" width="9.140625" style="122"/>
    <col min="7682" max="7682" width="8.42578125" style="122" customWidth="1"/>
    <col min="7683" max="7683" width="67.5703125" style="122" customWidth="1"/>
    <col min="7684" max="7684" width="30.7109375" style="122" customWidth="1"/>
    <col min="7685" max="7685" width="21.140625" style="122" customWidth="1"/>
    <col min="7686" max="7686" width="35.7109375" style="122" customWidth="1"/>
    <col min="7687" max="7688" width="19.28515625" style="122" customWidth="1"/>
    <col min="7689" max="7689" width="12.85546875" style="122" customWidth="1"/>
    <col min="7690" max="7937" width="9.140625" style="122"/>
    <col min="7938" max="7938" width="8.42578125" style="122" customWidth="1"/>
    <col min="7939" max="7939" width="67.5703125" style="122" customWidth="1"/>
    <col min="7940" max="7940" width="30.7109375" style="122" customWidth="1"/>
    <col min="7941" max="7941" width="21.140625" style="122" customWidth="1"/>
    <col min="7942" max="7942" width="35.7109375" style="122" customWidth="1"/>
    <col min="7943" max="7944" width="19.28515625" style="122" customWidth="1"/>
    <col min="7945" max="7945" width="12.85546875" style="122" customWidth="1"/>
    <col min="7946" max="8193" width="9.140625" style="122"/>
    <col min="8194" max="8194" width="8.42578125" style="122" customWidth="1"/>
    <col min="8195" max="8195" width="67.5703125" style="122" customWidth="1"/>
    <col min="8196" max="8196" width="30.7109375" style="122" customWidth="1"/>
    <col min="8197" max="8197" width="21.140625" style="122" customWidth="1"/>
    <col min="8198" max="8198" width="35.7109375" style="122" customWidth="1"/>
    <col min="8199" max="8200" width="19.28515625" style="122" customWidth="1"/>
    <col min="8201" max="8201" width="12.85546875" style="122" customWidth="1"/>
    <col min="8202" max="8449" width="9.140625" style="122"/>
    <col min="8450" max="8450" width="8.42578125" style="122" customWidth="1"/>
    <col min="8451" max="8451" width="67.5703125" style="122" customWidth="1"/>
    <col min="8452" max="8452" width="30.7109375" style="122" customWidth="1"/>
    <col min="8453" max="8453" width="21.140625" style="122" customWidth="1"/>
    <col min="8454" max="8454" width="35.7109375" style="122" customWidth="1"/>
    <col min="8455" max="8456" width="19.28515625" style="122" customWidth="1"/>
    <col min="8457" max="8457" width="12.85546875" style="122" customWidth="1"/>
    <col min="8458" max="8705" width="9.140625" style="122"/>
    <col min="8706" max="8706" width="8.42578125" style="122" customWidth="1"/>
    <col min="8707" max="8707" width="67.5703125" style="122" customWidth="1"/>
    <col min="8708" max="8708" width="30.7109375" style="122" customWidth="1"/>
    <col min="8709" max="8709" width="21.140625" style="122" customWidth="1"/>
    <col min="8710" max="8710" width="35.7109375" style="122" customWidth="1"/>
    <col min="8711" max="8712" width="19.28515625" style="122" customWidth="1"/>
    <col min="8713" max="8713" width="12.85546875" style="122" customWidth="1"/>
    <col min="8714" max="8961" width="9.140625" style="122"/>
    <col min="8962" max="8962" width="8.42578125" style="122" customWidth="1"/>
    <col min="8963" max="8963" width="67.5703125" style="122" customWidth="1"/>
    <col min="8964" max="8964" width="30.7109375" style="122" customWidth="1"/>
    <col min="8965" max="8965" width="21.140625" style="122" customWidth="1"/>
    <col min="8966" max="8966" width="35.7109375" style="122" customWidth="1"/>
    <col min="8967" max="8968" width="19.28515625" style="122" customWidth="1"/>
    <col min="8969" max="8969" width="12.85546875" style="122" customWidth="1"/>
    <col min="8970" max="9217" width="9.140625" style="122"/>
    <col min="9218" max="9218" width="8.42578125" style="122" customWidth="1"/>
    <col min="9219" max="9219" width="67.5703125" style="122" customWidth="1"/>
    <col min="9220" max="9220" width="30.7109375" style="122" customWidth="1"/>
    <col min="9221" max="9221" width="21.140625" style="122" customWidth="1"/>
    <col min="9222" max="9222" width="35.7109375" style="122" customWidth="1"/>
    <col min="9223" max="9224" width="19.28515625" style="122" customWidth="1"/>
    <col min="9225" max="9225" width="12.85546875" style="122" customWidth="1"/>
    <col min="9226" max="9473" width="9.140625" style="122"/>
    <col min="9474" max="9474" width="8.42578125" style="122" customWidth="1"/>
    <col min="9475" max="9475" width="67.5703125" style="122" customWidth="1"/>
    <col min="9476" max="9476" width="30.7109375" style="122" customWidth="1"/>
    <col min="9477" max="9477" width="21.140625" style="122" customWidth="1"/>
    <col min="9478" max="9478" width="35.7109375" style="122" customWidth="1"/>
    <col min="9479" max="9480" width="19.28515625" style="122" customWidth="1"/>
    <col min="9481" max="9481" width="12.85546875" style="122" customWidth="1"/>
    <col min="9482" max="9729" width="9.140625" style="122"/>
    <col min="9730" max="9730" width="8.42578125" style="122" customWidth="1"/>
    <col min="9731" max="9731" width="67.5703125" style="122" customWidth="1"/>
    <col min="9732" max="9732" width="30.7109375" style="122" customWidth="1"/>
    <col min="9733" max="9733" width="21.140625" style="122" customWidth="1"/>
    <col min="9734" max="9734" width="35.7109375" style="122" customWidth="1"/>
    <col min="9735" max="9736" width="19.28515625" style="122" customWidth="1"/>
    <col min="9737" max="9737" width="12.85546875" style="122" customWidth="1"/>
    <col min="9738" max="9985" width="9.140625" style="122"/>
    <col min="9986" max="9986" width="8.42578125" style="122" customWidth="1"/>
    <col min="9987" max="9987" width="67.5703125" style="122" customWidth="1"/>
    <col min="9988" max="9988" width="30.7109375" style="122" customWidth="1"/>
    <col min="9989" max="9989" width="21.140625" style="122" customWidth="1"/>
    <col min="9990" max="9990" width="35.7109375" style="122" customWidth="1"/>
    <col min="9991" max="9992" width="19.28515625" style="122" customWidth="1"/>
    <col min="9993" max="9993" width="12.85546875" style="122" customWidth="1"/>
    <col min="9994" max="10241" width="9.140625" style="122"/>
    <col min="10242" max="10242" width="8.42578125" style="122" customWidth="1"/>
    <col min="10243" max="10243" width="67.5703125" style="122" customWidth="1"/>
    <col min="10244" max="10244" width="30.7109375" style="122" customWidth="1"/>
    <col min="10245" max="10245" width="21.140625" style="122" customWidth="1"/>
    <col min="10246" max="10246" width="35.7109375" style="122" customWidth="1"/>
    <col min="10247" max="10248" width="19.28515625" style="122" customWidth="1"/>
    <col min="10249" max="10249" width="12.85546875" style="122" customWidth="1"/>
    <col min="10250" max="10497" width="9.140625" style="122"/>
    <col min="10498" max="10498" width="8.42578125" style="122" customWidth="1"/>
    <col min="10499" max="10499" width="67.5703125" style="122" customWidth="1"/>
    <col min="10500" max="10500" width="30.7109375" style="122" customWidth="1"/>
    <col min="10501" max="10501" width="21.140625" style="122" customWidth="1"/>
    <col min="10502" max="10502" width="35.7109375" style="122" customWidth="1"/>
    <col min="10503" max="10504" width="19.28515625" style="122" customWidth="1"/>
    <col min="10505" max="10505" width="12.85546875" style="122" customWidth="1"/>
    <col min="10506" max="10753" width="9.140625" style="122"/>
    <col min="10754" max="10754" width="8.42578125" style="122" customWidth="1"/>
    <col min="10755" max="10755" width="67.5703125" style="122" customWidth="1"/>
    <col min="10756" max="10756" width="30.7109375" style="122" customWidth="1"/>
    <col min="10757" max="10757" width="21.140625" style="122" customWidth="1"/>
    <col min="10758" max="10758" width="35.7109375" style="122" customWidth="1"/>
    <col min="10759" max="10760" width="19.28515625" style="122" customWidth="1"/>
    <col min="10761" max="10761" width="12.85546875" style="122" customWidth="1"/>
    <col min="10762" max="11009" width="9.140625" style="122"/>
    <col min="11010" max="11010" width="8.42578125" style="122" customWidth="1"/>
    <col min="11011" max="11011" width="67.5703125" style="122" customWidth="1"/>
    <col min="11012" max="11012" width="30.7109375" style="122" customWidth="1"/>
    <col min="11013" max="11013" width="21.140625" style="122" customWidth="1"/>
    <col min="11014" max="11014" width="35.7109375" style="122" customWidth="1"/>
    <col min="11015" max="11016" width="19.28515625" style="122" customWidth="1"/>
    <col min="11017" max="11017" width="12.85546875" style="122" customWidth="1"/>
    <col min="11018" max="11265" width="9.140625" style="122"/>
    <col min="11266" max="11266" width="8.42578125" style="122" customWidth="1"/>
    <col min="11267" max="11267" width="67.5703125" style="122" customWidth="1"/>
    <col min="11268" max="11268" width="30.7109375" style="122" customWidth="1"/>
    <col min="11269" max="11269" width="21.140625" style="122" customWidth="1"/>
    <col min="11270" max="11270" width="35.7109375" style="122" customWidth="1"/>
    <col min="11271" max="11272" width="19.28515625" style="122" customWidth="1"/>
    <col min="11273" max="11273" width="12.85546875" style="122" customWidth="1"/>
    <col min="11274" max="11521" width="9.140625" style="122"/>
    <col min="11522" max="11522" width="8.42578125" style="122" customWidth="1"/>
    <col min="11523" max="11523" width="67.5703125" style="122" customWidth="1"/>
    <col min="11524" max="11524" width="30.7109375" style="122" customWidth="1"/>
    <col min="11525" max="11525" width="21.140625" style="122" customWidth="1"/>
    <col min="11526" max="11526" width="35.7109375" style="122" customWidth="1"/>
    <col min="11527" max="11528" width="19.28515625" style="122" customWidth="1"/>
    <col min="11529" max="11529" width="12.85546875" style="122" customWidth="1"/>
    <col min="11530" max="11777" width="9.140625" style="122"/>
    <col min="11778" max="11778" width="8.42578125" style="122" customWidth="1"/>
    <col min="11779" max="11779" width="67.5703125" style="122" customWidth="1"/>
    <col min="11780" max="11780" width="30.7109375" style="122" customWidth="1"/>
    <col min="11781" max="11781" width="21.140625" style="122" customWidth="1"/>
    <col min="11782" max="11782" width="35.7109375" style="122" customWidth="1"/>
    <col min="11783" max="11784" width="19.28515625" style="122" customWidth="1"/>
    <col min="11785" max="11785" width="12.85546875" style="122" customWidth="1"/>
    <col min="11786" max="12033" width="9.140625" style="122"/>
    <col min="12034" max="12034" width="8.42578125" style="122" customWidth="1"/>
    <col min="12035" max="12035" width="67.5703125" style="122" customWidth="1"/>
    <col min="12036" max="12036" width="30.7109375" style="122" customWidth="1"/>
    <col min="12037" max="12037" width="21.140625" style="122" customWidth="1"/>
    <col min="12038" max="12038" width="35.7109375" style="122" customWidth="1"/>
    <col min="12039" max="12040" width="19.28515625" style="122" customWidth="1"/>
    <col min="12041" max="12041" width="12.85546875" style="122" customWidth="1"/>
    <col min="12042" max="12289" width="9.140625" style="122"/>
    <col min="12290" max="12290" width="8.42578125" style="122" customWidth="1"/>
    <col min="12291" max="12291" width="67.5703125" style="122" customWidth="1"/>
    <col min="12292" max="12292" width="30.7109375" style="122" customWidth="1"/>
    <col min="12293" max="12293" width="21.140625" style="122" customWidth="1"/>
    <col min="12294" max="12294" width="35.7109375" style="122" customWidth="1"/>
    <col min="12295" max="12296" width="19.28515625" style="122" customWidth="1"/>
    <col min="12297" max="12297" width="12.85546875" style="122" customWidth="1"/>
    <col min="12298" max="12545" width="9.140625" style="122"/>
    <col min="12546" max="12546" width="8.42578125" style="122" customWidth="1"/>
    <col min="12547" max="12547" width="67.5703125" style="122" customWidth="1"/>
    <col min="12548" max="12548" width="30.7109375" style="122" customWidth="1"/>
    <col min="12549" max="12549" width="21.140625" style="122" customWidth="1"/>
    <col min="12550" max="12550" width="35.7109375" style="122" customWidth="1"/>
    <col min="12551" max="12552" width="19.28515625" style="122" customWidth="1"/>
    <col min="12553" max="12553" width="12.85546875" style="122" customWidth="1"/>
    <col min="12554" max="12801" width="9.140625" style="122"/>
    <col min="12802" max="12802" width="8.42578125" style="122" customWidth="1"/>
    <col min="12803" max="12803" width="67.5703125" style="122" customWidth="1"/>
    <col min="12804" max="12804" width="30.7109375" style="122" customWidth="1"/>
    <col min="12805" max="12805" width="21.140625" style="122" customWidth="1"/>
    <col min="12806" max="12806" width="35.7109375" style="122" customWidth="1"/>
    <col min="12807" max="12808" width="19.28515625" style="122" customWidth="1"/>
    <col min="12809" max="12809" width="12.85546875" style="122" customWidth="1"/>
    <col min="12810" max="13057" width="9.140625" style="122"/>
    <col min="13058" max="13058" width="8.42578125" style="122" customWidth="1"/>
    <col min="13059" max="13059" width="67.5703125" style="122" customWidth="1"/>
    <col min="13060" max="13060" width="30.7109375" style="122" customWidth="1"/>
    <col min="13061" max="13061" width="21.140625" style="122" customWidth="1"/>
    <col min="13062" max="13062" width="35.7109375" style="122" customWidth="1"/>
    <col min="13063" max="13064" width="19.28515625" style="122" customWidth="1"/>
    <col min="13065" max="13065" width="12.85546875" style="122" customWidth="1"/>
    <col min="13066" max="13313" width="9.140625" style="122"/>
    <col min="13314" max="13314" width="8.42578125" style="122" customWidth="1"/>
    <col min="13315" max="13315" width="67.5703125" style="122" customWidth="1"/>
    <col min="13316" max="13316" width="30.7109375" style="122" customWidth="1"/>
    <col min="13317" max="13317" width="21.140625" style="122" customWidth="1"/>
    <col min="13318" max="13318" width="35.7109375" style="122" customWidth="1"/>
    <col min="13319" max="13320" width="19.28515625" style="122" customWidth="1"/>
    <col min="13321" max="13321" width="12.85546875" style="122" customWidth="1"/>
    <col min="13322" max="13569" width="9.140625" style="122"/>
    <col min="13570" max="13570" width="8.42578125" style="122" customWidth="1"/>
    <col min="13571" max="13571" width="67.5703125" style="122" customWidth="1"/>
    <col min="13572" max="13572" width="30.7109375" style="122" customWidth="1"/>
    <col min="13573" max="13573" width="21.140625" style="122" customWidth="1"/>
    <col min="13574" max="13574" width="35.7109375" style="122" customWidth="1"/>
    <col min="13575" max="13576" width="19.28515625" style="122" customWidth="1"/>
    <col min="13577" max="13577" width="12.85546875" style="122" customWidth="1"/>
    <col min="13578" max="13825" width="9.140625" style="122"/>
    <col min="13826" max="13826" width="8.42578125" style="122" customWidth="1"/>
    <col min="13827" max="13827" width="67.5703125" style="122" customWidth="1"/>
    <col min="13828" max="13828" width="30.7109375" style="122" customWidth="1"/>
    <col min="13829" max="13829" width="21.140625" style="122" customWidth="1"/>
    <col min="13830" max="13830" width="35.7109375" style="122" customWidth="1"/>
    <col min="13831" max="13832" width="19.28515625" style="122" customWidth="1"/>
    <col min="13833" max="13833" width="12.85546875" style="122" customWidth="1"/>
    <col min="13834" max="14081" width="9.140625" style="122"/>
    <col min="14082" max="14082" width="8.42578125" style="122" customWidth="1"/>
    <col min="14083" max="14083" width="67.5703125" style="122" customWidth="1"/>
    <col min="14084" max="14084" width="30.7109375" style="122" customWidth="1"/>
    <col min="14085" max="14085" width="21.140625" style="122" customWidth="1"/>
    <col min="14086" max="14086" width="35.7109375" style="122" customWidth="1"/>
    <col min="14087" max="14088" width="19.28515625" style="122" customWidth="1"/>
    <col min="14089" max="14089" width="12.85546875" style="122" customWidth="1"/>
    <col min="14090" max="14337" width="9.140625" style="122"/>
    <col min="14338" max="14338" width="8.42578125" style="122" customWidth="1"/>
    <col min="14339" max="14339" width="67.5703125" style="122" customWidth="1"/>
    <col min="14340" max="14340" width="30.7109375" style="122" customWidth="1"/>
    <col min="14341" max="14341" width="21.140625" style="122" customWidth="1"/>
    <col min="14342" max="14342" width="35.7109375" style="122" customWidth="1"/>
    <col min="14343" max="14344" width="19.28515625" style="122" customWidth="1"/>
    <col min="14345" max="14345" width="12.85546875" style="122" customWidth="1"/>
    <col min="14346" max="14593" width="9.140625" style="122"/>
    <col min="14594" max="14594" width="8.42578125" style="122" customWidth="1"/>
    <col min="14595" max="14595" width="67.5703125" style="122" customWidth="1"/>
    <col min="14596" max="14596" width="30.7109375" style="122" customWidth="1"/>
    <col min="14597" max="14597" width="21.140625" style="122" customWidth="1"/>
    <col min="14598" max="14598" width="35.7109375" style="122" customWidth="1"/>
    <col min="14599" max="14600" width="19.28515625" style="122" customWidth="1"/>
    <col min="14601" max="14601" width="12.85546875" style="122" customWidth="1"/>
    <col min="14602" max="14849" width="9.140625" style="122"/>
    <col min="14850" max="14850" width="8.42578125" style="122" customWidth="1"/>
    <col min="14851" max="14851" width="67.5703125" style="122" customWidth="1"/>
    <col min="14852" max="14852" width="30.7109375" style="122" customWidth="1"/>
    <col min="14853" max="14853" width="21.140625" style="122" customWidth="1"/>
    <col min="14854" max="14854" width="35.7109375" style="122" customWidth="1"/>
    <col min="14855" max="14856" width="19.28515625" style="122" customWidth="1"/>
    <col min="14857" max="14857" width="12.85546875" style="122" customWidth="1"/>
    <col min="14858" max="15105" width="9.140625" style="122"/>
    <col min="15106" max="15106" width="8.42578125" style="122" customWidth="1"/>
    <col min="15107" max="15107" width="67.5703125" style="122" customWidth="1"/>
    <col min="15108" max="15108" width="30.7109375" style="122" customWidth="1"/>
    <col min="15109" max="15109" width="21.140625" style="122" customWidth="1"/>
    <col min="15110" max="15110" width="35.7109375" style="122" customWidth="1"/>
    <col min="15111" max="15112" width="19.28515625" style="122" customWidth="1"/>
    <col min="15113" max="15113" width="12.85546875" style="122" customWidth="1"/>
    <col min="15114" max="15361" width="9.140625" style="122"/>
    <col min="15362" max="15362" width="8.42578125" style="122" customWidth="1"/>
    <col min="15363" max="15363" width="67.5703125" style="122" customWidth="1"/>
    <col min="15364" max="15364" width="30.7109375" style="122" customWidth="1"/>
    <col min="15365" max="15365" width="21.140625" style="122" customWidth="1"/>
    <col min="15366" max="15366" width="35.7109375" style="122" customWidth="1"/>
    <col min="15367" max="15368" width="19.28515625" style="122" customWidth="1"/>
    <col min="15369" max="15369" width="12.85546875" style="122" customWidth="1"/>
    <col min="15370" max="15617" width="9.140625" style="122"/>
    <col min="15618" max="15618" width="8.42578125" style="122" customWidth="1"/>
    <col min="15619" max="15619" width="67.5703125" style="122" customWidth="1"/>
    <col min="15620" max="15620" width="30.7109375" style="122" customWidth="1"/>
    <col min="15621" max="15621" width="21.140625" style="122" customWidth="1"/>
    <col min="15622" max="15622" width="35.7109375" style="122" customWidth="1"/>
    <col min="15623" max="15624" width="19.28515625" style="122" customWidth="1"/>
    <col min="15625" max="15625" width="12.85546875" style="122" customWidth="1"/>
    <col min="15626" max="15873" width="9.140625" style="122"/>
    <col min="15874" max="15874" width="8.42578125" style="122" customWidth="1"/>
    <col min="15875" max="15875" width="67.5703125" style="122" customWidth="1"/>
    <col min="15876" max="15876" width="30.7109375" style="122" customWidth="1"/>
    <col min="15877" max="15877" width="21.140625" style="122" customWidth="1"/>
    <col min="15878" max="15878" width="35.7109375" style="122" customWidth="1"/>
    <col min="15879" max="15880" width="19.28515625" style="122" customWidth="1"/>
    <col min="15881" max="15881" width="12.85546875" style="122" customWidth="1"/>
    <col min="15882" max="16129" width="9.140625" style="122"/>
    <col min="16130" max="16130" width="8.42578125" style="122" customWidth="1"/>
    <col min="16131" max="16131" width="67.5703125" style="122" customWidth="1"/>
    <col min="16132" max="16132" width="30.7109375" style="122" customWidth="1"/>
    <col min="16133" max="16133" width="21.140625" style="122" customWidth="1"/>
    <col min="16134" max="16134" width="35.7109375" style="122" customWidth="1"/>
    <col min="16135" max="16136" width="19.28515625" style="122" customWidth="1"/>
    <col min="16137" max="16137" width="12.85546875" style="122" customWidth="1"/>
    <col min="16138" max="16384" width="9.140625" style="122"/>
  </cols>
  <sheetData>
    <row r="1" spans="1:12" x14ac:dyDescent="0.3">
      <c r="E1" s="232" t="s">
        <v>449</v>
      </c>
    </row>
    <row r="3" spans="1:12" ht="25.15" customHeight="1" x14ac:dyDescent="0.3">
      <c r="A3" s="1273" t="s">
        <v>496</v>
      </c>
      <c r="B3" s="1285"/>
      <c r="C3" s="1285"/>
      <c r="D3" s="1285"/>
      <c r="E3" s="1285"/>
    </row>
    <row r="4" spans="1:12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</row>
    <row r="5" spans="1:12" s="275" customFormat="1" ht="19.5" customHeight="1" x14ac:dyDescent="0.3">
      <c r="A5" s="481" t="s">
        <v>390</v>
      </c>
      <c r="B5" s="136"/>
      <c r="C5" s="136"/>
      <c r="D5" s="136"/>
      <c r="E5" s="136"/>
      <c r="F5" s="136"/>
      <c r="G5" s="136"/>
      <c r="H5" s="136"/>
      <c r="I5" s="136"/>
      <c r="J5" s="136"/>
      <c r="K5" s="52"/>
      <c r="L5" s="52"/>
    </row>
    <row r="6" spans="1:12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279"/>
      <c r="J6" s="279"/>
      <c r="K6" s="84"/>
      <c r="L6" s="84"/>
    </row>
    <row r="7" spans="1:12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  <c r="L7" s="84"/>
    </row>
    <row r="8" spans="1:12" x14ac:dyDescent="0.3">
      <c r="A8" s="188"/>
    </row>
    <row r="9" spans="1:12" ht="80.25" customHeight="1" x14ac:dyDescent="0.3">
      <c r="A9" s="542" t="s">
        <v>282</v>
      </c>
      <c r="B9" s="542" t="s">
        <v>297</v>
      </c>
      <c r="C9" s="542" t="s">
        <v>391</v>
      </c>
      <c r="D9" s="542" t="s">
        <v>392</v>
      </c>
      <c r="E9" s="542" t="s">
        <v>393</v>
      </c>
    </row>
    <row r="10" spans="1:12" s="204" customFormat="1" ht="19.899999999999999" customHeight="1" x14ac:dyDescent="0.25">
      <c r="A10" s="483">
        <v>1</v>
      </c>
      <c r="B10" s="483">
        <v>2</v>
      </c>
      <c r="C10" s="483">
        <v>3</v>
      </c>
      <c r="D10" s="483">
        <v>4</v>
      </c>
      <c r="E10" s="541" t="s">
        <v>394</v>
      </c>
      <c r="F10" s="343" t="s">
        <v>302</v>
      </c>
      <c r="G10" s="343" t="s">
        <v>303</v>
      </c>
      <c r="H10" s="410"/>
      <c r="I10" s="203"/>
      <c r="J10" s="203"/>
    </row>
    <row r="11" spans="1:12" s="123" customFormat="1" ht="35.450000000000003" customHeight="1" x14ac:dyDescent="0.3">
      <c r="A11" s="545"/>
      <c r="B11" s="528" t="s">
        <v>395</v>
      </c>
      <c r="C11" s="547" t="s">
        <v>305</v>
      </c>
      <c r="D11" s="547" t="s">
        <v>305</v>
      </c>
      <c r="E11" s="546"/>
      <c r="F11" s="205"/>
      <c r="G11" s="205">
        <f>E11-F11</f>
        <v>0</v>
      </c>
      <c r="H11" s="411"/>
      <c r="I11" s="202"/>
      <c r="J11" s="202"/>
    </row>
    <row r="12" spans="1:12" ht="22.9" customHeight="1" x14ac:dyDescent="0.3">
      <c r="A12" s="156"/>
      <c r="B12" s="148" t="s">
        <v>396</v>
      </c>
      <c r="C12" s="207"/>
      <c r="D12" s="207"/>
      <c r="E12" s="207"/>
    </row>
    <row r="13" spans="1:12" ht="22.9" customHeight="1" x14ac:dyDescent="0.3">
      <c r="A13" s="156"/>
      <c r="B13" s="544"/>
      <c r="C13" s="207">
        <f>E13/D13</f>
        <v>0</v>
      </c>
      <c r="D13" s="208">
        <v>1.4999999999999999E-2</v>
      </c>
      <c r="E13" s="207">
        <f>E11</f>
        <v>0</v>
      </c>
    </row>
    <row r="14" spans="1:12" ht="22.9" customHeight="1" x14ac:dyDescent="0.3">
      <c r="A14" s="156"/>
      <c r="B14" s="148"/>
      <c r="C14" s="207"/>
      <c r="D14" s="207"/>
      <c r="E14" s="207"/>
    </row>
    <row r="15" spans="1:12" ht="19.149999999999999" customHeight="1" x14ac:dyDescent="0.3">
      <c r="A15" s="156"/>
      <c r="B15" s="126"/>
      <c r="C15" s="207"/>
      <c r="D15" s="207"/>
      <c r="E15" s="207"/>
    </row>
    <row r="18" spans="1:10" s="178" customFormat="1" x14ac:dyDescent="0.25">
      <c r="A18" s="696" t="s">
        <v>762</v>
      </c>
      <c r="B18" s="538"/>
      <c r="C18" s="537"/>
      <c r="E18" s="864" t="s">
        <v>1101</v>
      </c>
      <c r="F18" s="122"/>
      <c r="G18" s="538"/>
      <c r="H18" s="538"/>
    </row>
    <row r="19" spans="1:10" s="178" customFormat="1" ht="15.75" x14ac:dyDescent="0.25">
      <c r="A19" s="122"/>
      <c r="B19" s="297"/>
      <c r="C19" s="298" t="s">
        <v>131</v>
      </c>
      <c r="E19" s="298" t="s">
        <v>132</v>
      </c>
      <c r="F19" s="122"/>
      <c r="G19" s="297"/>
      <c r="H19" s="297"/>
    </row>
    <row r="20" spans="1:10" s="178" customFormat="1" ht="15.75" x14ac:dyDescent="0.25">
      <c r="A20" s="297"/>
      <c r="B20" s="41"/>
      <c r="C20" s="41"/>
      <c r="E20" s="41"/>
      <c r="F20" s="122"/>
      <c r="G20" s="41"/>
      <c r="H20" s="41"/>
    </row>
    <row r="21" spans="1:10" s="178" customFormat="1" x14ac:dyDescent="0.25">
      <c r="A21" s="536" t="s">
        <v>133</v>
      </c>
      <c r="B21" s="538"/>
      <c r="C21" s="537"/>
      <c r="E21" s="869" t="s">
        <v>1104</v>
      </c>
      <c r="F21" s="122"/>
      <c r="G21" s="538"/>
      <c r="H21" s="538"/>
    </row>
    <row r="22" spans="1:10" s="178" customFormat="1" ht="15.75" x14ac:dyDescent="0.25">
      <c r="A22" s="122"/>
      <c r="B22" s="297"/>
      <c r="C22" s="298" t="s">
        <v>131</v>
      </c>
      <c r="E22" s="298" t="s">
        <v>132</v>
      </c>
      <c r="F22" s="122"/>
      <c r="G22" s="297"/>
      <c r="H22" s="297"/>
    </row>
    <row r="23" spans="1:10" s="119" customFormat="1" x14ac:dyDescent="0.3">
      <c r="F23" s="201"/>
      <c r="G23" s="201"/>
      <c r="H23" s="201"/>
      <c r="I23" s="202"/>
      <c r="J23" s="202"/>
    </row>
    <row r="24" spans="1:10" s="119" customFormat="1" x14ac:dyDescent="0.3">
      <c r="F24" s="201"/>
      <c r="G24" s="201"/>
      <c r="H24" s="201"/>
      <c r="I24" s="202"/>
      <c r="J24" s="202"/>
    </row>
    <row r="25" spans="1:10" s="119" customFormat="1" x14ac:dyDescent="0.3">
      <c r="F25" s="201"/>
      <c r="G25" s="201"/>
      <c r="H25" s="201"/>
      <c r="I25" s="202"/>
      <c r="J25" s="202"/>
    </row>
    <row r="28" spans="1:10" x14ac:dyDescent="0.3">
      <c r="B28" s="177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7.7109375" style="122" customWidth="1"/>
    <col min="2" max="2" width="70" style="122" customWidth="1"/>
    <col min="3" max="3" width="25.7109375" style="122" customWidth="1"/>
    <col min="4" max="4" width="21" style="122" customWidth="1"/>
    <col min="5" max="5" width="45.5703125" style="122" customWidth="1"/>
    <col min="6" max="7" width="20.85546875" style="201" customWidth="1"/>
    <col min="8" max="8" width="17.5703125" style="206" customWidth="1"/>
    <col min="9" max="10" width="17.5703125" style="202" customWidth="1"/>
    <col min="11" max="256" width="9.140625" style="122"/>
    <col min="257" max="257" width="7.7109375" style="122" customWidth="1"/>
    <col min="258" max="258" width="70" style="122" customWidth="1"/>
    <col min="259" max="259" width="25.7109375" style="122" customWidth="1"/>
    <col min="260" max="260" width="21" style="122" customWidth="1"/>
    <col min="261" max="261" width="45.5703125" style="122" customWidth="1"/>
    <col min="262" max="263" width="20.85546875" style="122" customWidth="1"/>
    <col min="264" max="264" width="17.5703125" style="122" customWidth="1"/>
    <col min="265" max="512" width="9.140625" style="122"/>
    <col min="513" max="513" width="7.7109375" style="122" customWidth="1"/>
    <col min="514" max="514" width="70" style="122" customWidth="1"/>
    <col min="515" max="515" width="25.7109375" style="122" customWidth="1"/>
    <col min="516" max="516" width="21" style="122" customWidth="1"/>
    <col min="517" max="517" width="45.5703125" style="122" customWidth="1"/>
    <col min="518" max="519" width="20.85546875" style="122" customWidth="1"/>
    <col min="520" max="520" width="17.5703125" style="122" customWidth="1"/>
    <col min="521" max="768" width="9.140625" style="122"/>
    <col min="769" max="769" width="7.7109375" style="122" customWidth="1"/>
    <col min="770" max="770" width="70" style="122" customWidth="1"/>
    <col min="771" max="771" width="25.7109375" style="122" customWidth="1"/>
    <col min="772" max="772" width="21" style="122" customWidth="1"/>
    <col min="773" max="773" width="45.5703125" style="122" customWidth="1"/>
    <col min="774" max="775" width="20.85546875" style="122" customWidth="1"/>
    <col min="776" max="776" width="17.5703125" style="122" customWidth="1"/>
    <col min="777" max="1024" width="9.140625" style="122"/>
    <col min="1025" max="1025" width="7.7109375" style="122" customWidth="1"/>
    <col min="1026" max="1026" width="70" style="122" customWidth="1"/>
    <col min="1027" max="1027" width="25.7109375" style="122" customWidth="1"/>
    <col min="1028" max="1028" width="21" style="122" customWidth="1"/>
    <col min="1029" max="1029" width="45.5703125" style="122" customWidth="1"/>
    <col min="1030" max="1031" width="20.85546875" style="122" customWidth="1"/>
    <col min="1032" max="1032" width="17.5703125" style="122" customWidth="1"/>
    <col min="1033" max="1280" width="9.140625" style="122"/>
    <col min="1281" max="1281" width="7.7109375" style="122" customWidth="1"/>
    <col min="1282" max="1282" width="70" style="122" customWidth="1"/>
    <col min="1283" max="1283" width="25.7109375" style="122" customWidth="1"/>
    <col min="1284" max="1284" width="21" style="122" customWidth="1"/>
    <col min="1285" max="1285" width="45.5703125" style="122" customWidth="1"/>
    <col min="1286" max="1287" width="20.85546875" style="122" customWidth="1"/>
    <col min="1288" max="1288" width="17.5703125" style="122" customWidth="1"/>
    <col min="1289" max="1536" width="9.140625" style="122"/>
    <col min="1537" max="1537" width="7.7109375" style="122" customWidth="1"/>
    <col min="1538" max="1538" width="70" style="122" customWidth="1"/>
    <col min="1539" max="1539" width="25.7109375" style="122" customWidth="1"/>
    <col min="1540" max="1540" width="21" style="122" customWidth="1"/>
    <col min="1541" max="1541" width="45.5703125" style="122" customWidth="1"/>
    <col min="1542" max="1543" width="20.85546875" style="122" customWidth="1"/>
    <col min="1544" max="1544" width="17.5703125" style="122" customWidth="1"/>
    <col min="1545" max="1792" width="9.140625" style="122"/>
    <col min="1793" max="1793" width="7.7109375" style="122" customWidth="1"/>
    <col min="1794" max="1794" width="70" style="122" customWidth="1"/>
    <col min="1795" max="1795" width="25.7109375" style="122" customWidth="1"/>
    <col min="1796" max="1796" width="21" style="122" customWidth="1"/>
    <col min="1797" max="1797" width="45.5703125" style="122" customWidth="1"/>
    <col min="1798" max="1799" width="20.85546875" style="122" customWidth="1"/>
    <col min="1800" max="1800" width="17.5703125" style="122" customWidth="1"/>
    <col min="1801" max="2048" width="9.140625" style="122"/>
    <col min="2049" max="2049" width="7.7109375" style="122" customWidth="1"/>
    <col min="2050" max="2050" width="70" style="122" customWidth="1"/>
    <col min="2051" max="2051" width="25.7109375" style="122" customWidth="1"/>
    <col min="2052" max="2052" width="21" style="122" customWidth="1"/>
    <col min="2053" max="2053" width="45.5703125" style="122" customWidth="1"/>
    <col min="2054" max="2055" width="20.85546875" style="122" customWidth="1"/>
    <col min="2056" max="2056" width="17.5703125" style="122" customWidth="1"/>
    <col min="2057" max="2304" width="9.140625" style="122"/>
    <col min="2305" max="2305" width="7.7109375" style="122" customWidth="1"/>
    <col min="2306" max="2306" width="70" style="122" customWidth="1"/>
    <col min="2307" max="2307" width="25.7109375" style="122" customWidth="1"/>
    <col min="2308" max="2308" width="21" style="122" customWidth="1"/>
    <col min="2309" max="2309" width="45.5703125" style="122" customWidth="1"/>
    <col min="2310" max="2311" width="20.85546875" style="122" customWidth="1"/>
    <col min="2312" max="2312" width="17.5703125" style="122" customWidth="1"/>
    <col min="2313" max="2560" width="9.140625" style="122"/>
    <col min="2561" max="2561" width="7.7109375" style="122" customWidth="1"/>
    <col min="2562" max="2562" width="70" style="122" customWidth="1"/>
    <col min="2563" max="2563" width="25.7109375" style="122" customWidth="1"/>
    <col min="2564" max="2564" width="21" style="122" customWidth="1"/>
    <col min="2565" max="2565" width="45.5703125" style="122" customWidth="1"/>
    <col min="2566" max="2567" width="20.85546875" style="122" customWidth="1"/>
    <col min="2568" max="2568" width="17.5703125" style="122" customWidth="1"/>
    <col min="2569" max="2816" width="9.140625" style="122"/>
    <col min="2817" max="2817" width="7.7109375" style="122" customWidth="1"/>
    <col min="2818" max="2818" width="70" style="122" customWidth="1"/>
    <col min="2819" max="2819" width="25.7109375" style="122" customWidth="1"/>
    <col min="2820" max="2820" width="21" style="122" customWidth="1"/>
    <col min="2821" max="2821" width="45.5703125" style="122" customWidth="1"/>
    <col min="2822" max="2823" width="20.85546875" style="122" customWidth="1"/>
    <col min="2824" max="2824" width="17.5703125" style="122" customWidth="1"/>
    <col min="2825" max="3072" width="9.140625" style="122"/>
    <col min="3073" max="3073" width="7.7109375" style="122" customWidth="1"/>
    <col min="3074" max="3074" width="70" style="122" customWidth="1"/>
    <col min="3075" max="3075" width="25.7109375" style="122" customWidth="1"/>
    <col min="3076" max="3076" width="21" style="122" customWidth="1"/>
    <col min="3077" max="3077" width="45.5703125" style="122" customWidth="1"/>
    <col min="3078" max="3079" width="20.85546875" style="122" customWidth="1"/>
    <col min="3080" max="3080" width="17.5703125" style="122" customWidth="1"/>
    <col min="3081" max="3328" width="9.140625" style="122"/>
    <col min="3329" max="3329" width="7.7109375" style="122" customWidth="1"/>
    <col min="3330" max="3330" width="70" style="122" customWidth="1"/>
    <col min="3331" max="3331" width="25.7109375" style="122" customWidth="1"/>
    <col min="3332" max="3332" width="21" style="122" customWidth="1"/>
    <col min="3333" max="3333" width="45.5703125" style="122" customWidth="1"/>
    <col min="3334" max="3335" width="20.85546875" style="122" customWidth="1"/>
    <col min="3336" max="3336" width="17.5703125" style="122" customWidth="1"/>
    <col min="3337" max="3584" width="9.140625" style="122"/>
    <col min="3585" max="3585" width="7.7109375" style="122" customWidth="1"/>
    <col min="3586" max="3586" width="70" style="122" customWidth="1"/>
    <col min="3587" max="3587" width="25.7109375" style="122" customWidth="1"/>
    <col min="3588" max="3588" width="21" style="122" customWidth="1"/>
    <col min="3589" max="3589" width="45.5703125" style="122" customWidth="1"/>
    <col min="3590" max="3591" width="20.85546875" style="122" customWidth="1"/>
    <col min="3592" max="3592" width="17.5703125" style="122" customWidth="1"/>
    <col min="3593" max="3840" width="9.140625" style="122"/>
    <col min="3841" max="3841" width="7.7109375" style="122" customWidth="1"/>
    <col min="3842" max="3842" width="70" style="122" customWidth="1"/>
    <col min="3843" max="3843" width="25.7109375" style="122" customWidth="1"/>
    <col min="3844" max="3844" width="21" style="122" customWidth="1"/>
    <col min="3845" max="3845" width="45.5703125" style="122" customWidth="1"/>
    <col min="3846" max="3847" width="20.85546875" style="122" customWidth="1"/>
    <col min="3848" max="3848" width="17.5703125" style="122" customWidth="1"/>
    <col min="3849" max="4096" width="9.140625" style="122"/>
    <col min="4097" max="4097" width="7.7109375" style="122" customWidth="1"/>
    <col min="4098" max="4098" width="70" style="122" customWidth="1"/>
    <col min="4099" max="4099" width="25.7109375" style="122" customWidth="1"/>
    <col min="4100" max="4100" width="21" style="122" customWidth="1"/>
    <col min="4101" max="4101" width="45.5703125" style="122" customWidth="1"/>
    <col min="4102" max="4103" width="20.85546875" style="122" customWidth="1"/>
    <col min="4104" max="4104" width="17.5703125" style="122" customWidth="1"/>
    <col min="4105" max="4352" width="9.140625" style="122"/>
    <col min="4353" max="4353" width="7.7109375" style="122" customWidth="1"/>
    <col min="4354" max="4354" width="70" style="122" customWidth="1"/>
    <col min="4355" max="4355" width="25.7109375" style="122" customWidth="1"/>
    <col min="4356" max="4356" width="21" style="122" customWidth="1"/>
    <col min="4357" max="4357" width="45.5703125" style="122" customWidth="1"/>
    <col min="4358" max="4359" width="20.85546875" style="122" customWidth="1"/>
    <col min="4360" max="4360" width="17.5703125" style="122" customWidth="1"/>
    <col min="4361" max="4608" width="9.140625" style="122"/>
    <col min="4609" max="4609" width="7.7109375" style="122" customWidth="1"/>
    <col min="4610" max="4610" width="70" style="122" customWidth="1"/>
    <col min="4611" max="4611" width="25.7109375" style="122" customWidth="1"/>
    <col min="4612" max="4612" width="21" style="122" customWidth="1"/>
    <col min="4613" max="4613" width="45.5703125" style="122" customWidth="1"/>
    <col min="4614" max="4615" width="20.85546875" style="122" customWidth="1"/>
    <col min="4616" max="4616" width="17.5703125" style="122" customWidth="1"/>
    <col min="4617" max="4864" width="9.140625" style="122"/>
    <col min="4865" max="4865" width="7.7109375" style="122" customWidth="1"/>
    <col min="4866" max="4866" width="70" style="122" customWidth="1"/>
    <col min="4867" max="4867" width="25.7109375" style="122" customWidth="1"/>
    <col min="4868" max="4868" width="21" style="122" customWidth="1"/>
    <col min="4869" max="4869" width="45.5703125" style="122" customWidth="1"/>
    <col min="4870" max="4871" width="20.85546875" style="122" customWidth="1"/>
    <col min="4872" max="4872" width="17.5703125" style="122" customWidth="1"/>
    <col min="4873" max="5120" width="9.140625" style="122"/>
    <col min="5121" max="5121" width="7.7109375" style="122" customWidth="1"/>
    <col min="5122" max="5122" width="70" style="122" customWidth="1"/>
    <col min="5123" max="5123" width="25.7109375" style="122" customWidth="1"/>
    <col min="5124" max="5124" width="21" style="122" customWidth="1"/>
    <col min="5125" max="5125" width="45.5703125" style="122" customWidth="1"/>
    <col min="5126" max="5127" width="20.85546875" style="122" customWidth="1"/>
    <col min="5128" max="5128" width="17.5703125" style="122" customWidth="1"/>
    <col min="5129" max="5376" width="9.140625" style="122"/>
    <col min="5377" max="5377" width="7.7109375" style="122" customWidth="1"/>
    <col min="5378" max="5378" width="70" style="122" customWidth="1"/>
    <col min="5379" max="5379" width="25.7109375" style="122" customWidth="1"/>
    <col min="5380" max="5380" width="21" style="122" customWidth="1"/>
    <col min="5381" max="5381" width="45.5703125" style="122" customWidth="1"/>
    <col min="5382" max="5383" width="20.85546875" style="122" customWidth="1"/>
    <col min="5384" max="5384" width="17.5703125" style="122" customWidth="1"/>
    <col min="5385" max="5632" width="9.140625" style="122"/>
    <col min="5633" max="5633" width="7.7109375" style="122" customWidth="1"/>
    <col min="5634" max="5634" width="70" style="122" customWidth="1"/>
    <col min="5635" max="5635" width="25.7109375" style="122" customWidth="1"/>
    <col min="5636" max="5636" width="21" style="122" customWidth="1"/>
    <col min="5637" max="5637" width="45.5703125" style="122" customWidth="1"/>
    <col min="5638" max="5639" width="20.85546875" style="122" customWidth="1"/>
    <col min="5640" max="5640" width="17.5703125" style="122" customWidth="1"/>
    <col min="5641" max="5888" width="9.140625" style="122"/>
    <col min="5889" max="5889" width="7.7109375" style="122" customWidth="1"/>
    <col min="5890" max="5890" width="70" style="122" customWidth="1"/>
    <col min="5891" max="5891" width="25.7109375" style="122" customWidth="1"/>
    <col min="5892" max="5892" width="21" style="122" customWidth="1"/>
    <col min="5893" max="5893" width="45.5703125" style="122" customWidth="1"/>
    <col min="5894" max="5895" width="20.85546875" style="122" customWidth="1"/>
    <col min="5896" max="5896" width="17.5703125" style="122" customWidth="1"/>
    <col min="5897" max="6144" width="9.140625" style="122"/>
    <col min="6145" max="6145" width="7.7109375" style="122" customWidth="1"/>
    <col min="6146" max="6146" width="70" style="122" customWidth="1"/>
    <col min="6147" max="6147" width="25.7109375" style="122" customWidth="1"/>
    <col min="6148" max="6148" width="21" style="122" customWidth="1"/>
    <col min="6149" max="6149" width="45.5703125" style="122" customWidth="1"/>
    <col min="6150" max="6151" width="20.85546875" style="122" customWidth="1"/>
    <col min="6152" max="6152" width="17.5703125" style="122" customWidth="1"/>
    <col min="6153" max="6400" width="9.140625" style="122"/>
    <col min="6401" max="6401" width="7.7109375" style="122" customWidth="1"/>
    <col min="6402" max="6402" width="70" style="122" customWidth="1"/>
    <col min="6403" max="6403" width="25.7109375" style="122" customWidth="1"/>
    <col min="6404" max="6404" width="21" style="122" customWidth="1"/>
    <col min="6405" max="6405" width="45.5703125" style="122" customWidth="1"/>
    <col min="6406" max="6407" width="20.85546875" style="122" customWidth="1"/>
    <col min="6408" max="6408" width="17.5703125" style="122" customWidth="1"/>
    <col min="6409" max="6656" width="9.140625" style="122"/>
    <col min="6657" max="6657" width="7.7109375" style="122" customWidth="1"/>
    <col min="6658" max="6658" width="70" style="122" customWidth="1"/>
    <col min="6659" max="6659" width="25.7109375" style="122" customWidth="1"/>
    <col min="6660" max="6660" width="21" style="122" customWidth="1"/>
    <col min="6661" max="6661" width="45.5703125" style="122" customWidth="1"/>
    <col min="6662" max="6663" width="20.85546875" style="122" customWidth="1"/>
    <col min="6664" max="6664" width="17.5703125" style="122" customWidth="1"/>
    <col min="6665" max="6912" width="9.140625" style="122"/>
    <col min="6913" max="6913" width="7.7109375" style="122" customWidth="1"/>
    <col min="6914" max="6914" width="70" style="122" customWidth="1"/>
    <col min="6915" max="6915" width="25.7109375" style="122" customWidth="1"/>
    <col min="6916" max="6916" width="21" style="122" customWidth="1"/>
    <col min="6917" max="6917" width="45.5703125" style="122" customWidth="1"/>
    <col min="6918" max="6919" width="20.85546875" style="122" customWidth="1"/>
    <col min="6920" max="6920" width="17.5703125" style="122" customWidth="1"/>
    <col min="6921" max="7168" width="9.140625" style="122"/>
    <col min="7169" max="7169" width="7.7109375" style="122" customWidth="1"/>
    <col min="7170" max="7170" width="70" style="122" customWidth="1"/>
    <col min="7171" max="7171" width="25.7109375" style="122" customWidth="1"/>
    <col min="7172" max="7172" width="21" style="122" customWidth="1"/>
    <col min="7173" max="7173" width="45.5703125" style="122" customWidth="1"/>
    <col min="7174" max="7175" width="20.85546875" style="122" customWidth="1"/>
    <col min="7176" max="7176" width="17.5703125" style="122" customWidth="1"/>
    <col min="7177" max="7424" width="9.140625" style="122"/>
    <col min="7425" max="7425" width="7.7109375" style="122" customWidth="1"/>
    <col min="7426" max="7426" width="70" style="122" customWidth="1"/>
    <col min="7427" max="7427" width="25.7109375" style="122" customWidth="1"/>
    <col min="7428" max="7428" width="21" style="122" customWidth="1"/>
    <col min="7429" max="7429" width="45.5703125" style="122" customWidth="1"/>
    <col min="7430" max="7431" width="20.85546875" style="122" customWidth="1"/>
    <col min="7432" max="7432" width="17.5703125" style="122" customWidth="1"/>
    <col min="7433" max="7680" width="9.140625" style="122"/>
    <col min="7681" max="7681" width="7.7109375" style="122" customWidth="1"/>
    <col min="7682" max="7682" width="70" style="122" customWidth="1"/>
    <col min="7683" max="7683" width="25.7109375" style="122" customWidth="1"/>
    <col min="7684" max="7684" width="21" style="122" customWidth="1"/>
    <col min="7685" max="7685" width="45.5703125" style="122" customWidth="1"/>
    <col min="7686" max="7687" width="20.85546875" style="122" customWidth="1"/>
    <col min="7688" max="7688" width="17.5703125" style="122" customWidth="1"/>
    <col min="7689" max="7936" width="9.140625" style="122"/>
    <col min="7937" max="7937" width="7.7109375" style="122" customWidth="1"/>
    <col min="7938" max="7938" width="70" style="122" customWidth="1"/>
    <col min="7939" max="7939" width="25.7109375" style="122" customWidth="1"/>
    <col min="7940" max="7940" width="21" style="122" customWidth="1"/>
    <col min="7941" max="7941" width="45.5703125" style="122" customWidth="1"/>
    <col min="7942" max="7943" width="20.85546875" style="122" customWidth="1"/>
    <col min="7944" max="7944" width="17.5703125" style="122" customWidth="1"/>
    <col min="7945" max="8192" width="9.140625" style="122"/>
    <col min="8193" max="8193" width="7.7109375" style="122" customWidth="1"/>
    <col min="8194" max="8194" width="70" style="122" customWidth="1"/>
    <col min="8195" max="8195" width="25.7109375" style="122" customWidth="1"/>
    <col min="8196" max="8196" width="21" style="122" customWidth="1"/>
    <col min="8197" max="8197" width="45.5703125" style="122" customWidth="1"/>
    <col min="8198" max="8199" width="20.85546875" style="122" customWidth="1"/>
    <col min="8200" max="8200" width="17.5703125" style="122" customWidth="1"/>
    <col min="8201" max="8448" width="9.140625" style="122"/>
    <col min="8449" max="8449" width="7.7109375" style="122" customWidth="1"/>
    <col min="8450" max="8450" width="70" style="122" customWidth="1"/>
    <col min="8451" max="8451" width="25.7109375" style="122" customWidth="1"/>
    <col min="8452" max="8452" width="21" style="122" customWidth="1"/>
    <col min="8453" max="8453" width="45.5703125" style="122" customWidth="1"/>
    <col min="8454" max="8455" width="20.85546875" style="122" customWidth="1"/>
    <col min="8456" max="8456" width="17.5703125" style="122" customWidth="1"/>
    <col min="8457" max="8704" width="9.140625" style="122"/>
    <col min="8705" max="8705" width="7.7109375" style="122" customWidth="1"/>
    <col min="8706" max="8706" width="70" style="122" customWidth="1"/>
    <col min="8707" max="8707" width="25.7109375" style="122" customWidth="1"/>
    <col min="8708" max="8708" width="21" style="122" customWidth="1"/>
    <col min="8709" max="8709" width="45.5703125" style="122" customWidth="1"/>
    <col min="8710" max="8711" width="20.85546875" style="122" customWidth="1"/>
    <col min="8712" max="8712" width="17.5703125" style="122" customWidth="1"/>
    <col min="8713" max="8960" width="9.140625" style="122"/>
    <col min="8961" max="8961" width="7.7109375" style="122" customWidth="1"/>
    <col min="8962" max="8962" width="70" style="122" customWidth="1"/>
    <col min="8963" max="8963" width="25.7109375" style="122" customWidth="1"/>
    <col min="8964" max="8964" width="21" style="122" customWidth="1"/>
    <col min="8965" max="8965" width="45.5703125" style="122" customWidth="1"/>
    <col min="8966" max="8967" width="20.85546875" style="122" customWidth="1"/>
    <col min="8968" max="8968" width="17.5703125" style="122" customWidth="1"/>
    <col min="8969" max="9216" width="9.140625" style="122"/>
    <col min="9217" max="9217" width="7.7109375" style="122" customWidth="1"/>
    <col min="9218" max="9218" width="70" style="122" customWidth="1"/>
    <col min="9219" max="9219" width="25.7109375" style="122" customWidth="1"/>
    <col min="9220" max="9220" width="21" style="122" customWidth="1"/>
    <col min="9221" max="9221" width="45.5703125" style="122" customWidth="1"/>
    <col min="9222" max="9223" width="20.85546875" style="122" customWidth="1"/>
    <col min="9224" max="9224" width="17.5703125" style="122" customWidth="1"/>
    <col min="9225" max="9472" width="9.140625" style="122"/>
    <col min="9473" max="9473" width="7.7109375" style="122" customWidth="1"/>
    <col min="9474" max="9474" width="70" style="122" customWidth="1"/>
    <col min="9475" max="9475" width="25.7109375" style="122" customWidth="1"/>
    <col min="9476" max="9476" width="21" style="122" customWidth="1"/>
    <col min="9477" max="9477" width="45.5703125" style="122" customWidth="1"/>
    <col min="9478" max="9479" width="20.85546875" style="122" customWidth="1"/>
    <col min="9480" max="9480" width="17.5703125" style="122" customWidth="1"/>
    <col min="9481" max="9728" width="9.140625" style="122"/>
    <col min="9729" max="9729" width="7.7109375" style="122" customWidth="1"/>
    <col min="9730" max="9730" width="70" style="122" customWidth="1"/>
    <col min="9731" max="9731" width="25.7109375" style="122" customWidth="1"/>
    <col min="9732" max="9732" width="21" style="122" customWidth="1"/>
    <col min="9733" max="9733" width="45.5703125" style="122" customWidth="1"/>
    <col min="9734" max="9735" width="20.85546875" style="122" customWidth="1"/>
    <col min="9736" max="9736" width="17.5703125" style="122" customWidth="1"/>
    <col min="9737" max="9984" width="9.140625" style="122"/>
    <col min="9985" max="9985" width="7.7109375" style="122" customWidth="1"/>
    <col min="9986" max="9986" width="70" style="122" customWidth="1"/>
    <col min="9987" max="9987" width="25.7109375" style="122" customWidth="1"/>
    <col min="9988" max="9988" width="21" style="122" customWidth="1"/>
    <col min="9989" max="9989" width="45.5703125" style="122" customWidth="1"/>
    <col min="9990" max="9991" width="20.85546875" style="122" customWidth="1"/>
    <col min="9992" max="9992" width="17.5703125" style="122" customWidth="1"/>
    <col min="9993" max="10240" width="9.140625" style="122"/>
    <col min="10241" max="10241" width="7.7109375" style="122" customWidth="1"/>
    <col min="10242" max="10242" width="70" style="122" customWidth="1"/>
    <col min="10243" max="10243" width="25.7109375" style="122" customWidth="1"/>
    <col min="10244" max="10244" width="21" style="122" customWidth="1"/>
    <col min="10245" max="10245" width="45.5703125" style="122" customWidth="1"/>
    <col min="10246" max="10247" width="20.85546875" style="122" customWidth="1"/>
    <col min="10248" max="10248" width="17.5703125" style="122" customWidth="1"/>
    <col min="10249" max="10496" width="9.140625" style="122"/>
    <col min="10497" max="10497" width="7.7109375" style="122" customWidth="1"/>
    <col min="10498" max="10498" width="70" style="122" customWidth="1"/>
    <col min="10499" max="10499" width="25.7109375" style="122" customWidth="1"/>
    <col min="10500" max="10500" width="21" style="122" customWidth="1"/>
    <col min="10501" max="10501" width="45.5703125" style="122" customWidth="1"/>
    <col min="10502" max="10503" width="20.85546875" style="122" customWidth="1"/>
    <col min="10504" max="10504" width="17.5703125" style="122" customWidth="1"/>
    <col min="10505" max="10752" width="9.140625" style="122"/>
    <col min="10753" max="10753" width="7.7109375" style="122" customWidth="1"/>
    <col min="10754" max="10754" width="70" style="122" customWidth="1"/>
    <col min="10755" max="10755" width="25.7109375" style="122" customWidth="1"/>
    <col min="10756" max="10756" width="21" style="122" customWidth="1"/>
    <col min="10757" max="10757" width="45.5703125" style="122" customWidth="1"/>
    <col min="10758" max="10759" width="20.85546875" style="122" customWidth="1"/>
    <col min="10760" max="10760" width="17.5703125" style="122" customWidth="1"/>
    <col min="10761" max="11008" width="9.140625" style="122"/>
    <col min="11009" max="11009" width="7.7109375" style="122" customWidth="1"/>
    <col min="11010" max="11010" width="70" style="122" customWidth="1"/>
    <col min="11011" max="11011" width="25.7109375" style="122" customWidth="1"/>
    <col min="11012" max="11012" width="21" style="122" customWidth="1"/>
    <col min="11013" max="11013" width="45.5703125" style="122" customWidth="1"/>
    <col min="11014" max="11015" width="20.85546875" style="122" customWidth="1"/>
    <col min="11016" max="11016" width="17.5703125" style="122" customWidth="1"/>
    <col min="11017" max="11264" width="9.140625" style="122"/>
    <col min="11265" max="11265" width="7.7109375" style="122" customWidth="1"/>
    <col min="11266" max="11266" width="70" style="122" customWidth="1"/>
    <col min="11267" max="11267" width="25.7109375" style="122" customWidth="1"/>
    <col min="11268" max="11268" width="21" style="122" customWidth="1"/>
    <col min="11269" max="11269" width="45.5703125" style="122" customWidth="1"/>
    <col min="11270" max="11271" width="20.85546875" style="122" customWidth="1"/>
    <col min="11272" max="11272" width="17.5703125" style="122" customWidth="1"/>
    <col min="11273" max="11520" width="9.140625" style="122"/>
    <col min="11521" max="11521" width="7.7109375" style="122" customWidth="1"/>
    <col min="11522" max="11522" width="70" style="122" customWidth="1"/>
    <col min="11523" max="11523" width="25.7109375" style="122" customWidth="1"/>
    <col min="11524" max="11524" width="21" style="122" customWidth="1"/>
    <col min="11525" max="11525" width="45.5703125" style="122" customWidth="1"/>
    <col min="11526" max="11527" width="20.85546875" style="122" customWidth="1"/>
    <col min="11528" max="11528" width="17.5703125" style="122" customWidth="1"/>
    <col min="11529" max="11776" width="9.140625" style="122"/>
    <col min="11777" max="11777" width="7.7109375" style="122" customWidth="1"/>
    <col min="11778" max="11778" width="70" style="122" customWidth="1"/>
    <col min="11779" max="11779" width="25.7109375" style="122" customWidth="1"/>
    <col min="11780" max="11780" width="21" style="122" customWidth="1"/>
    <col min="11781" max="11781" width="45.5703125" style="122" customWidth="1"/>
    <col min="11782" max="11783" width="20.85546875" style="122" customWidth="1"/>
    <col min="11784" max="11784" width="17.5703125" style="122" customWidth="1"/>
    <col min="11785" max="12032" width="9.140625" style="122"/>
    <col min="12033" max="12033" width="7.7109375" style="122" customWidth="1"/>
    <col min="12034" max="12034" width="70" style="122" customWidth="1"/>
    <col min="12035" max="12035" width="25.7109375" style="122" customWidth="1"/>
    <col min="12036" max="12036" width="21" style="122" customWidth="1"/>
    <col min="12037" max="12037" width="45.5703125" style="122" customWidth="1"/>
    <col min="12038" max="12039" width="20.85546875" style="122" customWidth="1"/>
    <col min="12040" max="12040" width="17.5703125" style="122" customWidth="1"/>
    <col min="12041" max="12288" width="9.140625" style="122"/>
    <col min="12289" max="12289" width="7.7109375" style="122" customWidth="1"/>
    <col min="12290" max="12290" width="70" style="122" customWidth="1"/>
    <col min="12291" max="12291" width="25.7109375" style="122" customWidth="1"/>
    <col min="12292" max="12292" width="21" style="122" customWidth="1"/>
    <col min="12293" max="12293" width="45.5703125" style="122" customWidth="1"/>
    <col min="12294" max="12295" width="20.85546875" style="122" customWidth="1"/>
    <col min="12296" max="12296" width="17.5703125" style="122" customWidth="1"/>
    <col min="12297" max="12544" width="9.140625" style="122"/>
    <col min="12545" max="12545" width="7.7109375" style="122" customWidth="1"/>
    <col min="12546" max="12546" width="70" style="122" customWidth="1"/>
    <col min="12547" max="12547" width="25.7109375" style="122" customWidth="1"/>
    <col min="12548" max="12548" width="21" style="122" customWidth="1"/>
    <col min="12549" max="12549" width="45.5703125" style="122" customWidth="1"/>
    <col min="12550" max="12551" width="20.85546875" style="122" customWidth="1"/>
    <col min="12552" max="12552" width="17.5703125" style="122" customWidth="1"/>
    <col min="12553" max="12800" width="9.140625" style="122"/>
    <col min="12801" max="12801" width="7.7109375" style="122" customWidth="1"/>
    <col min="12802" max="12802" width="70" style="122" customWidth="1"/>
    <col min="12803" max="12803" width="25.7109375" style="122" customWidth="1"/>
    <col min="12804" max="12804" width="21" style="122" customWidth="1"/>
    <col min="12805" max="12805" width="45.5703125" style="122" customWidth="1"/>
    <col min="12806" max="12807" width="20.85546875" style="122" customWidth="1"/>
    <col min="12808" max="12808" width="17.5703125" style="122" customWidth="1"/>
    <col min="12809" max="13056" width="9.140625" style="122"/>
    <col min="13057" max="13057" width="7.7109375" style="122" customWidth="1"/>
    <col min="13058" max="13058" width="70" style="122" customWidth="1"/>
    <col min="13059" max="13059" width="25.7109375" style="122" customWidth="1"/>
    <col min="13060" max="13060" width="21" style="122" customWidth="1"/>
    <col min="13061" max="13061" width="45.5703125" style="122" customWidth="1"/>
    <col min="13062" max="13063" width="20.85546875" style="122" customWidth="1"/>
    <col min="13064" max="13064" width="17.5703125" style="122" customWidth="1"/>
    <col min="13065" max="13312" width="9.140625" style="122"/>
    <col min="13313" max="13313" width="7.7109375" style="122" customWidth="1"/>
    <col min="13314" max="13314" width="70" style="122" customWidth="1"/>
    <col min="13315" max="13315" width="25.7109375" style="122" customWidth="1"/>
    <col min="13316" max="13316" width="21" style="122" customWidth="1"/>
    <col min="13317" max="13317" width="45.5703125" style="122" customWidth="1"/>
    <col min="13318" max="13319" width="20.85546875" style="122" customWidth="1"/>
    <col min="13320" max="13320" width="17.5703125" style="122" customWidth="1"/>
    <col min="13321" max="13568" width="9.140625" style="122"/>
    <col min="13569" max="13569" width="7.7109375" style="122" customWidth="1"/>
    <col min="13570" max="13570" width="70" style="122" customWidth="1"/>
    <col min="13571" max="13571" width="25.7109375" style="122" customWidth="1"/>
    <col min="13572" max="13572" width="21" style="122" customWidth="1"/>
    <col min="13573" max="13573" width="45.5703125" style="122" customWidth="1"/>
    <col min="13574" max="13575" width="20.85546875" style="122" customWidth="1"/>
    <col min="13576" max="13576" width="17.5703125" style="122" customWidth="1"/>
    <col min="13577" max="13824" width="9.140625" style="122"/>
    <col min="13825" max="13825" width="7.7109375" style="122" customWidth="1"/>
    <col min="13826" max="13826" width="70" style="122" customWidth="1"/>
    <col min="13827" max="13827" width="25.7109375" style="122" customWidth="1"/>
    <col min="13828" max="13828" width="21" style="122" customWidth="1"/>
    <col min="13829" max="13829" width="45.5703125" style="122" customWidth="1"/>
    <col min="13830" max="13831" width="20.85546875" style="122" customWidth="1"/>
    <col min="13832" max="13832" width="17.5703125" style="122" customWidth="1"/>
    <col min="13833" max="14080" width="9.140625" style="122"/>
    <col min="14081" max="14081" width="7.7109375" style="122" customWidth="1"/>
    <col min="14082" max="14082" width="70" style="122" customWidth="1"/>
    <col min="14083" max="14083" width="25.7109375" style="122" customWidth="1"/>
    <col min="14084" max="14084" width="21" style="122" customWidth="1"/>
    <col min="14085" max="14085" width="45.5703125" style="122" customWidth="1"/>
    <col min="14086" max="14087" width="20.85546875" style="122" customWidth="1"/>
    <col min="14088" max="14088" width="17.5703125" style="122" customWidth="1"/>
    <col min="14089" max="14336" width="9.140625" style="122"/>
    <col min="14337" max="14337" width="7.7109375" style="122" customWidth="1"/>
    <col min="14338" max="14338" width="70" style="122" customWidth="1"/>
    <col min="14339" max="14339" width="25.7109375" style="122" customWidth="1"/>
    <col min="14340" max="14340" width="21" style="122" customWidth="1"/>
    <col min="14341" max="14341" width="45.5703125" style="122" customWidth="1"/>
    <col min="14342" max="14343" width="20.85546875" style="122" customWidth="1"/>
    <col min="14344" max="14344" width="17.5703125" style="122" customWidth="1"/>
    <col min="14345" max="14592" width="9.140625" style="122"/>
    <col min="14593" max="14593" width="7.7109375" style="122" customWidth="1"/>
    <col min="14594" max="14594" width="70" style="122" customWidth="1"/>
    <col min="14595" max="14595" width="25.7109375" style="122" customWidth="1"/>
    <col min="14596" max="14596" width="21" style="122" customWidth="1"/>
    <col min="14597" max="14597" width="45.5703125" style="122" customWidth="1"/>
    <col min="14598" max="14599" width="20.85546875" style="122" customWidth="1"/>
    <col min="14600" max="14600" width="17.5703125" style="122" customWidth="1"/>
    <col min="14601" max="14848" width="9.140625" style="122"/>
    <col min="14849" max="14849" width="7.7109375" style="122" customWidth="1"/>
    <col min="14850" max="14850" width="70" style="122" customWidth="1"/>
    <col min="14851" max="14851" width="25.7109375" style="122" customWidth="1"/>
    <col min="14852" max="14852" width="21" style="122" customWidth="1"/>
    <col min="14853" max="14853" width="45.5703125" style="122" customWidth="1"/>
    <col min="14854" max="14855" width="20.85546875" style="122" customWidth="1"/>
    <col min="14856" max="14856" width="17.5703125" style="122" customWidth="1"/>
    <col min="14857" max="15104" width="9.140625" style="122"/>
    <col min="15105" max="15105" width="7.7109375" style="122" customWidth="1"/>
    <col min="15106" max="15106" width="70" style="122" customWidth="1"/>
    <col min="15107" max="15107" width="25.7109375" style="122" customWidth="1"/>
    <col min="15108" max="15108" width="21" style="122" customWidth="1"/>
    <col min="15109" max="15109" width="45.5703125" style="122" customWidth="1"/>
    <col min="15110" max="15111" width="20.85546875" style="122" customWidth="1"/>
    <col min="15112" max="15112" width="17.5703125" style="122" customWidth="1"/>
    <col min="15113" max="15360" width="9.140625" style="122"/>
    <col min="15361" max="15361" width="7.7109375" style="122" customWidth="1"/>
    <col min="15362" max="15362" width="70" style="122" customWidth="1"/>
    <col min="15363" max="15363" width="25.7109375" style="122" customWidth="1"/>
    <col min="15364" max="15364" width="21" style="122" customWidth="1"/>
    <col min="15365" max="15365" width="45.5703125" style="122" customWidth="1"/>
    <col min="15366" max="15367" width="20.85546875" style="122" customWidth="1"/>
    <col min="15368" max="15368" width="17.5703125" style="122" customWidth="1"/>
    <col min="15369" max="15616" width="9.140625" style="122"/>
    <col min="15617" max="15617" width="7.7109375" style="122" customWidth="1"/>
    <col min="15618" max="15618" width="70" style="122" customWidth="1"/>
    <col min="15619" max="15619" width="25.7109375" style="122" customWidth="1"/>
    <col min="15620" max="15620" width="21" style="122" customWidth="1"/>
    <col min="15621" max="15621" width="45.5703125" style="122" customWidth="1"/>
    <col min="15622" max="15623" width="20.85546875" style="122" customWidth="1"/>
    <col min="15624" max="15624" width="17.5703125" style="122" customWidth="1"/>
    <col min="15625" max="15872" width="9.140625" style="122"/>
    <col min="15873" max="15873" width="7.7109375" style="122" customWidth="1"/>
    <col min="15874" max="15874" width="70" style="122" customWidth="1"/>
    <col min="15875" max="15875" width="25.7109375" style="122" customWidth="1"/>
    <col min="15876" max="15876" width="21" style="122" customWidth="1"/>
    <col min="15877" max="15877" width="45.5703125" style="122" customWidth="1"/>
    <col min="15878" max="15879" width="20.85546875" style="122" customWidth="1"/>
    <col min="15880" max="15880" width="17.5703125" style="122" customWidth="1"/>
    <col min="15881" max="16128" width="9.140625" style="122"/>
    <col min="16129" max="16129" width="7.7109375" style="122" customWidth="1"/>
    <col min="16130" max="16130" width="70" style="122" customWidth="1"/>
    <col min="16131" max="16131" width="25.7109375" style="122" customWidth="1"/>
    <col min="16132" max="16132" width="21" style="122" customWidth="1"/>
    <col min="16133" max="16133" width="45.5703125" style="122" customWidth="1"/>
    <col min="16134" max="16135" width="20.85546875" style="122" customWidth="1"/>
    <col min="16136" max="16136" width="17.5703125" style="122" customWidth="1"/>
    <col min="16137" max="16384" width="9.140625" style="122"/>
  </cols>
  <sheetData>
    <row r="1" spans="1:11" x14ac:dyDescent="0.3">
      <c r="E1" s="232" t="s">
        <v>450</v>
      </c>
    </row>
    <row r="3" spans="1:11" ht="19.5" customHeight="1" x14ac:dyDescent="0.3">
      <c r="A3" s="1269" t="s">
        <v>497</v>
      </c>
      <c r="B3" s="1286"/>
      <c r="C3" s="1286"/>
      <c r="D3" s="1286"/>
      <c r="E3" s="1286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390</v>
      </c>
      <c r="B5" s="136"/>
      <c r="C5" s="136"/>
      <c r="D5" s="136"/>
      <c r="E5" s="136"/>
      <c r="F5" s="136"/>
      <c r="G5" s="136"/>
      <c r="H5" s="136"/>
      <c r="I5" s="412"/>
      <c r="J5" s="412"/>
      <c r="K5" s="52"/>
    </row>
    <row r="6" spans="1:11" s="53" customFormat="1" ht="39.75" customHeight="1" x14ac:dyDescent="0.3">
      <c r="A6" s="1242" t="s">
        <v>694</v>
      </c>
      <c r="B6" s="1242"/>
      <c r="C6" s="1242"/>
      <c r="D6" s="1242"/>
      <c r="E6" s="136"/>
      <c r="F6" s="279"/>
      <c r="G6" s="279"/>
      <c r="H6" s="279"/>
      <c r="I6" s="413"/>
      <c r="J6" s="413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413"/>
      <c r="J7" s="413"/>
      <c r="K7" s="84"/>
    </row>
    <row r="9" spans="1:11" ht="18.75" customHeight="1" x14ac:dyDescent="0.3">
      <c r="A9" s="1276" t="s">
        <v>282</v>
      </c>
      <c r="B9" s="1276" t="s">
        <v>297</v>
      </c>
      <c r="C9" s="1276" t="s">
        <v>397</v>
      </c>
      <c r="D9" s="1276" t="s">
        <v>392</v>
      </c>
      <c r="E9" s="1276" t="s">
        <v>398</v>
      </c>
    </row>
    <row r="10" spans="1:11" x14ac:dyDescent="0.3">
      <c r="A10" s="1284"/>
      <c r="B10" s="1284"/>
      <c r="C10" s="1284"/>
      <c r="D10" s="1284"/>
      <c r="E10" s="1284"/>
    </row>
    <row r="11" spans="1:11" ht="18.75" customHeight="1" x14ac:dyDescent="0.3">
      <c r="A11" s="1277"/>
      <c r="B11" s="1277"/>
      <c r="C11" s="1277"/>
      <c r="D11" s="1277"/>
      <c r="E11" s="1277"/>
    </row>
    <row r="12" spans="1:11" x14ac:dyDescent="0.3">
      <c r="A12" s="548">
        <v>1</v>
      </c>
      <c r="B12" s="483">
        <v>2</v>
      </c>
      <c r="C12" s="483">
        <v>3</v>
      </c>
      <c r="D12" s="483">
        <v>4</v>
      </c>
      <c r="E12" s="541" t="s">
        <v>394</v>
      </c>
      <c r="F12" s="205" t="s">
        <v>302</v>
      </c>
      <c r="G12" s="205" t="s">
        <v>303</v>
      </c>
    </row>
    <row r="13" spans="1:11" s="123" customFormat="1" ht="37.5" customHeight="1" x14ac:dyDescent="0.3">
      <c r="A13" s="535"/>
      <c r="B13" s="549" t="s">
        <v>399</v>
      </c>
      <c r="C13" s="535" t="s">
        <v>305</v>
      </c>
      <c r="D13" s="535" t="s">
        <v>305</v>
      </c>
      <c r="E13" s="550"/>
      <c r="F13" s="205"/>
      <c r="G13" s="205">
        <f>E13-F13</f>
        <v>0</v>
      </c>
      <c r="H13" s="206"/>
      <c r="I13" s="202"/>
      <c r="J13" s="202"/>
    </row>
    <row r="14" spans="1:11" x14ac:dyDescent="0.3">
      <c r="A14" s="156"/>
      <c r="B14" s="148" t="s">
        <v>400</v>
      </c>
      <c r="C14" s="147"/>
      <c r="D14" s="147"/>
      <c r="E14" s="209"/>
    </row>
    <row r="15" spans="1:11" x14ac:dyDescent="0.3">
      <c r="A15" s="156"/>
      <c r="B15" s="148" t="s">
        <v>401</v>
      </c>
      <c r="C15" s="147">
        <f>E15/D15</f>
        <v>0</v>
      </c>
      <c r="D15" s="210">
        <v>2.1999999999999999E-2</v>
      </c>
      <c r="E15" s="344">
        <f>E13*0.970475</f>
        <v>0</v>
      </c>
      <c r="F15" s="205"/>
      <c r="G15" s="205"/>
    </row>
    <row r="16" spans="1:11" x14ac:dyDescent="0.3">
      <c r="A16" s="156"/>
      <c r="B16" s="148" t="s">
        <v>171</v>
      </c>
      <c r="C16" s="147"/>
      <c r="D16" s="210"/>
      <c r="E16" s="209"/>
    </row>
    <row r="17" spans="1:10" x14ac:dyDescent="0.3">
      <c r="A17" s="156"/>
      <c r="B17" s="148" t="s">
        <v>402</v>
      </c>
      <c r="C17" s="147"/>
      <c r="D17" s="210"/>
      <c r="E17" s="209"/>
    </row>
    <row r="18" spans="1:10" x14ac:dyDescent="0.3">
      <c r="A18" s="156"/>
      <c r="B18" s="148" t="s">
        <v>403</v>
      </c>
      <c r="C18" s="147">
        <f>E18/D18</f>
        <v>0</v>
      </c>
      <c r="D18" s="210">
        <v>2.1999999999999999E-2</v>
      </c>
      <c r="E18" s="344">
        <f>E13-E15</f>
        <v>0</v>
      </c>
      <c r="F18" s="205"/>
      <c r="G18" s="205"/>
    </row>
    <row r="19" spans="1:10" x14ac:dyDescent="0.3">
      <c r="A19" s="156"/>
      <c r="B19" s="148" t="s">
        <v>171</v>
      </c>
      <c r="C19" s="147"/>
      <c r="D19" s="210"/>
      <c r="E19" s="209"/>
    </row>
    <row r="20" spans="1:10" x14ac:dyDescent="0.3">
      <c r="A20" s="156"/>
      <c r="B20" s="148" t="s">
        <v>402</v>
      </c>
      <c r="C20" s="147"/>
      <c r="D20" s="210"/>
      <c r="E20" s="209"/>
    </row>
    <row r="21" spans="1:10" x14ac:dyDescent="0.3">
      <c r="A21" s="156"/>
      <c r="B21" s="126"/>
      <c r="C21" s="147"/>
      <c r="D21" s="147"/>
      <c r="E21" s="209"/>
    </row>
    <row r="22" spans="1:10" x14ac:dyDescent="0.3">
      <c r="A22" s="156"/>
      <c r="B22" s="126"/>
      <c r="C22" s="147"/>
      <c r="D22" s="147"/>
      <c r="E22" s="209"/>
    </row>
    <row r="24" spans="1:10" s="178" customFormat="1" x14ac:dyDescent="0.25">
      <c r="A24" s="696" t="s">
        <v>762</v>
      </c>
      <c r="B24" s="538"/>
      <c r="C24" s="537"/>
      <c r="E24" s="864" t="s">
        <v>1101</v>
      </c>
      <c r="F24" s="122"/>
      <c r="G24" s="538"/>
    </row>
    <row r="25" spans="1:10" s="178" customFormat="1" ht="15.75" x14ac:dyDescent="0.25">
      <c r="A25" s="122"/>
      <c r="B25" s="297"/>
      <c r="C25" s="298" t="s">
        <v>131</v>
      </c>
      <c r="E25" s="298" t="s">
        <v>132</v>
      </c>
      <c r="F25" s="122"/>
      <c r="G25" s="297"/>
    </row>
    <row r="26" spans="1:10" s="178" customFormat="1" ht="15.75" x14ac:dyDescent="0.25">
      <c r="A26" s="297"/>
      <c r="B26" s="41"/>
      <c r="C26" s="41"/>
      <c r="E26" s="41"/>
      <c r="F26" s="122"/>
      <c r="G26" s="41"/>
    </row>
    <row r="27" spans="1:10" s="178" customFormat="1" x14ac:dyDescent="0.25">
      <c r="A27" s="536" t="s">
        <v>133</v>
      </c>
      <c r="B27" s="538"/>
      <c r="C27" s="537"/>
      <c r="E27" s="869" t="s">
        <v>1104</v>
      </c>
      <c r="F27" s="122"/>
      <c r="G27" s="538"/>
    </row>
    <row r="28" spans="1:10" s="178" customFormat="1" ht="15.75" x14ac:dyDescent="0.25">
      <c r="A28" s="122"/>
      <c r="B28" s="297"/>
      <c r="C28" s="298" t="s">
        <v>131</v>
      </c>
      <c r="E28" s="298" t="s">
        <v>132</v>
      </c>
      <c r="F28" s="122"/>
      <c r="G28" s="297"/>
    </row>
    <row r="29" spans="1:10" s="119" customFormat="1" x14ac:dyDescent="0.3">
      <c r="F29" s="201"/>
      <c r="G29" s="201"/>
      <c r="H29" s="206"/>
      <c r="I29" s="202"/>
      <c r="J29" s="202"/>
    </row>
    <row r="30" spans="1:10" s="119" customFormat="1" x14ac:dyDescent="0.3">
      <c r="F30" s="201"/>
      <c r="G30" s="201"/>
      <c r="H30" s="206"/>
      <c r="I30" s="202"/>
      <c r="J30" s="202"/>
    </row>
    <row r="31" spans="1:10" s="119" customFormat="1" x14ac:dyDescent="0.3">
      <c r="F31" s="201"/>
      <c r="G31" s="201"/>
      <c r="H31" s="206"/>
      <c r="I31" s="202"/>
      <c r="J31" s="202"/>
    </row>
    <row r="32" spans="1:10" s="119" customFormat="1" x14ac:dyDescent="0.3">
      <c r="F32" s="201"/>
      <c r="G32" s="201"/>
      <c r="H32" s="206"/>
      <c r="I32" s="202"/>
      <c r="J32" s="202"/>
    </row>
    <row r="33" spans="6:10" s="119" customFormat="1" x14ac:dyDescent="0.3">
      <c r="F33" s="201"/>
      <c r="G33" s="201"/>
      <c r="H33" s="206"/>
      <c r="I33" s="202"/>
      <c r="J33" s="202"/>
    </row>
    <row r="34" spans="6:10" s="119" customFormat="1" x14ac:dyDescent="0.3">
      <c r="F34" s="201"/>
      <c r="G34" s="201"/>
      <c r="H34" s="206"/>
      <c r="I34" s="202"/>
      <c r="J34" s="202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48.5703125" style="213" customWidth="1"/>
    <col min="6" max="7" width="19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8.5703125" style="213" customWidth="1"/>
    <col min="262" max="263" width="19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8.5703125" style="213" customWidth="1"/>
    <col min="518" max="519" width="19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8.5703125" style="213" customWidth="1"/>
    <col min="774" max="775" width="19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8.5703125" style="213" customWidth="1"/>
    <col min="1030" max="1031" width="19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8.5703125" style="213" customWidth="1"/>
    <col min="1286" max="1287" width="19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8.5703125" style="213" customWidth="1"/>
    <col min="1542" max="1543" width="19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8.5703125" style="213" customWidth="1"/>
    <col min="1798" max="1799" width="19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8.5703125" style="213" customWidth="1"/>
    <col min="2054" max="2055" width="19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8.5703125" style="213" customWidth="1"/>
    <col min="2310" max="2311" width="19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8.5703125" style="213" customWidth="1"/>
    <col min="2566" max="2567" width="19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8.5703125" style="213" customWidth="1"/>
    <col min="2822" max="2823" width="19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8.5703125" style="213" customWidth="1"/>
    <col min="3078" max="3079" width="19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8.5703125" style="213" customWidth="1"/>
    <col min="3334" max="3335" width="19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8.5703125" style="213" customWidth="1"/>
    <col min="3590" max="3591" width="19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8.5703125" style="213" customWidth="1"/>
    <col min="3846" max="3847" width="19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8.5703125" style="213" customWidth="1"/>
    <col min="4102" max="4103" width="19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8.5703125" style="213" customWidth="1"/>
    <col min="4358" max="4359" width="19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8.5703125" style="213" customWidth="1"/>
    <col min="4614" max="4615" width="19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8.5703125" style="213" customWidth="1"/>
    <col min="4870" max="4871" width="19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8.5703125" style="213" customWidth="1"/>
    <col min="5126" max="5127" width="19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8.5703125" style="213" customWidth="1"/>
    <col min="5382" max="5383" width="19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8.5703125" style="213" customWidth="1"/>
    <col min="5638" max="5639" width="19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8.5703125" style="213" customWidth="1"/>
    <col min="5894" max="5895" width="19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8.5703125" style="213" customWidth="1"/>
    <col min="6150" max="6151" width="19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8.5703125" style="213" customWidth="1"/>
    <col min="6406" max="6407" width="19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8.5703125" style="213" customWidth="1"/>
    <col min="6662" max="6663" width="19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8.5703125" style="213" customWidth="1"/>
    <col min="6918" max="6919" width="19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8.5703125" style="213" customWidth="1"/>
    <col min="7174" max="7175" width="19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8.5703125" style="213" customWidth="1"/>
    <col min="7430" max="7431" width="19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8.5703125" style="213" customWidth="1"/>
    <col min="7686" max="7687" width="19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8.5703125" style="213" customWidth="1"/>
    <col min="7942" max="7943" width="19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8.5703125" style="213" customWidth="1"/>
    <col min="8198" max="8199" width="19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8.5703125" style="213" customWidth="1"/>
    <col min="8454" max="8455" width="19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8.5703125" style="213" customWidth="1"/>
    <col min="8710" max="8711" width="19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8.5703125" style="213" customWidth="1"/>
    <col min="8966" max="8967" width="19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8.5703125" style="213" customWidth="1"/>
    <col min="9222" max="9223" width="19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8.5703125" style="213" customWidth="1"/>
    <col min="9478" max="9479" width="19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8.5703125" style="213" customWidth="1"/>
    <col min="9734" max="9735" width="19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8.5703125" style="213" customWidth="1"/>
    <col min="9990" max="9991" width="19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8.5703125" style="213" customWidth="1"/>
    <col min="10246" max="10247" width="19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8.5703125" style="213" customWidth="1"/>
    <col min="10502" max="10503" width="19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8.5703125" style="213" customWidth="1"/>
    <col min="10758" max="10759" width="19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8.5703125" style="213" customWidth="1"/>
    <col min="11014" max="11015" width="19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8.5703125" style="213" customWidth="1"/>
    <col min="11270" max="11271" width="19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8.5703125" style="213" customWidth="1"/>
    <col min="11526" max="11527" width="19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8.5703125" style="213" customWidth="1"/>
    <col min="11782" max="11783" width="19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8.5703125" style="213" customWidth="1"/>
    <col min="12038" max="12039" width="19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8.5703125" style="213" customWidth="1"/>
    <col min="12294" max="12295" width="19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8.5703125" style="213" customWidth="1"/>
    <col min="12550" max="12551" width="19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8.5703125" style="213" customWidth="1"/>
    <col min="12806" max="12807" width="19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8.5703125" style="213" customWidth="1"/>
    <col min="13062" max="13063" width="19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8.5703125" style="213" customWidth="1"/>
    <col min="13318" max="13319" width="19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8.5703125" style="213" customWidth="1"/>
    <col min="13574" max="13575" width="19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8.5703125" style="213" customWidth="1"/>
    <col min="13830" max="13831" width="19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8.5703125" style="213" customWidth="1"/>
    <col min="14086" max="14087" width="19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8.5703125" style="213" customWidth="1"/>
    <col min="14342" max="14343" width="19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8.5703125" style="213" customWidth="1"/>
    <col min="14598" max="14599" width="19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8.5703125" style="213" customWidth="1"/>
    <col min="14854" max="14855" width="19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8.5703125" style="213" customWidth="1"/>
    <col min="15110" max="15111" width="19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8.5703125" style="213" customWidth="1"/>
    <col min="15366" max="15367" width="19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8.5703125" style="213" customWidth="1"/>
    <col min="15622" max="15623" width="19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8.5703125" style="213" customWidth="1"/>
    <col min="15878" max="15879" width="19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8.5703125" style="213" customWidth="1"/>
    <col min="16134" max="16135" width="19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451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657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404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407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407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538"/>
      <c r="D22" s="537"/>
      <c r="E22" s="864" t="s">
        <v>1101</v>
      </c>
      <c r="F22" s="538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536" t="s">
        <v>133</v>
      </c>
      <c r="B25" s="538"/>
      <c r="D25" s="537"/>
      <c r="E25" s="869" t="s">
        <v>1104</v>
      </c>
      <c r="F25" s="538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  <row r="27" spans="1:8" x14ac:dyDescent="0.3">
      <c r="A27" s="228"/>
      <c r="B27" s="211"/>
      <c r="C27" s="211"/>
      <c r="D27" s="211"/>
      <c r="E27" s="228"/>
    </row>
    <row r="28" spans="1:8" x14ac:dyDescent="0.3">
      <c r="A28" s="228"/>
      <c r="B28" s="211"/>
      <c r="C28" s="211"/>
      <c r="D28" s="211"/>
      <c r="E28" s="228"/>
    </row>
    <row r="29" spans="1:8" ht="21" x14ac:dyDescent="0.35">
      <c r="A29"/>
      <c r="B29" s="229"/>
      <c r="C29" s="229"/>
      <c r="D29" s="229"/>
      <c r="E29" s="229"/>
      <c r="F29" s="230"/>
      <c r="G29" s="230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26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4.28515625" style="213" customWidth="1"/>
    <col min="4" max="4" width="22.7109375" style="213" customWidth="1"/>
    <col min="5" max="5" width="41.85546875" style="213" customWidth="1"/>
    <col min="6" max="7" width="19.28515625" style="212" customWidth="1"/>
    <col min="8" max="8" width="12.5703125" style="231" customWidth="1"/>
    <col min="9" max="9" width="10.7109375" style="213" customWidth="1"/>
    <col min="10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1.85546875" style="213" customWidth="1"/>
    <col min="262" max="263" width="19.28515625" style="213" customWidth="1"/>
    <col min="264" max="264" width="12.5703125" style="213" customWidth="1"/>
    <col min="265" max="265" width="10.7109375" style="213" customWidth="1"/>
    <col min="266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1.85546875" style="213" customWidth="1"/>
    <col min="518" max="519" width="19.28515625" style="213" customWidth="1"/>
    <col min="520" max="520" width="12.5703125" style="213" customWidth="1"/>
    <col min="521" max="521" width="10.7109375" style="213" customWidth="1"/>
    <col min="522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1.85546875" style="213" customWidth="1"/>
    <col min="774" max="775" width="19.28515625" style="213" customWidth="1"/>
    <col min="776" max="776" width="12.5703125" style="213" customWidth="1"/>
    <col min="777" max="777" width="10.7109375" style="213" customWidth="1"/>
    <col min="778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1.85546875" style="213" customWidth="1"/>
    <col min="1030" max="1031" width="19.28515625" style="213" customWidth="1"/>
    <col min="1032" max="1032" width="12.5703125" style="213" customWidth="1"/>
    <col min="1033" max="1033" width="10.7109375" style="213" customWidth="1"/>
    <col min="1034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1.85546875" style="213" customWidth="1"/>
    <col min="1286" max="1287" width="19.28515625" style="213" customWidth="1"/>
    <col min="1288" max="1288" width="12.5703125" style="213" customWidth="1"/>
    <col min="1289" max="1289" width="10.7109375" style="213" customWidth="1"/>
    <col min="1290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1.85546875" style="213" customWidth="1"/>
    <col min="1542" max="1543" width="19.28515625" style="213" customWidth="1"/>
    <col min="1544" max="1544" width="12.5703125" style="213" customWidth="1"/>
    <col min="1545" max="1545" width="10.7109375" style="213" customWidth="1"/>
    <col min="1546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1.85546875" style="213" customWidth="1"/>
    <col min="1798" max="1799" width="19.28515625" style="213" customWidth="1"/>
    <col min="1800" max="1800" width="12.5703125" style="213" customWidth="1"/>
    <col min="1801" max="1801" width="10.7109375" style="213" customWidth="1"/>
    <col min="1802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1.85546875" style="213" customWidth="1"/>
    <col min="2054" max="2055" width="19.28515625" style="213" customWidth="1"/>
    <col min="2056" max="2056" width="12.5703125" style="213" customWidth="1"/>
    <col min="2057" max="2057" width="10.7109375" style="213" customWidth="1"/>
    <col min="2058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1.85546875" style="213" customWidth="1"/>
    <col min="2310" max="2311" width="19.28515625" style="213" customWidth="1"/>
    <col min="2312" max="2312" width="12.5703125" style="213" customWidth="1"/>
    <col min="2313" max="2313" width="10.7109375" style="213" customWidth="1"/>
    <col min="2314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1.85546875" style="213" customWidth="1"/>
    <col min="2566" max="2567" width="19.28515625" style="213" customWidth="1"/>
    <col min="2568" max="2568" width="12.5703125" style="213" customWidth="1"/>
    <col min="2569" max="2569" width="10.7109375" style="213" customWidth="1"/>
    <col min="2570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1.85546875" style="213" customWidth="1"/>
    <col min="2822" max="2823" width="19.28515625" style="213" customWidth="1"/>
    <col min="2824" max="2824" width="12.5703125" style="213" customWidth="1"/>
    <col min="2825" max="2825" width="10.7109375" style="213" customWidth="1"/>
    <col min="2826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1.85546875" style="213" customWidth="1"/>
    <col min="3078" max="3079" width="19.28515625" style="213" customWidth="1"/>
    <col min="3080" max="3080" width="12.5703125" style="213" customWidth="1"/>
    <col min="3081" max="3081" width="10.7109375" style="213" customWidth="1"/>
    <col min="3082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1.85546875" style="213" customWidth="1"/>
    <col min="3334" max="3335" width="19.28515625" style="213" customWidth="1"/>
    <col min="3336" max="3336" width="12.5703125" style="213" customWidth="1"/>
    <col min="3337" max="3337" width="10.7109375" style="213" customWidth="1"/>
    <col min="3338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1.85546875" style="213" customWidth="1"/>
    <col min="3590" max="3591" width="19.28515625" style="213" customWidth="1"/>
    <col min="3592" max="3592" width="12.5703125" style="213" customWidth="1"/>
    <col min="3593" max="3593" width="10.7109375" style="213" customWidth="1"/>
    <col min="3594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1.85546875" style="213" customWidth="1"/>
    <col min="3846" max="3847" width="19.28515625" style="213" customWidth="1"/>
    <col min="3848" max="3848" width="12.5703125" style="213" customWidth="1"/>
    <col min="3849" max="3849" width="10.7109375" style="213" customWidth="1"/>
    <col min="3850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1.85546875" style="213" customWidth="1"/>
    <col min="4102" max="4103" width="19.28515625" style="213" customWidth="1"/>
    <col min="4104" max="4104" width="12.5703125" style="213" customWidth="1"/>
    <col min="4105" max="4105" width="10.7109375" style="213" customWidth="1"/>
    <col min="4106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1.85546875" style="213" customWidth="1"/>
    <col min="4358" max="4359" width="19.28515625" style="213" customWidth="1"/>
    <col min="4360" max="4360" width="12.5703125" style="213" customWidth="1"/>
    <col min="4361" max="4361" width="10.7109375" style="213" customWidth="1"/>
    <col min="4362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1.85546875" style="213" customWidth="1"/>
    <col min="4614" max="4615" width="19.28515625" style="213" customWidth="1"/>
    <col min="4616" max="4616" width="12.5703125" style="213" customWidth="1"/>
    <col min="4617" max="4617" width="10.7109375" style="213" customWidth="1"/>
    <col min="4618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1.85546875" style="213" customWidth="1"/>
    <col min="4870" max="4871" width="19.28515625" style="213" customWidth="1"/>
    <col min="4872" max="4872" width="12.5703125" style="213" customWidth="1"/>
    <col min="4873" max="4873" width="10.7109375" style="213" customWidth="1"/>
    <col min="4874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1.85546875" style="213" customWidth="1"/>
    <col min="5126" max="5127" width="19.28515625" style="213" customWidth="1"/>
    <col min="5128" max="5128" width="12.5703125" style="213" customWidth="1"/>
    <col min="5129" max="5129" width="10.7109375" style="213" customWidth="1"/>
    <col min="5130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1.85546875" style="213" customWidth="1"/>
    <col min="5382" max="5383" width="19.28515625" style="213" customWidth="1"/>
    <col min="5384" max="5384" width="12.5703125" style="213" customWidth="1"/>
    <col min="5385" max="5385" width="10.7109375" style="213" customWidth="1"/>
    <col min="5386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1.85546875" style="213" customWidth="1"/>
    <col min="5638" max="5639" width="19.28515625" style="213" customWidth="1"/>
    <col min="5640" max="5640" width="12.5703125" style="213" customWidth="1"/>
    <col min="5641" max="5641" width="10.7109375" style="213" customWidth="1"/>
    <col min="5642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1.85546875" style="213" customWidth="1"/>
    <col min="5894" max="5895" width="19.28515625" style="213" customWidth="1"/>
    <col min="5896" max="5896" width="12.5703125" style="213" customWidth="1"/>
    <col min="5897" max="5897" width="10.7109375" style="213" customWidth="1"/>
    <col min="5898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1.85546875" style="213" customWidth="1"/>
    <col min="6150" max="6151" width="19.28515625" style="213" customWidth="1"/>
    <col min="6152" max="6152" width="12.5703125" style="213" customWidth="1"/>
    <col min="6153" max="6153" width="10.7109375" style="213" customWidth="1"/>
    <col min="6154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1.85546875" style="213" customWidth="1"/>
    <col min="6406" max="6407" width="19.28515625" style="213" customWidth="1"/>
    <col min="6408" max="6408" width="12.5703125" style="213" customWidth="1"/>
    <col min="6409" max="6409" width="10.7109375" style="213" customWidth="1"/>
    <col min="6410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1.85546875" style="213" customWidth="1"/>
    <col min="6662" max="6663" width="19.28515625" style="213" customWidth="1"/>
    <col min="6664" max="6664" width="12.5703125" style="213" customWidth="1"/>
    <col min="6665" max="6665" width="10.7109375" style="213" customWidth="1"/>
    <col min="6666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1.85546875" style="213" customWidth="1"/>
    <col min="6918" max="6919" width="19.28515625" style="213" customWidth="1"/>
    <col min="6920" max="6920" width="12.5703125" style="213" customWidth="1"/>
    <col min="6921" max="6921" width="10.7109375" style="213" customWidth="1"/>
    <col min="6922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1.85546875" style="213" customWidth="1"/>
    <col min="7174" max="7175" width="19.28515625" style="213" customWidth="1"/>
    <col min="7176" max="7176" width="12.5703125" style="213" customWidth="1"/>
    <col min="7177" max="7177" width="10.7109375" style="213" customWidth="1"/>
    <col min="7178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1.85546875" style="213" customWidth="1"/>
    <col min="7430" max="7431" width="19.28515625" style="213" customWidth="1"/>
    <col min="7432" max="7432" width="12.5703125" style="213" customWidth="1"/>
    <col min="7433" max="7433" width="10.7109375" style="213" customWidth="1"/>
    <col min="7434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1.85546875" style="213" customWidth="1"/>
    <col min="7686" max="7687" width="19.28515625" style="213" customWidth="1"/>
    <col min="7688" max="7688" width="12.5703125" style="213" customWidth="1"/>
    <col min="7689" max="7689" width="10.7109375" style="213" customWidth="1"/>
    <col min="7690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1.85546875" style="213" customWidth="1"/>
    <col min="7942" max="7943" width="19.28515625" style="213" customWidth="1"/>
    <col min="7944" max="7944" width="12.5703125" style="213" customWidth="1"/>
    <col min="7945" max="7945" width="10.7109375" style="213" customWidth="1"/>
    <col min="7946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1.85546875" style="213" customWidth="1"/>
    <col min="8198" max="8199" width="19.28515625" style="213" customWidth="1"/>
    <col min="8200" max="8200" width="12.5703125" style="213" customWidth="1"/>
    <col min="8201" max="8201" width="10.7109375" style="213" customWidth="1"/>
    <col min="8202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1.85546875" style="213" customWidth="1"/>
    <col min="8454" max="8455" width="19.28515625" style="213" customWidth="1"/>
    <col min="8456" max="8456" width="12.5703125" style="213" customWidth="1"/>
    <col min="8457" max="8457" width="10.7109375" style="213" customWidth="1"/>
    <col min="8458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1.85546875" style="213" customWidth="1"/>
    <col min="8710" max="8711" width="19.28515625" style="213" customWidth="1"/>
    <col min="8712" max="8712" width="12.5703125" style="213" customWidth="1"/>
    <col min="8713" max="8713" width="10.7109375" style="213" customWidth="1"/>
    <col min="8714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1.85546875" style="213" customWidth="1"/>
    <col min="8966" max="8967" width="19.28515625" style="213" customWidth="1"/>
    <col min="8968" max="8968" width="12.5703125" style="213" customWidth="1"/>
    <col min="8969" max="8969" width="10.7109375" style="213" customWidth="1"/>
    <col min="8970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1.85546875" style="213" customWidth="1"/>
    <col min="9222" max="9223" width="19.28515625" style="213" customWidth="1"/>
    <col min="9224" max="9224" width="12.5703125" style="213" customWidth="1"/>
    <col min="9225" max="9225" width="10.7109375" style="213" customWidth="1"/>
    <col min="9226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1.85546875" style="213" customWidth="1"/>
    <col min="9478" max="9479" width="19.28515625" style="213" customWidth="1"/>
    <col min="9480" max="9480" width="12.5703125" style="213" customWidth="1"/>
    <col min="9481" max="9481" width="10.7109375" style="213" customWidth="1"/>
    <col min="9482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1.85546875" style="213" customWidth="1"/>
    <col min="9734" max="9735" width="19.28515625" style="213" customWidth="1"/>
    <col min="9736" max="9736" width="12.5703125" style="213" customWidth="1"/>
    <col min="9737" max="9737" width="10.7109375" style="213" customWidth="1"/>
    <col min="9738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1.85546875" style="213" customWidth="1"/>
    <col min="9990" max="9991" width="19.28515625" style="213" customWidth="1"/>
    <col min="9992" max="9992" width="12.5703125" style="213" customWidth="1"/>
    <col min="9993" max="9993" width="10.7109375" style="213" customWidth="1"/>
    <col min="9994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1.85546875" style="213" customWidth="1"/>
    <col min="10246" max="10247" width="19.28515625" style="213" customWidth="1"/>
    <col min="10248" max="10248" width="12.5703125" style="213" customWidth="1"/>
    <col min="10249" max="10249" width="10.7109375" style="213" customWidth="1"/>
    <col min="10250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1.85546875" style="213" customWidth="1"/>
    <col min="10502" max="10503" width="19.28515625" style="213" customWidth="1"/>
    <col min="10504" max="10504" width="12.5703125" style="213" customWidth="1"/>
    <col min="10505" max="10505" width="10.7109375" style="213" customWidth="1"/>
    <col min="10506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1.85546875" style="213" customWidth="1"/>
    <col min="10758" max="10759" width="19.28515625" style="213" customWidth="1"/>
    <col min="10760" max="10760" width="12.5703125" style="213" customWidth="1"/>
    <col min="10761" max="10761" width="10.7109375" style="213" customWidth="1"/>
    <col min="10762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1.85546875" style="213" customWidth="1"/>
    <col min="11014" max="11015" width="19.28515625" style="213" customWidth="1"/>
    <col min="11016" max="11016" width="12.5703125" style="213" customWidth="1"/>
    <col min="11017" max="11017" width="10.7109375" style="213" customWidth="1"/>
    <col min="11018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1.85546875" style="213" customWidth="1"/>
    <col min="11270" max="11271" width="19.28515625" style="213" customWidth="1"/>
    <col min="11272" max="11272" width="12.5703125" style="213" customWidth="1"/>
    <col min="11273" max="11273" width="10.7109375" style="213" customWidth="1"/>
    <col min="11274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1.85546875" style="213" customWidth="1"/>
    <col min="11526" max="11527" width="19.28515625" style="213" customWidth="1"/>
    <col min="11528" max="11528" width="12.5703125" style="213" customWidth="1"/>
    <col min="11529" max="11529" width="10.7109375" style="213" customWidth="1"/>
    <col min="11530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1.85546875" style="213" customWidth="1"/>
    <col min="11782" max="11783" width="19.28515625" style="213" customWidth="1"/>
    <col min="11784" max="11784" width="12.5703125" style="213" customWidth="1"/>
    <col min="11785" max="11785" width="10.7109375" style="213" customWidth="1"/>
    <col min="11786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1.85546875" style="213" customWidth="1"/>
    <col min="12038" max="12039" width="19.28515625" style="213" customWidth="1"/>
    <col min="12040" max="12040" width="12.5703125" style="213" customWidth="1"/>
    <col min="12041" max="12041" width="10.7109375" style="213" customWidth="1"/>
    <col min="12042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1.85546875" style="213" customWidth="1"/>
    <col min="12294" max="12295" width="19.28515625" style="213" customWidth="1"/>
    <col min="12296" max="12296" width="12.5703125" style="213" customWidth="1"/>
    <col min="12297" max="12297" width="10.7109375" style="213" customWidth="1"/>
    <col min="12298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1.85546875" style="213" customWidth="1"/>
    <col min="12550" max="12551" width="19.28515625" style="213" customWidth="1"/>
    <col min="12552" max="12552" width="12.5703125" style="213" customWidth="1"/>
    <col min="12553" max="12553" width="10.7109375" style="213" customWidth="1"/>
    <col min="12554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1.85546875" style="213" customWidth="1"/>
    <col min="12806" max="12807" width="19.28515625" style="213" customWidth="1"/>
    <col min="12808" max="12808" width="12.5703125" style="213" customWidth="1"/>
    <col min="12809" max="12809" width="10.7109375" style="213" customWidth="1"/>
    <col min="12810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1.85546875" style="213" customWidth="1"/>
    <col min="13062" max="13063" width="19.28515625" style="213" customWidth="1"/>
    <col min="13064" max="13064" width="12.5703125" style="213" customWidth="1"/>
    <col min="13065" max="13065" width="10.7109375" style="213" customWidth="1"/>
    <col min="13066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1.85546875" style="213" customWidth="1"/>
    <col min="13318" max="13319" width="19.28515625" style="213" customWidth="1"/>
    <col min="13320" max="13320" width="12.5703125" style="213" customWidth="1"/>
    <col min="13321" max="13321" width="10.7109375" style="213" customWidth="1"/>
    <col min="13322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1.85546875" style="213" customWidth="1"/>
    <col min="13574" max="13575" width="19.28515625" style="213" customWidth="1"/>
    <col min="13576" max="13576" width="12.5703125" style="213" customWidth="1"/>
    <col min="13577" max="13577" width="10.7109375" style="213" customWidth="1"/>
    <col min="13578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1.85546875" style="213" customWidth="1"/>
    <col min="13830" max="13831" width="19.28515625" style="213" customWidth="1"/>
    <col min="13832" max="13832" width="12.5703125" style="213" customWidth="1"/>
    <col min="13833" max="13833" width="10.7109375" style="213" customWidth="1"/>
    <col min="13834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1.85546875" style="213" customWidth="1"/>
    <col min="14086" max="14087" width="19.28515625" style="213" customWidth="1"/>
    <col min="14088" max="14088" width="12.5703125" style="213" customWidth="1"/>
    <col min="14089" max="14089" width="10.7109375" style="213" customWidth="1"/>
    <col min="14090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1.85546875" style="213" customWidth="1"/>
    <col min="14342" max="14343" width="19.28515625" style="213" customWidth="1"/>
    <col min="14344" max="14344" width="12.5703125" style="213" customWidth="1"/>
    <col min="14345" max="14345" width="10.7109375" style="213" customWidth="1"/>
    <col min="14346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1.85546875" style="213" customWidth="1"/>
    <col min="14598" max="14599" width="19.28515625" style="213" customWidth="1"/>
    <col min="14600" max="14600" width="12.5703125" style="213" customWidth="1"/>
    <col min="14601" max="14601" width="10.7109375" style="213" customWidth="1"/>
    <col min="14602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1.85546875" style="213" customWidth="1"/>
    <col min="14854" max="14855" width="19.28515625" style="213" customWidth="1"/>
    <col min="14856" max="14856" width="12.5703125" style="213" customWidth="1"/>
    <col min="14857" max="14857" width="10.7109375" style="213" customWidth="1"/>
    <col min="14858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1.85546875" style="213" customWidth="1"/>
    <col min="15110" max="15111" width="19.28515625" style="213" customWidth="1"/>
    <col min="15112" max="15112" width="12.5703125" style="213" customWidth="1"/>
    <col min="15113" max="15113" width="10.7109375" style="213" customWidth="1"/>
    <col min="15114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1.85546875" style="213" customWidth="1"/>
    <col min="15366" max="15367" width="19.28515625" style="213" customWidth="1"/>
    <col min="15368" max="15368" width="12.5703125" style="213" customWidth="1"/>
    <col min="15369" max="15369" width="10.7109375" style="213" customWidth="1"/>
    <col min="15370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1.85546875" style="213" customWidth="1"/>
    <col min="15622" max="15623" width="19.28515625" style="213" customWidth="1"/>
    <col min="15624" max="15624" width="12.5703125" style="213" customWidth="1"/>
    <col min="15625" max="15625" width="10.7109375" style="213" customWidth="1"/>
    <col min="15626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1.85546875" style="213" customWidth="1"/>
    <col min="15878" max="15879" width="19.28515625" style="213" customWidth="1"/>
    <col min="15880" max="15880" width="12.5703125" style="213" customWidth="1"/>
    <col min="15881" max="15881" width="10.7109375" style="213" customWidth="1"/>
    <col min="15882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1.85546875" style="213" customWidth="1"/>
    <col min="16134" max="16135" width="19.28515625" style="213" customWidth="1"/>
    <col min="16136" max="16136" width="12.5703125" style="213" customWidth="1"/>
    <col min="16137" max="16137" width="10.7109375" style="213" customWidth="1"/>
    <col min="16138" max="16384" width="9.140625" style="213"/>
  </cols>
  <sheetData>
    <row r="1" spans="1:10" x14ac:dyDescent="0.3">
      <c r="A1" s="211"/>
      <c r="B1" s="211"/>
      <c r="C1" s="211"/>
      <c r="D1" s="211"/>
      <c r="E1" s="232" t="s">
        <v>452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658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694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H9" s="213"/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406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406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538"/>
      <c r="D22" s="537"/>
      <c r="E22" s="864" t="s">
        <v>1101</v>
      </c>
      <c r="F22" s="538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536" t="s">
        <v>133</v>
      </c>
      <c r="B25" s="538"/>
      <c r="D25" s="537"/>
      <c r="E25" s="869" t="s">
        <v>1104</v>
      </c>
      <c r="F25" s="538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L26"/>
  <sheetViews>
    <sheetView view="pageBreakPreview" zoomScale="8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7" width="19.42578125" style="404" customWidth="1"/>
    <col min="8" max="11" width="8.85546875" style="53"/>
    <col min="12" max="12" width="22.140625" style="53" customWidth="1"/>
    <col min="13" max="255" width="8.85546875" style="53"/>
    <col min="256" max="256" width="5.7109375" style="53" customWidth="1"/>
    <col min="257" max="257" width="46.42578125" style="53" customWidth="1"/>
    <col min="258" max="258" width="30.140625" style="53" customWidth="1"/>
    <col min="259" max="259" width="27.85546875" style="53" customWidth="1"/>
    <col min="260" max="260" width="31.28515625" style="53" customWidth="1"/>
    <col min="261" max="261" width="14.28515625" style="53" customWidth="1"/>
    <col min="262" max="262" width="12.28515625" style="53" bestFit="1" customWidth="1"/>
    <col min="263" max="267" width="8.85546875" style="53"/>
    <col min="268" max="268" width="22.140625" style="53" customWidth="1"/>
    <col min="269" max="511" width="8.85546875" style="53"/>
    <col min="512" max="512" width="5.7109375" style="53" customWidth="1"/>
    <col min="513" max="513" width="46.42578125" style="53" customWidth="1"/>
    <col min="514" max="514" width="30.140625" style="53" customWidth="1"/>
    <col min="515" max="515" width="27.85546875" style="53" customWidth="1"/>
    <col min="516" max="516" width="31.28515625" style="53" customWidth="1"/>
    <col min="517" max="517" width="14.28515625" style="53" customWidth="1"/>
    <col min="518" max="518" width="12.28515625" style="53" bestFit="1" customWidth="1"/>
    <col min="519" max="523" width="8.85546875" style="53"/>
    <col min="524" max="524" width="22.140625" style="53" customWidth="1"/>
    <col min="525" max="767" width="8.85546875" style="53"/>
    <col min="768" max="768" width="5.7109375" style="53" customWidth="1"/>
    <col min="769" max="769" width="46.42578125" style="53" customWidth="1"/>
    <col min="770" max="770" width="30.140625" style="53" customWidth="1"/>
    <col min="771" max="771" width="27.85546875" style="53" customWidth="1"/>
    <col min="772" max="772" width="31.28515625" style="53" customWidth="1"/>
    <col min="773" max="773" width="14.28515625" style="53" customWidth="1"/>
    <col min="774" max="774" width="12.28515625" style="53" bestFit="1" customWidth="1"/>
    <col min="775" max="779" width="8.85546875" style="53"/>
    <col min="780" max="780" width="22.140625" style="53" customWidth="1"/>
    <col min="781" max="1023" width="8.85546875" style="53"/>
    <col min="1024" max="1024" width="5.7109375" style="53" customWidth="1"/>
    <col min="1025" max="1025" width="46.42578125" style="53" customWidth="1"/>
    <col min="1026" max="1026" width="30.140625" style="53" customWidth="1"/>
    <col min="1027" max="1027" width="27.85546875" style="53" customWidth="1"/>
    <col min="1028" max="1028" width="31.28515625" style="53" customWidth="1"/>
    <col min="1029" max="1029" width="14.28515625" style="53" customWidth="1"/>
    <col min="1030" max="1030" width="12.28515625" style="53" bestFit="1" customWidth="1"/>
    <col min="1031" max="1035" width="8.85546875" style="53"/>
    <col min="1036" max="1036" width="22.140625" style="53" customWidth="1"/>
    <col min="1037" max="1279" width="8.85546875" style="53"/>
    <col min="1280" max="1280" width="5.7109375" style="53" customWidth="1"/>
    <col min="1281" max="1281" width="46.42578125" style="53" customWidth="1"/>
    <col min="1282" max="1282" width="30.140625" style="53" customWidth="1"/>
    <col min="1283" max="1283" width="27.85546875" style="53" customWidth="1"/>
    <col min="1284" max="1284" width="31.28515625" style="53" customWidth="1"/>
    <col min="1285" max="1285" width="14.28515625" style="53" customWidth="1"/>
    <col min="1286" max="1286" width="12.28515625" style="53" bestFit="1" customWidth="1"/>
    <col min="1287" max="1291" width="8.85546875" style="53"/>
    <col min="1292" max="1292" width="22.140625" style="53" customWidth="1"/>
    <col min="1293" max="1535" width="8.85546875" style="53"/>
    <col min="1536" max="1536" width="5.7109375" style="53" customWidth="1"/>
    <col min="1537" max="1537" width="46.42578125" style="53" customWidth="1"/>
    <col min="1538" max="1538" width="30.140625" style="53" customWidth="1"/>
    <col min="1539" max="1539" width="27.85546875" style="53" customWidth="1"/>
    <col min="1540" max="1540" width="31.28515625" style="53" customWidth="1"/>
    <col min="1541" max="1541" width="14.28515625" style="53" customWidth="1"/>
    <col min="1542" max="1542" width="12.28515625" style="53" bestFit="1" customWidth="1"/>
    <col min="1543" max="1547" width="8.85546875" style="53"/>
    <col min="1548" max="1548" width="22.140625" style="53" customWidth="1"/>
    <col min="1549" max="1791" width="8.85546875" style="53"/>
    <col min="1792" max="1792" width="5.7109375" style="53" customWidth="1"/>
    <col min="1793" max="1793" width="46.42578125" style="53" customWidth="1"/>
    <col min="1794" max="1794" width="30.140625" style="53" customWidth="1"/>
    <col min="1795" max="1795" width="27.85546875" style="53" customWidth="1"/>
    <col min="1796" max="1796" width="31.28515625" style="53" customWidth="1"/>
    <col min="1797" max="1797" width="14.28515625" style="53" customWidth="1"/>
    <col min="1798" max="1798" width="12.28515625" style="53" bestFit="1" customWidth="1"/>
    <col min="1799" max="1803" width="8.85546875" style="53"/>
    <col min="1804" max="1804" width="22.140625" style="53" customWidth="1"/>
    <col min="1805" max="2047" width="8.85546875" style="53"/>
    <col min="2048" max="2048" width="5.7109375" style="53" customWidth="1"/>
    <col min="2049" max="2049" width="46.42578125" style="53" customWidth="1"/>
    <col min="2050" max="2050" width="30.140625" style="53" customWidth="1"/>
    <col min="2051" max="2051" width="27.85546875" style="53" customWidth="1"/>
    <col min="2052" max="2052" width="31.28515625" style="53" customWidth="1"/>
    <col min="2053" max="2053" width="14.28515625" style="53" customWidth="1"/>
    <col min="2054" max="2054" width="12.28515625" style="53" bestFit="1" customWidth="1"/>
    <col min="2055" max="2059" width="8.85546875" style="53"/>
    <col min="2060" max="2060" width="22.140625" style="53" customWidth="1"/>
    <col min="2061" max="2303" width="8.85546875" style="53"/>
    <col min="2304" max="2304" width="5.7109375" style="53" customWidth="1"/>
    <col min="2305" max="2305" width="46.42578125" style="53" customWidth="1"/>
    <col min="2306" max="2306" width="30.140625" style="53" customWidth="1"/>
    <col min="2307" max="2307" width="27.85546875" style="53" customWidth="1"/>
    <col min="2308" max="2308" width="31.28515625" style="53" customWidth="1"/>
    <col min="2309" max="2309" width="14.28515625" style="53" customWidth="1"/>
    <col min="2310" max="2310" width="12.28515625" style="53" bestFit="1" customWidth="1"/>
    <col min="2311" max="2315" width="8.85546875" style="53"/>
    <col min="2316" max="2316" width="22.140625" style="53" customWidth="1"/>
    <col min="2317" max="2559" width="8.85546875" style="53"/>
    <col min="2560" max="2560" width="5.7109375" style="53" customWidth="1"/>
    <col min="2561" max="2561" width="46.42578125" style="53" customWidth="1"/>
    <col min="2562" max="2562" width="30.140625" style="53" customWidth="1"/>
    <col min="2563" max="2563" width="27.85546875" style="53" customWidth="1"/>
    <col min="2564" max="2564" width="31.28515625" style="53" customWidth="1"/>
    <col min="2565" max="2565" width="14.28515625" style="53" customWidth="1"/>
    <col min="2566" max="2566" width="12.28515625" style="53" bestFit="1" customWidth="1"/>
    <col min="2567" max="2571" width="8.85546875" style="53"/>
    <col min="2572" max="2572" width="22.140625" style="53" customWidth="1"/>
    <col min="2573" max="2815" width="8.85546875" style="53"/>
    <col min="2816" max="2816" width="5.7109375" style="53" customWidth="1"/>
    <col min="2817" max="2817" width="46.42578125" style="53" customWidth="1"/>
    <col min="2818" max="2818" width="30.140625" style="53" customWidth="1"/>
    <col min="2819" max="2819" width="27.85546875" style="53" customWidth="1"/>
    <col min="2820" max="2820" width="31.28515625" style="53" customWidth="1"/>
    <col min="2821" max="2821" width="14.28515625" style="53" customWidth="1"/>
    <col min="2822" max="2822" width="12.28515625" style="53" bestFit="1" customWidth="1"/>
    <col min="2823" max="2827" width="8.85546875" style="53"/>
    <col min="2828" max="2828" width="22.140625" style="53" customWidth="1"/>
    <col min="2829" max="3071" width="8.85546875" style="53"/>
    <col min="3072" max="3072" width="5.7109375" style="53" customWidth="1"/>
    <col min="3073" max="3073" width="46.42578125" style="53" customWidth="1"/>
    <col min="3074" max="3074" width="30.140625" style="53" customWidth="1"/>
    <col min="3075" max="3075" width="27.85546875" style="53" customWidth="1"/>
    <col min="3076" max="3076" width="31.28515625" style="53" customWidth="1"/>
    <col min="3077" max="3077" width="14.28515625" style="53" customWidth="1"/>
    <col min="3078" max="3078" width="12.28515625" style="53" bestFit="1" customWidth="1"/>
    <col min="3079" max="3083" width="8.85546875" style="53"/>
    <col min="3084" max="3084" width="22.140625" style="53" customWidth="1"/>
    <col min="3085" max="3327" width="8.85546875" style="53"/>
    <col min="3328" max="3328" width="5.7109375" style="53" customWidth="1"/>
    <col min="3329" max="3329" width="46.42578125" style="53" customWidth="1"/>
    <col min="3330" max="3330" width="30.140625" style="53" customWidth="1"/>
    <col min="3331" max="3331" width="27.85546875" style="53" customWidth="1"/>
    <col min="3332" max="3332" width="31.28515625" style="53" customWidth="1"/>
    <col min="3333" max="3333" width="14.28515625" style="53" customWidth="1"/>
    <col min="3334" max="3334" width="12.28515625" style="53" bestFit="1" customWidth="1"/>
    <col min="3335" max="3339" width="8.85546875" style="53"/>
    <col min="3340" max="3340" width="22.140625" style="53" customWidth="1"/>
    <col min="3341" max="3583" width="8.85546875" style="53"/>
    <col min="3584" max="3584" width="5.7109375" style="53" customWidth="1"/>
    <col min="3585" max="3585" width="46.42578125" style="53" customWidth="1"/>
    <col min="3586" max="3586" width="30.140625" style="53" customWidth="1"/>
    <col min="3587" max="3587" width="27.85546875" style="53" customWidth="1"/>
    <col min="3588" max="3588" width="31.28515625" style="53" customWidth="1"/>
    <col min="3589" max="3589" width="14.28515625" style="53" customWidth="1"/>
    <col min="3590" max="3590" width="12.28515625" style="53" bestFit="1" customWidth="1"/>
    <col min="3591" max="3595" width="8.85546875" style="53"/>
    <col min="3596" max="3596" width="22.140625" style="53" customWidth="1"/>
    <col min="3597" max="3839" width="8.85546875" style="53"/>
    <col min="3840" max="3840" width="5.7109375" style="53" customWidth="1"/>
    <col min="3841" max="3841" width="46.42578125" style="53" customWidth="1"/>
    <col min="3842" max="3842" width="30.140625" style="53" customWidth="1"/>
    <col min="3843" max="3843" width="27.85546875" style="53" customWidth="1"/>
    <col min="3844" max="3844" width="31.28515625" style="53" customWidth="1"/>
    <col min="3845" max="3845" width="14.28515625" style="53" customWidth="1"/>
    <col min="3846" max="3846" width="12.28515625" style="53" bestFit="1" customWidth="1"/>
    <col min="3847" max="3851" width="8.85546875" style="53"/>
    <col min="3852" max="3852" width="22.140625" style="53" customWidth="1"/>
    <col min="3853" max="4095" width="8.85546875" style="53"/>
    <col min="4096" max="4096" width="5.7109375" style="53" customWidth="1"/>
    <col min="4097" max="4097" width="46.42578125" style="53" customWidth="1"/>
    <col min="4098" max="4098" width="30.140625" style="53" customWidth="1"/>
    <col min="4099" max="4099" width="27.85546875" style="53" customWidth="1"/>
    <col min="4100" max="4100" width="31.28515625" style="53" customWidth="1"/>
    <col min="4101" max="4101" width="14.28515625" style="53" customWidth="1"/>
    <col min="4102" max="4102" width="12.28515625" style="53" bestFit="1" customWidth="1"/>
    <col min="4103" max="4107" width="8.85546875" style="53"/>
    <col min="4108" max="4108" width="22.140625" style="53" customWidth="1"/>
    <col min="4109" max="4351" width="8.85546875" style="53"/>
    <col min="4352" max="4352" width="5.7109375" style="53" customWidth="1"/>
    <col min="4353" max="4353" width="46.42578125" style="53" customWidth="1"/>
    <col min="4354" max="4354" width="30.140625" style="53" customWidth="1"/>
    <col min="4355" max="4355" width="27.85546875" style="53" customWidth="1"/>
    <col min="4356" max="4356" width="31.28515625" style="53" customWidth="1"/>
    <col min="4357" max="4357" width="14.28515625" style="53" customWidth="1"/>
    <col min="4358" max="4358" width="12.28515625" style="53" bestFit="1" customWidth="1"/>
    <col min="4359" max="4363" width="8.85546875" style="53"/>
    <col min="4364" max="4364" width="22.140625" style="53" customWidth="1"/>
    <col min="4365" max="4607" width="8.85546875" style="53"/>
    <col min="4608" max="4608" width="5.7109375" style="53" customWidth="1"/>
    <col min="4609" max="4609" width="46.42578125" style="53" customWidth="1"/>
    <col min="4610" max="4610" width="30.140625" style="53" customWidth="1"/>
    <col min="4611" max="4611" width="27.85546875" style="53" customWidth="1"/>
    <col min="4612" max="4612" width="31.28515625" style="53" customWidth="1"/>
    <col min="4613" max="4613" width="14.28515625" style="53" customWidth="1"/>
    <col min="4614" max="4614" width="12.28515625" style="53" bestFit="1" customWidth="1"/>
    <col min="4615" max="4619" width="8.85546875" style="53"/>
    <col min="4620" max="4620" width="22.140625" style="53" customWidth="1"/>
    <col min="4621" max="4863" width="8.85546875" style="53"/>
    <col min="4864" max="4864" width="5.7109375" style="53" customWidth="1"/>
    <col min="4865" max="4865" width="46.42578125" style="53" customWidth="1"/>
    <col min="4866" max="4866" width="30.140625" style="53" customWidth="1"/>
    <col min="4867" max="4867" width="27.85546875" style="53" customWidth="1"/>
    <col min="4868" max="4868" width="31.28515625" style="53" customWidth="1"/>
    <col min="4869" max="4869" width="14.28515625" style="53" customWidth="1"/>
    <col min="4870" max="4870" width="12.28515625" style="53" bestFit="1" customWidth="1"/>
    <col min="4871" max="4875" width="8.85546875" style="53"/>
    <col min="4876" max="4876" width="22.140625" style="53" customWidth="1"/>
    <col min="4877" max="5119" width="8.85546875" style="53"/>
    <col min="5120" max="5120" width="5.7109375" style="53" customWidth="1"/>
    <col min="5121" max="5121" width="46.42578125" style="53" customWidth="1"/>
    <col min="5122" max="5122" width="30.140625" style="53" customWidth="1"/>
    <col min="5123" max="5123" width="27.85546875" style="53" customWidth="1"/>
    <col min="5124" max="5124" width="31.28515625" style="53" customWidth="1"/>
    <col min="5125" max="5125" width="14.28515625" style="53" customWidth="1"/>
    <col min="5126" max="5126" width="12.28515625" style="53" bestFit="1" customWidth="1"/>
    <col min="5127" max="5131" width="8.85546875" style="53"/>
    <col min="5132" max="5132" width="22.140625" style="53" customWidth="1"/>
    <col min="5133" max="5375" width="8.85546875" style="53"/>
    <col min="5376" max="5376" width="5.7109375" style="53" customWidth="1"/>
    <col min="5377" max="5377" width="46.42578125" style="53" customWidth="1"/>
    <col min="5378" max="5378" width="30.140625" style="53" customWidth="1"/>
    <col min="5379" max="5379" width="27.85546875" style="53" customWidth="1"/>
    <col min="5380" max="5380" width="31.28515625" style="53" customWidth="1"/>
    <col min="5381" max="5381" width="14.28515625" style="53" customWidth="1"/>
    <col min="5382" max="5382" width="12.28515625" style="53" bestFit="1" customWidth="1"/>
    <col min="5383" max="5387" width="8.85546875" style="53"/>
    <col min="5388" max="5388" width="22.140625" style="53" customWidth="1"/>
    <col min="5389" max="5631" width="8.85546875" style="53"/>
    <col min="5632" max="5632" width="5.7109375" style="53" customWidth="1"/>
    <col min="5633" max="5633" width="46.42578125" style="53" customWidth="1"/>
    <col min="5634" max="5634" width="30.140625" style="53" customWidth="1"/>
    <col min="5635" max="5635" width="27.85546875" style="53" customWidth="1"/>
    <col min="5636" max="5636" width="31.28515625" style="53" customWidth="1"/>
    <col min="5637" max="5637" width="14.28515625" style="53" customWidth="1"/>
    <col min="5638" max="5638" width="12.28515625" style="53" bestFit="1" customWidth="1"/>
    <col min="5639" max="5643" width="8.85546875" style="53"/>
    <col min="5644" max="5644" width="22.140625" style="53" customWidth="1"/>
    <col min="5645" max="5887" width="8.85546875" style="53"/>
    <col min="5888" max="5888" width="5.7109375" style="53" customWidth="1"/>
    <col min="5889" max="5889" width="46.42578125" style="53" customWidth="1"/>
    <col min="5890" max="5890" width="30.140625" style="53" customWidth="1"/>
    <col min="5891" max="5891" width="27.85546875" style="53" customWidth="1"/>
    <col min="5892" max="5892" width="31.28515625" style="53" customWidth="1"/>
    <col min="5893" max="5893" width="14.28515625" style="53" customWidth="1"/>
    <col min="5894" max="5894" width="12.28515625" style="53" bestFit="1" customWidth="1"/>
    <col min="5895" max="5899" width="8.85546875" style="53"/>
    <col min="5900" max="5900" width="22.140625" style="53" customWidth="1"/>
    <col min="5901" max="6143" width="8.85546875" style="53"/>
    <col min="6144" max="6144" width="5.7109375" style="53" customWidth="1"/>
    <col min="6145" max="6145" width="46.42578125" style="53" customWidth="1"/>
    <col min="6146" max="6146" width="30.140625" style="53" customWidth="1"/>
    <col min="6147" max="6147" width="27.85546875" style="53" customWidth="1"/>
    <col min="6148" max="6148" width="31.28515625" style="53" customWidth="1"/>
    <col min="6149" max="6149" width="14.28515625" style="53" customWidth="1"/>
    <col min="6150" max="6150" width="12.28515625" style="53" bestFit="1" customWidth="1"/>
    <col min="6151" max="6155" width="8.85546875" style="53"/>
    <col min="6156" max="6156" width="22.140625" style="53" customWidth="1"/>
    <col min="6157" max="6399" width="8.85546875" style="53"/>
    <col min="6400" max="6400" width="5.7109375" style="53" customWidth="1"/>
    <col min="6401" max="6401" width="46.42578125" style="53" customWidth="1"/>
    <col min="6402" max="6402" width="30.140625" style="53" customWidth="1"/>
    <col min="6403" max="6403" width="27.85546875" style="53" customWidth="1"/>
    <col min="6404" max="6404" width="31.28515625" style="53" customWidth="1"/>
    <col min="6405" max="6405" width="14.28515625" style="53" customWidth="1"/>
    <col min="6406" max="6406" width="12.28515625" style="53" bestFit="1" customWidth="1"/>
    <col min="6407" max="6411" width="8.85546875" style="53"/>
    <col min="6412" max="6412" width="22.140625" style="53" customWidth="1"/>
    <col min="6413" max="6655" width="8.85546875" style="53"/>
    <col min="6656" max="6656" width="5.7109375" style="53" customWidth="1"/>
    <col min="6657" max="6657" width="46.42578125" style="53" customWidth="1"/>
    <col min="6658" max="6658" width="30.140625" style="53" customWidth="1"/>
    <col min="6659" max="6659" width="27.85546875" style="53" customWidth="1"/>
    <col min="6660" max="6660" width="31.28515625" style="53" customWidth="1"/>
    <col min="6661" max="6661" width="14.28515625" style="53" customWidth="1"/>
    <col min="6662" max="6662" width="12.28515625" style="53" bestFit="1" customWidth="1"/>
    <col min="6663" max="6667" width="8.85546875" style="53"/>
    <col min="6668" max="6668" width="22.140625" style="53" customWidth="1"/>
    <col min="6669" max="6911" width="8.85546875" style="53"/>
    <col min="6912" max="6912" width="5.7109375" style="53" customWidth="1"/>
    <col min="6913" max="6913" width="46.42578125" style="53" customWidth="1"/>
    <col min="6914" max="6914" width="30.140625" style="53" customWidth="1"/>
    <col min="6915" max="6915" width="27.85546875" style="53" customWidth="1"/>
    <col min="6916" max="6916" width="31.28515625" style="53" customWidth="1"/>
    <col min="6917" max="6917" width="14.28515625" style="53" customWidth="1"/>
    <col min="6918" max="6918" width="12.28515625" style="53" bestFit="1" customWidth="1"/>
    <col min="6919" max="6923" width="8.85546875" style="53"/>
    <col min="6924" max="6924" width="22.140625" style="53" customWidth="1"/>
    <col min="6925" max="7167" width="8.85546875" style="53"/>
    <col min="7168" max="7168" width="5.7109375" style="53" customWidth="1"/>
    <col min="7169" max="7169" width="46.42578125" style="53" customWidth="1"/>
    <col min="7170" max="7170" width="30.140625" style="53" customWidth="1"/>
    <col min="7171" max="7171" width="27.85546875" style="53" customWidth="1"/>
    <col min="7172" max="7172" width="31.28515625" style="53" customWidth="1"/>
    <col min="7173" max="7173" width="14.28515625" style="53" customWidth="1"/>
    <col min="7174" max="7174" width="12.28515625" style="53" bestFit="1" customWidth="1"/>
    <col min="7175" max="7179" width="8.85546875" style="53"/>
    <col min="7180" max="7180" width="22.140625" style="53" customWidth="1"/>
    <col min="7181" max="7423" width="8.85546875" style="53"/>
    <col min="7424" max="7424" width="5.7109375" style="53" customWidth="1"/>
    <col min="7425" max="7425" width="46.42578125" style="53" customWidth="1"/>
    <col min="7426" max="7426" width="30.140625" style="53" customWidth="1"/>
    <col min="7427" max="7427" width="27.85546875" style="53" customWidth="1"/>
    <col min="7428" max="7428" width="31.28515625" style="53" customWidth="1"/>
    <col min="7429" max="7429" width="14.28515625" style="53" customWidth="1"/>
    <col min="7430" max="7430" width="12.28515625" style="53" bestFit="1" customWidth="1"/>
    <col min="7431" max="7435" width="8.85546875" style="53"/>
    <col min="7436" max="7436" width="22.140625" style="53" customWidth="1"/>
    <col min="7437" max="7679" width="8.85546875" style="53"/>
    <col min="7680" max="7680" width="5.7109375" style="53" customWidth="1"/>
    <col min="7681" max="7681" width="46.42578125" style="53" customWidth="1"/>
    <col min="7682" max="7682" width="30.140625" style="53" customWidth="1"/>
    <col min="7683" max="7683" width="27.85546875" style="53" customWidth="1"/>
    <col min="7684" max="7684" width="31.28515625" style="53" customWidth="1"/>
    <col min="7685" max="7685" width="14.28515625" style="53" customWidth="1"/>
    <col min="7686" max="7686" width="12.28515625" style="53" bestFit="1" customWidth="1"/>
    <col min="7687" max="7691" width="8.85546875" style="53"/>
    <col min="7692" max="7692" width="22.140625" style="53" customWidth="1"/>
    <col min="7693" max="7935" width="8.85546875" style="53"/>
    <col min="7936" max="7936" width="5.7109375" style="53" customWidth="1"/>
    <col min="7937" max="7937" width="46.42578125" style="53" customWidth="1"/>
    <col min="7938" max="7938" width="30.140625" style="53" customWidth="1"/>
    <col min="7939" max="7939" width="27.85546875" style="53" customWidth="1"/>
    <col min="7940" max="7940" width="31.28515625" style="53" customWidth="1"/>
    <col min="7941" max="7941" width="14.28515625" style="53" customWidth="1"/>
    <col min="7942" max="7942" width="12.28515625" style="53" bestFit="1" customWidth="1"/>
    <col min="7943" max="7947" width="8.85546875" style="53"/>
    <col min="7948" max="7948" width="22.140625" style="53" customWidth="1"/>
    <col min="7949" max="8191" width="8.85546875" style="53"/>
    <col min="8192" max="8192" width="5.7109375" style="53" customWidth="1"/>
    <col min="8193" max="8193" width="46.42578125" style="53" customWidth="1"/>
    <col min="8194" max="8194" width="30.140625" style="53" customWidth="1"/>
    <col min="8195" max="8195" width="27.85546875" style="53" customWidth="1"/>
    <col min="8196" max="8196" width="31.28515625" style="53" customWidth="1"/>
    <col min="8197" max="8197" width="14.28515625" style="53" customWidth="1"/>
    <col min="8198" max="8198" width="12.28515625" style="53" bestFit="1" customWidth="1"/>
    <col min="8199" max="8203" width="8.85546875" style="53"/>
    <col min="8204" max="8204" width="22.140625" style="53" customWidth="1"/>
    <col min="8205" max="8447" width="8.85546875" style="53"/>
    <col min="8448" max="8448" width="5.7109375" style="53" customWidth="1"/>
    <col min="8449" max="8449" width="46.42578125" style="53" customWidth="1"/>
    <col min="8450" max="8450" width="30.140625" style="53" customWidth="1"/>
    <col min="8451" max="8451" width="27.85546875" style="53" customWidth="1"/>
    <col min="8452" max="8452" width="31.28515625" style="53" customWidth="1"/>
    <col min="8453" max="8453" width="14.28515625" style="53" customWidth="1"/>
    <col min="8454" max="8454" width="12.28515625" style="53" bestFit="1" customWidth="1"/>
    <col min="8455" max="8459" width="8.85546875" style="53"/>
    <col min="8460" max="8460" width="22.140625" style="53" customWidth="1"/>
    <col min="8461" max="8703" width="8.85546875" style="53"/>
    <col min="8704" max="8704" width="5.7109375" style="53" customWidth="1"/>
    <col min="8705" max="8705" width="46.42578125" style="53" customWidth="1"/>
    <col min="8706" max="8706" width="30.140625" style="53" customWidth="1"/>
    <col min="8707" max="8707" width="27.85546875" style="53" customWidth="1"/>
    <col min="8708" max="8708" width="31.28515625" style="53" customWidth="1"/>
    <col min="8709" max="8709" width="14.28515625" style="53" customWidth="1"/>
    <col min="8710" max="8710" width="12.28515625" style="53" bestFit="1" customWidth="1"/>
    <col min="8711" max="8715" width="8.85546875" style="53"/>
    <col min="8716" max="8716" width="22.140625" style="53" customWidth="1"/>
    <col min="8717" max="8959" width="8.85546875" style="53"/>
    <col min="8960" max="8960" width="5.7109375" style="53" customWidth="1"/>
    <col min="8961" max="8961" width="46.42578125" style="53" customWidth="1"/>
    <col min="8962" max="8962" width="30.140625" style="53" customWidth="1"/>
    <col min="8963" max="8963" width="27.85546875" style="53" customWidth="1"/>
    <col min="8964" max="8964" width="31.28515625" style="53" customWidth="1"/>
    <col min="8965" max="8965" width="14.28515625" style="53" customWidth="1"/>
    <col min="8966" max="8966" width="12.28515625" style="53" bestFit="1" customWidth="1"/>
    <col min="8967" max="8971" width="8.85546875" style="53"/>
    <col min="8972" max="8972" width="22.140625" style="53" customWidth="1"/>
    <col min="8973" max="9215" width="8.85546875" style="53"/>
    <col min="9216" max="9216" width="5.7109375" style="53" customWidth="1"/>
    <col min="9217" max="9217" width="46.42578125" style="53" customWidth="1"/>
    <col min="9218" max="9218" width="30.140625" style="53" customWidth="1"/>
    <col min="9219" max="9219" width="27.85546875" style="53" customWidth="1"/>
    <col min="9220" max="9220" width="31.28515625" style="53" customWidth="1"/>
    <col min="9221" max="9221" width="14.28515625" style="53" customWidth="1"/>
    <col min="9222" max="9222" width="12.28515625" style="53" bestFit="1" customWidth="1"/>
    <col min="9223" max="9227" width="8.85546875" style="53"/>
    <col min="9228" max="9228" width="22.140625" style="53" customWidth="1"/>
    <col min="9229" max="9471" width="8.85546875" style="53"/>
    <col min="9472" max="9472" width="5.7109375" style="53" customWidth="1"/>
    <col min="9473" max="9473" width="46.42578125" style="53" customWidth="1"/>
    <col min="9474" max="9474" width="30.140625" style="53" customWidth="1"/>
    <col min="9475" max="9475" width="27.85546875" style="53" customWidth="1"/>
    <col min="9476" max="9476" width="31.28515625" style="53" customWidth="1"/>
    <col min="9477" max="9477" width="14.28515625" style="53" customWidth="1"/>
    <col min="9478" max="9478" width="12.28515625" style="53" bestFit="1" customWidth="1"/>
    <col min="9479" max="9483" width="8.85546875" style="53"/>
    <col min="9484" max="9484" width="22.140625" style="53" customWidth="1"/>
    <col min="9485" max="9727" width="8.85546875" style="53"/>
    <col min="9728" max="9728" width="5.7109375" style="53" customWidth="1"/>
    <col min="9729" max="9729" width="46.42578125" style="53" customWidth="1"/>
    <col min="9730" max="9730" width="30.140625" style="53" customWidth="1"/>
    <col min="9731" max="9731" width="27.85546875" style="53" customWidth="1"/>
    <col min="9732" max="9732" width="31.28515625" style="53" customWidth="1"/>
    <col min="9733" max="9733" width="14.28515625" style="53" customWidth="1"/>
    <col min="9734" max="9734" width="12.28515625" style="53" bestFit="1" customWidth="1"/>
    <col min="9735" max="9739" width="8.85546875" style="53"/>
    <col min="9740" max="9740" width="22.140625" style="53" customWidth="1"/>
    <col min="9741" max="9983" width="8.85546875" style="53"/>
    <col min="9984" max="9984" width="5.7109375" style="53" customWidth="1"/>
    <col min="9985" max="9985" width="46.42578125" style="53" customWidth="1"/>
    <col min="9986" max="9986" width="30.140625" style="53" customWidth="1"/>
    <col min="9987" max="9987" width="27.85546875" style="53" customWidth="1"/>
    <col min="9988" max="9988" width="31.28515625" style="53" customWidth="1"/>
    <col min="9989" max="9989" width="14.28515625" style="53" customWidth="1"/>
    <col min="9990" max="9990" width="12.28515625" style="53" bestFit="1" customWidth="1"/>
    <col min="9991" max="9995" width="8.85546875" style="53"/>
    <col min="9996" max="9996" width="22.140625" style="53" customWidth="1"/>
    <col min="9997" max="10239" width="8.85546875" style="53"/>
    <col min="10240" max="10240" width="5.7109375" style="53" customWidth="1"/>
    <col min="10241" max="10241" width="46.42578125" style="53" customWidth="1"/>
    <col min="10242" max="10242" width="30.140625" style="53" customWidth="1"/>
    <col min="10243" max="10243" width="27.85546875" style="53" customWidth="1"/>
    <col min="10244" max="10244" width="31.28515625" style="53" customWidth="1"/>
    <col min="10245" max="10245" width="14.28515625" style="53" customWidth="1"/>
    <col min="10246" max="10246" width="12.28515625" style="53" bestFit="1" customWidth="1"/>
    <col min="10247" max="10251" width="8.85546875" style="53"/>
    <col min="10252" max="10252" width="22.140625" style="53" customWidth="1"/>
    <col min="10253" max="10495" width="8.85546875" style="53"/>
    <col min="10496" max="10496" width="5.7109375" style="53" customWidth="1"/>
    <col min="10497" max="10497" width="46.42578125" style="53" customWidth="1"/>
    <col min="10498" max="10498" width="30.140625" style="53" customWidth="1"/>
    <col min="10499" max="10499" width="27.85546875" style="53" customWidth="1"/>
    <col min="10500" max="10500" width="31.28515625" style="53" customWidth="1"/>
    <col min="10501" max="10501" width="14.28515625" style="53" customWidth="1"/>
    <col min="10502" max="10502" width="12.28515625" style="53" bestFit="1" customWidth="1"/>
    <col min="10503" max="10507" width="8.85546875" style="53"/>
    <col min="10508" max="10508" width="22.140625" style="53" customWidth="1"/>
    <col min="10509" max="10751" width="8.85546875" style="53"/>
    <col min="10752" max="10752" width="5.7109375" style="53" customWidth="1"/>
    <col min="10753" max="10753" width="46.42578125" style="53" customWidth="1"/>
    <col min="10754" max="10754" width="30.140625" style="53" customWidth="1"/>
    <col min="10755" max="10755" width="27.85546875" style="53" customWidth="1"/>
    <col min="10756" max="10756" width="31.28515625" style="53" customWidth="1"/>
    <col min="10757" max="10757" width="14.28515625" style="53" customWidth="1"/>
    <col min="10758" max="10758" width="12.28515625" style="53" bestFit="1" customWidth="1"/>
    <col min="10759" max="10763" width="8.85546875" style="53"/>
    <col min="10764" max="10764" width="22.140625" style="53" customWidth="1"/>
    <col min="10765" max="11007" width="8.85546875" style="53"/>
    <col min="11008" max="11008" width="5.7109375" style="53" customWidth="1"/>
    <col min="11009" max="11009" width="46.42578125" style="53" customWidth="1"/>
    <col min="11010" max="11010" width="30.140625" style="53" customWidth="1"/>
    <col min="11011" max="11011" width="27.85546875" style="53" customWidth="1"/>
    <col min="11012" max="11012" width="31.28515625" style="53" customWidth="1"/>
    <col min="11013" max="11013" width="14.28515625" style="53" customWidth="1"/>
    <col min="11014" max="11014" width="12.28515625" style="53" bestFit="1" customWidth="1"/>
    <col min="11015" max="11019" width="8.85546875" style="53"/>
    <col min="11020" max="11020" width="22.140625" style="53" customWidth="1"/>
    <col min="11021" max="11263" width="8.85546875" style="53"/>
    <col min="11264" max="11264" width="5.7109375" style="53" customWidth="1"/>
    <col min="11265" max="11265" width="46.42578125" style="53" customWidth="1"/>
    <col min="11266" max="11266" width="30.140625" style="53" customWidth="1"/>
    <col min="11267" max="11267" width="27.85546875" style="53" customWidth="1"/>
    <col min="11268" max="11268" width="31.28515625" style="53" customWidth="1"/>
    <col min="11269" max="11269" width="14.28515625" style="53" customWidth="1"/>
    <col min="11270" max="11270" width="12.28515625" style="53" bestFit="1" customWidth="1"/>
    <col min="11271" max="11275" width="8.85546875" style="53"/>
    <col min="11276" max="11276" width="22.140625" style="53" customWidth="1"/>
    <col min="11277" max="11519" width="8.85546875" style="53"/>
    <col min="11520" max="11520" width="5.7109375" style="53" customWidth="1"/>
    <col min="11521" max="11521" width="46.42578125" style="53" customWidth="1"/>
    <col min="11522" max="11522" width="30.140625" style="53" customWidth="1"/>
    <col min="11523" max="11523" width="27.85546875" style="53" customWidth="1"/>
    <col min="11524" max="11524" width="31.28515625" style="53" customWidth="1"/>
    <col min="11525" max="11525" width="14.28515625" style="53" customWidth="1"/>
    <col min="11526" max="11526" width="12.28515625" style="53" bestFit="1" customWidth="1"/>
    <col min="11527" max="11531" width="8.85546875" style="53"/>
    <col min="11532" max="11532" width="22.140625" style="53" customWidth="1"/>
    <col min="11533" max="11775" width="8.85546875" style="53"/>
    <col min="11776" max="11776" width="5.7109375" style="53" customWidth="1"/>
    <col min="11777" max="11777" width="46.42578125" style="53" customWidth="1"/>
    <col min="11778" max="11778" width="30.140625" style="53" customWidth="1"/>
    <col min="11779" max="11779" width="27.85546875" style="53" customWidth="1"/>
    <col min="11780" max="11780" width="31.28515625" style="53" customWidth="1"/>
    <col min="11781" max="11781" width="14.28515625" style="53" customWidth="1"/>
    <col min="11782" max="11782" width="12.28515625" style="53" bestFit="1" customWidth="1"/>
    <col min="11783" max="11787" width="8.85546875" style="53"/>
    <col min="11788" max="11788" width="22.140625" style="53" customWidth="1"/>
    <col min="11789" max="12031" width="8.85546875" style="53"/>
    <col min="12032" max="12032" width="5.7109375" style="53" customWidth="1"/>
    <col min="12033" max="12033" width="46.42578125" style="53" customWidth="1"/>
    <col min="12034" max="12034" width="30.140625" style="53" customWidth="1"/>
    <col min="12035" max="12035" width="27.85546875" style="53" customWidth="1"/>
    <col min="12036" max="12036" width="31.28515625" style="53" customWidth="1"/>
    <col min="12037" max="12037" width="14.28515625" style="53" customWidth="1"/>
    <col min="12038" max="12038" width="12.28515625" style="53" bestFit="1" customWidth="1"/>
    <col min="12039" max="12043" width="8.85546875" style="53"/>
    <col min="12044" max="12044" width="22.140625" style="53" customWidth="1"/>
    <col min="12045" max="12287" width="8.85546875" style="53"/>
    <col min="12288" max="12288" width="5.7109375" style="53" customWidth="1"/>
    <col min="12289" max="12289" width="46.42578125" style="53" customWidth="1"/>
    <col min="12290" max="12290" width="30.140625" style="53" customWidth="1"/>
    <col min="12291" max="12291" width="27.85546875" style="53" customWidth="1"/>
    <col min="12292" max="12292" width="31.28515625" style="53" customWidth="1"/>
    <col min="12293" max="12293" width="14.28515625" style="53" customWidth="1"/>
    <col min="12294" max="12294" width="12.28515625" style="53" bestFit="1" customWidth="1"/>
    <col min="12295" max="12299" width="8.85546875" style="53"/>
    <col min="12300" max="12300" width="22.140625" style="53" customWidth="1"/>
    <col min="12301" max="12543" width="8.85546875" style="53"/>
    <col min="12544" max="12544" width="5.7109375" style="53" customWidth="1"/>
    <col min="12545" max="12545" width="46.42578125" style="53" customWidth="1"/>
    <col min="12546" max="12546" width="30.140625" style="53" customWidth="1"/>
    <col min="12547" max="12547" width="27.85546875" style="53" customWidth="1"/>
    <col min="12548" max="12548" width="31.28515625" style="53" customWidth="1"/>
    <col min="12549" max="12549" width="14.28515625" style="53" customWidth="1"/>
    <col min="12550" max="12550" width="12.28515625" style="53" bestFit="1" customWidth="1"/>
    <col min="12551" max="12555" width="8.85546875" style="53"/>
    <col min="12556" max="12556" width="22.140625" style="53" customWidth="1"/>
    <col min="12557" max="12799" width="8.85546875" style="53"/>
    <col min="12800" max="12800" width="5.7109375" style="53" customWidth="1"/>
    <col min="12801" max="12801" width="46.42578125" style="53" customWidth="1"/>
    <col min="12802" max="12802" width="30.140625" style="53" customWidth="1"/>
    <col min="12803" max="12803" width="27.85546875" style="53" customWidth="1"/>
    <col min="12804" max="12804" width="31.28515625" style="53" customWidth="1"/>
    <col min="12805" max="12805" width="14.28515625" style="53" customWidth="1"/>
    <col min="12806" max="12806" width="12.28515625" style="53" bestFit="1" customWidth="1"/>
    <col min="12807" max="12811" width="8.85546875" style="53"/>
    <col min="12812" max="12812" width="22.140625" style="53" customWidth="1"/>
    <col min="12813" max="13055" width="8.85546875" style="53"/>
    <col min="13056" max="13056" width="5.7109375" style="53" customWidth="1"/>
    <col min="13057" max="13057" width="46.42578125" style="53" customWidth="1"/>
    <col min="13058" max="13058" width="30.140625" style="53" customWidth="1"/>
    <col min="13059" max="13059" width="27.85546875" style="53" customWidth="1"/>
    <col min="13060" max="13060" width="31.28515625" style="53" customWidth="1"/>
    <col min="13061" max="13061" width="14.28515625" style="53" customWidth="1"/>
    <col min="13062" max="13062" width="12.28515625" style="53" bestFit="1" customWidth="1"/>
    <col min="13063" max="13067" width="8.85546875" style="53"/>
    <col min="13068" max="13068" width="22.140625" style="53" customWidth="1"/>
    <col min="13069" max="13311" width="8.85546875" style="53"/>
    <col min="13312" max="13312" width="5.7109375" style="53" customWidth="1"/>
    <col min="13313" max="13313" width="46.42578125" style="53" customWidth="1"/>
    <col min="13314" max="13314" width="30.140625" style="53" customWidth="1"/>
    <col min="13315" max="13315" width="27.85546875" style="53" customWidth="1"/>
    <col min="13316" max="13316" width="31.28515625" style="53" customWidth="1"/>
    <col min="13317" max="13317" width="14.28515625" style="53" customWidth="1"/>
    <col min="13318" max="13318" width="12.28515625" style="53" bestFit="1" customWidth="1"/>
    <col min="13319" max="13323" width="8.85546875" style="53"/>
    <col min="13324" max="13324" width="22.140625" style="53" customWidth="1"/>
    <col min="13325" max="13567" width="8.85546875" style="53"/>
    <col min="13568" max="13568" width="5.7109375" style="53" customWidth="1"/>
    <col min="13569" max="13569" width="46.42578125" style="53" customWidth="1"/>
    <col min="13570" max="13570" width="30.140625" style="53" customWidth="1"/>
    <col min="13571" max="13571" width="27.85546875" style="53" customWidth="1"/>
    <col min="13572" max="13572" width="31.28515625" style="53" customWidth="1"/>
    <col min="13573" max="13573" width="14.28515625" style="53" customWidth="1"/>
    <col min="13574" max="13574" width="12.28515625" style="53" bestFit="1" customWidth="1"/>
    <col min="13575" max="13579" width="8.85546875" style="53"/>
    <col min="13580" max="13580" width="22.140625" style="53" customWidth="1"/>
    <col min="13581" max="13823" width="8.85546875" style="53"/>
    <col min="13824" max="13824" width="5.7109375" style="53" customWidth="1"/>
    <col min="13825" max="13825" width="46.42578125" style="53" customWidth="1"/>
    <col min="13826" max="13826" width="30.140625" style="53" customWidth="1"/>
    <col min="13827" max="13827" width="27.85546875" style="53" customWidth="1"/>
    <col min="13828" max="13828" width="31.28515625" style="53" customWidth="1"/>
    <col min="13829" max="13829" width="14.28515625" style="53" customWidth="1"/>
    <col min="13830" max="13830" width="12.28515625" style="53" bestFit="1" customWidth="1"/>
    <col min="13831" max="13835" width="8.85546875" style="53"/>
    <col min="13836" max="13836" width="22.140625" style="53" customWidth="1"/>
    <col min="13837" max="14079" width="8.85546875" style="53"/>
    <col min="14080" max="14080" width="5.7109375" style="53" customWidth="1"/>
    <col min="14081" max="14081" width="46.42578125" style="53" customWidth="1"/>
    <col min="14082" max="14082" width="30.140625" style="53" customWidth="1"/>
    <col min="14083" max="14083" width="27.85546875" style="53" customWidth="1"/>
    <col min="14084" max="14084" width="31.28515625" style="53" customWidth="1"/>
    <col min="14085" max="14085" width="14.28515625" style="53" customWidth="1"/>
    <col min="14086" max="14086" width="12.28515625" style="53" bestFit="1" customWidth="1"/>
    <col min="14087" max="14091" width="8.85546875" style="53"/>
    <col min="14092" max="14092" width="22.140625" style="53" customWidth="1"/>
    <col min="14093" max="14335" width="8.85546875" style="53"/>
    <col min="14336" max="14336" width="5.7109375" style="53" customWidth="1"/>
    <col min="14337" max="14337" width="46.42578125" style="53" customWidth="1"/>
    <col min="14338" max="14338" width="30.140625" style="53" customWidth="1"/>
    <col min="14339" max="14339" width="27.85546875" style="53" customWidth="1"/>
    <col min="14340" max="14340" width="31.28515625" style="53" customWidth="1"/>
    <col min="14341" max="14341" width="14.28515625" style="53" customWidth="1"/>
    <col min="14342" max="14342" width="12.28515625" style="53" bestFit="1" customWidth="1"/>
    <col min="14343" max="14347" width="8.85546875" style="53"/>
    <col min="14348" max="14348" width="22.140625" style="53" customWidth="1"/>
    <col min="14349" max="14591" width="8.85546875" style="53"/>
    <col min="14592" max="14592" width="5.7109375" style="53" customWidth="1"/>
    <col min="14593" max="14593" width="46.42578125" style="53" customWidth="1"/>
    <col min="14594" max="14594" width="30.140625" style="53" customWidth="1"/>
    <col min="14595" max="14595" width="27.85546875" style="53" customWidth="1"/>
    <col min="14596" max="14596" width="31.28515625" style="53" customWidth="1"/>
    <col min="14597" max="14597" width="14.28515625" style="53" customWidth="1"/>
    <col min="14598" max="14598" width="12.28515625" style="53" bestFit="1" customWidth="1"/>
    <col min="14599" max="14603" width="8.85546875" style="53"/>
    <col min="14604" max="14604" width="22.140625" style="53" customWidth="1"/>
    <col min="14605" max="14847" width="8.85546875" style="53"/>
    <col min="14848" max="14848" width="5.7109375" style="53" customWidth="1"/>
    <col min="14849" max="14849" width="46.42578125" style="53" customWidth="1"/>
    <col min="14850" max="14850" width="30.140625" style="53" customWidth="1"/>
    <col min="14851" max="14851" width="27.85546875" style="53" customWidth="1"/>
    <col min="14852" max="14852" width="31.28515625" style="53" customWidth="1"/>
    <col min="14853" max="14853" width="14.28515625" style="53" customWidth="1"/>
    <col min="14854" max="14854" width="12.28515625" style="53" bestFit="1" customWidth="1"/>
    <col min="14855" max="14859" width="8.85546875" style="53"/>
    <col min="14860" max="14860" width="22.140625" style="53" customWidth="1"/>
    <col min="14861" max="15103" width="8.85546875" style="53"/>
    <col min="15104" max="15104" width="5.7109375" style="53" customWidth="1"/>
    <col min="15105" max="15105" width="46.42578125" style="53" customWidth="1"/>
    <col min="15106" max="15106" width="30.140625" style="53" customWidth="1"/>
    <col min="15107" max="15107" width="27.85546875" style="53" customWidth="1"/>
    <col min="15108" max="15108" width="31.28515625" style="53" customWidth="1"/>
    <col min="15109" max="15109" width="14.28515625" style="53" customWidth="1"/>
    <col min="15110" max="15110" width="12.28515625" style="53" bestFit="1" customWidth="1"/>
    <col min="15111" max="15115" width="8.85546875" style="53"/>
    <col min="15116" max="15116" width="22.140625" style="53" customWidth="1"/>
    <col min="15117" max="15359" width="8.85546875" style="53"/>
    <col min="15360" max="15360" width="5.7109375" style="53" customWidth="1"/>
    <col min="15361" max="15361" width="46.42578125" style="53" customWidth="1"/>
    <col min="15362" max="15362" width="30.140625" style="53" customWidth="1"/>
    <col min="15363" max="15363" width="27.85546875" style="53" customWidth="1"/>
    <col min="15364" max="15364" width="31.28515625" style="53" customWidth="1"/>
    <col min="15365" max="15365" width="14.28515625" style="53" customWidth="1"/>
    <col min="15366" max="15366" width="12.28515625" style="53" bestFit="1" customWidth="1"/>
    <col min="15367" max="15371" width="8.85546875" style="53"/>
    <col min="15372" max="15372" width="22.140625" style="53" customWidth="1"/>
    <col min="15373" max="15615" width="8.85546875" style="53"/>
    <col min="15616" max="15616" width="5.7109375" style="53" customWidth="1"/>
    <col min="15617" max="15617" width="46.42578125" style="53" customWidth="1"/>
    <col min="15618" max="15618" width="30.140625" style="53" customWidth="1"/>
    <col min="15619" max="15619" width="27.85546875" style="53" customWidth="1"/>
    <col min="15620" max="15620" width="31.28515625" style="53" customWidth="1"/>
    <col min="15621" max="15621" width="14.28515625" style="53" customWidth="1"/>
    <col min="15622" max="15622" width="12.28515625" style="53" bestFit="1" customWidth="1"/>
    <col min="15623" max="15627" width="8.85546875" style="53"/>
    <col min="15628" max="15628" width="22.140625" style="53" customWidth="1"/>
    <col min="15629" max="15871" width="8.85546875" style="53"/>
    <col min="15872" max="15872" width="5.7109375" style="53" customWidth="1"/>
    <col min="15873" max="15873" width="46.42578125" style="53" customWidth="1"/>
    <col min="15874" max="15874" width="30.140625" style="53" customWidth="1"/>
    <col min="15875" max="15875" width="27.85546875" style="53" customWidth="1"/>
    <col min="15876" max="15876" width="31.28515625" style="53" customWidth="1"/>
    <col min="15877" max="15877" width="14.28515625" style="53" customWidth="1"/>
    <col min="15878" max="15878" width="12.28515625" style="53" bestFit="1" customWidth="1"/>
    <col min="15879" max="15883" width="8.85546875" style="53"/>
    <col min="15884" max="15884" width="22.140625" style="53" customWidth="1"/>
    <col min="15885" max="16127" width="8.85546875" style="53"/>
    <col min="16128" max="16128" width="5.7109375" style="53" customWidth="1"/>
    <col min="16129" max="16129" width="46.42578125" style="53" customWidth="1"/>
    <col min="16130" max="16130" width="30.140625" style="53" customWidth="1"/>
    <col min="16131" max="16131" width="27.85546875" style="53" customWidth="1"/>
    <col min="16132" max="16132" width="31.28515625" style="53" customWidth="1"/>
    <col min="16133" max="16133" width="14.28515625" style="53" customWidth="1"/>
    <col min="16134" max="16134" width="12.28515625" style="53" bestFit="1" customWidth="1"/>
    <col min="16135" max="16139" width="8.85546875" style="53"/>
    <col min="16140" max="16140" width="22.140625" style="53" customWidth="1"/>
    <col min="16141" max="16384" width="8.85546875" style="53"/>
  </cols>
  <sheetData>
    <row r="1" spans="1:12" x14ac:dyDescent="0.3">
      <c r="E1" s="558" t="s">
        <v>660</v>
      </c>
    </row>
    <row r="2" spans="1:12" x14ac:dyDescent="0.3">
      <c r="E2" s="57"/>
    </row>
    <row r="3" spans="1:12" ht="55.9" customHeight="1" x14ac:dyDescent="0.3">
      <c r="A3" s="1255" t="s">
        <v>666</v>
      </c>
      <c r="B3" s="1255"/>
      <c r="C3" s="1255"/>
      <c r="D3" s="1255"/>
      <c r="E3" s="1255"/>
    </row>
    <row r="4" spans="1:12" s="49" customFormat="1" ht="27" customHeight="1" x14ac:dyDescent="0.3">
      <c r="A4" s="1256" t="s">
        <v>1103</v>
      </c>
      <c r="B4" s="1256"/>
      <c r="C4" s="1256"/>
      <c r="D4" s="1256"/>
      <c r="E4" s="1256"/>
      <c r="F4" s="559"/>
      <c r="G4" s="559"/>
      <c r="H4" s="560"/>
      <c r="I4" s="560"/>
      <c r="J4" s="560"/>
      <c r="K4" s="560"/>
      <c r="L4" s="560"/>
    </row>
    <row r="5" spans="1:12" s="562" customFormat="1" ht="18" customHeight="1" x14ac:dyDescent="0.3">
      <c r="A5" s="1242" t="s">
        <v>408</v>
      </c>
      <c r="B5" s="1242"/>
      <c r="C5" s="1242"/>
      <c r="D5" s="1242"/>
      <c r="E5" s="1242"/>
      <c r="F5" s="1291"/>
      <c r="G5" s="1291"/>
      <c r="H5" s="1291"/>
      <c r="I5" s="1291"/>
      <c r="J5" s="1291"/>
      <c r="K5" s="561"/>
      <c r="L5" s="561"/>
    </row>
    <row r="6" spans="1:12" s="51" customFormat="1" ht="42.75" customHeight="1" x14ac:dyDescent="0.3">
      <c r="A6" s="1242" t="s">
        <v>694</v>
      </c>
      <c r="B6" s="1242"/>
      <c r="C6" s="1242"/>
      <c r="D6" s="1242"/>
      <c r="E6" s="1242"/>
      <c r="F6" s="1291"/>
      <c r="G6" s="1291"/>
      <c r="H6" s="1291"/>
      <c r="I6" s="1291"/>
      <c r="J6" s="1291"/>
      <c r="K6" s="563"/>
      <c r="L6" s="563"/>
    </row>
    <row r="7" spans="1:12" s="51" customFormat="1" ht="18" customHeight="1" x14ac:dyDescent="0.3">
      <c r="A7" s="1242" t="s">
        <v>281</v>
      </c>
      <c r="B7" s="1242"/>
      <c r="C7" s="1242"/>
      <c r="D7" s="1242"/>
      <c r="E7" s="1242"/>
      <c r="F7" s="564"/>
      <c r="G7" s="564"/>
      <c r="H7" s="565"/>
      <c r="I7" s="565"/>
      <c r="J7" s="565"/>
      <c r="K7" s="563"/>
      <c r="L7" s="563"/>
    </row>
    <row r="8" spans="1:12" x14ac:dyDescent="0.3">
      <c r="A8" s="58"/>
    </row>
    <row r="9" spans="1:12" s="213" customFormat="1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F9" s="212"/>
      <c r="G9" s="212"/>
    </row>
    <row r="10" spans="1:12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2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2" s="219" customFormat="1" ht="24" customHeight="1" x14ac:dyDescent="0.3">
      <c r="A12" s="221">
        <v>1</v>
      </c>
      <c r="B12" s="220" t="s">
        <v>665</v>
      </c>
      <c r="C12" s="218"/>
      <c r="D12" s="346"/>
      <c r="E12" s="349"/>
      <c r="F12" s="348"/>
      <c r="G12" s="348">
        <f>E12-F12</f>
        <v>0</v>
      </c>
    </row>
    <row r="13" spans="1:12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2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2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2" s="219" customFormat="1" ht="24" customHeight="1" x14ac:dyDescent="0.3">
      <c r="A16" s="221">
        <v>1</v>
      </c>
      <c r="B16" s="220" t="s">
        <v>665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538"/>
      <c r="D22" s="537"/>
      <c r="E22" s="864" t="s">
        <v>1101</v>
      </c>
      <c r="F22" s="538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536" t="s">
        <v>133</v>
      </c>
      <c r="B25" s="538"/>
      <c r="D25" s="537"/>
      <c r="E25" s="869" t="s">
        <v>1104</v>
      </c>
      <c r="F25" s="538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461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42" customFormat="1" ht="23.25" customHeight="1" x14ac:dyDescent="0.25">
      <c r="A15" s="696" t="s">
        <v>762</v>
      </c>
      <c r="C15" s="241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42" customFormat="1" ht="23.25" customHeight="1" x14ac:dyDescent="0.25">
      <c r="A18" s="48" t="s">
        <v>133</v>
      </c>
      <c r="C18" s="241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38.140625" style="213" customWidth="1"/>
    <col min="6" max="7" width="21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38.140625" style="213" customWidth="1"/>
    <col min="262" max="263" width="21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38.140625" style="213" customWidth="1"/>
    <col min="518" max="519" width="21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38.140625" style="213" customWidth="1"/>
    <col min="774" max="775" width="21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38.140625" style="213" customWidth="1"/>
    <col min="1030" max="1031" width="21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38.140625" style="213" customWidth="1"/>
    <col min="1286" max="1287" width="21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38.140625" style="213" customWidth="1"/>
    <col min="1542" max="1543" width="21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38.140625" style="213" customWidth="1"/>
    <col min="1798" max="1799" width="21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38.140625" style="213" customWidth="1"/>
    <col min="2054" max="2055" width="21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38.140625" style="213" customWidth="1"/>
    <col min="2310" max="2311" width="21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38.140625" style="213" customWidth="1"/>
    <col min="2566" max="2567" width="21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38.140625" style="213" customWidth="1"/>
    <col min="2822" max="2823" width="21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38.140625" style="213" customWidth="1"/>
    <col min="3078" max="3079" width="21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38.140625" style="213" customWidth="1"/>
    <col min="3334" max="3335" width="21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38.140625" style="213" customWidth="1"/>
    <col min="3590" max="3591" width="21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38.140625" style="213" customWidth="1"/>
    <col min="3846" max="3847" width="21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38.140625" style="213" customWidth="1"/>
    <col min="4102" max="4103" width="21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38.140625" style="213" customWidth="1"/>
    <col min="4358" max="4359" width="21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38.140625" style="213" customWidth="1"/>
    <col min="4614" max="4615" width="21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38.140625" style="213" customWidth="1"/>
    <col min="4870" max="4871" width="21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38.140625" style="213" customWidth="1"/>
    <col min="5126" max="5127" width="21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38.140625" style="213" customWidth="1"/>
    <col min="5382" max="5383" width="21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38.140625" style="213" customWidth="1"/>
    <col min="5638" max="5639" width="21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38.140625" style="213" customWidth="1"/>
    <col min="5894" max="5895" width="21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38.140625" style="213" customWidth="1"/>
    <col min="6150" max="6151" width="21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38.140625" style="213" customWidth="1"/>
    <col min="6406" max="6407" width="21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38.140625" style="213" customWidth="1"/>
    <col min="6662" max="6663" width="21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38.140625" style="213" customWidth="1"/>
    <col min="6918" max="6919" width="21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38.140625" style="213" customWidth="1"/>
    <col min="7174" max="7175" width="21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38.140625" style="213" customWidth="1"/>
    <col min="7430" max="7431" width="21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38.140625" style="213" customWidth="1"/>
    <col min="7686" max="7687" width="21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38.140625" style="213" customWidth="1"/>
    <col min="7942" max="7943" width="21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38.140625" style="213" customWidth="1"/>
    <col min="8198" max="8199" width="21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38.140625" style="213" customWidth="1"/>
    <col min="8454" max="8455" width="21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38.140625" style="213" customWidth="1"/>
    <col min="8710" max="8711" width="21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38.140625" style="213" customWidth="1"/>
    <col min="8966" max="8967" width="21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38.140625" style="213" customWidth="1"/>
    <col min="9222" max="9223" width="21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38.140625" style="213" customWidth="1"/>
    <col min="9478" max="9479" width="21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38.140625" style="213" customWidth="1"/>
    <col min="9734" max="9735" width="21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38.140625" style="213" customWidth="1"/>
    <col min="9990" max="9991" width="21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38.140625" style="213" customWidth="1"/>
    <col min="10246" max="10247" width="21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38.140625" style="213" customWidth="1"/>
    <col min="10502" max="10503" width="21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38.140625" style="213" customWidth="1"/>
    <col min="10758" max="10759" width="21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38.140625" style="213" customWidth="1"/>
    <col min="11014" max="11015" width="21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38.140625" style="213" customWidth="1"/>
    <col min="11270" max="11271" width="21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38.140625" style="213" customWidth="1"/>
    <col min="11526" max="11527" width="21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38.140625" style="213" customWidth="1"/>
    <col min="11782" max="11783" width="21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38.140625" style="213" customWidth="1"/>
    <col min="12038" max="12039" width="21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38.140625" style="213" customWidth="1"/>
    <col min="12294" max="12295" width="21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38.140625" style="213" customWidth="1"/>
    <col min="12550" max="12551" width="21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38.140625" style="213" customWidth="1"/>
    <col min="12806" max="12807" width="21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38.140625" style="213" customWidth="1"/>
    <col min="13062" max="13063" width="21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38.140625" style="213" customWidth="1"/>
    <col min="13318" max="13319" width="21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38.140625" style="213" customWidth="1"/>
    <col min="13574" max="13575" width="21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38.140625" style="213" customWidth="1"/>
    <col min="13830" max="13831" width="21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38.140625" style="213" customWidth="1"/>
    <col min="14086" max="14087" width="21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38.140625" style="213" customWidth="1"/>
    <col min="14342" max="14343" width="21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38.140625" style="213" customWidth="1"/>
    <col min="14598" max="14599" width="21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38.140625" style="213" customWidth="1"/>
    <col min="14854" max="14855" width="21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38.140625" style="213" customWidth="1"/>
    <col min="15110" max="15111" width="21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38.140625" style="213" customWidth="1"/>
    <col min="15366" max="15367" width="21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38.140625" style="213" customWidth="1"/>
    <col min="15622" max="15623" width="21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38.140625" style="213" customWidth="1"/>
    <col min="15878" max="15879" width="21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38.140625" style="213" customWidth="1"/>
    <col min="16134" max="16135" width="21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453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659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694</v>
      </c>
      <c r="B6" s="1242"/>
      <c r="C6" s="1242"/>
      <c r="D6" s="1242"/>
      <c r="E6" s="1242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405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696" t="s">
        <v>762</v>
      </c>
      <c r="B22" s="538"/>
      <c r="D22" s="537"/>
      <c r="E22" s="864" t="s">
        <v>1101</v>
      </c>
      <c r="F22" s="538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536" t="s">
        <v>133</v>
      </c>
      <c r="B25" s="538"/>
      <c r="D25" s="537"/>
      <c r="E25" s="869" t="s">
        <v>1104</v>
      </c>
      <c r="F25" s="538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M151"/>
  <sheetViews>
    <sheetView view="pageBreakPreview" topLeftCell="A37" zoomScale="70" zoomScaleSheetLayoutView="70" workbookViewId="0">
      <selection activeCell="H22" activeCellId="1" sqref="U15 H22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59.25" customHeight="1" x14ac:dyDescent="0.3">
      <c r="A6" s="1242" t="s">
        <v>695</v>
      </c>
      <c r="B6" s="1242"/>
      <c r="C6" s="1242"/>
      <c r="D6" s="1242"/>
      <c r="E6" s="1242"/>
      <c r="F6" s="1242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622" t="s">
        <v>354</v>
      </c>
      <c r="D10" s="622" t="s">
        <v>369</v>
      </c>
      <c r="E10" s="622" t="s">
        <v>354</v>
      </c>
      <c r="F10" s="622" t="s">
        <v>369</v>
      </c>
    </row>
    <row r="11" spans="1:13" ht="56.25" x14ac:dyDescent="0.25">
      <c r="A11" s="622">
        <v>1</v>
      </c>
      <c r="B11" s="622">
        <v>2</v>
      </c>
      <c r="C11" s="622">
        <v>3</v>
      </c>
      <c r="D11" s="622">
        <v>4</v>
      </c>
      <c r="E11" s="622">
        <v>5</v>
      </c>
      <c r="F11" s="622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SUM(D15:D35)</f>
        <v>0</v>
      </c>
      <c r="E13" s="468" t="s">
        <v>305</v>
      </c>
      <c r="F13" s="490">
        <f>SUM(F14:F35)</f>
        <v>0</v>
      </c>
      <c r="G13" s="309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>
        <f t="shared" ref="I14:I35" si="0">F14-H14</f>
        <v>0</v>
      </c>
      <c r="J14" s="310">
        <f>F14-G14</f>
        <v>0</v>
      </c>
    </row>
    <row r="15" spans="1:13" x14ac:dyDescent="0.3">
      <c r="A15" s="330"/>
      <c r="B15" s="320" t="s">
        <v>467</v>
      </c>
      <c r="C15" s="366"/>
      <c r="D15" s="308"/>
      <c r="E15" s="498"/>
      <c r="F15" s="308"/>
      <c r="G15" s="309"/>
      <c r="H15" s="310"/>
      <c r="I15" s="310">
        <f t="shared" si="0"/>
        <v>0</v>
      </c>
      <c r="J15" s="310">
        <f t="shared" ref="J15:J35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/>
      <c r="G16" s="309"/>
      <c r="H16" s="310"/>
      <c r="I16" s="310">
        <f t="shared" si="0"/>
        <v>0</v>
      </c>
      <c r="J16" s="310">
        <f t="shared" si="1"/>
        <v>0</v>
      </c>
    </row>
    <row r="17" spans="1:10" x14ac:dyDescent="0.3">
      <c r="A17" s="330"/>
      <c r="B17" s="320" t="s">
        <v>469</v>
      </c>
      <c r="C17" s="366"/>
      <c r="D17" s="308"/>
      <c r="E17" s="495"/>
      <c r="F17" s="308"/>
      <c r="G17" s="309"/>
      <c r="H17" s="310"/>
      <c r="I17" s="310">
        <f t="shared" si="0"/>
        <v>0</v>
      </c>
      <c r="J17" s="310">
        <f t="shared" si="1"/>
        <v>0</v>
      </c>
    </row>
    <row r="18" spans="1:10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0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0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0" x14ac:dyDescent="0.3">
      <c r="A21" s="330"/>
      <c r="B21" s="320" t="s">
        <v>591</v>
      </c>
      <c r="C21" s="366"/>
      <c r="D21" s="308"/>
      <c r="E21" s="495"/>
      <c r="F21" s="308"/>
      <c r="G21" s="309"/>
      <c r="H21" s="310"/>
      <c r="I21" s="310">
        <f t="shared" si="0"/>
        <v>0</v>
      </c>
      <c r="J21" s="310">
        <f t="shared" si="1"/>
        <v>0</v>
      </c>
    </row>
    <row r="22" spans="1:10" x14ac:dyDescent="0.3">
      <c r="A22" s="330"/>
      <c r="B22" s="320" t="s">
        <v>592</v>
      </c>
      <c r="C22" s="366"/>
      <c r="D22" s="308"/>
      <c r="E22" s="495"/>
      <c r="F22" s="308"/>
      <c r="G22" s="416"/>
      <c r="H22" s="310"/>
      <c r="I22" s="310">
        <f t="shared" si="0"/>
        <v>0</v>
      </c>
      <c r="J22" s="310">
        <f t="shared" si="1"/>
        <v>0</v>
      </c>
    </row>
    <row r="23" spans="1:10" ht="37.5" x14ac:dyDescent="0.3">
      <c r="A23" s="330"/>
      <c r="B23" s="320" t="s">
        <v>472</v>
      </c>
      <c r="C23" s="366"/>
      <c r="D23" s="308"/>
      <c r="E23" s="495"/>
      <c r="F23" s="308"/>
      <c r="G23" s="418"/>
      <c r="H23" s="310"/>
      <c r="I23" s="310">
        <f t="shared" si="0"/>
        <v>0</v>
      </c>
      <c r="J23" s="310">
        <f t="shared" si="1"/>
        <v>0</v>
      </c>
    </row>
    <row r="24" spans="1:10" x14ac:dyDescent="0.3">
      <c r="A24" s="330"/>
      <c r="B24" s="320" t="s">
        <v>473</v>
      </c>
      <c r="C24" s="366"/>
      <c r="D24" s="308"/>
      <c r="E24" s="495"/>
      <c r="F24" s="308"/>
      <c r="G24" s="309"/>
      <c r="H24" s="310"/>
      <c r="I24" s="310">
        <f t="shared" si="0"/>
        <v>0</v>
      </c>
      <c r="J24" s="310">
        <f t="shared" si="1"/>
        <v>0</v>
      </c>
    </row>
    <row r="25" spans="1:10" x14ac:dyDescent="0.3">
      <c r="A25" s="330"/>
      <c r="B25" s="320" t="s">
        <v>593</v>
      </c>
      <c r="C25" s="366"/>
      <c r="D25" s="308"/>
      <c r="E25" s="495"/>
      <c r="F25" s="308"/>
      <c r="G25" s="309"/>
      <c r="H25" s="310"/>
      <c r="I25" s="310">
        <f t="shared" si="0"/>
        <v>0</v>
      </c>
      <c r="J25" s="310">
        <f t="shared" si="1"/>
        <v>0</v>
      </c>
    </row>
    <row r="26" spans="1:10" x14ac:dyDescent="0.3">
      <c r="A26" s="330"/>
      <c r="B26" s="320" t="s">
        <v>475</v>
      </c>
      <c r="C26" s="366"/>
      <c r="D26" s="308"/>
      <c r="E26" s="495"/>
      <c r="F26" s="308"/>
      <c r="G26" s="418"/>
      <c r="H26" s="310"/>
      <c r="I26" s="310">
        <f t="shared" si="0"/>
        <v>0</v>
      </c>
      <c r="J26" s="310">
        <f t="shared" si="1"/>
        <v>0</v>
      </c>
    </row>
    <row r="27" spans="1:10" ht="37.5" x14ac:dyDescent="0.3">
      <c r="A27" s="330"/>
      <c r="B27" s="320" t="s">
        <v>476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0" x14ac:dyDescent="0.3">
      <c r="A28" s="330"/>
      <c r="B28" s="320" t="s">
        <v>474</v>
      </c>
      <c r="C28" s="366"/>
      <c r="D28" s="308"/>
      <c r="E28" s="495"/>
      <c r="F28" s="308"/>
      <c r="G28" s="418"/>
      <c r="H28" s="310"/>
      <c r="I28" s="310">
        <f t="shared" si="0"/>
        <v>0</v>
      </c>
      <c r="J28" s="310">
        <f t="shared" si="1"/>
        <v>0</v>
      </c>
    </row>
    <row r="29" spans="1:10" x14ac:dyDescent="0.3">
      <c r="A29" s="330"/>
      <c r="B29" s="320" t="s">
        <v>594</v>
      </c>
      <c r="C29" s="366"/>
      <c r="D29" s="308"/>
      <c r="E29" s="495"/>
      <c r="F29" s="308"/>
      <c r="G29" s="418"/>
      <c r="H29" s="310"/>
      <c r="I29" s="310">
        <f t="shared" si="0"/>
        <v>0</v>
      </c>
      <c r="J29" s="310">
        <f t="shared" si="1"/>
        <v>0</v>
      </c>
    </row>
    <row r="30" spans="1:10" ht="20.25" customHeight="1" x14ac:dyDescent="0.3">
      <c r="A30" s="330"/>
      <c r="B30" s="307" t="s">
        <v>595</v>
      </c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0" ht="20.25" customHeight="1" x14ac:dyDescent="0.3">
      <c r="A31" s="330"/>
      <c r="B31" s="307" t="s">
        <v>596</v>
      </c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0" ht="22.5" customHeight="1" x14ac:dyDescent="0.3">
      <c r="A32" s="330"/>
      <c r="B32" s="307" t="s">
        <v>597</v>
      </c>
      <c r="C32" s="366"/>
      <c r="D32" s="308"/>
      <c r="E32" s="495"/>
      <c r="F32" s="308"/>
      <c r="G32" s="309"/>
      <c r="H32" s="310"/>
      <c r="I32" s="310">
        <f t="shared" si="0"/>
        <v>0</v>
      </c>
      <c r="J32" s="310">
        <f t="shared" si="1"/>
        <v>0</v>
      </c>
    </row>
    <row r="33" spans="1:13" ht="22.5" customHeight="1" x14ac:dyDescent="0.3">
      <c r="A33" s="330"/>
      <c r="B33" s="307"/>
      <c r="C33" s="366"/>
      <c r="D33" s="308"/>
      <c r="E33" s="495"/>
      <c r="F33" s="308"/>
      <c r="G33" s="309"/>
      <c r="H33" s="310"/>
      <c r="I33" s="310">
        <f t="shared" si="0"/>
        <v>0</v>
      </c>
      <c r="J33" s="310">
        <f t="shared" si="1"/>
        <v>0</v>
      </c>
    </row>
    <row r="34" spans="1:13" ht="22.5" customHeight="1" x14ac:dyDescent="0.3">
      <c r="A34" s="330"/>
      <c r="B34" s="307"/>
      <c r="C34" s="366"/>
      <c r="D34" s="308"/>
      <c r="E34" s="495"/>
      <c r="F34" s="308"/>
      <c r="G34" s="309"/>
      <c r="H34" s="310"/>
      <c r="I34" s="310">
        <f t="shared" si="0"/>
        <v>0</v>
      </c>
      <c r="J34" s="310">
        <f t="shared" si="1"/>
        <v>0</v>
      </c>
    </row>
    <row r="35" spans="1:13" x14ac:dyDescent="0.3">
      <c r="A35" s="330"/>
      <c r="B35" s="307"/>
      <c r="C35" s="366"/>
      <c r="D35" s="308"/>
      <c r="E35" s="495"/>
      <c r="F35" s="308"/>
      <c r="G35" s="309"/>
      <c r="H35" s="310"/>
      <c r="I35" s="310">
        <f t="shared" si="0"/>
        <v>0</v>
      </c>
      <c r="J35" s="310">
        <f t="shared" si="1"/>
        <v>0</v>
      </c>
    </row>
    <row r="36" spans="1:13" s="123" customFormat="1" x14ac:dyDescent="0.3">
      <c r="A36" s="487">
        <v>2</v>
      </c>
      <c r="B36" s="488" t="s">
        <v>371</v>
      </c>
      <c r="C36" s="489" t="s">
        <v>305</v>
      </c>
      <c r="D36" s="441">
        <f>SUM(D38:D39)</f>
        <v>0</v>
      </c>
      <c r="E36" s="496" t="s">
        <v>305</v>
      </c>
      <c r="F36" s="441">
        <f>SUM(F37:F39)</f>
        <v>0</v>
      </c>
      <c r="G36" s="309"/>
      <c r="H36" s="310"/>
      <c r="I36" s="310"/>
      <c r="J36" s="310"/>
      <c r="K36" s="400"/>
      <c r="L36" s="400"/>
      <c r="M36" s="400"/>
    </row>
    <row r="37" spans="1:13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>F37-H37</f>
        <v>0</v>
      </c>
      <c r="J37" s="310">
        <f>F37-G37</f>
        <v>0</v>
      </c>
    </row>
    <row r="38" spans="1:13" ht="21" customHeight="1" x14ac:dyDescent="0.3">
      <c r="A38" s="330"/>
      <c r="B38" s="307"/>
      <c r="C38" s="366"/>
      <c r="D38" s="308" t="s">
        <v>372</v>
      </c>
      <c r="E38" s="498"/>
      <c r="F38" s="308"/>
      <c r="G38" s="309"/>
      <c r="H38" s="310"/>
      <c r="I38" s="310">
        <f>F38-H38</f>
        <v>0</v>
      </c>
      <c r="J38" s="310">
        <f>F38-G38</f>
        <v>0</v>
      </c>
    </row>
    <row r="39" spans="1:13" x14ac:dyDescent="0.3">
      <c r="A39" s="330"/>
      <c r="B39" s="307"/>
      <c r="C39" s="366"/>
      <c r="D39" s="308"/>
      <c r="E39" s="498"/>
      <c r="F39" s="308"/>
      <c r="G39" s="309"/>
      <c r="H39" s="310"/>
      <c r="I39" s="310">
        <f>F39-H39</f>
        <v>0</v>
      </c>
      <c r="J39" s="310">
        <f>F39-G39</f>
        <v>0</v>
      </c>
    </row>
    <row r="40" spans="1:13" s="123" customFormat="1" x14ac:dyDescent="0.3">
      <c r="A40" s="487">
        <v>3</v>
      </c>
      <c r="B40" s="488" t="s">
        <v>373</v>
      </c>
      <c r="C40" s="489" t="s">
        <v>305</v>
      </c>
      <c r="D40" s="490">
        <f>SUM(D42:D53)</f>
        <v>0</v>
      </c>
      <c r="E40" s="497" t="s">
        <v>305</v>
      </c>
      <c r="F40" s="490">
        <f>SUM(F41:F48)</f>
        <v>0</v>
      </c>
      <c r="G40" s="309"/>
      <c r="H40" s="310"/>
      <c r="I40" s="310"/>
      <c r="J40" s="310"/>
      <c r="K40" s="400"/>
      <c r="L40" s="400"/>
      <c r="M40" s="400"/>
    </row>
    <row r="41" spans="1:13" x14ac:dyDescent="0.3">
      <c r="A41" s="330"/>
      <c r="B41" s="307" t="s">
        <v>199</v>
      </c>
      <c r="C41" s="366"/>
      <c r="D41" s="308"/>
      <c r="E41" s="498"/>
      <c r="F41" s="308"/>
      <c r="G41" s="309"/>
      <c r="H41" s="310"/>
      <c r="I41" s="310">
        <f t="shared" ref="I41:I48" si="2">F41-H41</f>
        <v>0</v>
      </c>
      <c r="J41" s="310">
        <f t="shared" ref="J41:J48" si="3">F41-G41</f>
        <v>0</v>
      </c>
    </row>
    <row r="42" spans="1:13" ht="23.45" customHeight="1" x14ac:dyDescent="0.3">
      <c r="A42" s="330"/>
      <c r="B42" s="612" t="s">
        <v>692</v>
      </c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customHeight="1" x14ac:dyDescent="0.3">
      <c r="A43" s="330"/>
      <c r="B43" s="612" t="s">
        <v>603</v>
      </c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3.45" customHeight="1" x14ac:dyDescent="0.3">
      <c r="A44" s="330"/>
      <c r="B44" s="327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ht="23.45" customHeight="1" x14ac:dyDescent="0.3">
      <c r="A45" s="330"/>
      <c r="B45" s="327"/>
      <c r="C45" s="366"/>
      <c r="D45" s="308"/>
      <c r="E45" s="498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3" ht="23.45" customHeight="1" x14ac:dyDescent="0.3">
      <c r="A46" s="330"/>
      <c r="B46" s="327"/>
      <c r="C46" s="366"/>
      <c r="D46" s="308"/>
      <c r="E46" s="498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3" ht="23.45" customHeight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 t="shared" si="2"/>
        <v>0</v>
      </c>
      <c r="J47" s="310">
        <f t="shared" si="3"/>
        <v>0</v>
      </c>
    </row>
    <row r="48" spans="1:13" ht="24" customHeight="1" x14ac:dyDescent="0.3">
      <c r="A48" s="330"/>
      <c r="B48" s="332"/>
      <c r="C48" s="366"/>
      <c r="D48" s="308"/>
      <c r="E48" s="498"/>
      <c r="F48" s="308"/>
      <c r="G48" s="309"/>
      <c r="H48" s="310"/>
      <c r="I48" s="310">
        <f t="shared" si="2"/>
        <v>0</v>
      </c>
      <c r="J48" s="310">
        <f t="shared" si="3"/>
        <v>0</v>
      </c>
    </row>
    <row r="49" spans="1:13" s="123" customFormat="1" ht="20.25" customHeight="1" x14ac:dyDescent="0.3">
      <c r="A49" s="487">
        <v>4</v>
      </c>
      <c r="B49" s="488" t="s">
        <v>374</v>
      </c>
      <c r="C49" s="489" t="s">
        <v>305</v>
      </c>
      <c r="D49" s="490">
        <f>SUM(D53:D53)</f>
        <v>0</v>
      </c>
      <c r="E49" s="497" t="s">
        <v>305</v>
      </c>
      <c r="F49" s="490">
        <f>SUM(F50:F53)</f>
        <v>0</v>
      </c>
      <c r="G49" s="309"/>
      <c r="H49" s="310"/>
      <c r="I49" s="310"/>
      <c r="J49" s="310"/>
      <c r="K49" s="400"/>
      <c r="L49" s="400"/>
      <c r="M49" s="400"/>
    </row>
    <row r="50" spans="1:13" x14ac:dyDescent="0.3">
      <c r="A50" s="330"/>
      <c r="B50" s="327" t="s">
        <v>199</v>
      </c>
      <c r="C50" s="366"/>
      <c r="D50" s="308"/>
      <c r="E50" s="498"/>
      <c r="F50" s="308"/>
      <c r="G50" s="309"/>
      <c r="H50" s="310"/>
      <c r="I50" s="310">
        <f>F50-H50</f>
        <v>0</v>
      </c>
      <c r="J50" s="310">
        <f>F50-G50</f>
        <v>0</v>
      </c>
    </row>
    <row r="51" spans="1:13" x14ac:dyDescent="0.3">
      <c r="A51" s="330"/>
      <c r="B51" s="321" t="s">
        <v>477</v>
      </c>
      <c r="C51" s="366"/>
      <c r="D51" s="308"/>
      <c r="E51" s="498"/>
      <c r="F51" s="308"/>
      <c r="G51" s="309"/>
      <c r="H51" s="310"/>
      <c r="I51" s="310">
        <f>F51-H51</f>
        <v>0</v>
      </c>
      <c r="J51" s="310">
        <f>F51-G51</f>
        <v>0</v>
      </c>
    </row>
    <row r="52" spans="1:13" x14ac:dyDescent="0.3">
      <c r="A52" s="330"/>
      <c r="B52" s="327"/>
      <c r="C52" s="366"/>
      <c r="D52" s="308"/>
      <c r="E52" s="498"/>
      <c r="F52" s="308"/>
      <c r="G52" s="309"/>
      <c r="H52" s="310"/>
      <c r="I52" s="310">
        <f>F52-H52</f>
        <v>0</v>
      </c>
      <c r="J52" s="310">
        <f>F52-G52</f>
        <v>0</v>
      </c>
    </row>
    <row r="53" spans="1:13" x14ac:dyDescent="0.3">
      <c r="A53" s="330"/>
      <c r="B53" s="327"/>
      <c r="C53" s="366"/>
      <c r="D53" s="308"/>
      <c r="E53" s="498"/>
      <c r="F53" s="308"/>
      <c r="G53" s="309"/>
      <c r="H53" s="310"/>
      <c r="I53" s="310">
        <f>F53-H53</f>
        <v>0</v>
      </c>
      <c r="J53" s="310">
        <f>F53-G53</f>
        <v>0</v>
      </c>
    </row>
    <row r="54" spans="1:13" x14ac:dyDescent="0.3">
      <c r="A54" s="487">
        <v>5</v>
      </c>
      <c r="B54" s="488" t="s">
        <v>375</v>
      </c>
      <c r="C54" s="489" t="s">
        <v>305</v>
      </c>
      <c r="D54" s="490">
        <f>SUM(D55:D76)</f>
        <v>0</v>
      </c>
      <c r="E54" s="497" t="s">
        <v>305</v>
      </c>
      <c r="F54" s="490">
        <f>SUM(F55:F76)</f>
        <v>0</v>
      </c>
      <c r="G54" s="309"/>
      <c r="H54" s="310"/>
      <c r="I54" s="310"/>
      <c r="J54" s="310"/>
    </row>
    <row r="55" spans="1:13" x14ac:dyDescent="0.3">
      <c r="A55" s="367"/>
      <c r="B55" s="368" t="s">
        <v>199</v>
      </c>
      <c r="C55" s="366"/>
      <c r="D55" s="308"/>
      <c r="E55" s="495"/>
      <c r="F55" s="308"/>
      <c r="G55" s="309"/>
      <c r="H55" s="310"/>
      <c r="I55" s="310">
        <f t="shared" ref="I55:I75" si="4">F55-H55</f>
        <v>0</v>
      </c>
      <c r="J55" s="310">
        <f t="shared" ref="J55:J75" si="5">F55-G55</f>
        <v>0</v>
      </c>
    </row>
    <row r="56" spans="1:13" x14ac:dyDescent="0.3">
      <c r="A56" s="330"/>
      <c r="B56" s="320" t="s">
        <v>478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3" x14ac:dyDescent="0.3">
      <c r="A57" s="330"/>
      <c r="B57" s="320" t="s">
        <v>479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3" x14ac:dyDescent="0.3">
      <c r="A58" s="330"/>
      <c r="B58" s="320" t="s">
        <v>480</v>
      </c>
      <c r="C58" s="366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3" x14ac:dyDescent="0.3">
      <c r="A59" s="330"/>
      <c r="B59" s="320" t="s">
        <v>481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3" x14ac:dyDescent="0.3">
      <c r="A60" s="330"/>
      <c r="B60" s="321" t="s">
        <v>482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3" x14ac:dyDescent="0.3">
      <c r="A61" s="330"/>
      <c r="B61" s="320" t="s">
        <v>483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3" x14ac:dyDescent="0.3">
      <c r="A62" s="330"/>
      <c r="B62" s="320" t="s">
        <v>485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3" x14ac:dyDescent="0.3">
      <c r="A63" s="330"/>
      <c r="B63" s="320" t="s">
        <v>484</v>
      </c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3" x14ac:dyDescent="0.3">
      <c r="A64" s="330"/>
      <c r="B64" s="320" t="s">
        <v>598</v>
      </c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3" x14ac:dyDescent="0.3">
      <c r="A65" s="330"/>
      <c r="B65" s="320" t="s">
        <v>599</v>
      </c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3" x14ac:dyDescent="0.3">
      <c r="A66" s="330"/>
      <c r="B66" s="320" t="s">
        <v>600</v>
      </c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3" x14ac:dyDescent="0.3">
      <c r="A67" s="330"/>
      <c r="B67" s="307" t="s">
        <v>602</v>
      </c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3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3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3" x14ac:dyDescent="0.3">
      <c r="A70" s="330"/>
      <c r="B70" s="307"/>
      <c r="C70" s="366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3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3" x14ac:dyDescent="0.3">
      <c r="A72" s="330"/>
      <c r="B72" s="307"/>
      <c r="C72" s="366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3" x14ac:dyDescent="0.3">
      <c r="A73" s="330"/>
      <c r="B73" s="307"/>
      <c r="C73" s="366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3" x14ac:dyDescent="0.3">
      <c r="A74" s="330"/>
      <c r="B74" s="327"/>
      <c r="C74" s="366"/>
      <c r="D74" s="308"/>
      <c r="E74" s="495"/>
      <c r="F74" s="369"/>
      <c r="G74" s="309"/>
      <c r="H74" s="310"/>
      <c r="I74" s="310">
        <f t="shared" si="4"/>
        <v>0</v>
      </c>
      <c r="J74" s="310">
        <f t="shared" si="5"/>
        <v>0</v>
      </c>
    </row>
    <row r="75" spans="1:13" x14ac:dyDescent="0.3">
      <c r="A75" s="330"/>
      <c r="B75" s="307"/>
      <c r="C75" s="366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3" x14ac:dyDescent="0.3">
      <c r="A76" s="330"/>
      <c r="B76" s="307"/>
      <c r="C76" s="366"/>
      <c r="D76" s="308"/>
      <c r="E76" s="495"/>
      <c r="F76" s="308"/>
      <c r="G76" s="309"/>
      <c r="H76" s="310"/>
      <c r="I76" s="310"/>
      <c r="J76" s="310"/>
    </row>
    <row r="77" spans="1:13" s="123" customFormat="1" x14ac:dyDescent="0.3">
      <c r="A77" s="487"/>
      <c r="B77" s="488" t="s">
        <v>295</v>
      </c>
      <c r="C77" s="489" t="s">
        <v>305</v>
      </c>
      <c r="D77" s="490">
        <f>D49+D40+D36+D13+D54</f>
        <v>0</v>
      </c>
      <c r="E77" s="497" t="s">
        <v>10</v>
      </c>
      <c r="F77" s="490">
        <f>F49+F40+F36+F13+F54</f>
        <v>0</v>
      </c>
      <c r="G77" s="313" t="s">
        <v>587</v>
      </c>
      <c r="H77" s="312">
        <f>SUM(H12:H76)</f>
        <v>0</v>
      </c>
      <c r="I77" s="312">
        <f>SUM(I12:I76)</f>
        <v>0</v>
      </c>
      <c r="J77" s="312">
        <f>SUM(J12:J76)</f>
        <v>0</v>
      </c>
      <c r="K77" s="400"/>
      <c r="L77" s="400"/>
      <c r="M77" s="400"/>
    </row>
    <row r="78" spans="1:13" x14ac:dyDescent="0.3">
      <c r="A78" s="1268" t="s">
        <v>586</v>
      </c>
      <c r="B78" s="1268"/>
      <c r="C78" s="1268"/>
      <c r="D78" s="1268"/>
      <c r="E78" s="1268"/>
      <c r="F78" s="1268"/>
      <c r="G78" s="491"/>
      <c r="H78" s="492"/>
      <c r="I78" s="492"/>
      <c r="J78" s="492"/>
    </row>
    <row r="79" spans="1:13" s="123" customFormat="1" x14ac:dyDescent="0.3">
      <c r="A79" s="487">
        <v>1</v>
      </c>
      <c r="B79" s="488" t="s">
        <v>370</v>
      </c>
      <c r="C79" s="489" t="s">
        <v>305</v>
      </c>
      <c r="D79" s="490">
        <f>SUM(D81:D101)</f>
        <v>0</v>
      </c>
      <c r="E79" s="468" t="s">
        <v>305</v>
      </c>
      <c r="F79" s="490">
        <f>SUM(F80:F101)</f>
        <v>0</v>
      </c>
      <c r="G79" s="309"/>
      <c r="H79" s="310"/>
      <c r="I79" s="310"/>
      <c r="J79" s="310"/>
      <c r="K79" s="400"/>
      <c r="L79" s="400"/>
      <c r="M79" s="400"/>
    </row>
    <row r="80" spans="1:13" x14ac:dyDescent="0.3">
      <c r="A80" s="330"/>
      <c r="B80" s="307" t="s">
        <v>199</v>
      </c>
      <c r="C80" s="366"/>
      <c r="D80" s="308"/>
      <c r="E80" s="498"/>
      <c r="F80" s="308"/>
      <c r="G80" s="309"/>
      <c r="H80" s="310"/>
      <c r="I80" s="310">
        <f t="shared" ref="I80:I101" si="6">F80-H80</f>
        <v>0</v>
      </c>
      <c r="J80" s="310">
        <f>F80-G80</f>
        <v>0</v>
      </c>
    </row>
    <row r="81" spans="1:10" x14ac:dyDescent="0.3">
      <c r="A81" s="330"/>
      <c r="B81" s="320" t="s">
        <v>467</v>
      </c>
      <c r="C81" s="366"/>
      <c r="D81" s="308"/>
      <c r="E81" s="498"/>
      <c r="F81" s="308"/>
      <c r="G81" s="309"/>
      <c r="H81" s="310"/>
      <c r="I81" s="310">
        <f t="shared" si="6"/>
        <v>0</v>
      </c>
      <c r="J81" s="310">
        <f t="shared" ref="J81:J101" si="7">F81-G81</f>
        <v>0</v>
      </c>
    </row>
    <row r="82" spans="1:10" x14ac:dyDescent="0.3">
      <c r="A82" s="330"/>
      <c r="B82" s="320" t="s">
        <v>468</v>
      </c>
      <c r="C82" s="366"/>
      <c r="D82" s="308"/>
      <c r="E82" s="498"/>
      <c r="F82" s="308"/>
      <c r="G82" s="309"/>
      <c r="H82" s="310"/>
      <c r="I82" s="310">
        <f t="shared" si="6"/>
        <v>0</v>
      </c>
      <c r="J82" s="310">
        <f t="shared" si="7"/>
        <v>0</v>
      </c>
    </row>
    <row r="83" spans="1:10" x14ac:dyDescent="0.3">
      <c r="A83" s="330"/>
      <c r="B83" s="320" t="s">
        <v>469</v>
      </c>
      <c r="C83" s="366"/>
      <c r="D83" s="308"/>
      <c r="E83" s="495"/>
      <c r="F83" s="308"/>
      <c r="G83" s="309"/>
      <c r="H83" s="310"/>
      <c r="I83" s="310">
        <f t="shared" si="6"/>
        <v>0</v>
      </c>
      <c r="J83" s="310">
        <f t="shared" si="7"/>
        <v>0</v>
      </c>
    </row>
    <row r="84" spans="1:10" x14ac:dyDescent="0.3">
      <c r="A84" s="330"/>
      <c r="B84" s="320" t="s">
        <v>470</v>
      </c>
      <c r="C84" s="366"/>
      <c r="D84" s="308"/>
      <c r="E84" s="495"/>
      <c r="F84" s="308"/>
      <c r="G84" s="418"/>
      <c r="H84" s="310"/>
      <c r="I84" s="310">
        <f t="shared" si="6"/>
        <v>0</v>
      </c>
      <c r="J84" s="310">
        <f t="shared" si="7"/>
        <v>0</v>
      </c>
    </row>
    <row r="85" spans="1:10" x14ac:dyDescent="0.3">
      <c r="A85" s="330"/>
      <c r="B85" s="320" t="s">
        <v>471</v>
      </c>
      <c r="C85" s="366"/>
      <c r="D85" s="308"/>
      <c r="E85" s="495"/>
      <c r="F85" s="308"/>
      <c r="G85" s="309"/>
      <c r="H85" s="310"/>
      <c r="I85" s="310">
        <f t="shared" si="6"/>
        <v>0</v>
      </c>
      <c r="J85" s="310">
        <f t="shared" si="7"/>
        <v>0</v>
      </c>
    </row>
    <row r="86" spans="1:10" x14ac:dyDescent="0.3">
      <c r="A86" s="330"/>
      <c r="B86" s="320" t="s">
        <v>590</v>
      </c>
      <c r="C86" s="366"/>
      <c r="D86" s="308"/>
      <c r="E86" s="495"/>
      <c r="F86" s="308"/>
      <c r="G86" s="418"/>
      <c r="H86" s="310"/>
      <c r="I86" s="310">
        <f t="shared" si="6"/>
        <v>0</v>
      </c>
      <c r="J86" s="310">
        <f t="shared" si="7"/>
        <v>0</v>
      </c>
    </row>
    <row r="87" spans="1:10" x14ac:dyDescent="0.3">
      <c r="A87" s="330"/>
      <c r="B87" s="320" t="s">
        <v>591</v>
      </c>
      <c r="C87" s="366"/>
      <c r="D87" s="308"/>
      <c r="E87" s="495"/>
      <c r="F87" s="308"/>
      <c r="G87" s="309"/>
      <c r="H87" s="310"/>
      <c r="I87" s="310">
        <f t="shared" si="6"/>
        <v>0</v>
      </c>
      <c r="J87" s="310">
        <f t="shared" si="7"/>
        <v>0</v>
      </c>
    </row>
    <row r="88" spans="1:10" x14ac:dyDescent="0.3">
      <c r="A88" s="330"/>
      <c r="B88" s="320" t="s">
        <v>592</v>
      </c>
      <c r="C88" s="366"/>
      <c r="D88" s="308"/>
      <c r="E88" s="495"/>
      <c r="F88" s="308"/>
      <c r="G88" s="416"/>
      <c r="H88" s="310"/>
      <c r="I88" s="310">
        <f t="shared" si="6"/>
        <v>0</v>
      </c>
      <c r="J88" s="310">
        <f t="shared" si="7"/>
        <v>0</v>
      </c>
    </row>
    <row r="89" spans="1:10" ht="37.5" x14ac:dyDescent="0.3">
      <c r="A89" s="330"/>
      <c r="B89" s="320" t="s">
        <v>472</v>
      </c>
      <c r="C89" s="366"/>
      <c r="D89" s="308"/>
      <c r="E89" s="495"/>
      <c r="F89" s="308"/>
      <c r="G89" s="418"/>
      <c r="H89" s="310"/>
      <c r="I89" s="310">
        <f t="shared" si="6"/>
        <v>0</v>
      </c>
      <c r="J89" s="310">
        <f t="shared" si="7"/>
        <v>0</v>
      </c>
    </row>
    <row r="90" spans="1:10" x14ac:dyDescent="0.3">
      <c r="A90" s="330"/>
      <c r="B90" s="320" t="s">
        <v>473</v>
      </c>
      <c r="C90" s="366"/>
      <c r="D90" s="308"/>
      <c r="E90" s="495"/>
      <c r="F90" s="308"/>
      <c r="G90" s="309"/>
      <c r="H90" s="310"/>
      <c r="I90" s="310">
        <f t="shared" si="6"/>
        <v>0</v>
      </c>
      <c r="J90" s="310">
        <f t="shared" si="7"/>
        <v>0</v>
      </c>
    </row>
    <row r="91" spans="1:10" x14ac:dyDescent="0.3">
      <c r="A91" s="330"/>
      <c r="B91" s="320" t="s">
        <v>593</v>
      </c>
      <c r="C91" s="366"/>
      <c r="D91" s="308"/>
      <c r="E91" s="495"/>
      <c r="F91" s="308"/>
      <c r="G91" s="309"/>
      <c r="H91" s="310"/>
      <c r="I91" s="310">
        <f t="shared" si="6"/>
        <v>0</v>
      </c>
      <c r="J91" s="310">
        <f t="shared" si="7"/>
        <v>0</v>
      </c>
    </row>
    <row r="92" spans="1:10" x14ac:dyDescent="0.3">
      <c r="A92" s="330"/>
      <c r="B92" s="320" t="s">
        <v>475</v>
      </c>
      <c r="C92" s="366"/>
      <c r="D92" s="308"/>
      <c r="E92" s="495"/>
      <c r="F92" s="308"/>
      <c r="G92" s="418"/>
      <c r="H92" s="310"/>
      <c r="I92" s="310">
        <f t="shared" si="6"/>
        <v>0</v>
      </c>
      <c r="J92" s="310">
        <f t="shared" si="7"/>
        <v>0</v>
      </c>
    </row>
    <row r="93" spans="1:10" ht="37.5" x14ac:dyDescent="0.3">
      <c r="A93" s="330"/>
      <c r="B93" s="320" t="s">
        <v>476</v>
      </c>
      <c r="C93" s="366"/>
      <c r="D93" s="308"/>
      <c r="E93" s="495"/>
      <c r="F93" s="308"/>
      <c r="G93" s="309"/>
      <c r="H93" s="310"/>
      <c r="I93" s="310">
        <f t="shared" si="6"/>
        <v>0</v>
      </c>
      <c r="J93" s="310">
        <f t="shared" si="7"/>
        <v>0</v>
      </c>
    </row>
    <row r="94" spans="1:10" x14ac:dyDescent="0.3">
      <c r="A94" s="330"/>
      <c r="B94" s="320" t="s">
        <v>474</v>
      </c>
      <c r="C94" s="366"/>
      <c r="D94" s="308"/>
      <c r="E94" s="495"/>
      <c r="F94" s="308"/>
      <c r="G94" s="418"/>
      <c r="H94" s="310"/>
      <c r="I94" s="310">
        <f t="shared" si="6"/>
        <v>0</v>
      </c>
      <c r="J94" s="310">
        <f t="shared" si="7"/>
        <v>0</v>
      </c>
    </row>
    <row r="95" spans="1:10" x14ac:dyDescent="0.3">
      <c r="A95" s="330"/>
      <c r="B95" s="320" t="s">
        <v>594</v>
      </c>
      <c r="C95" s="366"/>
      <c r="D95" s="308"/>
      <c r="E95" s="495"/>
      <c r="F95" s="308"/>
      <c r="G95" s="418"/>
      <c r="H95" s="310"/>
      <c r="I95" s="310">
        <f t="shared" si="6"/>
        <v>0</v>
      </c>
      <c r="J95" s="310">
        <f t="shared" si="7"/>
        <v>0</v>
      </c>
    </row>
    <row r="96" spans="1:10" ht="20.25" customHeight="1" x14ac:dyDescent="0.3">
      <c r="A96" s="330"/>
      <c r="B96" s="307" t="s">
        <v>595</v>
      </c>
      <c r="C96" s="366"/>
      <c r="D96" s="308"/>
      <c r="E96" s="495"/>
      <c r="F96" s="308"/>
      <c r="G96" s="309"/>
      <c r="H96" s="310"/>
      <c r="I96" s="310">
        <f t="shared" si="6"/>
        <v>0</v>
      </c>
      <c r="J96" s="310">
        <f t="shared" si="7"/>
        <v>0</v>
      </c>
    </row>
    <row r="97" spans="1:13" ht="20.25" customHeight="1" x14ac:dyDescent="0.3">
      <c r="A97" s="330"/>
      <c r="B97" s="307" t="s">
        <v>596</v>
      </c>
      <c r="C97" s="366"/>
      <c r="D97" s="308"/>
      <c r="E97" s="495"/>
      <c r="F97" s="308"/>
      <c r="G97" s="309"/>
      <c r="H97" s="310"/>
      <c r="I97" s="310">
        <f t="shared" si="6"/>
        <v>0</v>
      </c>
      <c r="J97" s="310">
        <f t="shared" si="7"/>
        <v>0</v>
      </c>
    </row>
    <row r="98" spans="1:13" ht="22.5" customHeight="1" x14ac:dyDescent="0.3">
      <c r="A98" s="330"/>
      <c r="B98" s="307" t="s">
        <v>597</v>
      </c>
      <c r="C98" s="366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3" ht="22.5" customHeight="1" x14ac:dyDescent="0.3">
      <c r="A99" s="330"/>
      <c r="B99" s="307"/>
      <c r="C99" s="366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3" ht="22.5" customHeight="1" x14ac:dyDescent="0.3">
      <c r="A100" s="330"/>
      <c r="B100" s="307"/>
      <c r="C100" s="366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3" x14ac:dyDescent="0.3">
      <c r="A101" s="330"/>
      <c r="B101" s="307"/>
      <c r="C101" s="366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3" s="123" customFormat="1" x14ac:dyDescent="0.3">
      <c r="A102" s="487">
        <v>2</v>
      </c>
      <c r="B102" s="488" t="s">
        <v>371</v>
      </c>
      <c r="C102" s="489" t="s">
        <v>305</v>
      </c>
      <c r="D102" s="490">
        <f>SUM(D104:D105)</f>
        <v>0</v>
      </c>
      <c r="E102" s="496" t="s">
        <v>305</v>
      </c>
      <c r="F102" s="490">
        <f>SUM(F103:F105)</f>
        <v>0</v>
      </c>
      <c r="G102" s="309"/>
      <c r="H102" s="310"/>
      <c r="I102" s="310"/>
      <c r="J102" s="310"/>
      <c r="K102" s="400"/>
      <c r="L102" s="400"/>
      <c r="M102" s="400"/>
    </row>
    <row r="103" spans="1:13" x14ac:dyDescent="0.3">
      <c r="A103" s="330"/>
      <c r="B103" s="307" t="s">
        <v>199</v>
      </c>
      <c r="C103" s="366"/>
      <c r="D103" s="308"/>
      <c r="E103" s="498"/>
      <c r="F103" s="308"/>
      <c r="G103" s="309"/>
      <c r="H103" s="310"/>
      <c r="I103" s="310">
        <f>F103-H103</f>
        <v>0</v>
      </c>
      <c r="J103" s="310">
        <f>F103-G103</f>
        <v>0</v>
      </c>
    </row>
    <row r="104" spans="1:13" ht="21" customHeight="1" x14ac:dyDescent="0.3">
      <c r="A104" s="330"/>
      <c r="B104" s="307"/>
      <c r="C104" s="366"/>
      <c r="D104" s="308" t="s">
        <v>372</v>
      </c>
      <c r="E104" s="498"/>
      <c r="F104" s="308"/>
      <c r="G104" s="309"/>
      <c r="H104" s="310"/>
      <c r="I104" s="310">
        <f>F104-H104</f>
        <v>0</v>
      </c>
      <c r="J104" s="310">
        <f>F104-G104</f>
        <v>0</v>
      </c>
    </row>
    <row r="105" spans="1:13" x14ac:dyDescent="0.3">
      <c r="A105" s="330"/>
      <c r="B105" s="307"/>
      <c r="C105" s="366"/>
      <c r="D105" s="308"/>
      <c r="E105" s="498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3" s="123" customFormat="1" x14ac:dyDescent="0.3">
      <c r="A106" s="487">
        <v>3</v>
      </c>
      <c r="B106" s="488" t="s">
        <v>373</v>
      </c>
      <c r="C106" s="489" t="s">
        <v>305</v>
      </c>
      <c r="D106" s="490">
        <f>SUM(D108:D119)</f>
        <v>0</v>
      </c>
      <c r="E106" s="497" t="s">
        <v>305</v>
      </c>
      <c r="F106" s="490">
        <f>SUM(F107:F114)</f>
        <v>0</v>
      </c>
      <c r="G106" s="309"/>
      <c r="H106" s="310"/>
      <c r="I106" s="310"/>
      <c r="J106" s="310"/>
      <c r="K106" s="400"/>
      <c r="L106" s="400"/>
      <c r="M106" s="400"/>
    </row>
    <row r="107" spans="1:13" x14ac:dyDescent="0.3">
      <c r="A107" s="330"/>
      <c r="B107" s="307" t="s">
        <v>199</v>
      </c>
      <c r="C107" s="366"/>
      <c r="D107" s="308"/>
      <c r="E107" s="498"/>
      <c r="F107" s="308"/>
      <c r="G107" s="309"/>
      <c r="H107" s="310"/>
      <c r="I107" s="310">
        <f t="shared" ref="I107:I114" si="8">F107-H107</f>
        <v>0</v>
      </c>
      <c r="J107" s="310">
        <f t="shared" ref="J107:J114" si="9">F107-G107</f>
        <v>0</v>
      </c>
    </row>
    <row r="108" spans="1:13" ht="23.45" customHeight="1" x14ac:dyDescent="0.3">
      <c r="A108" s="330"/>
      <c r="B108" s="612" t="s">
        <v>692</v>
      </c>
      <c r="C108" s="366"/>
      <c r="D108" s="308"/>
      <c r="E108" s="498"/>
      <c r="F108" s="308"/>
      <c r="G108" s="309"/>
      <c r="H108" s="310"/>
      <c r="I108" s="310">
        <f t="shared" si="8"/>
        <v>0</v>
      </c>
      <c r="J108" s="310">
        <f t="shared" si="9"/>
        <v>0</v>
      </c>
    </row>
    <row r="109" spans="1:13" ht="23.45" customHeight="1" x14ac:dyDescent="0.3">
      <c r="A109" s="330"/>
      <c r="B109" s="612" t="s">
        <v>603</v>
      </c>
      <c r="C109" s="366"/>
      <c r="D109" s="308"/>
      <c r="E109" s="498"/>
      <c r="F109" s="308"/>
      <c r="G109" s="309"/>
      <c r="H109" s="310"/>
      <c r="I109" s="310">
        <f t="shared" si="8"/>
        <v>0</v>
      </c>
      <c r="J109" s="310">
        <f t="shared" si="9"/>
        <v>0</v>
      </c>
    </row>
    <row r="110" spans="1:13" ht="23.45" customHeight="1" x14ac:dyDescent="0.3">
      <c r="A110" s="330"/>
      <c r="B110" s="327"/>
      <c r="C110" s="366"/>
      <c r="D110" s="308"/>
      <c r="E110" s="498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3" ht="23.45" customHeight="1" x14ac:dyDescent="0.3">
      <c r="A111" s="330"/>
      <c r="B111" s="327"/>
      <c r="C111" s="366"/>
      <c r="D111" s="308"/>
      <c r="E111" s="498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3" ht="23.45" customHeight="1" x14ac:dyDescent="0.3">
      <c r="A112" s="330"/>
      <c r="B112" s="327"/>
      <c r="C112" s="366"/>
      <c r="D112" s="308"/>
      <c r="E112" s="498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3" ht="23.45" customHeight="1" x14ac:dyDescent="0.3">
      <c r="A113" s="330"/>
      <c r="B113" s="327"/>
      <c r="C113" s="366"/>
      <c r="D113" s="308"/>
      <c r="E113" s="498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3" ht="24" customHeight="1" x14ac:dyDescent="0.3">
      <c r="A114" s="330"/>
      <c r="B114" s="332"/>
      <c r="C114" s="366"/>
      <c r="D114" s="308"/>
      <c r="E114" s="498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3" s="123" customFormat="1" ht="20.25" customHeight="1" x14ac:dyDescent="0.3">
      <c r="A115" s="487">
        <v>4</v>
      </c>
      <c r="B115" s="488" t="s">
        <v>374</v>
      </c>
      <c r="C115" s="489" t="s">
        <v>305</v>
      </c>
      <c r="D115" s="490">
        <f>SUM(D119:D119)</f>
        <v>0</v>
      </c>
      <c r="E115" s="497" t="s">
        <v>305</v>
      </c>
      <c r="F115" s="490">
        <f>SUM(F116:F119)</f>
        <v>0</v>
      </c>
      <c r="G115" s="309"/>
      <c r="H115" s="310"/>
      <c r="I115" s="310"/>
      <c r="J115" s="310"/>
      <c r="K115" s="400"/>
      <c r="L115" s="400"/>
      <c r="M115" s="400"/>
    </row>
    <row r="116" spans="1:13" x14ac:dyDescent="0.3">
      <c r="A116" s="330"/>
      <c r="B116" s="327" t="s">
        <v>199</v>
      </c>
      <c r="C116" s="366"/>
      <c r="D116" s="308"/>
      <c r="E116" s="498"/>
      <c r="F116" s="308"/>
      <c r="G116" s="309"/>
      <c r="H116" s="310"/>
      <c r="I116" s="310">
        <f>F116-H116</f>
        <v>0</v>
      </c>
      <c r="J116" s="310">
        <f>F116-G116</f>
        <v>0</v>
      </c>
    </row>
    <row r="117" spans="1:13" x14ac:dyDescent="0.3">
      <c r="A117" s="330"/>
      <c r="B117" s="321" t="s">
        <v>477</v>
      </c>
      <c r="C117" s="366"/>
      <c r="D117" s="308"/>
      <c r="E117" s="498"/>
      <c r="F117" s="308"/>
      <c r="G117" s="309"/>
      <c r="H117" s="310"/>
      <c r="I117" s="310">
        <f>F117-H117</f>
        <v>0</v>
      </c>
      <c r="J117" s="310">
        <f>F117-G117</f>
        <v>0</v>
      </c>
    </row>
    <row r="118" spans="1:13" x14ac:dyDescent="0.3">
      <c r="A118" s="330"/>
      <c r="B118" s="327"/>
      <c r="C118" s="366"/>
      <c r="D118" s="308"/>
      <c r="E118" s="498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3" x14ac:dyDescent="0.3">
      <c r="A119" s="330"/>
      <c r="B119" s="327"/>
      <c r="C119" s="366"/>
      <c r="D119" s="308"/>
      <c r="E119" s="498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3" x14ac:dyDescent="0.3">
      <c r="A120" s="487">
        <v>5</v>
      </c>
      <c r="B120" s="488" t="s">
        <v>375</v>
      </c>
      <c r="C120" s="489" t="s">
        <v>305</v>
      </c>
      <c r="D120" s="490">
        <f>SUM(D121:D142)</f>
        <v>0</v>
      </c>
      <c r="E120" s="497" t="s">
        <v>305</v>
      </c>
      <c r="F120" s="490">
        <f>SUM(F121:F142)</f>
        <v>0</v>
      </c>
      <c r="G120" s="309"/>
      <c r="H120" s="310"/>
      <c r="I120" s="310"/>
      <c r="J120" s="310"/>
    </row>
    <row r="121" spans="1:13" x14ac:dyDescent="0.3">
      <c r="A121" s="367"/>
      <c r="B121" s="368" t="s">
        <v>199</v>
      </c>
      <c r="C121" s="366"/>
      <c r="D121" s="308"/>
      <c r="E121" s="495"/>
      <c r="F121" s="308"/>
      <c r="G121" s="309"/>
      <c r="H121" s="310"/>
      <c r="I121" s="310">
        <f t="shared" ref="I121:I141" si="10">F121-H121</f>
        <v>0</v>
      </c>
      <c r="J121" s="310">
        <f t="shared" ref="J121:J141" si="11">F121-G121</f>
        <v>0</v>
      </c>
    </row>
    <row r="122" spans="1:13" x14ac:dyDescent="0.3">
      <c r="A122" s="330"/>
      <c r="B122" s="320" t="s">
        <v>478</v>
      </c>
      <c r="C122" s="366"/>
      <c r="D122" s="308"/>
      <c r="E122" s="495"/>
      <c r="F122" s="308"/>
      <c r="G122" s="309"/>
      <c r="H122" s="310"/>
      <c r="I122" s="310">
        <f t="shared" si="10"/>
        <v>0</v>
      </c>
      <c r="J122" s="310">
        <f t="shared" si="11"/>
        <v>0</v>
      </c>
    </row>
    <row r="123" spans="1:13" x14ac:dyDescent="0.3">
      <c r="A123" s="330"/>
      <c r="B123" s="320" t="s">
        <v>479</v>
      </c>
      <c r="C123" s="366"/>
      <c r="D123" s="308"/>
      <c r="E123" s="495"/>
      <c r="F123" s="308"/>
      <c r="G123" s="309"/>
      <c r="H123" s="310"/>
      <c r="I123" s="310">
        <f t="shared" si="10"/>
        <v>0</v>
      </c>
      <c r="J123" s="310">
        <f t="shared" si="11"/>
        <v>0</v>
      </c>
    </row>
    <row r="124" spans="1:13" x14ac:dyDescent="0.3">
      <c r="A124" s="330"/>
      <c r="B124" s="320" t="s">
        <v>480</v>
      </c>
      <c r="C124" s="366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3" x14ac:dyDescent="0.3">
      <c r="A125" s="330"/>
      <c r="B125" s="320" t="s">
        <v>481</v>
      </c>
      <c r="C125" s="366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3" x14ac:dyDescent="0.3">
      <c r="A126" s="330"/>
      <c r="B126" s="321" t="s">
        <v>482</v>
      </c>
      <c r="C126" s="366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3" x14ac:dyDescent="0.3">
      <c r="A127" s="330"/>
      <c r="B127" s="320" t="s">
        <v>483</v>
      </c>
      <c r="C127" s="366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3" x14ac:dyDescent="0.3">
      <c r="A128" s="330"/>
      <c r="B128" s="320" t="s">
        <v>485</v>
      </c>
      <c r="C128" s="366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3" x14ac:dyDescent="0.3">
      <c r="A129" s="330"/>
      <c r="B129" s="320" t="s">
        <v>484</v>
      </c>
      <c r="C129" s="366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</row>
    <row r="130" spans="1:13" x14ac:dyDescent="0.3">
      <c r="A130" s="330"/>
      <c r="B130" s="320" t="s">
        <v>598</v>
      </c>
      <c r="C130" s="366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3" x14ac:dyDescent="0.3">
      <c r="A131" s="330"/>
      <c r="B131" s="320" t="s">
        <v>599</v>
      </c>
      <c r="C131" s="366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3" x14ac:dyDescent="0.3">
      <c r="A132" s="330"/>
      <c r="B132" s="320" t="s">
        <v>600</v>
      </c>
      <c r="C132" s="366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3" x14ac:dyDescent="0.3">
      <c r="A133" s="330"/>
      <c r="B133" s="307" t="s">
        <v>602</v>
      </c>
      <c r="C133" s="366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3" x14ac:dyDescent="0.3">
      <c r="A134" s="330"/>
      <c r="B134" s="307"/>
      <c r="C134" s="366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3" x14ac:dyDescent="0.3">
      <c r="A135" s="330"/>
      <c r="B135" s="307"/>
      <c r="C135" s="366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3" x14ac:dyDescent="0.3">
      <c r="A136" s="330"/>
      <c r="B136" s="307"/>
      <c r="C136" s="366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3" x14ac:dyDescent="0.3">
      <c r="A137" s="330"/>
      <c r="B137" s="307"/>
      <c r="C137" s="366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3" x14ac:dyDescent="0.3">
      <c r="A138" s="330"/>
      <c r="B138" s="307"/>
      <c r="C138" s="366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3" x14ac:dyDescent="0.3">
      <c r="A139" s="330"/>
      <c r="B139" s="307"/>
      <c r="C139" s="366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3" x14ac:dyDescent="0.3">
      <c r="A140" s="330"/>
      <c r="B140" s="327"/>
      <c r="C140" s="366"/>
      <c r="D140" s="308"/>
      <c r="E140" s="495"/>
      <c r="F140" s="369"/>
      <c r="G140" s="309"/>
      <c r="H140" s="310"/>
      <c r="I140" s="310">
        <f t="shared" si="10"/>
        <v>0</v>
      </c>
      <c r="J140" s="310">
        <f t="shared" si="11"/>
        <v>0</v>
      </c>
    </row>
    <row r="141" spans="1:13" x14ac:dyDescent="0.3">
      <c r="A141" s="330"/>
      <c r="B141" s="307"/>
      <c r="C141" s="366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3" x14ac:dyDescent="0.3">
      <c r="A142" s="330"/>
      <c r="B142" s="307"/>
      <c r="C142" s="366"/>
      <c r="D142" s="308"/>
      <c r="E142" s="495"/>
      <c r="F142" s="308"/>
      <c r="G142" s="309"/>
      <c r="H142" s="310"/>
      <c r="I142" s="310"/>
      <c r="J142" s="310"/>
    </row>
    <row r="143" spans="1:13" s="123" customFormat="1" x14ac:dyDescent="0.3">
      <c r="A143" s="611"/>
      <c r="B143" s="487" t="s">
        <v>295</v>
      </c>
      <c r="C143" s="489" t="s">
        <v>305</v>
      </c>
      <c r="D143" s="441">
        <f>D115+D106+D102+D79+D120</f>
        <v>0</v>
      </c>
      <c r="E143" s="497" t="s">
        <v>10</v>
      </c>
      <c r="F143" s="441">
        <f>F115+F106+F102+F79+F120</f>
        <v>0</v>
      </c>
      <c r="G143" s="357" t="s">
        <v>588</v>
      </c>
      <c r="H143" s="312">
        <f>SUM(H78:H142)</f>
        <v>0</v>
      </c>
      <c r="I143" s="312">
        <f>SUM(I78:I142)</f>
        <v>0</v>
      </c>
      <c r="J143" s="312">
        <f>SUM(J78:J142)</f>
        <v>0</v>
      </c>
      <c r="K143" s="400"/>
      <c r="L143" s="400"/>
      <c r="M143" s="400"/>
    </row>
    <row r="144" spans="1:13" x14ac:dyDescent="0.3">
      <c r="G144" s="314" t="s">
        <v>464</v>
      </c>
      <c r="H144" s="315">
        <f>H77+H143</f>
        <v>0</v>
      </c>
      <c r="I144" s="315">
        <f>I77+I143</f>
        <v>0</v>
      </c>
      <c r="J144" s="315">
        <f>J77+J143</f>
        <v>0</v>
      </c>
    </row>
    <row r="147" spans="1:10" s="621" customFormat="1" ht="23.25" customHeight="1" x14ac:dyDescent="0.25">
      <c r="A147" s="696" t="s">
        <v>762</v>
      </c>
      <c r="D147" s="620"/>
      <c r="F147" s="864" t="s">
        <v>1101</v>
      </c>
      <c r="I147" s="296"/>
      <c r="J147" s="296"/>
    </row>
    <row r="148" spans="1:10" s="297" customFormat="1" ht="12.75" x14ac:dyDescent="0.25">
      <c r="D148" s="298" t="s">
        <v>131</v>
      </c>
      <c r="F148" s="298" t="s">
        <v>132</v>
      </c>
      <c r="I148" s="299"/>
      <c r="J148" s="299"/>
    </row>
    <row r="149" spans="1:10" s="41" customFormat="1" ht="15.75" x14ac:dyDescent="0.25">
      <c r="I149" s="300"/>
      <c r="J149" s="300"/>
    </row>
    <row r="150" spans="1:10" s="621" customFormat="1" ht="23.25" customHeight="1" x14ac:dyDescent="0.25">
      <c r="A150" s="619" t="s">
        <v>133</v>
      </c>
      <c r="D150" s="620"/>
      <c r="F150" s="869" t="s">
        <v>1104</v>
      </c>
      <c r="I150" s="296"/>
      <c r="J150" s="296"/>
    </row>
    <row r="151" spans="1:10" s="297" customFormat="1" ht="12.75" x14ac:dyDescent="0.25">
      <c r="D151" s="298" t="s">
        <v>131</v>
      </c>
      <c r="F151" s="298" t="s">
        <v>132</v>
      </c>
      <c r="I151" s="299"/>
      <c r="J151" s="299"/>
    </row>
  </sheetData>
  <mergeCells count="8">
    <mergeCell ref="A12:F12"/>
    <mergeCell ref="A78:F78"/>
    <mergeCell ref="A3:F3"/>
    <mergeCell ref="A6:F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M270"/>
  <sheetViews>
    <sheetView view="pageBreakPreview" topLeftCell="A64" zoomScale="80" zoomScaleSheetLayoutView="80" workbookViewId="0">
      <selection activeCell="H22" activeCellId="1" sqref="U15 H22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34.5703125" style="142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52"/>
    </row>
    <row r="6" spans="1:13" s="53" customFormat="1" ht="69" customHeight="1" x14ac:dyDescent="0.3">
      <c r="A6" s="1242" t="s">
        <v>695</v>
      </c>
      <c r="B6" s="1242"/>
      <c r="C6" s="1242"/>
      <c r="D6" s="1242"/>
      <c r="E6" s="1242"/>
      <c r="F6" s="1242"/>
      <c r="G6" s="279"/>
      <c r="H6" s="279"/>
      <c r="I6" s="279"/>
      <c r="J6" s="279"/>
      <c r="K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622" t="s">
        <v>376</v>
      </c>
      <c r="D10" s="622" t="s">
        <v>377</v>
      </c>
      <c r="E10" s="622" t="s">
        <v>376</v>
      </c>
      <c r="F10" s="622" t="s">
        <v>377</v>
      </c>
    </row>
    <row r="11" spans="1:13" ht="56.25" x14ac:dyDescent="0.25">
      <c r="A11" s="622">
        <v>1</v>
      </c>
      <c r="B11" s="622">
        <v>2</v>
      </c>
      <c r="C11" s="622">
        <v>3</v>
      </c>
      <c r="D11" s="622">
        <v>4</v>
      </c>
      <c r="E11" s="622">
        <v>5</v>
      </c>
      <c r="F11" s="622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K11" s="399"/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customHeight="1" x14ac:dyDescent="0.3">
      <c r="A13" s="504">
        <v>1</v>
      </c>
      <c r="B13" s="505" t="s">
        <v>378</v>
      </c>
      <c r="C13" s="468" t="s">
        <v>305</v>
      </c>
      <c r="D13" s="506">
        <f>SUM(D14:D16)</f>
        <v>0</v>
      </c>
      <c r="E13" s="497" t="s">
        <v>305</v>
      </c>
      <c r="F13" s="506">
        <f>SUM(F14:F16)</f>
        <v>0</v>
      </c>
      <c r="G13" s="309"/>
      <c r="H13" s="310"/>
      <c r="I13" s="310"/>
      <c r="J13" s="310"/>
    </row>
    <row r="14" spans="1:13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>
        <f>F14-H14</f>
        <v>0</v>
      </c>
      <c r="J14" s="310">
        <f>F14-G14</f>
        <v>0</v>
      </c>
    </row>
    <row r="15" spans="1:13" x14ac:dyDescent="0.3">
      <c r="A15" s="326"/>
      <c r="B15" s="321" t="s">
        <v>487</v>
      </c>
      <c r="C15" s="328"/>
      <c r="D15" s="308"/>
      <c r="E15" s="495"/>
      <c r="F15" s="308"/>
      <c r="G15" s="309"/>
      <c r="H15" s="310"/>
      <c r="I15" s="310">
        <f>F15-H15</f>
        <v>0</v>
      </c>
      <c r="J15" s="310">
        <f t="shared" ref="J15:J33" si="0">F15-G15</f>
        <v>0</v>
      </c>
    </row>
    <row r="16" spans="1:13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SUM(F27:F80)</f>
        <v>0</v>
      </c>
      <c r="G25" s="309"/>
      <c r="H25" s="310"/>
      <c r="I25" s="310"/>
      <c r="J25" s="310"/>
    </row>
    <row r="26" spans="1:10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0" ht="37.5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0" ht="37.5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x14ac:dyDescent="0.3">
      <c r="A49" s="334"/>
      <c r="B49" s="46" t="s">
        <v>623</v>
      </c>
      <c r="C49" s="328"/>
      <c r="D49" s="308"/>
      <c r="E49" s="495"/>
      <c r="F49" s="308"/>
      <c r="G49" s="309"/>
      <c r="H49" s="310"/>
      <c r="I49" s="310">
        <f>F49-H49</f>
        <v>0</v>
      </c>
      <c r="J49" s="310">
        <f>F49-G49</f>
        <v>0</v>
      </c>
    </row>
    <row r="50" spans="1:12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x14ac:dyDescent="0.3">
      <c r="A51" s="334"/>
      <c r="B51" s="46" t="s">
        <v>624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</row>
    <row r="52" spans="1:12" ht="37.5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8" si="4">F53-H53</f>
        <v>0</v>
      </c>
      <c r="J53" s="310">
        <f t="shared" ref="J53:J78" si="5">F53-G53</f>
        <v>0</v>
      </c>
    </row>
    <row r="54" spans="1:12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x14ac:dyDescent="0.3">
      <c r="A60" s="334"/>
      <c r="B60" s="46" t="s">
        <v>632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</row>
    <row r="61" spans="1:12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x14ac:dyDescent="0.3">
      <c r="A65" s="334"/>
      <c r="B65" s="46" t="s">
        <v>637</v>
      </c>
      <c r="C65" s="328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</row>
    <row r="66" spans="1:10" x14ac:dyDescent="0.3">
      <c r="A66" s="334"/>
      <c r="B66" s="46" t="s">
        <v>638</v>
      </c>
      <c r="C66" s="328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</row>
    <row r="67" spans="1:10" ht="56.25" x14ac:dyDescent="0.3">
      <c r="A67" s="334"/>
      <c r="B67" s="46" t="s">
        <v>493</v>
      </c>
      <c r="C67" s="328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</row>
    <row r="68" spans="1:10" ht="37.5" x14ac:dyDescent="0.3">
      <c r="A68" s="334"/>
      <c r="B68" s="46" t="s">
        <v>639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37.5" x14ac:dyDescent="0.3">
      <c r="A69" s="334"/>
      <c r="B69" s="46" t="s">
        <v>640</v>
      </c>
      <c r="C69" s="328"/>
      <c r="D69" s="308"/>
      <c r="E69" s="495"/>
      <c r="F69" s="308"/>
      <c r="G69" s="309"/>
      <c r="H69" s="310"/>
      <c r="I69" s="310">
        <f t="shared" si="4"/>
        <v>0</v>
      </c>
      <c r="J69" s="310">
        <f t="shared" si="5"/>
        <v>0</v>
      </c>
    </row>
    <row r="70" spans="1:10" x14ac:dyDescent="0.3">
      <c r="A70" s="334"/>
      <c r="B70" s="46" t="s">
        <v>641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x14ac:dyDescent="0.3">
      <c r="A71" s="334"/>
      <c r="B71" s="46" t="s">
        <v>642</v>
      </c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x14ac:dyDescent="0.3">
      <c r="A72" s="334"/>
      <c r="B72" s="46" t="s">
        <v>643</v>
      </c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x14ac:dyDescent="0.3">
      <c r="A73" s="334"/>
      <c r="B73" s="612" t="s">
        <v>691</v>
      </c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4"/>
        <v>0</v>
      </c>
      <c r="J77" s="310">
        <f t="shared" si="5"/>
        <v>0</v>
      </c>
    </row>
    <row r="78" spans="1:10" x14ac:dyDescent="0.3">
      <c r="A78" s="334"/>
      <c r="B78" s="327"/>
      <c r="C78" s="328"/>
      <c r="D78" s="308"/>
      <c r="E78" s="495"/>
      <c r="F78" s="308"/>
      <c r="G78" s="309"/>
      <c r="H78" s="310"/>
      <c r="I78" s="310">
        <f t="shared" si="4"/>
        <v>0</v>
      </c>
      <c r="J78" s="310">
        <f t="shared" si="5"/>
        <v>0</v>
      </c>
    </row>
    <row r="79" spans="1:10" x14ac:dyDescent="0.3">
      <c r="A79" s="334"/>
      <c r="B79" s="327"/>
      <c r="C79" s="328"/>
      <c r="D79" s="308"/>
      <c r="E79" s="495"/>
      <c r="F79" s="308"/>
      <c r="G79" s="309"/>
      <c r="H79" s="310"/>
      <c r="I79" s="310">
        <f>F73-H79</f>
        <v>0</v>
      </c>
      <c r="J79" s="310">
        <f>F73-G79</f>
        <v>0</v>
      </c>
    </row>
    <row r="80" spans="1:10" x14ac:dyDescent="0.3">
      <c r="A80" s="334"/>
      <c r="B80" s="327"/>
      <c r="C80" s="328"/>
      <c r="D80" s="308"/>
      <c r="E80" s="495"/>
      <c r="F80" s="308"/>
      <c r="G80" s="309"/>
      <c r="H80" s="310"/>
      <c r="I80" s="310"/>
      <c r="J80" s="310"/>
    </row>
    <row r="81" spans="1:10" ht="21" customHeight="1" x14ac:dyDescent="0.3">
      <c r="A81" s="504"/>
      <c r="B81" s="505" t="s">
        <v>295</v>
      </c>
      <c r="C81" s="468" t="s">
        <v>305</v>
      </c>
      <c r="D81" s="506">
        <f>D25+D21+D17+D13</f>
        <v>0</v>
      </c>
      <c r="E81" s="497" t="s">
        <v>305</v>
      </c>
      <c r="F81" s="506">
        <f>F13+F17+F21+F25</f>
        <v>0</v>
      </c>
      <c r="G81" s="313" t="s">
        <v>587</v>
      </c>
      <c r="H81" s="312">
        <f>SUM(H12:H80)</f>
        <v>0</v>
      </c>
      <c r="I81" s="312">
        <f>SUM(I12:I80)</f>
        <v>0</v>
      </c>
      <c r="J81" s="312">
        <f>SUM(J12:J80)</f>
        <v>0</v>
      </c>
    </row>
    <row r="82" spans="1:10" ht="21" customHeight="1" x14ac:dyDescent="0.3">
      <c r="A82" s="1268" t="s">
        <v>586</v>
      </c>
      <c r="B82" s="1268"/>
      <c r="C82" s="1268"/>
      <c r="D82" s="1268"/>
      <c r="E82" s="1268"/>
      <c r="F82" s="1268"/>
      <c r="G82" s="491"/>
      <c r="H82" s="492"/>
      <c r="I82" s="492"/>
      <c r="J82" s="492"/>
    </row>
    <row r="83" spans="1:10" s="325" customFormat="1" ht="21.6" customHeight="1" x14ac:dyDescent="0.3">
      <c r="A83" s="504">
        <v>1</v>
      </c>
      <c r="B83" s="505" t="s">
        <v>378</v>
      </c>
      <c r="C83" s="468" t="s">
        <v>305</v>
      </c>
      <c r="D83" s="506">
        <f>SUM(D84:D86)</f>
        <v>0</v>
      </c>
      <c r="E83" s="497" t="s">
        <v>305</v>
      </c>
      <c r="F83" s="506">
        <f>SUM(F84:F86)</f>
        <v>0</v>
      </c>
      <c r="G83" s="309"/>
      <c r="H83" s="310"/>
      <c r="I83" s="310"/>
      <c r="J83" s="310"/>
    </row>
    <row r="84" spans="1:10" x14ac:dyDescent="0.3">
      <c r="A84" s="326"/>
      <c r="B84" s="327" t="s">
        <v>379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0" x14ac:dyDescent="0.3">
      <c r="A85" s="326"/>
      <c r="B85" s="321" t="s">
        <v>487</v>
      </c>
      <c r="C85" s="328"/>
      <c r="D85" s="308"/>
      <c r="E85" s="495"/>
      <c r="F85" s="308"/>
      <c r="G85" s="309"/>
      <c r="H85" s="310"/>
      <c r="I85" s="310">
        <f>F85-H85</f>
        <v>0</v>
      </c>
      <c r="J85" s="310">
        <f>F85-G85</f>
        <v>0</v>
      </c>
    </row>
    <row r="86" spans="1:10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0" s="325" customFormat="1" ht="39.75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</row>
    <row r="88" spans="1:10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0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0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0" s="325" customFormat="1" ht="21.6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</row>
    <row r="92" spans="1:10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0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0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0" s="325" customFormat="1" ht="21.6" customHeight="1" x14ac:dyDescent="0.3">
      <c r="A95" s="504">
        <v>4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SUM(F97:F150)</f>
        <v>0</v>
      </c>
      <c r="G95" s="309"/>
      <c r="H95" s="310"/>
      <c r="I95" s="310"/>
      <c r="J95" s="310"/>
    </row>
    <row r="96" spans="1:10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6">F96-H96</f>
        <v>0</v>
      </c>
      <c r="J96" s="310">
        <f t="shared" ref="J96:J103" si="7">F96-G96</f>
        <v>0</v>
      </c>
    </row>
    <row r="97" spans="1:10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6"/>
        <v>0</v>
      </c>
      <c r="J97" s="310">
        <f t="shared" si="7"/>
        <v>0</v>
      </c>
    </row>
    <row r="98" spans="1:10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6"/>
        <v>0</v>
      </c>
      <c r="J98" s="310">
        <f t="shared" si="7"/>
        <v>0</v>
      </c>
    </row>
    <row r="99" spans="1:10" ht="75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6"/>
        <v>0</v>
      </c>
      <c r="J99" s="310">
        <f t="shared" si="7"/>
        <v>0</v>
      </c>
    </row>
    <row r="100" spans="1:10" ht="56.25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6"/>
        <v>0</v>
      </c>
      <c r="J100" s="310">
        <f t="shared" si="7"/>
        <v>0</v>
      </c>
    </row>
    <row r="101" spans="1:10" ht="37.5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6"/>
        <v>0</v>
      </c>
      <c r="J101" s="310">
        <f t="shared" si="7"/>
        <v>0</v>
      </c>
    </row>
    <row r="102" spans="1:10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6"/>
        <v>0</v>
      </c>
      <c r="J102" s="310">
        <f t="shared" si="7"/>
        <v>0</v>
      </c>
    </row>
    <row r="103" spans="1:10" ht="37.5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6"/>
        <v>0</v>
      </c>
      <c r="J103" s="310">
        <f t="shared" si="7"/>
        <v>0</v>
      </c>
    </row>
    <row r="104" spans="1:10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8">F109-H109</f>
        <v>0</v>
      </c>
      <c r="J109" s="310">
        <f t="shared" ref="J109:J116" si="9">F109-G109</f>
        <v>0</v>
      </c>
    </row>
    <row r="110" spans="1:10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8"/>
        <v>0</v>
      </c>
      <c r="J110" s="310">
        <f t="shared" si="9"/>
        <v>0</v>
      </c>
    </row>
    <row r="111" spans="1:10" ht="37.5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8"/>
        <v>0</v>
      </c>
      <c r="J111" s="310">
        <f t="shared" si="9"/>
        <v>0</v>
      </c>
    </row>
    <row r="112" spans="1:10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8"/>
        <v>0</v>
      </c>
      <c r="J112" s="310">
        <f t="shared" si="9"/>
        <v>0</v>
      </c>
    </row>
    <row r="113" spans="1:10" ht="37.5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8"/>
        <v>0</v>
      </c>
      <c r="J113" s="310">
        <f t="shared" si="9"/>
        <v>0</v>
      </c>
    </row>
    <row r="114" spans="1:10" ht="75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8"/>
        <v>0</v>
      </c>
      <c r="J114" s="310">
        <f t="shared" si="9"/>
        <v>0</v>
      </c>
    </row>
    <row r="115" spans="1:10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8"/>
        <v>0</v>
      </c>
      <c r="J115" s="310">
        <f t="shared" si="9"/>
        <v>0</v>
      </c>
    </row>
    <row r="116" spans="1:10" ht="37.5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8"/>
        <v>0</v>
      </c>
      <c r="J116" s="310">
        <f t="shared" si="9"/>
        <v>0</v>
      </c>
    </row>
    <row r="117" spans="1:10" ht="37.5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48" si="10">F123-H123</f>
        <v>0</v>
      </c>
      <c r="J123" s="310">
        <f t="shared" ref="J123:J148" si="11">F123-G123</f>
        <v>0</v>
      </c>
    </row>
    <row r="124" spans="1:10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0"/>
        <v>0</v>
      </c>
      <c r="J124" s="310">
        <f t="shared" si="11"/>
        <v>0</v>
      </c>
    </row>
    <row r="125" spans="1:10" ht="37.5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0"/>
        <v>0</v>
      </c>
      <c r="J125" s="310">
        <f t="shared" si="11"/>
        <v>0</v>
      </c>
    </row>
    <row r="126" spans="1:10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0"/>
        <v>0</v>
      </c>
      <c r="J126" s="310">
        <f t="shared" si="11"/>
        <v>0</v>
      </c>
    </row>
    <row r="127" spans="1:10" ht="40.5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0"/>
        <v>0</v>
      </c>
      <c r="J127" s="310">
        <f t="shared" si="11"/>
        <v>0</v>
      </c>
    </row>
    <row r="128" spans="1:10" ht="37.5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0"/>
        <v>0</v>
      </c>
      <c r="J128" s="310">
        <f t="shared" si="11"/>
        <v>0</v>
      </c>
    </row>
    <row r="129" spans="1:12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0"/>
        <v>0</v>
      </c>
      <c r="J129" s="310">
        <f t="shared" si="11"/>
        <v>0</v>
      </c>
      <c r="L129" s="157"/>
    </row>
    <row r="130" spans="1:12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 t="shared" si="10"/>
        <v>0</v>
      </c>
      <c r="J130" s="310">
        <f t="shared" si="11"/>
        <v>0</v>
      </c>
    </row>
    <row r="131" spans="1:12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 t="shared" si="10"/>
        <v>0</v>
      </c>
      <c r="J131" s="310">
        <f t="shared" si="11"/>
        <v>0</v>
      </c>
    </row>
    <row r="132" spans="1:12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si="10"/>
        <v>0</v>
      </c>
      <c r="J132" s="310">
        <f t="shared" si="11"/>
        <v>0</v>
      </c>
    </row>
    <row r="133" spans="1:12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0"/>
        <v>0</v>
      </c>
      <c r="J133" s="310">
        <f t="shared" si="11"/>
        <v>0</v>
      </c>
    </row>
    <row r="134" spans="1:12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0"/>
        <v>0</v>
      </c>
      <c r="J134" s="310">
        <f t="shared" si="11"/>
        <v>0</v>
      </c>
    </row>
    <row r="135" spans="1:12" x14ac:dyDescent="0.3">
      <c r="A135" s="334"/>
      <c r="B135" s="46" t="s">
        <v>637</v>
      </c>
      <c r="C135" s="328"/>
      <c r="D135" s="308"/>
      <c r="E135" s="495"/>
      <c r="F135" s="308"/>
      <c r="G135" s="309"/>
      <c r="H135" s="310"/>
      <c r="I135" s="310">
        <f t="shared" si="10"/>
        <v>0</v>
      </c>
      <c r="J135" s="310">
        <f t="shared" si="11"/>
        <v>0</v>
      </c>
    </row>
    <row r="136" spans="1:12" x14ac:dyDescent="0.3">
      <c r="A136" s="334"/>
      <c r="B136" s="46" t="s">
        <v>638</v>
      </c>
      <c r="C136" s="328"/>
      <c r="D136" s="308"/>
      <c r="E136" s="495"/>
      <c r="F136" s="308"/>
      <c r="G136" s="309"/>
      <c r="H136" s="310"/>
      <c r="I136" s="310">
        <f t="shared" si="10"/>
        <v>0</v>
      </c>
      <c r="J136" s="310">
        <f t="shared" si="11"/>
        <v>0</v>
      </c>
    </row>
    <row r="137" spans="1:12" ht="56.25" x14ac:dyDescent="0.3">
      <c r="A137" s="334"/>
      <c r="B137" s="46" t="s">
        <v>493</v>
      </c>
      <c r="C137" s="328"/>
      <c r="D137" s="308"/>
      <c r="E137" s="495"/>
      <c r="F137" s="308"/>
      <c r="G137" s="309"/>
      <c r="H137" s="310"/>
      <c r="I137" s="310">
        <f t="shared" si="10"/>
        <v>0</v>
      </c>
      <c r="J137" s="310">
        <f t="shared" si="11"/>
        <v>0</v>
      </c>
    </row>
    <row r="138" spans="1:12" ht="37.5" x14ac:dyDescent="0.3">
      <c r="A138" s="334"/>
      <c r="B138" s="46" t="s">
        <v>639</v>
      </c>
      <c r="C138" s="328"/>
      <c r="D138" s="308"/>
      <c r="E138" s="495"/>
      <c r="F138" s="308"/>
      <c r="G138" s="309"/>
      <c r="H138" s="310"/>
      <c r="I138" s="310">
        <f t="shared" si="10"/>
        <v>0</v>
      </c>
      <c r="J138" s="310">
        <f t="shared" si="11"/>
        <v>0</v>
      </c>
    </row>
    <row r="139" spans="1:12" ht="37.5" x14ac:dyDescent="0.3">
      <c r="A139" s="334"/>
      <c r="B139" s="46" t="s">
        <v>640</v>
      </c>
      <c r="C139" s="328"/>
      <c r="D139" s="308"/>
      <c r="E139" s="495"/>
      <c r="F139" s="308"/>
      <c r="G139" s="309"/>
      <c r="H139" s="310"/>
      <c r="I139" s="310">
        <f t="shared" si="10"/>
        <v>0</v>
      </c>
      <c r="J139" s="310">
        <f t="shared" si="11"/>
        <v>0</v>
      </c>
    </row>
    <row r="140" spans="1:12" x14ac:dyDescent="0.3">
      <c r="A140" s="334"/>
      <c r="B140" s="46" t="s">
        <v>641</v>
      </c>
      <c r="C140" s="328"/>
      <c r="D140" s="308"/>
      <c r="E140" s="495"/>
      <c r="F140" s="308"/>
      <c r="G140" s="309"/>
      <c r="H140" s="310"/>
      <c r="I140" s="310">
        <f t="shared" si="10"/>
        <v>0</v>
      </c>
      <c r="J140" s="310">
        <f t="shared" si="11"/>
        <v>0</v>
      </c>
    </row>
    <row r="141" spans="1:12" x14ac:dyDescent="0.3">
      <c r="A141" s="334"/>
      <c r="B141" s="46" t="s">
        <v>642</v>
      </c>
      <c r="C141" s="328"/>
      <c r="D141" s="308"/>
      <c r="E141" s="495"/>
      <c r="F141" s="308"/>
      <c r="G141" s="309"/>
      <c r="H141" s="310"/>
      <c r="I141" s="310">
        <f t="shared" si="10"/>
        <v>0</v>
      </c>
      <c r="J141" s="310">
        <f t="shared" si="11"/>
        <v>0</v>
      </c>
    </row>
    <row r="142" spans="1:12" x14ac:dyDescent="0.3">
      <c r="A142" s="334"/>
      <c r="B142" s="46" t="s">
        <v>643</v>
      </c>
      <c r="C142" s="328"/>
      <c r="D142" s="308"/>
      <c r="E142" s="495"/>
      <c r="F142" s="308"/>
      <c r="G142" s="309"/>
      <c r="H142" s="310"/>
      <c r="I142" s="310">
        <f t="shared" si="10"/>
        <v>0</v>
      </c>
      <c r="J142" s="310">
        <f t="shared" si="11"/>
        <v>0</v>
      </c>
    </row>
    <row r="143" spans="1:12" x14ac:dyDescent="0.3">
      <c r="A143" s="334"/>
      <c r="B143" s="612" t="s">
        <v>691</v>
      </c>
      <c r="C143" s="328"/>
      <c r="D143" s="308"/>
      <c r="E143" s="495"/>
      <c r="F143" s="308"/>
      <c r="G143" s="309"/>
      <c r="H143" s="310"/>
      <c r="I143" s="310">
        <f t="shared" si="10"/>
        <v>0</v>
      </c>
      <c r="J143" s="310">
        <f t="shared" si="11"/>
        <v>0</v>
      </c>
    </row>
    <row r="144" spans="1:12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0"/>
        <v>0</v>
      </c>
      <c r="J144" s="310">
        <f t="shared" si="11"/>
        <v>0</v>
      </c>
    </row>
    <row r="145" spans="1:10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0"/>
        <v>0</v>
      </c>
      <c r="J145" s="310">
        <f t="shared" si="11"/>
        <v>0</v>
      </c>
    </row>
    <row r="146" spans="1:10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0"/>
        <v>0</v>
      </c>
      <c r="J146" s="310">
        <f t="shared" si="11"/>
        <v>0</v>
      </c>
    </row>
    <row r="147" spans="1:10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 t="shared" si="10"/>
        <v>0</v>
      </c>
      <c r="J147" s="310">
        <f t="shared" si="11"/>
        <v>0</v>
      </c>
    </row>
    <row r="148" spans="1:10" x14ac:dyDescent="0.3">
      <c r="A148" s="334"/>
      <c r="B148" s="327"/>
      <c r="C148" s="328"/>
      <c r="D148" s="308"/>
      <c r="E148" s="495"/>
      <c r="F148" s="308"/>
      <c r="G148" s="309"/>
      <c r="H148" s="310"/>
      <c r="I148" s="310">
        <f t="shared" si="10"/>
        <v>0</v>
      </c>
      <c r="J148" s="310">
        <f t="shared" si="11"/>
        <v>0</v>
      </c>
    </row>
    <row r="149" spans="1:10" x14ac:dyDescent="0.3">
      <c r="A149" s="334"/>
      <c r="B149" s="327"/>
      <c r="C149" s="328"/>
      <c r="D149" s="308"/>
      <c r="E149" s="495"/>
      <c r="F149" s="308"/>
      <c r="G149" s="309"/>
      <c r="H149" s="310"/>
      <c r="I149" s="310">
        <f>F143-H149</f>
        <v>0</v>
      </c>
      <c r="J149" s="310">
        <f>F143-G149</f>
        <v>0</v>
      </c>
    </row>
    <row r="150" spans="1:10" x14ac:dyDescent="0.3">
      <c r="A150" s="334"/>
      <c r="B150" s="327"/>
      <c r="C150" s="328"/>
      <c r="D150" s="308"/>
      <c r="E150" s="495"/>
      <c r="F150" s="308"/>
      <c r="G150" s="309"/>
      <c r="H150" s="310"/>
      <c r="I150" s="310"/>
      <c r="J150" s="310"/>
    </row>
    <row r="151" spans="1:10" ht="21" customHeight="1" x14ac:dyDescent="0.3">
      <c r="A151" s="504"/>
      <c r="B151" s="505" t="s">
        <v>295</v>
      </c>
      <c r="C151" s="468" t="s">
        <v>305</v>
      </c>
      <c r="D151" s="506">
        <f>D95+D91+D87+D83</f>
        <v>0</v>
      </c>
      <c r="E151" s="497" t="s">
        <v>305</v>
      </c>
      <c r="F151" s="506">
        <f>F83+F87+F91+F95</f>
        <v>0</v>
      </c>
      <c r="G151" s="313" t="s">
        <v>588</v>
      </c>
      <c r="H151" s="312">
        <f>SUM(H82:H150)</f>
        <v>0</v>
      </c>
      <c r="I151" s="312">
        <f>SUM(I82:I150)</f>
        <v>0</v>
      </c>
      <c r="J151" s="312">
        <f>SUM(J82:J150)</f>
        <v>0</v>
      </c>
    </row>
    <row r="152" spans="1:10" x14ac:dyDescent="0.3">
      <c r="G152" s="314" t="s">
        <v>464</v>
      </c>
      <c r="H152" s="315">
        <f>H81+H151</f>
        <v>0</v>
      </c>
      <c r="I152" s="315">
        <f>I81+I151</f>
        <v>0</v>
      </c>
      <c r="J152" s="315">
        <f>J81+J151</f>
        <v>0</v>
      </c>
    </row>
    <row r="153" spans="1:10" x14ac:dyDescent="0.3">
      <c r="G153" s="491"/>
      <c r="H153" s="492"/>
      <c r="I153" s="492"/>
      <c r="J153" s="492"/>
    </row>
    <row r="154" spans="1:10" x14ac:dyDescent="0.3">
      <c r="G154" s="491"/>
      <c r="H154" s="492"/>
      <c r="I154" s="492"/>
      <c r="J154" s="492"/>
    </row>
    <row r="155" spans="1:10" x14ac:dyDescent="0.3">
      <c r="A155" s="696" t="s">
        <v>762</v>
      </c>
      <c r="B155" s="621"/>
      <c r="C155" s="621"/>
      <c r="D155" s="620"/>
      <c r="E155" s="621"/>
      <c r="F155" s="864" t="s">
        <v>1101</v>
      </c>
      <c r="G155" s="491"/>
      <c r="H155" s="492"/>
      <c r="I155" s="492"/>
      <c r="J155" s="492"/>
    </row>
    <row r="156" spans="1:10" x14ac:dyDescent="0.3">
      <c r="A156" s="297"/>
      <c r="B156" s="297"/>
      <c r="C156" s="297"/>
      <c r="D156" s="298" t="s">
        <v>131</v>
      </c>
      <c r="E156" s="297"/>
      <c r="F156" s="298" t="s">
        <v>132</v>
      </c>
      <c r="G156" s="508"/>
      <c r="H156" s="492"/>
      <c r="I156" s="492"/>
      <c r="J156" s="492"/>
    </row>
    <row r="157" spans="1:10" x14ac:dyDescent="0.3">
      <c r="A157" s="41"/>
      <c r="B157" s="41"/>
      <c r="C157" s="41"/>
      <c r="D157" s="41"/>
      <c r="E157" s="41"/>
      <c r="F157" s="41"/>
      <c r="G157" s="491"/>
      <c r="H157" s="492"/>
      <c r="I157" s="492"/>
      <c r="J157" s="492"/>
    </row>
    <row r="158" spans="1:10" x14ac:dyDescent="0.3">
      <c r="A158" s="619" t="s">
        <v>133</v>
      </c>
      <c r="B158" s="621"/>
      <c r="C158" s="621"/>
      <c r="D158" s="620"/>
      <c r="E158" s="621"/>
      <c r="F158" s="869" t="s">
        <v>1104</v>
      </c>
      <c r="G158" s="508"/>
      <c r="H158" s="492"/>
      <c r="I158" s="492"/>
      <c r="J158" s="492"/>
    </row>
    <row r="159" spans="1:10" x14ac:dyDescent="0.3">
      <c r="A159" s="297"/>
      <c r="B159" s="297"/>
      <c r="C159" s="297"/>
      <c r="D159" s="298" t="s">
        <v>131</v>
      </c>
      <c r="E159" s="297"/>
      <c r="F159" s="298" t="s">
        <v>132</v>
      </c>
      <c r="G159" s="491"/>
      <c r="H159" s="492"/>
      <c r="I159" s="492"/>
      <c r="J159" s="492"/>
    </row>
    <row r="160" spans="1:10" x14ac:dyDescent="0.3">
      <c r="A160" s="53"/>
      <c r="B160" s="53"/>
      <c r="C160" s="53"/>
      <c r="D160" s="53"/>
      <c r="E160" s="53"/>
      <c r="F160" s="53"/>
      <c r="G160" s="509"/>
      <c r="H160" s="492"/>
      <c r="I160" s="492"/>
      <c r="J160" s="492"/>
    </row>
    <row r="161" spans="2:10" x14ac:dyDescent="0.3">
      <c r="G161" s="508"/>
      <c r="H161" s="492"/>
      <c r="I161" s="492"/>
      <c r="J161" s="492"/>
    </row>
    <row r="162" spans="2:10" ht="21" x14ac:dyDescent="0.35">
      <c r="B162" s="153"/>
      <c r="G162" s="491"/>
      <c r="H162" s="492"/>
      <c r="I162" s="492"/>
      <c r="J162" s="492"/>
    </row>
    <row r="163" spans="2:10" x14ac:dyDescent="0.3">
      <c r="G163" s="491"/>
      <c r="H163" s="492"/>
      <c r="I163" s="492"/>
      <c r="J163" s="492"/>
    </row>
    <row r="164" spans="2:10" x14ac:dyDescent="0.3">
      <c r="G164" s="508"/>
      <c r="H164" s="492"/>
      <c r="I164" s="492"/>
      <c r="J164" s="492"/>
    </row>
    <row r="165" spans="2:10" x14ac:dyDescent="0.3">
      <c r="G165" s="491"/>
      <c r="H165" s="492"/>
      <c r="I165" s="492"/>
      <c r="J165" s="492"/>
    </row>
    <row r="166" spans="2:10" x14ac:dyDescent="0.3">
      <c r="G166" s="508"/>
      <c r="H166" s="492"/>
      <c r="I166" s="492"/>
      <c r="J166" s="492"/>
    </row>
    <row r="167" spans="2:10" x14ac:dyDescent="0.3">
      <c r="G167" s="508"/>
      <c r="H167" s="492"/>
      <c r="I167" s="492"/>
      <c r="J167" s="492"/>
    </row>
    <row r="168" spans="2:10" x14ac:dyDescent="0.3">
      <c r="G168" s="491"/>
      <c r="H168" s="492"/>
      <c r="I168" s="492"/>
      <c r="J168" s="492"/>
    </row>
    <row r="169" spans="2:10" x14ac:dyDescent="0.3">
      <c r="G169" s="491"/>
      <c r="H169" s="492"/>
      <c r="I169" s="492"/>
      <c r="J169" s="492"/>
    </row>
    <row r="170" spans="2:10" x14ac:dyDescent="0.3">
      <c r="G170" s="491"/>
      <c r="H170" s="492"/>
      <c r="I170" s="492"/>
      <c r="J170" s="492"/>
    </row>
    <row r="171" spans="2:10" x14ac:dyDescent="0.3">
      <c r="G171" s="491"/>
      <c r="H171" s="492"/>
      <c r="I171" s="492"/>
      <c r="J171" s="492"/>
    </row>
    <row r="172" spans="2:10" x14ac:dyDescent="0.3">
      <c r="G172" s="491"/>
      <c r="H172" s="492"/>
      <c r="I172" s="492"/>
      <c r="J172" s="492"/>
    </row>
    <row r="173" spans="2:10" x14ac:dyDescent="0.3">
      <c r="G173" s="491"/>
      <c r="H173" s="492"/>
      <c r="I173" s="492"/>
      <c r="J173" s="492"/>
    </row>
    <row r="174" spans="2:10" x14ac:dyDescent="0.3">
      <c r="G174" s="491"/>
      <c r="H174" s="492"/>
      <c r="I174" s="492"/>
      <c r="J174" s="492"/>
    </row>
    <row r="175" spans="2:10" x14ac:dyDescent="0.3">
      <c r="G175" s="491"/>
      <c r="H175" s="492"/>
      <c r="I175" s="492"/>
      <c r="J175" s="492"/>
    </row>
    <row r="176" spans="2:10" x14ac:dyDescent="0.3">
      <c r="G176" s="491"/>
      <c r="H176" s="492"/>
      <c r="I176" s="492"/>
      <c r="J176" s="492"/>
    </row>
    <row r="177" spans="7:10" x14ac:dyDescent="0.3">
      <c r="G177" s="491"/>
      <c r="H177" s="492"/>
      <c r="I177" s="492"/>
      <c r="J177" s="492"/>
    </row>
    <row r="178" spans="7:10" x14ac:dyDescent="0.3">
      <c r="G178" s="491"/>
      <c r="H178" s="492"/>
      <c r="I178" s="492"/>
      <c r="J178" s="492"/>
    </row>
    <row r="179" spans="7:10" x14ac:dyDescent="0.3">
      <c r="G179" s="491"/>
      <c r="H179" s="492"/>
      <c r="I179" s="492"/>
      <c r="J179" s="492"/>
    </row>
    <row r="180" spans="7:10" x14ac:dyDescent="0.3">
      <c r="G180" s="491"/>
      <c r="H180" s="492"/>
      <c r="I180" s="492"/>
      <c r="J180" s="492"/>
    </row>
    <row r="181" spans="7:10" x14ac:dyDescent="0.3">
      <c r="G181" s="491"/>
      <c r="H181" s="492"/>
      <c r="I181" s="492"/>
      <c r="J181" s="492"/>
    </row>
    <row r="182" spans="7:10" x14ac:dyDescent="0.3">
      <c r="G182" s="491"/>
      <c r="H182" s="492"/>
      <c r="I182" s="492"/>
      <c r="J182" s="492"/>
    </row>
    <row r="183" spans="7:10" x14ac:dyDescent="0.3">
      <c r="G183" s="491"/>
      <c r="H183" s="492"/>
      <c r="I183" s="492"/>
      <c r="J183" s="492"/>
    </row>
    <row r="184" spans="7:10" x14ac:dyDescent="0.3">
      <c r="G184" s="491"/>
      <c r="H184" s="492"/>
      <c r="I184" s="492"/>
      <c r="J184" s="492"/>
    </row>
    <row r="185" spans="7:10" x14ac:dyDescent="0.3">
      <c r="G185" s="491"/>
      <c r="H185" s="492"/>
      <c r="I185" s="492"/>
      <c r="J185" s="492"/>
    </row>
    <row r="186" spans="7:10" x14ac:dyDescent="0.3">
      <c r="G186" s="491"/>
      <c r="H186" s="492"/>
      <c r="I186" s="492"/>
      <c r="J186" s="492"/>
    </row>
    <row r="187" spans="7:10" x14ac:dyDescent="0.3">
      <c r="G187" s="491"/>
      <c r="H187" s="492"/>
      <c r="I187" s="492"/>
      <c r="J187" s="492"/>
    </row>
    <row r="188" spans="7:10" x14ac:dyDescent="0.3">
      <c r="G188" s="491"/>
      <c r="H188" s="492"/>
      <c r="I188" s="492"/>
      <c r="J188" s="492"/>
    </row>
    <row r="189" spans="7:10" x14ac:dyDescent="0.3">
      <c r="G189" s="491"/>
      <c r="H189" s="492"/>
      <c r="I189" s="492"/>
      <c r="J189" s="492"/>
    </row>
    <row r="190" spans="7:10" x14ac:dyDescent="0.3">
      <c r="G190" s="491"/>
      <c r="H190" s="492"/>
      <c r="I190" s="492"/>
      <c r="J190" s="492"/>
    </row>
    <row r="191" spans="7:10" x14ac:dyDescent="0.3">
      <c r="G191" s="491"/>
      <c r="H191" s="492"/>
      <c r="I191" s="492"/>
      <c r="J191" s="492"/>
    </row>
    <row r="192" spans="7:10" x14ac:dyDescent="0.3">
      <c r="G192" s="491"/>
      <c r="H192" s="492"/>
      <c r="I192" s="492"/>
      <c r="J192" s="492"/>
    </row>
    <row r="193" spans="7:10" x14ac:dyDescent="0.3">
      <c r="G193" s="491"/>
      <c r="H193" s="492"/>
      <c r="I193" s="492"/>
      <c r="J193" s="492"/>
    </row>
    <row r="194" spans="7:10" x14ac:dyDescent="0.3">
      <c r="G194" s="491"/>
      <c r="H194" s="492"/>
      <c r="I194" s="492"/>
      <c r="J194" s="492"/>
    </row>
    <row r="195" spans="7:10" x14ac:dyDescent="0.3">
      <c r="G195" s="491"/>
      <c r="H195" s="492"/>
      <c r="I195" s="492"/>
      <c r="J195" s="492"/>
    </row>
    <row r="196" spans="7:10" x14ac:dyDescent="0.3">
      <c r="G196" s="491"/>
      <c r="H196" s="492"/>
      <c r="I196" s="492"/>
      <c r="J196" s="492"/>
    </row>
    <row r="197" spans="7:10" x14ac:dyDescent="0.3">
      <c r="G197" s="491"/>
      <c r="H197" s="492"/>
      <c r="I197" s="492"/>
      <c r="J197" s="492"/>
    </row>
    <row r="198" spans="7:10" x14ac:dyDescent="0.3">
      <c r="G198" s="491"/>
      <c r="H198" s="492"/>
      <c r="I198" s="492"/>
      <c r="J198" s="492"/>
    </row>
    <row r="199" spans="7:10" x14ac:dyDescent="0.3">
      <c r="G199" s="491"/>
      <c r="H199" s="492"/>
      <c r="I199" s="492"/>
      <c r="J199" s="492"/>
    </row>
    <row r="200" spans="7:10" x14ac:dyDescent="0.3">
      <c r="G200" s="491"/>
      <c r="H200" s="492"/>
      <c r="I200" s="492"/>
      <c r="J200" s="492"/>
    </row>
    <row r="201" spans="7:10" x14ac:dyDescent="0.3">
      <c r="G201" s="491"/>
      <c r="H201" s="492"/>
      <c r="I201" s="492"/>
      <c r="J201" s="492"/>
    </row>
    <row r="202" spans="7:10" x14ac:dyDescent="0.3">
      <c r="G202" s="491"/>
      <c r="H202" s="492"/>
      <c r="I202" s="492"/>
      <c r="J202" s="492"/>
    </row>
    <row r="203" spans="7:10" x14ac:dyDescent="0.3">
      <c r="G203" s="491"/>
      <c r="H203" s="492"/>
      <c r="I203" s="492"/>
      <c r="J203" s="492"/>
    </row>
    <row r="204" spans="7:10" x14ac:dyDescent="0.3">
      <c r="G204" s="491"/>
      <c r="H204" s="492"/>
      <c r="I204" s="492"/>
      <c r="J204" s="492"/>
    </row>
    <row r="205" spans="7:10" x14ac:dyDescent="0.3">
      <c r="G205" s="491"/>
      <c r="H205" s="492"/>
      <c r="I205" s="492"/>
      <c r="J205" s="492"/>
    </row>
    <row r="206" spans="7:10" x14ac:dyDescent="0.3">
      <c r="G206" s="491"/>
      <c r="H206" s="492"/>
      <c r="I206" s="492"/>
      <c r="J206" s="492"/>
    </row>
    <row r="207" spans="7:10" x14ac:dyDescent="0.3">
      <c r="G207" s="491"/>
      <c r="H207" s="492"/>
      <c r="I207" s="492"/>
      <c r="J207" s="492"/>
    </row>
    <row r="208" spans="7:10" x14ac:dyDescent="0.3">
      <c r="G208" s="491"/>
      <c r="H208" s="492"/>
      <c r="I208" s="492"/>
      <c r="J208" s="492"/>
    </row>
    <row r="209" spans="7:10" x14ac:dyDescent="0.3">
      <c r="G209" s="491"/>
      <c r="H209" s="492"/>
      <c r="I209" s="492"/>
      <c r="J209" s="492"/>
    </row>
    <row r="210" spans="7:10" x14ac:dyDescent="0.3">
      <c r="G210" s="491"/>
      <c r="H210" s="492"/>
      <c r="I210" s="492"/>
      <c r="J210" s="492"/>
    </row>
    <row r="211" spans="7:10" x14ac:dyDescent="0.3">
      <c r="G211" s="491"/>
      <c r="H211" s="492"/>
      <c r="I211" s="492"/>
      <c r="J211" s="492"/>
    </row>
    <row r="212" spans="7:10" x14ac:dyDescent="0.3">
      <c r="G212" s="491"/>
      <c r="H212" s="492"/>
      <c r="I212" s="492"/>
      <c r="J212" s="492"/>
    </row>
    <row r="213" spans="7:10" x14ac:dyDescent="0.3">
      <c r="G213" s="491"/>
      <c r="H213" s="492"/>
      <c r="I213" s="492"/>
      <c r="J213" s="492"/>
    </row>
    <row r="214" spans="7:10" x14ac:dyDescent="0.3">
      <c r="G214" s="491"/>
      <c r="H214" s="492"/>
      <c r="I214" s="492"/>
      <c r="J214" s="492"/>
    </row>
    <row r="215" spans="7:10" x14ac:dyDescent="0.3">
      <c r="G215" s="510"/>
      <c r="H215" s="511"/>
      <c r="I215" s="511"/>
      <c r="J215" s="511"/>
    </row>
    <row r="216" spans="7:10" x14ac:dyDescent="0.3">
      <c r="G216" s="512"/>
      <c r="H216" s="316"/>
      <c r="I216" s="316"/>
      <c r="J216" s="316"/>
    </row>
    <row r="217" spans="7:10" x14ac:dyDescent="0.3">
      <c r="G217" s="160"/>
      <c r="H217" s="160"/>
      <c r="I217" s="513"/>
      <c r="J217" s="513"/>
    </row>
    <row r="218" spans="7:10" x14ac:dyDescent="0.3">
      <c r="G218" s="160"/>
      <c r="H218" s="160"/>
      <c r="I218" s="513"/>
      <c r="J218" s="513"/>
    </row>
    <row r="219" spans="7:10" x14ac:dyDescent="0.25">
      <c r="G219" s="240"/>
      <c r="H219" s="240"/>
      <c r="I219" s="296"/>
      <c r="J219" s="296"/>
    </row>
    <row r="220" spans="7:10" ht="15" x14ac:dyDescent="0.25">
      <c r="G220" s="514"/>
      <c r="H220" s="514"/>
      <c r="I220" s="299"/>
      <c r="J220" s="299"/>
    </row>
    <row r="221" spans="7:10" ht="15.75" x14ac:dyDescent="0.25">
      <c r="G221" s="300"/>
      <c r="H221" s="300"/>
      <c r="I221" s="300"/>
      <c r="J221" s="300"/>
    </row>
    <row r="222" spans="7:10" x14ac:dyDescent="0.25">
      <c r="G222" s="240"/>
      <c r="H222" s="240"/>
      <c r="I222" s="296"/>
      <c r="J222" s="296"/>
    </row>
    <row r="223" spans="7:10" ht="15" x14ac:dyDescent="0.25">
      <c r="G223" s="514"/>
      <c r="H223" s="514"/>
      <c r="I223" s="299"/>
      <c r="J223" s="299"/>
    </row>
    <row r="224" spans="7:10" x14ac:dyDescent="0.3">
      <c r="G224" s="160"/>
      <c r="H224" s="160"/>
      <c r="I224" s="513"/>
      <c r="J224" s="513"/>
    </row>
    <row r="225" spans="7:10" x14ac:dyDescent="0.3">
      <c r="G225" s="160"/>
      <c r="H225" s="160"/>
      <c r="I225" s="513"/>
      <c r="J225" s="513"/>
    </row>
    <row r="226" spans="7:10" x14ac:dyDescent="0.3">
      <c r="G226" s="160"/>
      <c r="H226" s="160"/>
      <c r="I226" s="513"/>
      <c r="J226" s="513"/>
    </row>
    <row r="227" spans="7:10" x14ac:dyDescent="0.3">
      <c r="G227" s="160"/>
      <c r="H227" s="160"/>
      <c r="I227" s="513"/>
      <c r="J227" s="513"/>
    </row>
    <row r="228" spans="7:10" x14ac:dyDescent="0.3">
      <c r="G228" s="160"/>
      <c r="H228" s="160"/>
      <c r="I228" s="513"/>
      <c r="J228" s="513"/>
    </row>
    <row r="229" spans="7:10" x14ac:dyDescent="0.3">
      <c r="G229" s="160"/>
      <c r="H229" s="160"/>
      <c r="I229" s="513"/>
      <c r="J229" s="513"/>
    </row>
    <row r="230" spans="7:10" x14ac:dyDescent="0.3">
      <c r="G230" s="160"/>
      <c r="H230" s="160"/>
      <c r="I230" s="513"/>
      <c r="J230" s="513"/>
    </row>
    <row r="231" spans="7:10" x14ac:dyDescent="0.3">
      <c r="G231" s="160"/>
      <c r="H231" s="160"/>
      <c r="I231" s="513"/>
      <c r="J231" s="513"/>
    </row>
    <row r="232" spans="7:10" x14ac:dyDescent="0.3">
      <c r="G232" s="160"/>
      <c r="H232" s="160"/>
      <c r="I232" s="513"/>
      <c r="J232" s="513"/>
    </row>
    <row r="233" spans="7:10" x14ac:dyDescent="0.3">
      <c r="G233" s="160"/>
      <c r="H233" s="160"/>
      <c r="I233" s="513"/>
      <c r="J233" s="513"/>
    </row>
    <row r="234" spans="7:10" x14ac:dyDescent="0.3">
      <c r="G234" s="160"/>
      <c r="H234" s="160"/>
      <c r="I234" s="513"/>
      <c r="J234" s="513"/>
    </row>
    <row r="235" spans="7:10" x14ac:dyDescent="0.3">
      <c r="G235" s="160"/>
      <c r="H235" s="160"/>
      <c r="I235" s="513"/>
      <c r="J235" s="513"/>
    </row>
    <row r="236" spans="7:10" x14ac:dyDescent="0.3">
      <c r="G236" s="160"/>
      <c r="H236" s="160"/>
      <c r="I236" s="513"/>
      <c r="J236" s="513"/>
    </row>
    <row r="237" spans="7:10" x14ac:dyDescent="0.3">
      <c r="G237" s="160"/>
      <c r="H237" s="160"/>
      <c r="I237" s="513"/>
      <c r="J237" s="513"/>
    </row>
    <row r="238" spans="7:10" x14ac:dyDescent="0.3">
      <c r="G238" s="160"/>
      <c r="H238" s="160"/>
      <c r="I238" s="513"/>
      <c r="J238" s="513"/>
    </row>
    <row r="239" spans="7:10" x14ac:dyDescent="0.3">
      <c r="G239" s="160"/>
      <c r="H239" s="160"/>
      <c r="I239" s="513"/>
      <c r="J239" s="513"/>
    </row>
    <row r="240" spans="7:10" x14ac:dyDescent="0.3">
      <c r="G240" s="160"/>
      <c r="H240" s="160"/>
      <c r="I240" s="513"/>
      <c r="J240" s="513"/>
    </row>
    <row r="241" spans="7:10" x14ac:dyDescent="0.3">
      <c r="G241" s="160"/>
      <c r="H241" s="160"/>
      <c r="I241" s="513"/>
      <c r="J241" s="513"/>
    </row>
    <row r="242" spans="7:10" x14ac:dyDescent="0.3">
      <c r="G242" s="160"/>
      <c r="H242" s="160"/>
      <c r="I242" s="513"/>
      <c r="J242" s="513"/>
    </row>
    <row r="243" spans="7:10" x14ac:dyDescent="0.3">
      <c r="G243" s="160"/>
      <c r="H243" s="160"/>
      <c r="I243" s="513"/>
      <c r="J243" s="513"/>
    </row>
    <row r="244" spans="7:10" x14ac:dyDescent="0.3">
      <c r="G244" s="160"/>
      <c r="H244" s="160"/>
      <c r="I244" s="513"/>
      <c r="J244" s="513"/>
    </row>
    <row r="245" spans="7:10" x14ac:dyDescent="0.3">
      <c r="G245" s="160"/>
      <c r="H245" s="160"/>
      <c r="I245" s="513"/>
      <c r="J245" s="513"/>
    </row>
    <row r="246" spans="7:10" x14ac:dyDescent="0.3">
      <c r="G246" s="160"/>
      <c r="H246" s="160"/>
      <c r="I246" s="513"/>
      <c r="J246" s="513"/>
    </row>
    <row r="247" spans="7:10" x14ac:dyDescent="0.3">
      <c r="G247" s="160"/>
      <c r="H247" s="160"/>
      <c r="I247" s="513"/>
      <c r="J247" s="513"/>
    </row>
    <row r="248" spans="7:10" x14ac:dyDescent="0.3">
      <c r="G248" s="160"/>
      <c r="H248" s="160"/>
      <c r="I248" s="513"/>
      <c r="J248" s="513"/>
    </row>
    <row r="249" spans="7:10" x14ac:dyDescent="0.3">
      <c r="G249" s="160"/>
      <c r="H249" s="160"/>
      <c r="I249" s="513"/>
      <c r="J249" s="513"/>
    </row>
    <row r="250" spans="7:10" x14ac:dyDescent="0.3">
      <c r="G250" s="160"/>
      <c r="H250" s="160"/>
      <c r="I250" s="513"/>
      <c r="J250" s="513"/>
    </row>
    <row r="251" spans="7:10" x14ac:dyDescent="0.3">
      <c r="G251" s="160"/>
      <c r="H251" s="160"/>
      <c r="I251" s="513"/>
      <c r="J251" s="513"/>
    </row>
    <row r="252" spans="7:10" x14ac:dyDescent="0.3">
      <c r="G252" s="160"/>
      <c r="H252" s="160"/>
      <c r="I252" s="513"/>
      <c r="J252" s="513"/>
    </row>
    <row r="253" spans="7:10" x14ac:dyDescent="0.3">
      <c r="G253" s="160"/>
      <c r="H253" s="160"/>
      <c r="I253" s="513"/>
      <c r="J253" s="513"/>
    </row>
    <row r="254" spans="7:10" x14ac:dyDescent="0.3">
      <c r="G254" s="160"/>
      <c r="H254" s="160"/>
      <c r="I254" s="513"/>
      <c r="J254" s="513"/>
    </row>
    <row r="255" spans="7:10" x14ac:dyDescent="0.3">
      <c r="G255" s="160"/>
      <c r="H255" s="160"/>
      <c r="I255" s="513"/>
      <c r="J255" s="513"/>
    </row>
    <row r="256" spans="7:10" x14ac:dyDescent="0.3">
      <c r="G256" s="160"/>
      <c r="H256" s="160"/>
      <c r="I256" s="513"/>
      <c r="J256" s="513"/>
    </row>
    <row r="257" spans="7:10" x14ac:dyDescent="0.3">
      <c r="G257" s="160"/>
      <c r="H257" s="160"/>
      <c r="I257" s="513"/>
      <c r="J257" s="513"/>
    </row>
    <row r="258" spans="7:10" x14ac:dyDescent="0.3">
      <c r="G258" s="160"/>
      <c r="H258" s="160"/>
      <c r="I258" s="513"/>
      <c r="J258" s="513"/>
    </row>
    <row r="259" spans="7:10" x14ac:dyDescent="0.3">
      <c r="G259" s="160"/>
      <c r="H259" s="160"/>
      <c r="I259" s="513"/>
      <c r="J259" s="513"/>
    </row>
    <row r="260" spans="7:10" x14ac:dyDescent="0.3">
      <c r="G260" s="160"/>
      <c r="H260" s="160"/>
      <c r="I260" s="513"/>
      <c r="J260" s="513"/>
    </row>
    <row r="261" spans="7:10" x14ac:dyDescent="0.3">
      <c r="G261" s="160"/>
      <c r="H261" s="160"/>
      <c r="I261" s="513"/>
      <c r="J261" s="513"/>
    </row>
    <row r="262" spans="7:10" x14ac:dyDescent="0.3">
      <c r="G262" s="160"/>
      <c r="H262" s="160"/>
      <c r="I262" s="513"/>
      <c r="J262" s="513"/>
    </row>
    <row r="263" spans="7:10" x14ac:dyDescent="0.3">
      <c r="G263" s="160"/>
      <c r="H263" s="160"/>
      <c r="I263" s="513"/>
      <c r="J263" s="513"/>
    </row>
    <row r="264" spans="7:10" x14ac:dyDescent="0.3">
      <c r="G264" s="160"/>
      <c r="H264" s="160"/>
      <c r="I264" s="513"/>
      <c r="J264" s="513"/>
    </row>
    <row r="265" spans="7:10" x14ac:dyDescent="0.3">
      <c r="G265" s="160"/>
      <c r="H265" s="160"/>
      <c r="I265" s="513"/>
      <c r="J265" s="513"/>
    </row>
    <row r="266" spans="7:10" x14ac:dyDescent="0.3">
      <c r="G266" s="160"/>
      <c r="H266" s="160"/>
      <c r="I266" s="513"/>
      <c r="J266" s="513"/>
    </row>
    <row r="267" spans="7:10" x14ac:dyDescent="0.3">
      <c r="G267" s="160"/>
      <c r="H267" s="160"/>
      <c r="I267" s="513"/>
      <c r="J267" s="513"/>
    </row>
    <row r="268" spans="7:10" x14ac:dyDescent="0.3">
      <c r="G268" s="160"/>
      <c r="H268" s="160"/>
      <c r="I268" s="513"/>
      <c r="J268" s="513"/>
    </row>
    <row r="269" spans="7:10" x14ac:dyDescent="0.3">
      <c r="G269" s="160"/>
      <c r="H269" s="160"/>
      <c r="I269" s="513"/>
      <c r="J269" s="513"/>
    </row>
    <row r="270" spans="7:10" x14ac:dyDescent="0.3">
      <c r="G270" s="160"/>
      <c r="H270" s="160"/>
      <c r="I270" s="513"/>
      <c r="J270" s="513"/>
    </row>
  </sheetData>
  <mergeCells count="8">
    <mergeCell ref="A12:F12"/>
    <mergeCell ref="A82:F82"/>
    <mergeCell ref="A3:F3"/>
    <mergeCell ref="A6:F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J42"/>
  <sheetViews>
    <sheetView view="pageBreakPreview" zoomScale="85" zoomScaleSheetLayoutView="85" workbookViewId="0">
      <selection activeCell="U15" sqref="U15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81" customHeight="1" x14ac:dyDescent="0.3">
      <c r="A6" s="1242" t="s">
        <v>695</v>
      </c>
      <c r="B6" s="1242"/>
      <c r="C6" s="1242"/>
      <c r="D6" s="1242"/>
      <c r="E6" s="1242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x14ac:dyDescent="0.3">
      <c r="A12" s="105">
        <v>1</v>
      </c>
      <c r="B12" s="172" t="s">
        <v>518</v>
      </c>
      <c r="C12" s="105"/>
      <c r="D12" s="340"/>
      <c r="E12" s="341"/>
      <c r="F12" s="309"/>
      <c r="G12" s="310"/>
      <c r="H12" s="310">
        <f t="shared" ref="H12:H20" si="0">E12-G12</f>
        <v>0</v>
      </c>
    </row>
    <row r="13" spans="1:10" ht="56.25" x14ac:dyDescent="0.3">
      <c r="A13" s="105">
        <v>2</v>
      </c>
      <c r="B13" s="66" t="s">
        <v>688</v>
      </c>
      <c r="C13" s="173"/>
      <c r="D13" s="293"/>
      <c r="E13" s="342"/>
      <c r="F13" s="309"/>
      <c r="G13" s="310"/>
      <c r="H13" s="310">
        <f t="shared" si="0"/>
        <v>0</v>
      </c>
    </row>
    <row r="14" spans="1:10" ht="37.5" x14ac:dyDescent="0.3">
      <c r="A14" s="105">
        <v>3</v>
      </c>
      <c r="B14" s="66" t="s">
        <v>689</v>
      </c>
      <c r="C14" s="173"/>
      <c r="D14" s="293"/>
      <c r="E14" s="342"/>
      <c r="F14" s="309"/>
      <c r="G14" s="310"/>
      <c r="H14" s="310">
        <f t="shared" si="0"/>
        <v>0</v>
      </c>
    </row>
    <row r="15" spans="1:10" ht="37.5" x14ac:dyDescent="0.3">
      <c r="A15" s="105">
        <v>4</v>
      </c>
      <c r="B15" s="66" t="s">
        <v>525</v>
      </c>
      <c r="C15" s="173"/>
      <c r="D15" s="293"/>
      <c r="E15" s="342"/>
      <c r="F15" s="309"/>
      <c r="G15" s="310"/>
      <c r="H15" s="310">
        <f t="shared" si="0"/>
        <v>0</v>
      </c>
    </row>
    <row r="16" spans="1:10" ht="56.25" x14ac:dyDescent="0.3">
      <c r="A16" s="105">
        <v>5</v>
      </c>
      <c r="B16" s="66" t="s">
        <v>526</v>
      </c>
      <c r="C16" s="173"/>
      <c r="D16" s="293"/>
      <c r="E16" s="342"/>
      <c r="F16" s="309"/>
      <c r="G16" s="310"/>
      <c r="H16" s="310">
        <f t="shared" si="0"/>
        <v>0</v>
      </c>
    </row>
    <row r="17" spans="1:8" ht="56.25" x14ac:dyDescent="0.3">
      <c r="A17" s="105">
        <v>6</v>
      </c>
      <c r="B17" s="66" t="s">
        <v>684</v>
      </c>
      <c r="C17" s="173"/>
      <c r="D17" s="293"/>
      <c r="E17" s="342"/>
      <c r="F17" s="309"/>
      <c r="G17" s="310"/>
      <c r="H17" s="310">
        <f t="shared" si="0"/>
        <v>0</v>
      </c>
    </row>
    <row r="18" spans="1:8" x14ac:dyDescent="0.3">
      <c r="A18" s="105">
        <v>7</v>
      </c>
      <c r="B18" s="66" t="s">
        <v>685</v>
      </c>
      <c r="C18" s="173"/>
      <c r="D18" s="293"/>
      <c r="E18" s="342"/>
      <c r="F18" s="309"/>
      <c r="G18" s="310"/>
      <c r="H18" s="310">
        <f t="shared" si="0"/>
        <v>0</v>
      </c>
    </row>
    <row r="19" spans="1:8" x14ac:dyDescent="0.3">
      <c r="A19" s="105"/>
      <c r="B19" s="66"/>
      <c r="C19" s="173"/>
      <c r="D19" s="293"/>
      <c r="E19" s="342"/>
      <c r="F19" s="309"/>
      <c r="G19" s="310"/>
      <c r="H19" s="310">
        <f t="shared" si="0"/>
        <v>0</v>
      </c>
    </row>
    <row r="20" spans="1:8" x14ac:dyDescent="0.3">
      <c r="A20" s="105"/>
      <c r="B20" s="66"/>
      <c r="C20" s="173"/>
      <c r="D20" s="293"/>
      <c r="E20" s="342"/>
      <c r="F20" s="309"/>
      <c r="G20" s="310"/>
      <c r="H20" s="310">
        <f t="shared" si="0"/>
        <v>0</v>
      </c>
    </row>
    <row r="21" spans="1:8" s="176" customFormat="1" x14ac:dyDescent="0.3">
      <c r="A21" s="531"/>
      <c r="B21" s="453" t="s">
        <v>295</v>
      </c>
      <c r="C21" s="532" t="s">
        <v>305</v>
      </c>
      <c r="D21" s="532" t="s">
        <v>305</v>
      </c>
      <c r="E21" s="533">
        <f>SUM(E12:E20)</f>
        <v>0</v>
      </c>
      <c r="F21" s="526" t="s">
        <v>366</v>
      </c>
      <c r="G21" s="146">
        <f>SUM(G12:G20)</f>
        <v>0</v>
      </c>
      <c r="H21" s="146">
        <f>SUM(H12:H20)</f>
        <v>0</v>
      </c>
    </row>
    <row r="22" spans="1:8" x14ac:dyDescent="0.3">
      <c r="A22" s="1278" t="s">
        <v>586</v>
      </c>
      <c r="B22" s="1279"/>
      <c r="C22" s="1279"/>
      <c r="D22" s="1279"/>
      <c r="E22" s="1280"/>
      <c r="F22" s="491"/>
      <c r="G22" s="492"/>
      <c r="H22" s="492"/>
    </row>
    <row r="23" spans="1:8" x14ac:dyDescent="0.3">
      <c r="A23" s="105">
        <v>1</v>
      </c>
      <c r="B23" s="172" t="s">
        <v>518</v>
      </c>
      <c r="C23" s="105"/>
      <c r="D23" s="340"/>
      <c r="E23" s="341"/>
      <c r="F23" s="309"/>
      <c r="G23" s="310"/>
      <c r="H23" s="310">
        <f t="shared" ref="H23:H31" si="1">E23-G23</f>
        <v>0</v>
      </c>
    </row>
    <row r="24" spans="1:8" s="53" customFormat="1" ht="18" customHeight="1" x14ac:dyDescent="0.3">
      <c r="A24" s="105">
        <v>2</v>
      </c>
      <c r="B24" s="66" t="s">
        <v>688</v>
      </c>
      <c r="C24" s="173"/>
      <c r="D24" s="293"/>
      <c r="E24" s="342"/>
      <c r="F24" s="309"/>
      <c r="G24" s="310"/>
      <c r="H24" s="310">
        <f t="shared" si="1"/>
        <v>0</v>
      </c>
    </row>
    <row r="25" spans="1:8" s="165" customFormat="1" ht="37.5" x14ac:dyDescent="0.3">
      <c r="A25" s="105">
        <v>3</v>
      </c>
      <c r="B25" s="66" t="s">
        <v>689</v>
      </c>
      <c r="C25" s="173"/>
      <c r="D25" s="293"/>
      <c r="E25" s="342"/>
      <c r="F25" s="309"/>
      <c r="G25" s="310"/>
      <c r="H25" s="310">
        <f t="shared" si="1"/>
        <v>0</v>
      </c>
    </row>
    <row r="26" spans="1:8" s="122" customFormat="1" ht="37.5" x14ac:dyDescent="0.3">
      <c r="A26" s="105">
        <v>4</v>
      </c>
      <c r="B26" s="66" t="s">
        <v>525</v>
      </c>
      <c r="C26" s="173"/>
      <c r="D26" s="293"/>
      <c r="E26" s="342"/>
      <c r="F26" s="309"/>
      <c r="G26" s="310"/>
      <c r="H26" s="310">
        <f t="shared" si="1"/>
        <v>0</v>
      </c>
    </row>
    <row r="27" spans="1:8" s="122" customFormat="1" ht="56.25" x14ac:dyDescent="0.3">
      <c r="A27" s="105">
        <v>5</v>
      </c>
      <c r="B27" s="66" t="s">
        <v>526</v>
      </c>
      <c r="C27" s="173"/>
      <c r="D27" s="293"/>
      <c r="E27" s="342"/>
      <c r="F27" s="309"/>
      <c r="G27" s="310"/>
      <c r="H27" s="310">
        <f t="shared" si="1"/>
        <v>0</v>
      </c>
    </row>
    <row r="28" spans="1:8" s="122" customFormat="1" ht="56.25" x14ac:dyDescent="0.3">
      <c r="A28" s="105">
        <v>6</v>
      </c>
      <c r="B28" s="66" t="s">
        <v>684</v>
      </c>
      <c r="C28" s="173"/>
      <c r="D28" s="293"/>
      <c r="E28" s="342"/>
      <c r="F28" s="309"/>
      <c r="G28" s="310"/>
      <c r="H28" s="310">
        <f t="shared" si="1"/>
        <v>0</v>
      </c>
    </row>
    <row r="29" spans="1:8" s="122" customFormat="1" x14ac:dyDescent="0.3">
      <c r="A29" s="105">
        <v>7</v>
      </c>
      <c r="B29" s="66" t="s">
        <v>685</v>
      </c>
      <c r="C29" s="173"/>
      <c r="D29" s="293"/>
      <c r="E29" s="342"/>
      <c r="F29" s="309"/>
      <c r="G29" s="310"/>
      <c r="H29" s="310">
        <f t="shared" si="1"/>
        <v>0</v>
      </c>
    </row>
    <row r="30" spans="1:8" s="122" customFormat="1" x14ac:dyDescent="0.3">
      <c r="A30" s="105"/>
      <c r="B30" s="66"/>
      <c r="C30" s="173"/>
      <c r="D30" s="293"/>
      <c r="E30" s="342"/>
      <c r="F30" s="309"/>
      <c r="G30" s="310"/>
      <c r="H30" s="310">
        <f t="shared" si="1"/>
        <v>0</v>
      </c>
    </row>
    <row r="31" spans="1:8" s="53" customFormat="1" x14ac:dyDescent="0.3">
      <c r="A31" s="175"/>
      <c r="B31" s="66"/>
      <c r="C31" s="173"/>
      <c r="D31" s="293"/>
      <c r="E31" s="338"/>
      <c r="F31" s="309"/>
      <c r="G31" s="310"/>
      <c r="H31" s="310">
        <f t="shared" si="1"/>
        <v>0</v>
      </c>
    </row>
    <row r="32" spans="1:8" x14ac:dyDescent="0.3">
      <c r="A32" s="531"/>
      <c r="B32" s="453" t="s">
        <v>295</v>
      </c>
      <c r="C32" s="532" t="s">
        <v>305</v>
      </c>
      <c r="D32" s="532" t="s">
        <v>305</v>
      </c>
      <c r="E32" s="533">
        <f>SUM(E23:E31)</f>
        <v>0</v>
      </c>
      <c r="F32" s="526" t="s">
        <v>366</v>
      </c>
      <c r="G32" s="146">
        <f>SUM(G23:G31)</f>
        <v>0</v>
      </c>
      <c r="H32" s="146">
        <f>SUM(H23:H31)</f>
        <v>0</v>
      </c>
    </row>
    <row r="33" spans="1:10" x14ac:dyDescent="0.3">
      <c r="F33" s="314" t="s">
        <v>464</v>
      </c>
      <c r="G33" s="315">
        <f>G21+G32</f>
        <v>0</v>
      </c>
      <c r="H33" s="315">
        <f>H21+H32</f>
        <v>0</v>
      </c>
    </row>
    <row r="35" spans="1:10" s="141" customFormat="1" x14ac:dyDescent="0.3">
      <c r="A35" s="696" t="s">
        <v>762</v>
      </c>
      <c r="B35" s="621"/>
      <c r="C35" s="620"/>
      <c r="D35" s="53"/>
      <c r="E35" s="864" t="s">
        <v>1101</v>
      </c>
      <c r="I35"/>
      <c r="J35"/>
    </row>
    <row r="36" spans="1:10" s="141" customFormat="1" ht="19.5" x14ac:dyDescent="0.3">
      <c r="A36" s="122"/>
      <c r="B36" s="297"/>
      <c r="C36" s="298" t="s">
        <v>131</v>
      </c>
      <c r="D36" s="165"/>
      <c r="E36" s="298" t="s">
        <v>132</v>
      </c>
      <c r="I36"/>
      <c r="J36"/>
    </row>
    <row r="37" spans="1:10" s="141" customFormat="1" x14ac:dyDescent="0.3">
      <c r="A37" s="297"/>
      <c r="B37" s="41"/>
      <c r="C37" s="41"/>
      <c r="D37" s="122"/>
      <c r="E37" s="41"/>
      <c r="I37"/>
      <c r="J37"/>
    </row>
    <row r="38" spans="1:10" s="141" customFormat="1" x14ac:dyDescent="0.3">
      <c r="A38" s="619" t="s">
        <v>133</v>
      </c>
      <c r="B38" s="621"/>
      <c r="C38" s="620"/>
      <c r="D38" s="122"/>
      <c r="E38" s="869" t="s">
        <v>1104</v>
      </c>
      <c r="I38"/>
      <c r="J38"/>
    </row>
    <row r="39" spans="1:10" s="141" customFormat="1" x14ac:dyDescent="0.3">
      <c r="A39" s="122"/>
      <c r="B39" s="297"/>
      <c r="C39" s="298" t="s">
        <v>131</v>
      </c>
      <c r="D39" s="122"/>
      <c r="E39" s="298" t="s">
        <v>132</v>
      </c>
      <c r="I39"/>
      <c r="J39"/>
    </row>
    <row r="40" spans="1:10" s="141" customFormat="1" x14ac:dyDescent="0.3">
      <c r="A40" s="53"/>
      <c r="B40" s="53"/>
      <c r="C40" s="53"/>
      <c r="D40" s="53"/>
      <c r="E40" s="53"/>
      <c r="I40"/>
      <c r="J40"/>
    </row>
    <row r="41" spans="1:10" s="141" customFormat="1" x14ac:dyDescent="0.3">
      <c r="A41" s="53"/>
      <c r="B41" s="53"/>
      <c r="C41" s="53"/>
      <c r="D41" s="53"/>
      <c r="E41" s="53"/>
      <c r="I41"/>
      <c r="J41"/>
    </row>
    <row r="42" spans="1:10" s="141" customFormat="1" ht="21" x14ac:dyDescent="0.35">
      <c r="A42" s="53"/>
      <c r="B42" s="153"/>
      <c r="C42" s="53"/>
      <c r="D42" s="53"/>
      <c r="E42" s="53"/>
      <c r="I42"/>
      <c r="J42"/>
    </row>
  </sheetData>
  <mergeCells count="4">
    <mergeCell ref="A3:E3"/>
    <mergeCell ref="A6:E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J89"/>
  <sheetViews>
    <sheetView view="pageBreakPreview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80.25" customHeight="1" x14ac:dyDescent="0.3">
      <c r="A6" s="1242" t="s">
        <v>695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x14ac:dyDescent="0.3">
      <c r="A14" s="70">
        <v>1</v>
      </c>
      <c r="B14" s="151" t="s">
        <v>678</v>
      </c>
      <c r="C14" s="534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70">
        <v>2</v>
      </c>
      <c r="B15" s="151" t="s">
        <v>679</v>
      </c>
      <c r="C15" s="534"/>
      <c r="D15" s="338"/>
      <c r="E15" s="339"/>
      <c r="F15" s="145"/>
      <c r="G15" s="145">
        <f t="shared" ref="G15:G24" si="0">D15-F15</f>
        <v>0</v>
      </c>
    </row>
    <row r="16" spans="1:10" s="183" customFormat="1" ht="18.75" x14ac:dyDescent="0.3">
      <c r="A16" s="70">
        <v>3</v>
      </c>
      <c r="B16" s="151" t="s">
        <v>680</v>
      </c>
      <c r="C16" s="534"/>
      <c r="D16" s="338"/>
      <c r="E16" s="339"/>
      <c r="F16" s="145"/>
      <c r="G16" s="145">
        <f t="shared" si="0"/>
        <v>0</v>
      </c>
    </row>
    <row r="17" spans="1:8" s="183" customFormat="1" ht="18.75" x14ac:dyDescent="0.3">
      <c r="A17" s="70">
        <v>4</v>
      </c>
      <c r="B17" s="151" t="s">
        <v>681</v>
      </c>
      <c r="C17" s="534"/>
      <c r="D17" s="338"/>
      <c r="E17" s="339"/>
      <c r="F17" s="145"/>
      <c r="G17" s="145">
        <f t="shared" si="0"/>
        <v>0</v>
      </c>
    </row>
    <row r="18" spans="1:8" s="183" customFormat="1" ht="18.75" x14ac:dyDescent="0.3">
      <c r="A18" s="70">
        <v>5</v>
      </c>
      <c r="B18" s="151" t="s">
        <v>682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70">
        <v>6</v>
      </c>
      <c r="B19" s="151" t="s">
        <v>683</v>
      </c>
      <c r="C19" s="534"/>
      <c r="D19" s="338"/>
      <c r="E19" s="339"/>
      <c r="F19" s="145"/>
      <c r="G19" s="145">
        <f t="shared" si="0"/>
        <v>0</v>
      </c>
    </row>
    <row r="20" spans="1:8" s="183" customFormat="1" ht="18.75" x14ac:dyDescent="0.3">
      <c r="A20" s="70">
        <v>7</v>
      </c>
      <c r="B20" s="151" t="s">
        <v>528</v>
      </c>
      <c r="C20" s="534"/>
      <c r="D20" s="338"/>
      <c r="E20" s="339"/>
      <c r="F20" s="145"/>
      <c r="G20" s="145">
        <f t="shared" si="0"/>
        <v>0</v>
      </c>
    </row>
    <row r="21" spans="1:8" s="183" customFormat="1" ht="37.5" x14ac:dyDescent="0.3">
      <c r="A21" s="70">
        <v>8</v>
      </c>
      <c r="B21" s="151" t="s">
        <v>684</v>
      </c>
      <c r="C21" s="534"/>
      <c r="D21" s="338"/>
      <c r="E21" s="339"/>
      <c r="F21" s="145"/>
      <c r="G21" s="145">
        <f t="shared" si="0"/>
        <v>0</v>
      </c>
    </row>
    <row r="22" spans="1:8" s="183" customFormat="1" ht="18.75" x14ac:dyDescent="0.3">
      <c r="A22" s="70">
        <v>9</v>
      </c>
      <c r="B22" s="151" t="s">
        <v>685</v>
      </c>
      <c r="C22" s="534"/>
      <c r="D22" s="338"/>
      <c r="E22" s="339"/>
      <c r="F22" s="145"/>
      <c r="G22" s="145">
        <f t="shared" si="0"/>
        <v>0</v>
      </c>
    </row>
    <row r="23" spans="1:8" s="183" customFormat="1" ht="18.75" x14ac:dyDescent="0.3">
      <c r="A23" s="70">
        <v>10</v>
      </c>
      <c r="B23" s="148" t="s">
        <v>523</v>
      </c>
      <c r="C23" s="534"/>
      <c r="D23" s="338"/>
      <c r="E23" s="339"/>
      <c r="F23" s="145"/>
      <c r="G23" s="145">
        <f t="shared" si="0"/>
        <v>0</v>
      </c>
    </row>
    <row r="24" spans="1:8" s="183" customFormat="1" ht="18.75" x14ac:dyDescent="0.3">
      <c r="A24" s="105"/>
      <c r="B24" s="66"/>
      <c r="C24" s="534"/>
      <c r="D24" s="338"/>
      <c r="E24" s="339"/>
      <c r="F24" s="145"/>
      <c r="G24" s="145">
        <f t="shared" si="0"/>
        <v>0</v>
      </c>
    </row>
    <row r="25" spans="1:8" ht="18.75" x14ac:dyDescent="0.3">
      <c r="A25" s="527"/>
      <c r="B25" s="528" t="s">
        <v>295</v>
      </c>
      <c r="C25" s="535" t="s">
        <v>305</v>
      </c>
      <c r="D25" s="454">
        <f>SUM(D14:D24)</f>
        <v>0</v>
      </c>
      <c r="E25" s="146" t="s">
        <v>366</v>
      </c>
      <c r="F25" s="146">
        <f>SUM(F14:F24)</f>
        <v>0</v>
      </c>
      <c r="G25" s="146">
        <f>SUM(G14:G24)</f>
        <v>0</v>
      </c>
      <c r="H25" s="178"/>
    </row>
    <row r="26" spans="1:8" ht="18.75" x14ac:dyDescent="0.3">
      <c r="A26" s="1281" t="s">
        <v>586</v>
      </c>
      <c r="B26" s="1282"/>
      <c r="C26" s="1282"/>
      <c r="D26" s="1282"/>
      <c r="E26" s="119"/>
      <c r="F26" s="119"/>
      <c r="G26" s="119"/>
      <c r="H26" s="178"/>
    </row>
    <row r="27" spans="1:8" s="183" customFormat="1" ht="37.5" x14ac:dyDescent="0.3">
      <c r="A27" s="70">
        <v>1</v>
      </c>
      <c r="B27" s="151" t="s">
        <v>678</v>
      </c>
      <c r="C27" s="534"/>
      <c r="D27" s="338"/>
      <c r="E27" s="339"/>
      <c r="F27" s="145"/>
      <c r="G27" s="145">
        <f>D27-F27</f>
        <v>0</v>
      </c>
    </row>
    <row r="28" spans="1:8" s="183" customFormat="1" ht="18.75" x14ac:dyDescent="0.3">
      <c r="A28" s="70">
        <v>2</v>
      </c>
      <c r="B28" s="151" t="s">
        <v>679</v>
      </c>
      <c r="C28" s="534"/>
      <c r="D28" s="338"/>
      <c r="E28" s="339"/>
      <c r="F28" s="145"/>
      <c r="G28" s="145">
        <f t="shared" ref="G28:G37" si="1">D28-F28</f>
        <v>0</v>
      </c>
    </row>
    <row r="29" spans="1:8" s="183" customFormat="1" ht="18.75" x14ac:dyDescent="0.3">
      <c r="A29" s="70">
        <v>3</v>
      </c>
      <c r="B29" s="151" t="s">
        <v>680</v>
      </c>
      <c r="C29" s="534"/>
      <c r="D29" s="338"/>
      <c r="E29" s="339"/>
      <c r="F29" s="145"/>
      <c r="G29" s="145">
        <f t="shared" si="1"/>
        <v>0</v>
      </c>
    </row>
    <row r="30" spans="1:8" s="183" customFormat="1" ht="18.75" x14ac:dyDescent="0.3">
      <c r="A30" s="70">
        <v>4</v>
      </c>
      <c r="B30" s="151" t="s">
        <v>681</v>
      </c>
      <c r="C30" s="534"/>
      <c r="D30" s="338"/>
      <c r="E30" s="339"/>
      <c r="F30" s="145"/>
      <c r="G30" s="145">
        <f t="shared" si="1"/>
        <v>0</v>
      </c>
    </row>
    <row r="31" spans="1:8" s="183" customFormat="1" ht="18.75" x14ac:dyDescent="0.3">
      <c r="A31" s="70">
        <v>5</v>
      </c>
      <c r="B31" s="151" t="s">
        <v>682</v>
      </c>
      <c r="C31" s="534"/>
      <c r="D31" s="338"/>
      <c r="E31" s="339"/>
      <c r="F31" s="145"/>
      <c r="G31" s="145">
        <f t="shared" si="1"/>
        <v>0</v>
      </c>
    </row>
    <row r="32" spans="1:8" s="183" customFormat="1" ht="18.75" x14ac:dyDescent="0.3">
      <c r="A32" s="70">
        <v>6</v>
      </c>
      <c r="B32" s="151" t="s">
        <v>683</v>
      </c>
      <c r="C32" s="534"/>
      <c r="D32" s="338"/>
      <c r="E32" s="339"/>
      <c r="F32" s="145"/>
      <c r="G32" s="145">
        <f t="shared" si="1"/>
        <v>0</v>
      </c>
    </row>
    <row r="33" spans="1:8" s="183" customFormat="1" ht="18.75" x14ac:dyDescent="0.3">
      <c r="A33" s="70">
        <v>7</v>
      </c>
      <c r="B33" s="151" t="s">
        <v>528</v>
      </c>
      <c r="C33" s="534"/>
      <c r="D33" s="338"/>
      <c r="E33" s="339"/>
      <c r="F33" s="145"/>
      <c r="G33" s="145">
        <f t="shared" si="1"/>
        <v>0</v>
      </c>
    </row>
    <row r="34" spans="1:8" s="183" customFormat="1" ht="37.5" x14ac:dyDescent="0.3">
      <c r="A34" s="70">
        <v>8</v>
      </c>
      <c r="B34" s="151" t="s">
        <v>684</v>
      </c>
      <c r="C34" s="534"/>
      <c r="D34" s="338"/>
      <c r="E34" s="339"/>
      <c r="F34" s="145"/>
      <c r="G34" s="145">
        <f t="shared" si="1"/>
        <v>0</v>
      </c>
    </row>
    <row r="35" spans="1:8" s="183" customFormat="1" ht="18.75" x14ac:dyDescent="0.3">
      <c r="A35" s="70">
        <v>9</v>
      </c>
      <c r="B35" s="151" t="s">
        <v>685</v>
      </c>
      <c r="C35" s="534"/>
      <c r="D35" s="338"/>
      <c r="E35" s="339"/>
      <c r="F35" s="145"/>
      <c r="G35" s="145">
        <f t="shared" si="1"/>
        <v>0</v>
      </c>
    </row>
    <row r="36" spans="1:8" s="183" customFormat="1" ht="18.75" x14ac:dyDescent="0.3">
      <c r="A36" s="70">
        <v>10</v>
      </c>
      <c r="B36" s="148" t="s">
        <v>523</v>
      </c>
      <c r="C36" s="534"/>
      <c r="D36" s="338"/>
      <c r="E36" s="339"/>
      <c r="F36" s="145"/>
      <c r="G36" s="145">
        <f t="shared" si="1"/>
        <v>0</v>
      </c>
    </row>
    <row r="37" spans="1:8" s="183" customFormat="1" ht="18.75" x14ac:dyDescent="0.3">
      <c r="A37" s="105"/>
      <c r="B37" s="66"/>
      <c r="C37" s="534"/>
      <c r="D37" s="338"/>
      <c r="E37" s="339"/>
      <c r="F37" s="145"/>
      <c r="G37" s="145">
        <f t="shared" si="1"/>
        <v>0</v>
      </c>
    </row>
    <row r="38" spans="1:8" ht="18.75" x14ac:dyDescent="0.3">
      <c r="A38" s="527"/>
      <c r="B38" s="528" t="s">
        <v>295</v>
      </c>
      <c r="C38" s="535" t="s">
        <v>305</v>
      </c>
      <c r="D38" s="454">
        <f>SUM(D27:D37)</f>
        <v>0</v>
      </c>
      <c r="E38" s="146" t="s">
        <v>366</v>
      </c>
      <c r="F38" s="146">
        <f>SUM(F27:F37)</f>
        <v>0</v>
      </c>
      <c r="G38" s="146">
        <f>SUM(G27:G37)</f>
        <v>0</v>
      </c>
      <c r="H38" s="178"/>
    </row>
    <row r="39" spans="1:8" ht="18.75" x14ac:dyDescent="0.3">
      <c r="A39" s="122"/>
      <c r="B39" s="122"/>
      <c r="C39" s="122"/>
      <c r="D39" s="122"/>
      <c r="E39" s="314" t="s">
        <v>464</v>
      </c>
      <c r="F39" s="315">
        <f>F25+F38</f>
        <v>0</v>
      </c>
      <c r="G39" s="315">
        <f>G25+G38</f>
        <v>0</v>
      </c>
      <c r="H39" s="178"/>
    </row>
    <row r="40" spans="1:8" ht="18.75" x14ac:dyDescent="0.3">
      <c r="A40" s="122"/>
      <c r="B40" s="122"/>
      <c r="C40" s="122"/>
      <c r="D40" s="122"/>
      <c r="E40" s="314"/>
      <c r="F40" s="316"/>
      <c r="G40" s="316"/>
      <c r="H40" s="178"/>
    </row>
    <row r="41" spans="1:8" ht="18.75" x14ac:dyDescent="0.3">
      <c r="A41" s="122"/>
      <c r="B41" s="122"/>
      <c r="C41" s="122"/>
      <c r="D41" s="122"/>
      <c r="E41" s="314"/>
      <c r="F41" s="316"/>
      <c r="G41" s="316"/>
      <c r="H41" s="178"/>
    </row>
    <row r="42" spans="1:8" ht="18.75" x14ac:dyDescent="0.25">
      <c r="A42" s="696" t="s">
        <v>762</v>
      </c>
      <c r="B42" s="621"/>
      <c r="C42" s="620"/>
      <c r="D42" s="864" t="s">
        <v>1101</v>
      </c>
      <c r="E42" s="621"/>
      <c r="F42" s="122"/>
      <c r="G42" s="621"/>
      <c r="H42" s="178"/>
    </row>
    <row r="43" spans="1:8" x14ac:dyDescent="0.25">
      <c r="A43" s="122"/>
      <c r="B43" s="297"/>
      <c r="C43" s="298" t="s">
        <v>131</v>
      </c>
      <c r="D43" s="298" t="s">
        <v>132</v>
      </c>
      <c r="E43" s="297"/>
      <c r="F43" s="122"/>
      <c r="G43" s="297"/>
      <c r="H43" s="178"/>
    </row>
    <row r="44" spans="1:8" x14ac:dyDescent="0.25">
      <c r="A44" s="297"/>
      <c r="B44" s="41"/>
      <c r="C44" s="41"/>
      <c r="D44" s="41"/>
      <c r="E44" s="41"/>
      <c r="F44" s="122"/>
      <c r="G44" s="41"/>
      <c r="H44" s="178"/>
    </row>
    <row r="45" spans="1:8" ht="18.75" x14ac:dyDescent="0.25">
      <c r="A45" s="619" t="s">
        <v>133</v>
      </c>
      <c r="B45" s="621"/>
      <c r="C45" s="620"/>
      <c r="D45" s="869" t="s">
        <v>1104</v>
      </c>
      <c r="E45" s="621"/>
      <c r="F45" s="122"/>
      <c r="G45" s="621"/>
      <c r="H45" s="178"/>
    </row>
    <row r="46" spans="1:8" x14ac:dyDescent="0.25">
      <c r="A46" s="122"/>
      <c r="B46" s="297"/>
      <c r="C46" s="298" t="s">
        <v>131</v>
      </c>
      <c r="D46" s="298" t="s">
        <v>132</v>
      </c>
      <c r="E46" s="297"/>
      <c r="F46" s="122"/>
      <c r="G46" s="297"/>
      <c r="H46" s="178"/>
    </row>
    <row r="47" spans="1:8" ht="18.75" x14ac:dyDescent="0.3">
      <c r="A47" s="177"/>
      <c r="B47" s="177"/>
      <c r="C47" s="177"/>
      <c r="D47" s="177"/>
    </row>
    <row r="48" spans="1:8" ht="18.75" x14ac:dyDescent="0.3">
      <c r="B48" s="177"/>
      <c r="C48" s="177"/>
      <c r="D48" s="177"/>
    </row>
    <row r="85" spans="2:2" ht="37.5" x14ac:dyDescent="0.25">
      <c r="B85" s="151" t="s">
        <v>519</v>
      </c>
    </row>
    <row r="86" spans="2:2" ht="18.75" x14ac:dyDescent="0.25">
      <c r="B86" s="151" t="s">
        <v>520</v>
      </c>
    </row>
    <row r="87" spans="2:2" ht="18.75" x14ac:dyDescent="0.25">
      <c r="B87" s="151" t="s">
        <v>521</v>
      </c>
    </row>
    <row r="88" spans="2:2" ht="37.5" x14ac:dyDescent="0.25">
      <c r="B88" s="151" t="s">
        <v>522</v>
      </c>
    </row>
    <row r="89" spans="2:2" ht="18.75" x14ac:dyDescent="0.25">
      <c r="B89" s="148" t="s">
        <v>523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J26"/>
  <sheetViews>
    <sheetView view="pageBreakPreview" zoomScale="80" zoomScaleSheetLayoutView="80" workbookViewId="0">
      <selection activeCell="G24" sqref="G24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38.140625" style="213" customWidth="1"/>
    <col min="6" max="7" width="21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38.140625" style="213" customWidth="1"/>
    <col min="262" max="263" width="21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38.140625" style="213" customWidth="1"/>
    <col min="518" max="519" width="21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38.140625" style="213" customWidth="1"/>
    <col min="774" max="775" width="21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38.140625" style="213" customWidth="1"/>
    <col min="1030" max="1031" width="21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38.140625" style="213" customWidth="1"/>
    <col min="1286" max="1287" width="21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38.140625" style="213" customWidth="1"/>
    <col min="1542" max="1543" width="21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38.140625" style="213" customWidth="1"/>
    <col min="1798" max="1799" width="21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38.140625" style="213" customWidth="1"/>
    <col min="2054" max="2055" width="21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38.140625" style="213" customWidth="1"/>
    <col min="2310" max="2311" width="21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38.140625" style="213" customWidth="1"/>
    <col min="2566" max="2567" width="21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38.140625" style="213" customWidth="1"/>
    <col min="2822" max="2823" width="21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38.140625" style="213" customWidth="1"/>
    <col min="3078" max="3079" width="21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38.140625" style="213" customWidth="1"/>
    <col min="3334" max="3335" width="21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38.140625" style="213" customWidth="1"/>
    <col min="3590" max="3591" width="21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38.140625" style="213" customWidth="1"/>
    <col min="3846" max="3847" width="21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38.140625" style="213" customWidth="1"/>
    <col min="4102" max="4103" width="21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38.140625" style="213" customWidth="1"/>
    <col min="4358" max="4359" width="21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38.140625" style="213" customWidth="1"/>
    <col min="4614" max="4615" width="21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38.140625" style="213" customWidth="1"/>
    <col min="4870" max="4871" width="21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38.140625" style="213" customWidth="1"/>
    <col min="5126" max="5127" width="21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38.140625" style="213" customWidth="1"/>
    <col min="5382" max="5383" width="21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38.140625" style="213" customWidth="1"/>
    <col min="5638" max="5639" width="21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38.140625" style="213" customWidth="1"/>
    <col min="5894" max="5895" width="21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38.140625" style="213" customWidth="1"/>
    <col min="6150" max="6151" width="21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38.140625" style="213" customWidth="1"/>
    <col min="6406" max="6407" width="21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38.140625" style="213" customWidth="1"/>
    <col min="6662" max="6663" width="21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38.140625" style="213" customWidth="1"/>
    <col min="6918" max="6919" width="21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38.140625" style="213" customWidth="1"/>
    <col min="7174" max="7175" width="21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38.140625" style="213" customWidth="1"/>
    <col min="7430" max="7431" width="21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38.140625" style="213" customWidth="1"/>
    <col min="7686" max="7687" width="21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38.140625" style="213" customWidth="1"/>
    <col min="7942" max="7943" width="21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38.140625" style="213" customWidth="1"/>
    <col min="8198" max="8199" width="21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38.140625" style="213" customWidth="1"/>
    <col min="8454" max="8455" width="21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38.140625" style="213" customWidth="1"/>
    <col min="8710" max="8711" width="21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38.140625" style="213" customWidth="1"/>
    <col min="8966" max="8967" width="21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38.140625" style="213" customWidth="1"/>
    <col min="9222" max="9223" width="21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38.140625" style="213" customWidth="1"/>
    <col min="9478" max="9479" width="21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38.140625" style="213" customWidth="1"/>
    <col min="9734" max="9735" width="21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38.140625" style="213" customWidth="1"/>
    <col min="9990" max="9991" width="21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38.140625" style="213" customWidth="1"/>
    <col min="10246" max="10247" width="21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38.140625" style="213" customWidth="1"/>
    <col min="10502" max="10503" width="21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38.140625" style="213" customWidth="1"/>
    <col min="10758" max="10759" width="21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38.140625" style="213" customWidth="1"/>
    <col min="11014" max="11015" width="21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38.140625" style="213" customWidth="1"/>
    <col min="11270" max="11271" width="21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38.140625" style="213" customWidth="1"/>
    <col min="11526" max="11527" width="21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38.140625" style="213" customWidth="1"/>
    <col min="11782" max="11783" width="21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38.140625" style="213" customWidth="1"/>
    <col min="12038" max="12039" width="21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38.140625" style="213" customWidth="1"/>
    <col min="12294" max="12295" width="21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38.140625" style="213" customWidth="1"/>
    <col min="12550" max="12551" width="21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38.140625" style="213" customWidth="1"/>
    <col min="12806" max="12807" width="21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38.140625" style="213" customWidth="1"/>
    <col min="13062" max="13063" width="21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38.140625" style="213" customWidth="1"/>
    <col min="13318" max="13319" width="21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38.140625" style="213" customWidth="1"/>
    <col min="13574" max="13575" width="21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38.140625" style="213" customWidth="1"/>
    <col min="13830" max="13831" width="21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38.140625" style="213" customWidth="1"/>
    <col min="14086" max="14087" width="21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38.140625" style="213" customWidth="1"/>
    <col min="14342" max="14343" width="21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38.140625" style="213" customWidth="1"/>
    <col min="14598" max="14599" width="21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38.140625" style="213" customWidth="1"/>
    <col min="14854" max="14855" width="21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38.140625" style="213" customWidth="1"/>
    <col min="15110" max="15111" width="21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38.140625" style="213" customWidth="1"/>
    <col min="15366" max="15367" width="21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38.140625" style="213" customWidth="1"/>
    <col min="15622" max="15623" width="21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38.140625" style="213" customWidth="1"/>
    <col min="15878" max="15879" width="21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38.140625" style="213" customWidth="1"/>
    <col min="16134" max="16135" width="21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453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659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481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505</v>
      </c>
      <c r="B6" s="1242"/>
      <c r="C6" s="1242"/>
      <c r="D6" s="1242"/>
      <c r="E6" s="1242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405</v>
      </c>
      <c r="C12" s="218"/>
      <c r="D12" s="346"/>
      <c r="E12" s="349">
        <f>10000+30000</f>
        <v>40000</v>
      </c>
      <c r="F12" s="348">
        <f>10000+30000</f>
        <v>40000</v>
      </c>
      <c r="G12" s="348">
        <f>E12-F12</f>
        <v>0</v>
      </c>
      <c r="H12" s="1053">
        <v>10000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40000</v>
      </c>
      <c r="F14" s="347">
        <f>SUM(F12:F13)</f>
        <v>40000</v>
      </c>
      <c r="G14" s="347">
        <f>SUM(G12:G13)</f>
        <v>0</v>
      </c>
    </row>
    <row r="15" spans="1:10" s="1058" customFormat="1" hidden="1" x14ac:dyDescent="0.3">
      <c r="A15" s="1323" t="s">
        <v>586</v>
      </c>
      <c r="B15" s="1324"/>
      <c r="C15" s="1324"/>
      <c r="D15" s="1324"/>
      <c r="E15" s="1325"/>
      <c r="F15" s="1057"/>
      <c r="G15" s="1057"/>
    </row>
    <row r="16" spans="1:10" s="219" customFormat="1" ht="24" hidden="1" customHeight="1" x14ac:dyDescent="0.3">
      <c r="A16" s="221">
        <v>1</v>
      </c>
      <c r="B16" s="220" t="s">
        <v>405</v>
      </c>
      <c r="C16" s="218"/>
      <c r="D16" s="346"/>
      <c r="E16" s="349"/>
      <c r="F16" s="348"/>
      <c r="G16" s="348">
        <f>E16-F16</f>
        <v>0</v>
      </c>
    </row>
    <row r="17" spans="1:8" s="219" customFormat="1" ht="18" hidden="1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hidden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41" customFormat="1" x14ac:dyDescent="0.3">
      <c r="A19" s="223"/>
      <c r="B19" s="224"/>
      <c r="C19" s="225"/>
      <c r="D19" s="225"/>
      <c r="E19" s="226"/>
      <c r="F19" s="227"/>
      <c r="G19" s="227"/>
    </row>
    <row r="20" spans="1:8" s="41" customFormat="1" x14ac:dyDescent="0.3">
      <c r="A20" s="223"/>
      <c r="B20" s="224"/>
      <c r="C20" s="225"/>
      <c r="D20" s="225"/>
      <c r="E20" s="226"/>
      <c r="F20" s="227"/>
      <c r="G20" s="227"/>
    </row>
    <row r="21" spans="1:8" s="41" customFormat="1" x14ac:dyDescent="0.3">
      <c r="A21" s="223"/>
      <c r="B21" s="224"/>
      <c r="C21" s="225"/>
      <c r="D21" s="225"/>
      <c r="E21" s="226"/>
      <c r="F21" s="227"/>
      <c r="G21" s="227"/>
    </row>
    <row r="22" spans="1:8" s="178" customFormat="1" x14ac:dyDescent="0.25">
      <c r="A22" s="1083" t="s">
        <v>762</v>
      </c>
      <c r="B22" s="970"/>
      <c r="D22" s="969"/>
      <c r="E22" s="1084" t="s">
        <v>1131</v>
      </c>
      <c r="F22" s="970"/>
    </row>
    <row r="23" spans="1:8" s="178" customFormat="1" ht="15.75" x14ac:dyDescent="0.25">
      <c r="A23" s="122"/>
      <c r="B23" s="297"/>
      <c r="D23" s="298" t="s">
        <v>131</v>
      </c>
      <c r="E23" s="298" t="s">
        <v>132</v>
      </c>
      <c r="F23" s="297"/>
    </row>
    <row r="24" spans="1:8" s="178" customFormat="1" ht="15.75" x14ac:dyDescent="0.25">
      <c r="A24" s="297"/>
      <c r="B24" s="41"/>
      <c r="D24" s="41"/>
      <c r="E24" s="41"/>
      <c r="F24" s="41"/>
    </row>
    <row r="25" spans="1:8" s="178" customFormat="1" x14ac:dyDescent="0.25">
      <c r="A25" s="968" t="s">
        <v>133</v>
      </c>
      <c r="B25" s="970"/>
      <c r="D25" s="969"/>
      <c r="E25" s="969" t="s">
        <v>1104</v>
      </c>
      <c r="F25" s="970"/>
      <c r="H25" s="190"/>
    </row>
    <row r="26" spans="1:8" s="178" customFormat="1" ht="15.75" x14ac:dyDescent="0.25">
      <c r="A26" s="122"/>
      <c r="B26" s="297"/>
      <c r="D26" s="298" t="s">
        <v>131</v>
      </c>
      <c r="E26" s="298" t="s">
        <v>132</v>
      </c>
      <c r="F26" s="297"/>
      <c r="H26" s="190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9"/>
  <sheetViews>
    <sheetView view="pageBreakPreview" topLeftCell="A7" zoomScale="80" zoomScaleSheetLayoutView="80" workbookViewId="0">
      <selection activeCell="D21" sqref="D21"/>
    </sheetView>
  </sheetViews>
  <sheetFormatPr defaultRowHeight="18" x14ac:dyDescent="0.25"/>
  <cols>
    <col min="1" max="1" width="5" style="275" customWidth="1"/>
    <col min="2" max="2" width="53.42578125" style="275" customWidth="1"/>
    <col min="3" max="6" width="27.7109375" style="275" customWidth="1"/>
    <col min="7" max="7" width="23.5703125" style="52" bestFit="1" customWidth="1"/>
    <col min="8" max="8" width="10.140625" style="52" bestFit="1" customWidth="1"/>
    <col min="9" max="15" width="9.140625" style="275"/>
    <col min="16" max="16" width="27" style="275" customWidth="1"/>
    <col min="17" max="253" width="9.140625" style="275"/>
    <col min="254" max="254" width="5" style="275" customWidth="1"/>
    <col min="255" max="255" width="18" style="275" customWidth="1"/>
    <col min="256" max="256" width="33" style="275" customWidth="1"/>
    <col min="257" max="257" width="14" style="275" customWidth="1"/>
    <col min="258" max="261" width="13.28515625" style="275" customWidth="1"/>
    <col min="262" max="262" width="20.140625" style="275" customWidth="1"/>
    <col min="263" max="263" width="23.5703125" style="275" bestFit="1" customWidth="1"/>
    <col min="264" max="264" width="10.140625" style="275" bestFit="1" customWidth="1"/>
    <col min="265" max="509" width="9.140625" style="275"/>
    <col min="510" max="510" width="5" style="275" customWidth="1"/>
    <col min="511" max="511" width="18" style="275" customWidth="1"/>
    <col min="512" max="512" width="33" style="275" customWidth="1"/>
    <col min="513" max="513" width="14" style="275" customWidth="1"/>
    <col min="514" max="517" width="13.28515625" style="275" customWidth="1"/>
    <col min="518" max="518" width="20.140625" style="275" customWidth="1"/>
    <col min="519" max="519" width="23.5703125" style="275" bestFit="1" customWidth="1"/>
    <col min="520" max="520" width="10.140625" style="275" bestFit="1" customWidth="1"/>
    <col min="521" max="765" width="9.140625" style="275"/>
    <col min="766" max="766" width="5" style="275" customWidth="1"/>
    <col min="767" max="767" width="18" style="275" customWidth="1"/>
    <col min="768" max="768" width="33" style="275" customWidth="1"/>
    <col min="769" max="769" width="14" style="275" customWidth="1"/>
    <col min="770" max="773" width="13.28515625" style="275" customWidth="1"/>
    <col min="774" max="774" width="20.140625" style="275" customWidth="1"/>
    <col min="775" max="775" width="23.5703125" style="275" bestFit="1" customWidth="1"/>
    <col min="776" max="776" width="10.140625" style="275" bestFit="1" customWidth="1"/>
    <col min="777" max="1021" width="9.140625" style="275"/>
    <col min="1022" max="1022" width="5" style="275" customWidth="1"/>
    <col min="1023" max="1023" width="18" style="275" customWidth="1"/>
    <col min="1024" max="1024" width="33" style="275" customWidth="1"/>
    <col min="1025" max="1025" width="14" style="275" customWidth="1"/>
    <col min="1026" max="1029" width="13.28515625" style="275" customWidth="1"/>
    <col min="1030" max="1030" width="20.140625" style="275" customWidth="1"/>
    <col min="1031" max="1031" width="23.5703125" style="275" bestFit="1" customWidth="1"/>
    <col min="1032" max="1032" width="10.140625" style="275" bestFit="1" customWidth="1"/>
    <col min="1033" max="1277" width="9.140625" style="275"/>
    <col min="1278" max="1278" width="5" style="275" customWidth="1"/>
    <col min="1279" max="1279" width="18" style="275" customWidth="1"/>
    <col min="1280" max="1280" width="33" style="275" customWidth="1"/>
    <col min="1281" max="1281" width="14" style="275" customWidth="1"/>
    <col min="1282" max="1285" width="13.28515625" style="275" customWidth="1"/>
    <col min="1286" max="1286" width="20.140625" style="275" customWidth="1"/>
    <col min="1287" max="1287" width="23.5703125" style="275" bestFit="1" customWidth="1"/>
    <col min="1288" max="1288" width="10.140625" style="275" bestFit="1" customWidth="1"/>
    <col min="1289" max="1533" width="9.140625" style="275"/>
    <col min="1534" max="1534" width="5" style="275" customWidth="1"/>
    <col min="1535" max="1535" width="18" style="275" customWidth="1"/>
    <col min="1536" max="1536" width="33" style="275" customWidth="1"/>
    <col min="1537" max="1537" width="14" style="275" customWidth="1"/>
    <col min="1538" max="1541" width="13.28515625" style="275" customWidth="1"/>
    <col min="1542" max="1542" width="20.140625" style="275" customWidth="1"/>
    <col min="1543" max="1543" width="23.5703125" style="275" bestFit="1" customWidth="1"/>
    <col min="1544" max="1544" width="10.140625" style="275" bestFit="1" customWidth="1"/>
    <col min="1545" max="1789" width="9.140625" style="275"/>
    <col min="1790" max="1790" width="5" style="275" customWidth="1"/>
    <col min="1791" max="1791" width="18" style="275" customWidth="1"/>
    <col min="1792" max="1792" width="33" style="275" customWidth="1"/>
    <col min="1793" max="1793" width="14" style="275" customWidth="1"/>
    <col min="1794" max="1797" width="13.28515625" style="275" customWidth="1"/>
    <col min="1798" max="1798" width="20.140625" style="275" customWidth="1"/>
    <col min="1799" max="1799" width="23.5703125" style="275" bestFit="1" customWidth="1"/>
    <col min="1800" max="1800" width="10.140625" style="275" bestFit="1" customWidth="1"/>
    <col min="1801" max="2045" width="9.140625" style="275"/>
    <col min="2046" max="2046" width="5" style="275" customWidth="1"/>
    <col min="2047" max="2047" width="18" style="275" customWidth="1"/>
    <col min="2048" max="2048" width="33" style="275" customWidth="1"/>
    <col min="2049" max="2049" width="14" style="275" customWidth="1"/>
    <col min="2050" max="2053" width="13.28515625" style="275" customWidth="1"/>
    <col min="2054" max="2054" width="20.140625" style="275" customWidth="1"/>
    <col min="2055" max="2055" width="23.5703125" style="275" bestFit="1" customWidth="1"/>
    <col min="2056" max="2056" width="10.140625" style="275" bestFit="1" customWidth="1"/>
    <col min="2057" max="2301" width="9.140625" style="275"/>
    <col min="2302" max="2302" width="5" style="275" customWidth="1"/>
    <col min="2303" max="2303" width="18" style="275" customWidth="1"/>
    <col min="2304" max="2304" width="33" style="275" customWidth="1"/>
    <col min="2305" max="2305" width="14" style="275" customWidth="1"/>
    <col min="2306" max="2309" width="13.28515625" style="275" customWidth="1"/>
    <col min="2310" max="2310" width="20.140625" style="275" customWidth="1"/>
    <col min="2311" max="2311" width="23.5703125" style="275" bestFit="1" customWidth="1"/>
    <col min="2312" max="2312" width="10.140625" style="275" bestFit="1" customWidth="1"/>
    <col min="2313" max="2557" width="9.140625" style="275"/>
    <col min="2558" max="2558" width="5" style="275" customWidth="1"/>
    <col min="2559" max="2559" width="18" style="275" customWidth="1"/>
    <col min="2560" max="2560" width="33" style="275" customWidth="1"/>
    <col min="2561" max="2561" width="14" style="275" customWidth="1"/>
    <col min="2562" max="2565" width="13.28515625" style="275" customWidth="1"/>
    <col min="2566" max="2566" width="20.140625" style="275" customWidth="1"/>
    <col min="2567" max="2567" width="23.5703125" style="275" bestFit="1" customWidth="1"/>
    <col min="2568" max="2568" width="10.140625" style="275" bestFit="1" customWidth="1"/>
    <col min="2569" max="2813" width="9.140625" style="275"/>
    <col min="2814" max="2814" width="5" style="275" customWidth="1"/>
    <col min="2815" max="2815" width="18" style="275" customWidth="1"/>
    <col min="2816" max="2816" width="33" style="275" customWidth="1"/>
    <col min="2817" max="2817" width="14" style="275" customWidth="1"/>
    <col min="2818" max="2821" width="13.28515625" style="275" customWidth="1"/>
    <col min="2822" max="2822" width="20.140625" style="275" customWidth="1"/>
    <col min="2823" max="2823" width="23.5703125" style="275" bestFit="1" customWidth="1"/>
    <col min="2824" max="2824" width="10.140625" style="275" bestFit="1" customWidth="1"/>
    <col min="2825" max="3069" width="9.140625" style="275"/>
    <col min="3070" max="3070" width="5" style="275" customWidth="1"/>
    <col min="3071" max="3071" width="18" style="275" customWidth="1"/>
    <col min="3072" max="3072" width="33" style="275" customWidth="1"/>
    <col min="3073" max="3073" width="14" style="275" customWidth="1"/>
    <col min="3074" max="3077" width="13.28515625" style="275" customWidth="1"/>
    <col min="3078" max="3078" width="20.140625" style="275" customWidth="1"/>
    <col min="3079" max="3079" width="23.5703125" style="275" bestFit="1" customWidth="1"/>
    <col min="3080" max="3080" width="10.140625" style="275" bestFit="1" customWidth="1"/>
    <col min="3081" max="3325" width="9.140625" style="275"/>
    <col min="3326" max="3326" width="5" style="275" customWidth="1"/>
    <col min="3327" max="3327" width="18" style="275" customWidth="1"/>
    <col min="3328" max="3328" width="33" style="275" customWidth="1"/>
    <col min="3329" max="3329" width="14" style="275" customWidth="1"/>
    <col min="3330" max="3333" width="13.28515625" style="275" customWidth="1"/>
    <col min="3334" max="3334" width="20.140625" style="275" customWidth="1"/>
    <col min="3335" max="3335" width="23.5703125" style="275" bestFit="1" customWidth="1"/>
    <col min="3336" max="3336" width="10.140625" style="275" bestFit="1" customWidth="1"/>
    <col min="3337" max="3581" width="9.140625" style="275"/>
    <col min="3582" max="3582" width="5" style="275" customWidth="1"/>
    <col min="3583" max="3583" width="18" style="275" customWidth="1"/>
    <col min="3584" max="3584" width="33" style="275" customWidth="1"/>
    <col min="3585" max="3585" width="14" style="275" customWidth="1"/>
    <col min="3586" max="3589" width="13.28515625" style="275" customWidth="1"/>
    <col min="3590" max="3590" width="20.140625" style="275" customWidth="1"/>
    <col min="3591" max="3591" width="23.5703125" style="275" bestFit="1" customWidth="1"/>
    <col min="3592" max="3592" width="10.140625" style="275" bestFit="1" customWidth="1"/>
    <col min="3593" max="3837" width="9.140625" style="275"/>
    <col min="3838" max="3838" width="5" style="275" customWidth="1"/>
    <col min="3839" max="3839" width="18" style="275" customWidth="1"/>
    <col min="3840" max="3840" width="33" style="275" customWidth="1"/>
    <col min="3841" max="3841" width="14" style="275" customWidth="1"/>
    <col min="3842" max="3845" width="13.28515625" style="275" customWidth="1"/>
    <col min="3846" max="3846" width="20.140625" style="275" customWidth="1"/>
    <col min="3847" max="3847" width="23.5703125" style="275" bestFit="1" customWidth="1"/>
    <col min="3848" max="3848" width="10.140625" style="275" bestFit="1" customWidth="1"/>
    <col min="3849" max="4093" width="9.140625" style="275"/>
    <col min="4094" max="4094" width="5" style="275" customWidth="1"/>
    <col min="4095" max="4095" width="18" style="275" customWidth="1"/>
    <col min="4096" max="4096" width="33" style="275" customWidth="1"/>
    <col min="4097" max="4097" width="14" style="275" customWidth="1"/>
    <col min="4098" max="4101" width="13.28515625" style="275" customWidth="1"/>
    <col min="4102" max="4102" width="20.140625" style="275" customWidth="1"/>
    <col min="4103" max="4103" width="23.5703125" style="275" bestFit="1" customWidth="1"/>
    <col min="4104" max="4104" width="10.140625" style="275" bestFit="1" customWidth="1"/>
    <col min="4105" max="4349" width="9.140625" style="275"/>
    <col min="4350" max="4350" width="5" style="275" customWidth="1"/>
    <col min="4351" max="4351" width="18" style="275" customWidth="1"/>
    <col min="4352" max="4352" width="33" style="275" customWidth="1"/>
    <col min="4353" max="4353" width="14" style="275" customWidth="1"/>
    <col min="4354" max="4357" width="13.28515625" style="275" customWidth="1"/>
    <col min="4358" max="4358" width="20.140625" style="275" customWidth="1"/>
    <col min="4359" max="4359" width="23.5703125" style="275" bestFit="1" customWidth="1"/>
    <col min="4360" max="4360" width="10.140625" style="275" bestFit="1" customWidth="1"/>
    <col min="4361" max="4605" width="9.140625" style="275"/>
    <col min="4606" max="4606" width="5" style="275" customWidth="1"/>
    <col min="4607" max="4607" width="18" style="275" customWidth="1"/>
    <col min="4608" max="4608" width="33" style="275" customWidth="1"/>
    <col min="4609" max="4609" width="14" style="275" customWidth="1"/>
    <col min="4610" max="4613" width="13.28515625" style="275" customWidth="1"/>
    <col min="4614" max="4614" width="20.140625" style="275" customWidth="1"/>
    <col min="4615" max="4615" width="23.5703125" style="275" bestFit="1" customWidth="1"/>
    <col min="4616" max="4616" width="10.140625" style="275" bestFit="1" customWidth="1"/>
    <col min="4617" max="4861" width="9.140625" style="275"/>
    <col min="4862" max="4862" width="5" style="275" customWidth="1"/>
    <col min="4863" max="4863" width="18" style="275" customWidth="1"/>
    <col min="4864" max="4864" width="33" style="275" customWidth="1"/>
    <col min="4865" max="4865" width="14" style="275" customWidth="1"/>
    <col min="4866" max="4869" width="13.28515625" style="275" customWidth="1"/>
    <col min="4870" max="4870" width="20.140625" style="275" customWidth="1"/>
    <col min="4871" max="4871" width="23.5703125" style="275" bestFit="1" customWidth="1"/>
    <col min="4872" max="4872" width="10.140625" style="275" bestFit="1" customWidth="1"/>
    <col min="4873" max="5117" width="9.140625" style="275"/>
    <col min="5118" max="5118" width="5" style="275" customWidth="1"/>
    <col min="5119" max="5119" width="18" style="275" customWidth="1"/>
    <col min="5120" max="5120" width="33" style="275" customWidth="1"/>
    <col min="5121" max="5121" width="14" style="275" customWidth="1"/>
    <col min="5122" max="5125" width="13.28515625" style="275" customWidth="1"/>
    <col min="5126" max="5126" width="20.140625" style="275" customWidth="1"/>
    <col min="5127" max="5127" width="23.5703125" style="275" bestFit="1" customWidth="1"/>
    <col min="5128" max="5128" width="10.140625" style="275" bestFit="1" customWidth="1"/>
    <col min="5129" max="5373" width="9.140625" style="275"/>
    <col min="5374" max="5374" width="5" style="275" customWidth="1"/>
    <col min="5375" max="5375" width="18" style="275" customWidth="1"/>
    <col min="5376" max="5376" width="33" style="275" customWidth="1"/>
    <col min="5377" max="5377" width="14" style="275" customWidth="1"/>
    <col min="5378" max="5381" width="13.28515625" style="275" customWidth="1"/>
    <col min="5382" max="5382" width="20.140625" style="275" customWidth="1"/>
    <col min="5383" max="5383" width="23.5703125" style="275" bestFit="1" customWidth="1"/>
    <col min="5384" max="5384" width="10.140625" style="275" bestFit="1" customWidth="1"/>
    <col min="5385" max="5629" width="9.140625" style="275"/>
    <col min="5630" max="5630" width="5" style="275" customWidth="1"/>
    <col min="5631" max="5631" width="18" style="275" customWidth="1"/>
    <col min="5632" max="5632" width="33" style="275" customWidth="1"/>
    <col min="5633" max="5633" width="14" style="275" customWidth="1"/>
    <col min="5634" max="5637" width="13.28515625" style="275" customWidth="1"/>
    <col min="5638" max="5638" width="20.140625" style="275" customWidth="1"/>
    <col min="5639" max="5639" width="23.5703125" style="275" bestFit="1" customWidth="1"/>
    <col min="5640" max="5640" width="10.140625" style="275" bestFit="1" customWidth="1"/>
    <col min="5641" max="5885" width="9.140625" style="275"/>
    <col min="5886" max="5886" width="5" style="275" customWidth="1"/>
    <col min="5887" max="5887" width="18" style="275" customWidth="1"/>
    <col min="5888" max="5888" width="33" style="275" customWidth="1"/>
    <col min="5889" max="5889" width="14" style="275" customWidth="1"/>
    <col min="5890" max="5893" width="13.28515625" style="275" customWidth="1"/>
    <col min="5894" max="5894" width="20.140625" style="275" customWidth="1"/>
    <col min="5895" max="5895" width="23.5703125" style="275" bestFit="1" customWidth="1"/>
    <col min="5896" max="5896" width="10.140625" style="275" bestFit="1" customWidth="1"/>
    <col min="5897" max="6141" width="9.140625" style="275"/>
    <col min="6142" max="6142" width="5" style="275" customWidth="1"/>
    <col min="6143" max="6143" width="18" style="275" customWidth="1"/>
    <col min="6144" max="6144" width="33" style="275" customWidth="1"/>
    <col min="6145" max="6145" width="14" style="275" customWidth="1"/>
    <col min="6146" max="6149" width="13.28515625" style="275" customWidth="1"/>
    <col min="6150" max="6150" width="20.140625" style="275" customWidth="1"/>
    <col min="6151" max="6151" width="23.5703125" style="275" bestFit="1" customWidth="1"/>
    <col min="6152" max="6152" width="10.140625" style="275" bestFit="1" customWidth="1"/>
    <col min="6153" max="6397" width="9.140625" style="275"/>
    <col min="6398" max="6398" width="5" style="275" customWidth="1"/>
    <col min="6399" max="6399" width="18" style="275" customWidth="1"/>
    <col min="6400" max="6400" width="33" style="275" customWidth="1"/>
    <col min="6401" max="6401" width="14" style="275" customWidth="1"/>
    <col min="6402" max="6405" width="13.28515625" style="275" customWidth="1"/>
    <col min="6406" max="6406" width="20.140625" style="275" customWidth="1"/>
    <col min="6407" max="6407" width="23.5703125" style="275" bestFit="1" customWidth="1"/>
    <col min="6408" max="6408" width="10.140625" style="275" bestFit="1" customWidth="1"/>
    <col min="6409" max="6653" width="9.140625" style="275"/>
    <col min="6654" max="6654" width="5" style="275" customWidth="1"/>
    <col min="6655" max="6655" width="18" style="275" customWidth="1"/>
    <col min="6656" max="6656" width="33" style="275" customWidth="1"/>
    <col min="6657" max="6657" width="14" style="275" customWidth="1"/>
    <col min="6658" max="6661" width="13.28515625" style="275" customWidth="1"/>
    <col min="6662" max="6662" width="20.140625" style="275" customWidth="1"/>
    <col min="6663" max="6663" width="23.5703125" style="275" bestFit="1" customWidth="1"/>
    <col min="6664" max="6664" width="10.140625" style="275" bestFit="1" customWidth="1"/>
    <col min="6665" max="6909" width="9.140625" style="275"/>
    <col min="6910" max="6910" width="5" style="275" customWidth="1"/>
    <col min="6911" max="6911" width="18" style="275" customWidth="1"/>
    <col min="6912" max="6912" width="33" style="275" customWidth="1"/>
    <col min="6913" max="6913" width="14" style="275" customWidth="1"/>
    <col min="6914" max="6917" width="13.28515625" style="275" customWidth="1"/>
    <col min="6918" max="6918" width="20.140625" style="275" customWidth="1"/>
    <col min="6919" max="6919" width="23.5703125" style="275" bestFit="1" customWidth="1"/>
    <col min="6920" max="6920" width="10.140625" style="275" bestFit="1" customWidth="1"/>
    <col min="6921" max="7165" width="9.140625" style="275"/>
    <col min="7166" max="7166" width="5" style="275" customWidth="1"/>
    <col min="7167" max="7167" width="18" style="275" customWidth="1"/>
    <col min="7168" max="7168" width="33" style="275" customWidth="1"/>
    <col min="7169" max="7169" width="14" style="275" customWidth="1"/>
    <col min="7170" max="7173" width="13.28515625" style="275" customWidth="1"/>
    <col min="7174" max="7174" width="20.140625" style="275" customWidth="1"/>
    <col min="7175" max="7175" width="23.5703125" style="275" bestFit="1" customWidth="1"/>
    <col min="7176" max="7176" width="10.140625" style="275" bestFit="1" customWidth="1"/>
    <col min="7177" max="7421" width="9.140625" style="275"/>
    <col min="7422" max="7422" width="5" style="275" customWidth="1"/>
    <col min="7423" max="7423" width="18" style="275" customWidth="1"/>
    <col min="7424" max="7424" width="33" style="275" customWidth="1"/>
    <col min="7425" max="7425" width="14" style="275" customWidth="1"/>
    <col min="7426" max="7429" width="13.28515625" style="275" customWidth="1"/>
    <col min="7430" max="7430" width="20.140625" style="275" customWidth="1"/>
    <col min="7431" max="7431" width="23.5703125" style="275" bestFit="1" customWidth="1"/>
    <col min="7432" max="7432" width="10.140625" style="275" bestFit="1" customWidth="1"/>
    <col min="7433" max="7677" width="9.140625" style="275"/>
    <col min="7678" max="7678" width="5" style="275" customWidth="1"/>
    <col min="7679" max="7679" width="18" style="275" customWidth="1"/>
    <col min="7680" max="7680" width="33" style="275" customWidth="1"/>
    <col min="7681" max="7681" width="14" style="275" customWidth="1"/>
    <col min="7682" max="7685" width="13.28515625" style="275" customWidth="1"/>
    <col min="7686" max="7686" width="20.140625" style="275" customWidth="1"/>
    <col min="7687" max="7687" width="23.5703125" style="275" bestFit="1" customWidth="1"/>
    <col min="7688" max="7688" width="10.140625" style="275" bestFit="1" customWidth="1"/>
    <col min="7689" max="7933" width="9.140625" style="275"/>
    <col min="7934" max="7934" width="5" style="275" customWidth="1"/>
    <col min="7935" max="7935" width="18" style="275" customWidth="1"/>
    <col min="7936" max="7936" width="33" style="275" customWidth="1"/>
    <col min="7937" max="7937" width="14" style="275" customWidth="1"/>
    <col min="7938" max="7941" width="13.28515625" style="275" customWidth="1"/>
    <col min="7942" max="7942" width="20.140625" style="275" customWidth="1"/>
    <col min="7943" max="7943" width="23.5703125" style="275" bestFit="1" customWidth="1"/>
    <col min="7944" max="7944" width="10.140625" style="275" bestFit="1" customWidth="1"/>
    <col min="7945" max="8189" width="9.140625" style="275"/>
    <col min="8190" max="8190" width="5" style="275" customWidth="1"/>
    <col min="8191" max="8191" width="18" style="275" customWidth="1"/>
    <col min="8192" max="8192" width="33" style="275" customWidth="1"/>
    <col min="8193" max="8193" width="14" style="275" customWidth="1"/>
    <col min="8194" max="8197" width="13.28515625" style="275" customWidth="1"/>
    <col min="8198" max="8198" width="20.140625" style="275" customWidth="1"/>
    <col min="8199" max="8199" width="23.5703125" style="275" bestFit="1" customWidth="1"/>
    <col min="8200" max="8200" width="10.140625" style="275" bestFit="1" customWidth="1"/>
    <col min="8201" max="8445" width="9.140625" style="275"/>
    <col min="8446" max="8446" width="5" style="275" customWidth="1"/>
    <col min="8447" max="8447" width="18" style="275" customWidth="1"/>
    <col min="8448" max="8448" width="33" style="275" customWidth="1"/>
    <col min="8449" max="8449" width="14" style="275" customWidth="1"/>
    <col min="8450" max="8453" width="13.28515625" style="275" customWidth="1"/>
    <col min="8454" max="8454" width="20.140625" style="275" customWidth="1"/>
    <col min="8455" max="8455" width="23.5703125" style="275" bestFit="1" customWidth="1"/>
    <col min="8456" max="8456" width="10.140625" style="275" bestFit="1" customWidth="1"/>
    <col min="8457" max="8701" width="9.140625" style="275"/>
    <col min="8702" max="8702" width="5" style="275" customWidth="1"/>
    <col min="8703" max="8703" width="18" style="275" customWidth="1"/>
    <col min="8704" max="8704" width="33" style="275" customWidth="1"/>
    <col min="8705" max="8705" width="14" style="275" customWidth="1"/>
    <col min="8706" max="8709" width="13.28515625" style="275" customWidth="1"/>
    <col min="8710" max="8710" width="20.140625" style="275" customWidth="1"/>
    <col min="8711" max="8711" width="23.5703125" style="275" bestFit="1" customWidth="1"/>
    <col min="8712" max="8712" width="10.140625" style="275" bestFit="1" customWidth="1"/>
    <col min="8713" max="8957" width="9.140625" style="275"/>
    <col min="8958" max="8958" width="5" style="275" customWidth="1"/>
    <col min="8959" max="8959" width="18" style="275" customWidth="1"/>
    <col min="8960" max="8960" width="33" style="275" customWidth="1"/>
    <col min="8961" max="8961" width="14" style="275" customWidth="1"/>
    <col min="8962" max="8965" width="13.28515625" style="275" customWidth="1"/>
    <col min="8966" max="8966" width="20.140625" style="275" customWidth="1"/>
    <col min="8967" max="8967" width="23.5703125" style="275" bestFit="1" customWidth="1"/>
    <col min="8968" max="8968" width="10.140625" style="275" bestFit="1" customWidth="1"/>
    <col min="8969" max="9213" width="9.140625" style="275"/>
    <col min="9214" max="9214" width="5" style="275" customWidth="1"/>
    <col min="9215" max="9215" width="18" style="275" customWidth="1"/>
    <col min="9216" max="9216" width="33" style="275" customWidth="1"/>
    <col min="9217" max="9217" width="14" style="275" customWidth="1"/>
    <col min="9218" max="9221" width="13.28515625" style="275" customWidth="1"/>
    <col min="9222" max="9222" width="20.140625" style="275" customWidth="1"/>
    <col min="9223" max="9223" width="23.5703125" style="275" bestFit="1" customWidth="1"/>
    <col min="9224" max="9224" width="10.140625" style="275" bestFit="1" customWidth="1"/>
    <col min="9225" max="9469" width="9.140625" style="275"/>
    <col min="9470" max="9470" width="5" style="275" customWidth="1"/>
    <col min="9471" max="9471" width="18" style="275" customWidth="1"/>
    <col min="9472" max="9472" width="33" style="275" customWidth="1"/>
    <col min="9473" max="9473" width="14" style="275" customWidth="1"/>
    <col min="9474" max="9477" width="13.28515625" style="275" customWidth="1"/>
    <col min="9478" max="9478" width="20.140625" style="275" customWidth="1"/>
    <col min="9479" max="9479" width="23.5703125" style="275" bestFit="1" customWidth="1"/>
    <col min="9480" max="9480" width="10.140625" style="275" bestFit="1" customWidth="1"/>
    <col min="9481" max="9725" width="9.140625" style="275"/>
    <col min="9726" max="9726" width="5" style="275" customWidth="1"/>
    <col min="9727" max="9727" width="18" style="275" customWidth="1"/>
    <col min="9728" max="9728" width="33" style="275" customWidth="1"/>
    <col min="9729" max="9729" width="14" style="275" customWidth="1"/>
    <col min="9730" max="9733" width="13.28515625" style="275" customWidth="1"/>
    <col min="9734" max="9734" width="20.140625" style="275" customWidth="1"/>
    <col min="9735" max="9735" width="23.5703125" style="275" bestFit="1" customWidth="1"/>
    <col min="9736" max="9736" width="10.140625" style="275" bestFit="1" customWidth="1"/>
    <col min="9737" max="9981" width="9.140625" style="275"/>
    <col min="9982" max="9982" width="5" style="275" customWidth="1"/>
    <col min="9983" max="9983" width="18" style="275" customWidth="1"/>
    <col min="9984" max="9984" width="33" style="275" customWidth="1"/>
    <col min="9985" max="9985" width="14" style="275" customWidth="1"/>
    <col min="9986" max="9989" width="13.28515625" style="275" customWidth="1"/>
    <col min="9990" max="9990" width="20.140625" style="275" customWidth="1"/>
    <col min="9991" max="9991" width="23.5703125" style="275" bestFit="1" customWidth="1"/>
    <col min="9992" max="9992" width="10.140625" style="275" bestFit="1" customWidth="1"/>
    <col min="9993" max="10237" width="9.140625" style="275"/>
    <col min="10238" max="10238" width="5" style="275" customWidth="1"/>
    <col min="10239" max="10239" width="18" style="275" customWidth="1"/>
    <col min="10240" max="10240" width="33" style="275" customWidth="1"/>
    <col min="10241" max="10241" width="14" style="275" customWidth="1"/>
    <col min="10242" max="10245" width="13.28515625" style="275" customWidth="1"/>
    <col min="10246" max="10246" width="20.140625" style="275" customWidth="1"/>
    <col min="10247" max="10247" width="23.5703125" style="275" bestFit="1" customWidth="1"/>
    <col min="10248" max="10248" width="10.140625" style="275" bestFit="1" customWidth="1"/>
    <col min="10249" max="10493" width="9.140625" style="275"/>
    <col min="10494" max="10494" width="5" style="275" customWidth="1"/>
    <col min="10495" max="10495" width="18" style="275" customWidth="1"/>
    <col min="10496" max="10496" width="33" style="275" customWidth="1"/>
    <col min="10497" max="10497" width="14" style="275" customWidth="1"/>
    <col min="10498" max="10501" width="13.28515625" style="275" customWidth="1"/>
    <col min="10502" max="10502" width="20.140625" style="275" customWidth="1"/>
    <col min="10503" max="10503" width="23.5703125" style="275" bestFit="1" customWidth="1"/>
    <col min="10504" max="10504" width="10.140625" style="275" bestFit="1" customWidth="1"/>
    <col min="10505" max="10749" width="9.140625" style="275"/>
    <col min="10750" max="10750" width="5" style="275" customWidth="1"/>
    <col min="10751" max="10751" width="18" style="275" customWidth="1"/>
    <col min="10752" max="10752" width="33" style="275" customWidth="1"/>
    <col min="10753" max="10753" width="14" style="275" customWidth="1"/>
    <col min="10754" max="10757" width="13.28515625" style="275" customWidth="1"/>
    <col min="10758" max="10758" width="20.140625" style="275" customWidth="1"/>
    <col min="10759" max="10759" width="23.5703125" style="275" bestFit="1" customWidth="1"/>
    <col min="10760" max="10760" width="10.140625" style="275" bestFit="1" customWidth="1"/>
    <col min="10761" max="11005" width="9.140625" style="275"/>
    <col min="11006" max="11006" width="5" style="275" customWidth="1"/>
    <col min="11007" max="11007" width="18" style="275" customWidth="1"/>
    <col min="11008" max="11008" width="33" style="275" customWidth="1"/>
    <col min="11009" max="11009" width="14" style="275" customWidth="1"/>
    <col min="11010" max="11013" width="13.28515625" style="275" customWidth="1"/>
    <col min="11014" max="11014" width="20.140625" style="275" customWidth="1"/>
    <col min="11015" max="11015" width="23.5703125" style="275" bestFit="1" customWidth="1"/>
    <col min="11016" max="11016" width="10.140625" style="275" bestFit="1" customWidth="1"/>
    <col min="11017" max="11261" width="9.140625" style="275"/>
    <col min="11262" max="11262" width="5" style="275" customWidth="1"/>
    <col min="11263" max="11263" width="18" style="275" customWidth="1"/>
    <col min="11264" max="11264" width="33" style="275" customWidth="1"/>
    <col min="11265" max="11265" width="14" style="275" customWidth="1"/>
    <col min="11266" max="11269" width="13.28515625" style="275" customWidth="1"/>
    <col min="11270" max="11270" width="20.140625" style="275" customWidth="1"/>
    <col min="11271" max="11271" width="23.5703125" style="275" bestFit="1" customWidth="1"/>
    <col min="11272" max="11272" width="10.140625" style="275" bestFit="1" customWidth="1"/>
    <col min="11273" max="11517" width="9.140625" style="275"/>
    <col min="11518" max="11518" width="5" style="275" customWidth="1"/>
    <col min="11519" max="11519" width="18" style="275" customWidth="1"/>
    <col min="11520" max="11520" width="33" style="275" customWidth="1"/>
    <col min="11521" max="11521" width="14" style="275" customWidth="1"/>
    <col min="11522" max="11525" width="13.28515625" style="275" customWidth="1"/>
    <col min="11526" max="11526" width="20.140625" style="275" customWidth="1"/>
    <col min="11527" max="11527" width="23.5703125" style="275" bestFit="1" customWidth="1"/>
    <col min="11528" max="11528" width="10.140625" style="275" bestFit="1" customWidth="1"/>
    <col min="11529" max="11773" width="9.140625" style="275"/>
    <col min="11774" max="11774" width="5" style="275" customWidth="1"/>
    <col min="11775" max="11775" width="18" style="275" customWidth="1"/>
    <col min="11776" max="11776" width="33" style="275" customWidth="1"/>
    <col min="11777" max="11777" width="14" style="275" customWidth="1"/>
    <col min="11778" max="11781" width="13.28515625" style="275" customWidth="1"/>
    <col min="11782" max="11782" width="20.140625" style="275" customWidth="1"/>
    <col min="11783" max="11783" width="23.5703125" style="275" bestFit="1" customWidth="1"/>
    <col min="11784" max="11784" width="10.140625" style="275" bestFit="1" customWidth="1"/>
    <col min="11785" max="12029" width="9.140625" style="275"/>
    <col min="12030" max="12030" width="5" style="275" customWidth="1"/>
    <col min="12031" max="12031" width="18" style="275" customWidth="1"/>
    <col min="12032" max="12032" width="33" style="275" customWidth="1"/>
    <col min="12033" max="12033" width="14" style="275" customWidth="1"/>
    <col min="12034" max="12037" width="13.28515625" style="275" customWidth="1"/>
    <col min="12038" max="12038" width="20.140625" style="275" customWidth="1"/>
    <col min="12039" max="12039" width="23.5703125" style="275" bestFit="1" customWidth="1"/>
    <col min="12040" max="12040" width="10.140625" style="275" bestFit="1" customWidth="1"/>
    <col min="12041" max="12285" width="9.140625" style="275"/>
    <col min="12286" max="12286" width="5" style="275" customWidth="1"/>
    <col min="12287" max="12287" width="18" style="275" customWidth="1"/>
    <col min="12288" max="12288" width="33" style="275" customWidth="1"/>
    <col min="12289" max="12289" width="14" style="275" customWidth="1"/>
    <col min="12290" max="12293" width="13.28515625" style="275" customWidth="1"/>
    <col min="12294" max="12294" width="20.140625" style="275" customWidth="1"/>
    <col min="12295" max="12295" width="23.5703125" style="275" bestFit="1" customWidth="1"/>
    <col min="12296" max="12296" width="10.140625" style="275" bestFit="1" customWidth="1"/>
    <col min="12297" max="12541" width="9.140625" style="275"/>
    <col min="12542" max="12542" width="5" style="275" customWidth="1"/>
    <col min="12543" max="12543" width="18" style="275" customWidth="1"/>
    <col min="12544" max="12544" width="33" style="275" customWidth="1"/>
    <col min="12545" max="12545" width="14" style="275" customWidth="1"/>
    <col min="12546" max="12549" width="13.28515625" style="275" customWidth="1"/>
    <col min="12550" max="12550" width="20.140625" style="275" customWidth="1"/>
    <col min="12551" max="12551" width="23.5703125" style="275" bestFit="1" customWidth="1"/>
    <col min="12552" max="12552" width="10.140625" style="275" bestFit="1" customWidth="1"/>
    <col min="12553" max="12797" width="9.140625" style="275"/>
    <col min="12798" max="12798" width="5" style="275" customWidth="1"/>
    <col min="12799" max="12799" width="18" style="275" customWidth="1"/>
    <col min="12800" max="12800" width="33" style="275" customWidth="1"/>
    <col min="12801" max="12801" width="14" style="275" customWidth="1"/>
    <col min="12802" max="12805" width="13.28515625" style="275" customWidth="1"/>
    <col min="12806" max="12806" width="20.140625" style="275" customWidth="1"/>
    <col min="12807" max="12807" width="23.5703125" style="275" bestFit="1" customWidth="1"/>
    <col min="12808" max="12808" width="10.140625" style="275" bestFit="1" customWidth="1"/>
    <col min="12809" max="13053" width="9.140625" style="275"/>
    <col min="13054" max="13054" width="5" style="275" customWidth="1"/>
    <col min="13055" max="13055" width="18" style="275" customWidth="1"/>
    <col min="13056" max="13056" width="33" style="275" customWidth="1"/>
    <col min="13057" max="13057" width="14" style="275" customWidth="1"/>
    <col min="13058" max="13061" width="13.28515625" style="275" customWidth="1"/>
    <col min="13062" max="13062" width="20.140625" style="275" customWidth="1"/>
    <col min="13063" max="13063" width="23.5703125" style="275" bestFit="1" customWidth="1"/>
    <col min="13064" max="13064" width="10.140625" style="275" bestFit="1" customWidth="1"/>
    <col min="13065" max="13309" width="9.140625" style="275"/>
    <col min="13310" max="13310" width="5" style="275" customWidth="1"/>
    <col min="13311" max="13311" width="18" style="275" customWidth="1"/>
    <col min="13312" max="13312" width="33" style="275" customWidth="1"/>
    <col min="13313" max="13313" width="14" style="275" customWidth="1"/>
    <col min="13314" max="13317" width="13.28515625" style="275" customWidth="1"/>
    <col min="13318" max="13318" width="20.140625" style="275" customWidth="1"/>
    <col min="13319" max="13319" width="23.5703125" style="275" bestFit="1" customWidth="1"/>
    <col min="13320" max="13320" width="10.140625" style="275" bestFit="1" customWidth="1"/>
    <col min="13321" max="13565" width="9.140625" style="275"/>
    <col min="13566" max="13566" width="5" style="275" customWidth="1"/>
    <col min="13567" max="13567" width="18" style="275" customWidth="1"/>
    <col min="13568" max="13568" width="33" style="275" customWidth="1"/>
    <col min="13569" max="13569" width="14" style="275" customWidth="1"/>
    <col min="13570" max="13573" width="13.28515625" style="275" customWidth="1"/>
    <col min="13574" max="13574" width="20.140625" style="275" customWidth="1"/>
    <col min="13575" max="13575" width="23.5703125" style="275" bestFit="1" customWidth="1"/>
    <col min="13576" max="13576" width="10.140625" style="275" bestFit="1" customWidth="1"/>
    <col min="13577" max="13821" width="9.140625" style="275"/>
    <col min="13822" max="13822" width="5" style="275" customWidth="1"/>
    <col min="13823" max="13823" width="18" style="275" customWidth="1"/>
    <col min="13824" max="13824" width="33" style="275" customWidth="1"/>
    <col min="13825" max="13825" width="14" style="275" customWidth="1"/>
    <col min="13826" max="13829" width="13.28515625" style="275" customWidth="1"/>
    <col min="13830" max="13830" width="20.140625" style="275" customWidth="1"/>
    <col min="13831" max="13831" width="23.5703125" style="275" bestFit="1" customWidth="1"/>
    <col min="13832" max="13832" width="10.140625" style="275" bestFit="1" customWidth="1"/>
    <col min="13833" max="14077" width="9.140625" style="275"/>
    <col min="14078" max="14078" width="5" style="275" customWidth="1"/>
    <col min="14079" max="14079" width="18" style="275" customWidth="1"/>
    <col min="14080" max="14080" width="33" style="275" customWidth="1"/>
    <col min="14081" max="14081" width="14" style="275" customWidth="1"/>
    <col min="14082" max="14085" width="13.28515625" style="275" customWidth="1"/>
    <col min="14086" max="14086" width="20.140625" style="275" customWidth="1"/>
    <col min="14087" max="14087" width="23.5703125" style="275" bestFit="1" customWidth="1"/>
    <col min="14088" max="14088" width="10.140625" style="275" bestFit="1" customWidth="1"/>
    <col min="14089" max="14333" width="9.140625" style="275"/>
    <col min="14334" max="14334" width="5" style="275" customWidth="1"/>
    <col min="14335" max="14335" width="18" style="275" customWidth="1"/>
    <col min="14336" max="14336" width="33" style="275" customWidth="1"/>
    <col min="14337" max="14337" width="14" style="275" customWidth="1"/>
    <col min="14338" max="14341" width="13.28515625" style="275" customWidth="1"/>
    <col min="14342" max="14342" width="20.140625" style="275" customWidth="1"/>
    <col min="14343" max="14343" width="23.5703125" style="275" bestFit="1" customWidth="1"/>
    <col min="14344" max="14344" width="10.140625" style="275" bestFit="1" customWidth="1"/>
    <col min="14345" max="14589" width="9.140625" style="275"/>
    <col min="14590" max="14590" width="5" style="275" customWidth="1"/>
    <col min="14591" max="14591" width="18" style="275" customWidth="1"/>
    <col min="14592" max="14592" width="33" style="275" customWidth="1"/>
    <col min="14593" max="14593" width="14" style="275" customWidth="1"/>
    <col min="14594" max="14597" width="13.28515625" style="275" customWidth="1"/>
    <col min="14598" max="14598" width="20.140625" style="275" customWidth="1"/>
    <col min="14599" max="14599" width="23.5703125" style="275" bestFit="1" customWidth="1"/>
    <col min="14600" max="14600" width="10.140625" style="275" bestFit="1" customWidth="1"/>
    <col min="14601" max="14845" width="9.140625" style="275"/>
    <col min="14846" max="14846" width="5" style="275" customWidth="1"/>
    <col min="14847" max="14847" width="18" style="275" customWidth="1"/>
    <col min="14848" max="14848" width="33" style="275" customWidth="1"/>
    <col min="14849" max="14849" width="14" style="275" customWidth="1"/>
    <col min="14850" max="14853" width="13.28515625" style="275" customWidth="1"/>
    <col min="14854" max="14854" width="20.140625" style="275" customWidth="1"/>
    <col min="14855" max="14855" width="23.5703125" style="275" bestFit="1" customWidth="1"/>
    <col min="14856" max="14856" width="10.140625" style="275" bestFit="1" customWidth="1"/>
    <col min="14857" max="15101" width="9.140625" style="275"/>
    <col min="15102" max="15102" width="5" style="275" customWidth="1"/>
    <col min="15103" max="15103" width="18" style="275" customWidth="1"/>
    <col min="15104" max="15104" width="33" style="275" customWidth="1"/>
    <col min="15105" max="15105" width="14" style="275" customWidth="1"/>
    <col min="15106" max="15109" width="13.28515625" style="275" customWidth="1"/>
    <col min="15110" max="15110" width="20.140625" style="275" customWidth="1"/>
    <col min="15111" max="15111" width="23.5703125" style="275" bestFit="1" customWidth="1"/>
    <col min="15112" max="15112" width="10.140625" style="275" bestFit="1" customWidth="1"/>
    <col min="15113" max="15357" width="9.140625" style="275"/>
    <col min="15358" max="15358" width="5" style="275" customWidth="1"/>
    <col min="15359" max="15359" width="18" style="275" customWidth="1"/>
    <col min="15360" max="15360" width="33" style="275" customWidth="1"/>
    <col min="15361" max="15361" width="14" style="275" customWidth="1"/>
    <col min="15362" max="15365" width="13.28515625" style="275" customWidth="1"/>
    <col min="15366" max="15366" width="20.140625" style="275" customWidth="1"/>
    <col min="15367" max="15367" width="23.5703125" style="275" bestFit="1" customWidth="1"/>
    <col min="15368" max="15368" width="10.140625" style="275" bestFit="1" customWidth="1"/>
    <col min="15369" max="15613" width="9.140625" style="275"/>
    <col min="15614" max="15614" width="5" style="275" customWidth="1"/>
    <col min="15615" max="15615" width="18" style="275" customWidth="1"/>
    <col min="15616" max="15616" width="33" style="275" customWidth="1"/>
    <col min="15617" max="15617" width="14" style="275" customWidth="1"/>
    <col min="15618" max="15621" width="13.28515625" style="275" customWidth="1"/>
    <col min="15622" max="15622" width="20.140625" style="275" customWidth="1"/>
    <col min="15623" max="15623" width="23.5703125" style="275" bestFit="1" customWidth="1"/>
    <col min="15624" max="15624" width="10.140625" style="275" bestFit="1" customWidth="1"/>
    <col min="15625" max="15869" width="9.140625" style="275"/>
    <col min="15870" max="15870" width="5" style="275" customWidth="1"/>
    <col min="15871" max="15871" width="18" style="275" customWidth="1"/>
    <col min="15872" max="15872" width="33" style="275" customWidth="1"/>
    <col min="15873" max="15873" width="14" style="275" customWidth="1"/>
    <col min="15874" max="15877" width="13.28515625" style="275" customWidth="1"/>
    <col min="15878" max="15878" width="20.140625" style="275" customWidth="1"/>
    <col min="15879" max="15879" width="23.5703125" style="275" bestFit="1" customWidth="1"/>
    <col min="15880" max="15880" width="10.140625" style="275" bestFit="1" customWidth="1"/>
    <col min="15881" max="16125" width="9.140625" style="275"/>
    <col min="16126" max="16126" width="5" style="275" customWidth="1"/>
    <col min="16127" max="16127" width="18" style="275" customWidth="1"/>
    <col min="16128" max="16128" width="33" style="275" customWidth="1"/>
    <col min="16129" max="16129" width="14" style="275" customWidth="1"/>
    <col min="16130" max="16133" width="13.28515625" style="275" customWidth="1"/>
    <col min="16134" max="16134" width="20.140625" style="275" customWidth="1"/>
    <col min="16135" max="16135" width="23.5703125" style="275" bestFit="1" customWidth="1"/>
    <col min="16136" max="16136" width="10.140625" style="275" bestFit="1" customWidth="1"/>
    <col min="16137" max="16384" width="9.140625" style="275"/>
  </cols>
  <sheetData>
    <row r="1" spans="1:9" s="53" customFormat="1" ht="16.5" hidden="1" customHeight="1" x14ac:dyDescent="0.3">
      <c r="B1" s="269"/>
      <c r="C1" s="270"/>
      <c r="D1" s="270"/>
      <c r="E1" s="270"/>
      <c r="F1" s="113" t="s">
        <v>279</v>
      </c>
      <c r="G1" s="84"/>
      <c r="H1" s="84"/>
    </row>
    <row r="2" spans="1:9" s="53" customFormat="1" ht="18.75" hidden="1" customHeight="1" x14ac:dyDescent="0.3">
      <c r="B2" s="269"/>
      <c r="C2" s="270"/>
      <c r="D2" s="270"/>
      <c r="E2" s="270"/>
      <c r="F2" s="271"/>
      <c r="G2" s="84"/>
      <c r="H2" s="84"/>
    </row>
    <row r="3" spans="1:9" s="53" customFormat="1" ht="18.75" hidden="1" customHeight="1" x14ac:dyDescent="0.3">
      <c r="B3" s="269"/>
      <c r="C3" s="270"/>
      <c r="D3" s="270"/>
      <c r="E3" s="270"/>
      <c r="F3" s="271"/>
      <c r="G3" s="84"/>
      <c r="H3" s="84"/>
    </row>
    <row r="4" spans="1:9" s="53" customFormat="1" ht="18.75" hidden="1" customHeight="1" x14ac:dyDescent="0.3">
      <c r="B4" s="269"/>
      <c r="C4" s="270"/>
      <c r="D4" s="270"/>
      <c r="E4" s="270"/>
      <c r="F4" s="271"/>
      <c r="G4" s="84"/>
      <c r="H4" s="84"/>
    </row>
    <row r="5" spans="1:9" s="53" customFormat="1" ht="18.75" hidden="1" customHeight="1" x14ac:dyDescent="0.3">
      <c r="B5" s="269"/>
      <c r="C5" s="270"/>
      <c r="D5" s="270"/>
      <c r="E5" s="270"/>
      <c r="F5" s="271"/>
      <c r="G5" s="84"/>
      <c r="H5" s="84"/>
    </row>
    <row r="6" spans="1:9" s="53" customFormat="1" ht="18.75" hidden="1" customHeight="1" x14ac:dyDescent="0.3">
      <c r="B6" s="269"/>
      <c r="C6" s="270"/>
      <c r="D6" s="270"/>
      <c r="E6" s="270"/>
      <c r="G6" s="84"/>
      <c r="H6" s="84"/>
    </row>
    <row r="7" spans="1:9" ht="28.5" customHeight="1" x14ac:dyDescent="0.25">
      <c r="A7" s="272"/>
      <c r="B7" s="273"/>
      <c r="C7" s="273"/>
      <c r="D7" s="273"/>
      <c r="E7" s="273"/>
      <c r="F7" s="274" t="s">
        <v>782</v>
      </c>
    </row>
    <row r="8" spans="1:9" ht="35.25" customHeight="1" x14ac:dyDescent="0.25">
      <c r="A8" s="1240" t="s">
        <v>457</v>
      </c>
      <c r="B8" s="1240"/>
      <c r="C8" s="1240"/>
      <c r="D8" s="1240"/>
      <c r="E8" s="1240"/>
      <c r="F8" s="1240"/>
      <c r="G8" s="716"/>
      <c r="H8" s="716"/>
      <c r="I8" s="716"/>
    </row>
    <row r="9" spans="1:9" s="277" customFormat="1" ht="27" customHeight="1" x14ac:dyDescent="0.3">
      <c r="A9" s="1327" t="s">
        <v>1103</v>
      </c>
      <c r="B9" s="1327"/>
      <c r="C9" s="1327"/>
      <c r="D9" s="1327"/>
      <c r="E9" s="1327"/>
      <c r="F9" s="1327"/>
      <c r="G9" s="276"/>
      <c r="H9" s="276"/>
    </row>
    <row r="10" spans="1:9" ht="19.5" customHeight="1" x14ac:dyDescent="0.3">
      <c r="A10" s="481" t="s">
        <v>280</v>
      </c>
      <c r="B10" s="136"/>
      <c r="C10" s="136"/>
      <c r="D10" s="136"/>
      <c r="E10" s="136"/>
      <c r="F10" s="136"/>
    </row>
    <row r="11" spans="1:9" s="53" customFormat="1" ht="39.75" customHeight="1" x14ac:dyDescent="0.3">
      <c r="A11" s="1328" t="s">
        <v>783</v>
      </c>
      <c r="B11" s="1328"/>
      <c r="C11" s="1328"/>
      <c r="D11" s="1328"/>
      <c r="E11" s="1328"/>
      <c r="F11" s="1328"/>
      <c r="G11" s="103"/>
      <c r="H11" s="103"/>
      <c r="I11" s="103"/>
    </row>
    <row r="12" spans="1:9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84"/>
      <c r="H12" s="84"/>
    </row>
    <row r="13" spans="1:9" s="53" customFormat="1" ht="17.25" customHeight="1" x14ac:dyDescent="0.3">
      <c r="A13" s="279"/>
      <c r="B13" s="279"/>
      <c r="C13" s="279"/>
      <c r="D13" s="279"/>
      <c r="E13" s="280"/>
      <c r="F13" s="279"/>
      <c r="G13" s="84"/>
      <c r="H13" s="84"/>
    </row>
    <row r="14" spans="1:9" ht="41.25" customHeight="1" x14ac:dyDescent="0.25">
      <c r="A14" s="1329" t="s">
        <v>282</v>
      </c>
      <c r="B14" s="1329" t="s">
        <v>784</v>
      </c>
      <c r="C14" s="1329" t="s">
        <v>785</v>
      </c>
      <c r="D14" s="1329" t="s">
        <v>340</v>
      </c>
      <c r="E14" s="1329" t="s">
        <v>786</v>
      </c>
      <c r="F14" s="1332" t="s">
        <v>787</v>
      </c>
    </row>
    <row r="15" spans="1:9" ht="18" customHeight="1" x14ac:dyDescent="0.25">
      <c r="A15" s="1330"/>
      <c r="B15" s="1330"/>
      <c r="C15" s="1330"/>
      <c r="D15" s="1330"/>
      <c r="E15" s="1330"/>
      <c r="F15" s="1333"/>
    </row>
    <row r="16" spans="1:9" ht="53.25" customHeight="1" x14ac:dyDescent="0.25">
      <c r="A16" s="1330"/>
      <c r="B16" s="1330"/>
      <c r="C16" s="1330"/>
      <c r="D16" s="1331"/>
      <c r="E16" s="1331"/>
      <c r="F16" s="1333"/>
    </row>
    <row r="17" spans="1:9" s="282" customFormat="1" ht="22.5" customHeight="1" x14ac:dyDescent="0.25">
      <c r="A17" s="750">
        <v>1</v>
      </c>
      <c r="B17" s="750">
        <v>2</v>
      </c>
      <c r="C17" s="750">
        <v>3</v>
      </c>
      <c r="D17" s="750">
        <v>4</v>
      </c>
      <c r="E17" s="750">
        <v>5</v>
      </c>
      <c r="F17" s="751" t="s">
        <v>788</v>
      </c>
      <c r="G17" s="281"/>
      <c r="H17" s="281"/>
    </row>
    <row r="18" spans="1:9" s="282" customFormat="1" ht="57.75" customHeight="1" x14ac:dyDescent="0.25">
      <c r="A18" s="717">
        <v>1</v>
      </c>
      <c r="B18" s="763" t="s">
        <v>837</v>
      </c>
      <c r="C18" s="718">
        <f>F18/E18/D18</f>
        <v>8.9871991666666649</v>
      </c>
      <c r="D18" s="749">
        <v>12</v>
      </c>
      <c r="E18" s="719">
        <v>5000</v>
      </c>
      <c r="F18" s="720">
        <f>540000-768.05</f>
        <v>539231.94999999995</v>
      </c>
      <c r="G18" s="281"/>
      <c r="H18" s="281"/>
      <c r="I18" s="281"/>
    </row>
    <row r="19" spans="1:9" s="282" customFormat="1" ht="36" customHeight="1" x14ac:dyDescent="0.25">
      <c r="A19" s="1326" t="s">
        <v>295</v>
      </c>
      <c r="B19" s="1326"/>
      <c r="C19" s="756">
        <f>SUM(C18:C18)</f>
        <v>8.9871991666666649</v>
      </c>
      <c r="D19" s="757">
        <f>SUM(D18:D18)</f>
        <v>12</v>
      </c>
      <c r="E19" s="756">
        <f>SUM(E18:E18)</f>
        <v>5000</v>
      </c>
      <c r="F19" s="758">
        <f>ROUND(F18,2)</f>
        <v>539231.94999999995</v>
      </c>
      <c r="G19" s="281"/>
      <c r="H19" s="281"/>
    </row>
    <row r="20" spans="1:9" x14ac:dyDescent="0.25">
      <c r="A20" s="721"/>
      <c r="B20" s="721"/>
      <c r="C20" s="721"/>
      <c r="D20" s="721"/>
      <c r="E20" s="721"/>
      <c r="F20" s="722"/>
    </row>
    <row r="21" spans="1:9" s="699" customFormat="1" ht="23.25" customHeight="1" x14ac:dyDescent="0.25">
      <c r="A21" s="1083" t="s">
        <v>762</v>
      </c>
      <c r="E21" s="697"/>
      <c r="F21" s="1084" t="s">
        <v>1131</v>
      </c>
    </row>
    <row r="22" spans="1:9" s="698" customFormat="1" ht="12.75" x14ac:dyDescent="0.25">
      <c r="E22" s="723" t="s">
        <v>131</v>
      </c>
      <c r="F22" s="298" t="s">
        <v>132</v>
      </c>
    </row>
    <row r="23" spans="1:9" s="699" customFormat="1" ht="18.75" x14ac:dyDescent="0.25">
      <c r="F23" s="41"/>
    </row>
    <row r="24" spans="1:9" s="699" customFormat="1" ht="23.25" customHeight="1" x14ac:dyDescent="0.25">
      <c r="A24" s="696" t="s">
        <v>133</v>
      </c>
      <c r="E24" s="697"/>
      <c r="F24" s="869" t="s">
        <v>1104</v>
      </c>
    </row>
    <row r="25" spans="1:9" s="698" customFormat="1" ht="12.75" x14ac:dyDescent="0.25">
      <c r="E25" s="723" t="s">
        <v>131</v>
      </c>
      <c r="F25" s="298" t="s">
        <v>132</v>
      </c>
    </row>
    <row r="35" s="275" customFormat="1" hidden="1" x14ac:dyDescent="0.25"/>
    <row r="36" s="275" customFormat="1" hidden="1" x14ac:dyDescent="0.25"/>
    <row r="37" s="275" customFormat="1" hidden="1" x14ac:dyDescent="0.25"/>
    <row r="38" s="275" customFormat="1" hidden="1" x14ac:dyDescent="0.25"/>
    <row r="39" s="275" customFormat="1" hidden="1" x14ac:dyDescent="0.25"/>
    <row r="40" s="275" customFormat="1" hidden="1" x14ac:dyDescent="0.25"/>
    <row r="41" s="275" customFormat="1" hidden="1" x14ac:dyDescent="0.25"/>
    <row r="46" s="275" customFormat="1" hidden="1" x14ac:dyDescent="0.25"/>
    <row r="47" s="275" customFormat="1" hidden="1" x14ac:dyDescent="0.25"/>
    <row r="48" s="275" customFormat="1" hidden="1" x14ac:dyDescent="0.25"/>
    <row r="49" s="275" customFormat="1" hidden="1" x14ac:dyDescent="0.25"/>
    <row r="50" s="275" customFormat="1" hidden="1" x14ac:dyDescent="0.25"/>
    <row r="51" s="275" customFormat="1" hidden="1" x14ac:dyDescent="0.25"/>
    <row r="52" s="275" customFormat="1" hidden="1" x14ac:dyDescent="0.25"/>
    <row r="53" s="275" customFormat="1" hidden="1" x14ac:dyDescent="0.25"/>
    <row r="57" s="275" customFormat="1" hidden="1" x14ac:dyDescent="0.25"/>
    <row r="58" s="275" customFormat="1" hidden="1" x14ac:dyDescent="0.25"/>
    <row r="59" s="275" customFormat="1" hidden="1" x14ac:dyDescent="0.25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view="pageBreakPreview" topLeftCell="A7" zoomScale="80" zoomScaleSheetLayoutView="80" workbookViewId="0">
      <selection activeCell="R39" sqref="R39"/>
    </sheetView>
  </sheetViews>
  <sheetFormatPr defaultRowHeight="18" x14ac:dyDescent="0.25"/>
  <cols>
    <col min="1" max="1" width="5" style="275" customWidth="1"/>
    <col min="2" max="2" width="53.42578125" style="275" customWidth="1"/>
    <col min="3" max="6" width="27.7109375" style="275" customWidth="1"/>
    <col min="7" max="7" width="23.5703125" style="52" bestFit="1" customWidth="1"/>
    <col min="8" max="8" width="10.140625" style="52" bestFit="1" customWidth="1"/>
    <col min="9" max="15" width="9.140625" style="275"/>
    <col min="16" max="16" width="27" style="275" customWidth="1"/>
    <col min="17" max="253" width="9.140625" style="275"/>
    <col min="254" max="254" width="5" style="275" customWidth="1"/>
    <col min="255" max="255" width="18" style="275" customWidth="1"/>
    <col min="256" max="256" width="33" style="275" customWidth="1"/>
    <col min="257" max="257" width="14" style="275" customWidth="1"/>
    <col min="258" max="261" width="13.28515625" style="275" customWidth="1"/>
    <col min="262" max="262" width="20.140625" style="275" customWidth="1"/>
    <col min="263" max="263" width="23.5703125" style="275" bestFit="1" customWidth="1"/>
    <col min="264" max="264" width="10.140625" style="275" bestFit="1" customWidth="1"/>
    <col min="265" max="509" width="9.140625" style="275"/>
    <col min="510" max="510" width="5" style="275" customWidth="1"/>
    <col min="511" max="511" width="18" style="275" customWidth="1"/>
    <col min="512" max="512" width="33" style="275" customWidth="1"/>
    <col min="513" max="513" width="14" style="275" customWidth="1"/>
    <col min="514" max="517" width="13.28515625" style="275" customWidth="1"/>
    <col min="518" max="518" width="20.140625" style="275" customWidth="1"/>
    <col min="519" max="519" width="23.5703125" style="275" bestFit="1" customWidth="1"/>
    <col min="520" max="520" width="10.140625" style="275" bestFit="1" customWidth="1"/>
    <col min="521" max="765" width="9.140625" style="275"/>
    <col min="766" max="766" width="5" style="275" customWidth="1"/>
    <col min="767" max="767" width="18" style="275" customWidth="1"/>
    <col min="768" max="768" width="33" style="275" customWidth="1"/>
    <col min="769" max="769" width="14" style="275" customWidth="1"/>
    <col min="770" max="773" width="13.28515625" style="275" customWidth="1"/>
    <col min="774" max="774" width="20.140625" style="275" customWidth="1"/>
    <col min="775" max="775" width="23.5703125" style="275" bestFit="1" customWidth="1"/>
    <col min="776" max="776" width="10.140625" style="275" bestFit="1" customWidth="1"/>
    <col min="777" max="1021" width="9.140625" style="275"/>
    <col min="1022" max="1022" width="5" style="275" customWidth="1"/>
    <col min="1023" max="1023" width="18" style="275" customWidth="1"/>
    <col min="1024" max="1024" width="33" style="275" customWidth="1"/>
    <col min="1025" max="1025" width="14" style="275" customWidth="1"/>
    <col min="1026" max="1029" width="13.28515625" style="275" customWidth="1"/>
    <col min="1030" max="1030" width="20.140625" style="275" customWidth="1"/>
    <col min="1031" max="1031" width="23.5703125" style="275" bestFit="1" customWidth="1"/>
    <col min="1032" max="1032" width="10.140625" style="275" bestFit="1" customWidth="1"/>
    <col min="1033" max="1277" width="9.140625" style="275"/>
    <col min="1278" max="1278" width="5" style="275" customWidth="1"/>
    <col min="1279" max="1279" width="18" style="275" customWidth="1"/>
    <col min="1280" max="1280" width="33" style="275" customWidth="1"/>
    <col min="1281" max="1281" width="14" style="275" customWidth="1"/>
    <col min="1282" max="1285" width="13.28515625" style="275" customWidth="1"/>
    <col min="1286" max="1286" width="20.140625" style="275" customWidth="1"/>
    <col min="1287" max="1287" width="23.5703125" style="275" bestFit="1" customWidth="1"/>
    <col min="1288" max="1288" width="10.140625" style="275" bestFit="1" customWidth="1"/>
    <col min="1289" max="1533" width="9.140625" style="275"/>
    <col min="1534" max="1534" width="5" style="275" customWidth="1"/>
    <col min="1535" max="1535" width="18" style="275" customWidth="1"/>
    <col min="1536" max="1536" width="33" style="275" customWidth="1"/>
    <col min="1537" max="1537" width="14" style="275" customWidth="1"/>
    <col min="1538" max="1541" width="13.28515625" style="275" customWidth="1"/>
    <col min="1542" max="1542" width="20.140625" style="275" customWidth="1"/>
    <col min="1543" max="1543" width="23.5703125" style="275" bestFit="1" customWidth="1"/>
    <col min="1544" max="1544" width="10.140625" style="275" bestFit="1" customWidth="1"/>
    <col min="1545" max="1789" width="9.140625" style="275"/>
    <col min="1790" max="1790" width="5" style="275" customWidth="1"/>
    <col min="1791" max="1791" width="18" style="275" customWidth="1"/>
    <col min="1792" max="1792" width="33" style="275" customWidth="1"/>
    <col min="1793" max="1793" width="14" style="275" customWidth="1"/>
    <col min="1794" max="1797" width="13.28515625" style="275" customWidth="1"/>
    <col min="1798" max="1798" width="20.140625" style="275" customWidth="1"/>
    <col min="1799" max="1799" width="23.5703125" style="275" bestFit="1" customWidth="1"/>
    <col min="1800" max="1800" width="10.140625" style="275" bestFit="1" customWidth="1"/>
    <col min="1801" max="2045" width="9.140625" style="275"/>
    <col min="2046" max="2046" width="5" style="275" customWidth="1"/>
    <col min="2047" max="2047" width="18" style="275" customWidth="1"/>
    <col min="2048" max="2048" width="33" style="275" customWidth="1"/>
    <col min="2049" max="2049" width="14" style="275" customWidth="1"/>
    <col min="2050" max="2053" width="13.28515625" style="275" customWidth="1"/>
    <col min="2054" max="2054" width="20.140625" style="275" customWidth="1"/>
    <col min="2055" max="2055" width="23.5703125" style="275" bestFit="1" customWidth="1"/>
    <col min="2056" max="2056" width="10.140625" style="275" bestFit="1" customWidth="1"/>
    <col min="2057" max="2301" width="9.140625" style="275"/>
    <col min="2302" max="2302" width="5" style="275" customWidth="1"/>
    <col min="2303" max="2303" width="18" style="275" customWidth="1"/>
    <col min="2304" max="2304" width="33" style="275" customWidth="1"/>
    <col min="2305" max="2305" width="14" style="275" customWidth="1"/>
    <col min="2306" max="2309" width="13.28515625" style="275" customWidth="1"/>
    <col min="2310" max="2310" width="20.140625" style="275" customWidth="1"/>
    <col min="2311" max="2311" width="23.5703125" style="275" bestFit="1" customWidth="1"/>
    <col min="2312" max="2312" width="10.140625" style="275" bestFit="1" customWidth="1"/>
    <col min="2313" max="2557" width="9.140625" style="275"/>
    <col min="2558" max="2558" width="5" style="275" customWidth="1"/>
    <col min="2559" max="2559" width="18" style="275" customWidth="1"/>
    <col min="2560" max="2560" width="33" style="275" customWidth="1"/>
    <col min="2561" max="2561" width="14" style="275" customWidth="1"/>
    <col min="2562" max="2565" width="13.28515625" style="275" customWidth="1"/>
    <col min="2566" max="2566" width="20.140625" style="275" customWidth="1"/>
    <col min="2567" max="2567" width="23.5703125" style="275" bestFit="1" customWidth="1"/>
    <col min="2568" max="2568" width="10.140625" style="275" bestFit="1" customWidth="1"/>
    <col min="2569" max="2813" width="9.140625" style="275"/>
    <col min="2814" max="2814" width="5" style="275" customWidth="1"/>
    <col min="2815" max="2815" width="18" style="275" customWidth="1"/>
    <col min="2816" max="2816" width="33" style="275" customWidth="1"/>
    <col min="2817" max="2817" width="14" style="275" customWidth="1"/>
    <col min="2818" max="2821" width="13.28515625" style="275" customWidth="1"/>
    <col min="2822" max="2822" width="20.140625" style="275" customWidth="1"/>
    <col min="2823" max="2823" width="23.5703125" style="275" bestFit="1" customWidth="1"/>
    <col min="2824" max="2824" width="10.140625" style="275" bestFit="1" customWidth="1"/>
    <col min="2825" max="3069" width="9.140625" style="275"/>
    <col min="3070" max="3070" width="5" style="275" customWidth="1"/>
    <col min="3071" max="3071" width="18" style="275" customWidth="1"/>
    <col min="3072" max="3072" width="33" style="275" customWidth="1"/>
    <col min="3073" max="3073" width="14" style="275" customWidth="1"/>
    <col min="3074" max="3077" width="13.28515625" style="275" customWidth="1"/>
    <col min="3078" max="3078" width="20.140625" style="275" customWidth="1"/>
    <col min="3079" max="3079" width="23.5703125" style="275" bestFit="1" customWidth="1"/>
    <col min="3080" max="3080" width="10.140625" style="275" bestFit="1" customWidth="1"/>
    <col min="3081" max="3325" width="9.140625" style="275"/>
    <col min="3326" max="3326" width="5" style="275" customWidth="1"/>
    <col min="3327" max="3327" width="18" style="275" customWidth="1"/>
    <col min="3328" max="3328" width="33" style="275" customWidth="1"/>
    <col min="3329" max="3329" width="14" style="275" customWidth="1"/>
    <col min="3330" max="3333" width="13.28515625" style="275" customWidth="1"/>
    <col min="3334" max="3334" width="20.140625" style="275" customWidth="1"/>
    <col min="3335" max="3335" width="23.5703125" style="275" bestFit="1" customWidth="1"/>
    <col min="3336" max="3336" width="10.140625" style="275" bestFit="1" customWidth="1"/>
    <col min="3337" max="3581" width="9.140625" style="275"/>
    <col min="3582" max="3582" width="5" style="275" customWidth="1"/>
    <col min="3583" max="3583" width="18" style="275" customWidth="1"/>
    <col min="3584" max="3584" width="33" style="275" customWidth="1"/>
    <col min="3585" max="3585" width="14" style="275" customWidth="1"/>
    <col min="3586" max="3589" width="13.28515625" style="275" customWidth="1"/>
    <col min="3590" max="3590" width="20.140625" style="275" customWidth="1"/>
    <col min="3591" max="3591" width="23.5703125" style="275" bestFit="1" customWidth="1"/>
    <col min="3592" max="3592" width="10.140625" style="275" bestFit="1" customWidth="1"/>
    <col min="3593" max="3837" width="9.140625" style="275"/>
    <col min="3838" max="3838" width="5" style="275" customWidth="1"/>
    <col min="3839" max="3839" width="18" style="275" customWidth="1"/>
    <col min="3840" max="3840" width="33" style="275" customWidth="1"/>
    <col min="3841" max="3841" width="14" style="275" customWidth="1"/>
    <col min="3842" max="3845" width="13.28515625" style="275" customWidth="1"/>
    <col min="3846" max="3846" width="20.140625" style="275" customWidth="1"/>
    <col min="3847" max="3847" width="23.5703125" style="275" bestFit="1" customWidth="1"/>
    <col min="3848" max="3848" width="10.140625" style="275" bestFit="1" customWidth="1"/>
    <col min="3849" max="4093" width="9.140625" style="275"/>
    <col min="4094" max="4094" width="5" style="275" customWidth="1"/>
    <col min="4095" max="4095" width="18" style="275" customWidth="1"/>
    <col min="4096" max="4096" width="33" style="275" customWidth="1"/>
    <col min="4097" max="4097" width="14" style="275" customWidth="1"/>
    <col min="4098" max="4101" width="13.28515625" style="275" customWidth="1"/>
    <col min="4102" max="4102" width="20.140625" style="275" customWidth="1"/>
    <col min="4103" max="4103" width="23.5703125" style="275" bestFit="1" customWidth="1"/>
    <col min="4104" max="4104" width="10.140625" style="275" bestFit="1" customWidth="1"/>
    <col min="4105" max="4349" width="9.140625" style="275"/>
    <col min="4350" max="4350" width="5" style="275" customWidth="1"/>
    <col min="4351" max="4351" width="18" style="275" customWidth="1"/>
    <col min="4352" max="4352" width="33" style="275" customWidth="1"/>
    <col min="4353" max="4353" width="14" style="275" customWidth="1"/>
    <col min="4354" max="4357" width="13.28515625" style="275" customWidth="1"/>
    <col min="4358" max="4358" width="20.140625" style="275" customWidth="1"/>
    <col min="4359" max="4359" width="23.5703125" style="275" bestFit="1" customWidth="1"/>
    <col min="4360" max="4360" width="10.140625" style="275" bestFit="1" customWidth="1"/>
    <col min="4361" max="4605" width="9.140625" style="275"/>
    <col min="4606" max="4606" width="5" style="275" customWidth="1"/>
    <col min="4607" max="4607" width="18" style="275" customWidth="1"/>
    <col min="4608" max="4608" width="33" style="275" customWidth="1"/>
    <col min="4609" max="4609" width="14" style="275" customWidth="1"/>
    <col min="4610" max="4613" width="13.28515625" style="275" customWidth="1"/>
    <col min="4614" max="4614" width="20.140625" style="275" customWidth="1"/>
    <col min="4615" max="4615" width="23.5703125" style="275" bestFit="1" customWidth="1"/>
    <col min="4616" max="4616" width="10.140625" style="275" bestFit="1" customWidth="1"/>
    <col min="4617" max="4861" width="9.140625" style="275"/>
    <col min="4862" max="4862" width="5" style="275" customWidth="1"/>
    <col min="4863" max="4863" width="18" style="275" customWidth="1"/>
    <col min="4864" max="4864" width="33" style="275" customWidth="1"/>
    <col min="4865" max="4865" width="14" style="275" customWidth="1"/>
    <col min="4866" max="4869" width="13.28515625" style="275" customWidth="1"/>
    <col min="4870" max="4870" width="20.140625" style="275" customWidth="1"/>
    <col min="4871" max="4871" width="23.5703125" style="275" bestFit="1" customWidth="1"/>
    <col min="4872" max="4872" width="10.140625" style="275" bestFit="1" customWidth="1"/>
    <col min="4873" max="5117" width="9.140625" style="275"/>
    <col min="5118" max="5118" width="5" style="275" customWidth="1"/>
    <col min="5119" max="5119" width="18" style="275" customWidth="1"/>
    <col min="5120" max="5120" width="33" style="275" customWidth="1"/>
    <col min="5121" max="5121" width="14" style="275" customWidth="1"/>
    <col min="5122" max="5125" width="13.28515625" style="275" customWidth="1"/>
    <col min="5126" max="5126" width="20.140625" style="275" customWidth="1"/>
    <col min="5127" max="5127" width="23.5703125" style="275" bestFit="1" customWidth="1"/>
    <col min="5128" max="5128" width="10.140625" style="275" bestFit="1" customWidth="1"/>
    <col min="5129" max="5373" width="9.140625" style="275"/>
    <col min="5374" max="5374" width="5" style="275" customWidth="1"/>
    <col min="5375" max="5375" width="18" style="275" customWidth="1"/>
    <col min="5376" max="5376" width="33" style="275" customWidth="1"/>
    <col min="5377" max="5377" width="14" style="275" customWidth="1"/>
    <col min="5378" max="5381" width="13.28515625" style="275" customWidth="1"/>
    <col min="5382" max="5382" width="20.140625" style="275" customWidth="1"/>
    <col min="5383" max="5383" width="23.5703125" style="275" bestFit="1" customWidth="1"/>
    <col min="5384" max="5384" width="10.140625" style="275" bestFit="1" customWidth="1"/>
    <col min="5385" max="5629" width="9.140625" style="275"/>
    <col min="5630" max="5630" width="5" style="275" customWidth="1"/>
    <col min="5631" max="5631" width="18" style="275" customWidth="1"/>
    <col min="5632" max="5632" width="33" style="275" customWidth="1"/>
    <col min="5633" max="5633" width="14" style="275" customWidth="1"/>
    <col min="5634" max="5637" width="13.28515625" style="275" customWidth="1"/>
    <col min="5638" max="5638" width="20.140625" style="275" customWidth="1"/>
    <col min="5639" max="5639" width="23.5703125" style="275" bestFit="1" customWidth="1"/>
    <col min="5640" max="5640" width="10.140625" style="275" bestFit="1" customWidth="1"/>
    <col min="5641" max="5885" width="9.140625" style="275"/>
    <col min="5886" max="5886" width="5" style="275" customWidth="1"/>
    <col min="5887" max="5887" width="18" style="275" customWidth="1"/>
    <col min="5888" max="5888" width="33" style="275" customWidth="1"/>
    <col min="5889" max="5889" width="14" style="275" customWidth="1"/>
    <col min="5890" max="5893" width="13.28515625" style="275" customWidth="1"/>
    <col min="5894" max="5894" width="20.140625" style="275" customWidth="1"/>
    <col min="5895" max="5895" width="23.5703125" style="275" bestFit="1" customWidth="1"/>
    <col min="5896" max="5896" width="10.140625" style="275" bestFit="1" customWidth="1"/>
    <col min="5897" max="6141" width="9.140625" style="275"/>
    <col min="6142" max="6142" width="5" style="275" customWidth="1"/>
    <col min="6143" max="6143" width="18" style="275" customWidth="1"/>
    <col min="6144" max="6144" width="33" style="275" customWidth="1"/>
    <col min="6145" max="6145" width="14" style="275" customWidth="1"/>
    <col min="6146" max="6149" width="13.28515625" style="275" customWidth="1"/>
    <col min="6150" max="6150" width="20.140625" style="275" customWidth="1"/>
    <col min="6151" max="6151" width="23.5703125" style="275" bestFit="1" customWidth="1"/>
    <col min="6152" max="6152" width="10.140625" style="275" bestFit="1" customWidth="1"/>
    <col min="6153" max="6397" width="9.140625" style="275"/>
    <col min="6398" max="6398" width="5" style="275" customWidth="1"/>
    <col min="6399" max="6399" width="18" style="275" customWidth="1"/>
    <col min="6400" max="6400" width="33" style="275" customWidth="1"/>
    <col min="6401" max="6401" width="14" style="275" customWidth="1"/>
    <col min="6402" max="6405" width="13.28515625" style="275" customWidth="1"/>
    <col min="6406" max="6406" width="20.140625" style="275" customWidth="1"/>
    <col min="6407" max="6407" width="23.5703125" style="275" bestFit="1" customWidth="1"/>
    <col min="6408" max="6408" width="10.140625" style="275" bestFit="1" customWidth="1"/>
    <col min="6409" max="6653" width="9.140625" style="275"/>
    <col min="6654" max="6654" width="5" style="275" customWidth="1"/>
    <col min="6655" max="6655" width="18" style="275" customWidth="1"/>
    <col min="6656" max="6656" width="33" style="275" customWidth="1"/>
    <col min="6657" max="6657" width="14" style="275" customWidth="1"/>
    <col min="6658" max="6661" width="13.28515625" style="275" customWidth="1"/>
    <col min="6662" max="6662" width="20.140625" style="275" customWidth="1"/>
    <col min="6663" max="6663" width="23.5703125" style="275" bestFit="1" customWidth="1"/>
    <col min="6664" max="6664" width="10.140625" style="275" bestFit="1" customWidth="1"/>
    <col min="6665" max="6909" width="9.140625" style="275"/>
    <col min="6910" max="6910" width="5" style="275" customWidth="1"/>
    <col min="6911" max="6911" width="18" style="275" customWidth="1"/>
    <col min="6912" max="6912" width="33" style="275" customWidth="1"/>
    <col min="6913" max="6913" width="14" style="275" customWidth="1"/>
    <col min="6914" max="6917" width="13.28515625" style="275" customWidth="1"/>
    <col min="6918" max="6918" width="20.140625" style="275" customWidth="1"/>
    <col min="6919" max="6919" width="23.5703125" style="275" bestFit="1" customWidth="1"/>
    <col min="6920" max="6920" width="10.140625" style="275" bestFit="1" customWidth="1"/>
    <col min="6921" max="7165" width="9.140625" style="275"/>
    <col min="7166" max="7166" width="5" style="275" customWidth="1"/>
    <col min="7167" max="7167" width="18" style="275" customWidth="1"/>
    <col min="7168" max="7168" width="33" style="275" customWidth="1"/>
    <col min="7169" max="7169" width="14" style="275" customWidth="1"/>
    <col min="7170" max="7173" width="13.28515625" style="275" customWidth="1"/>
    <col min="7174" max="7174" width="20.140625" style="275" customWidth="1"/>
    <col min="7175" max="7175" width="23.5703125" style="275" bestFit="1" customWidth="1"/>
    <col min="7176" max="7176" width="10.140625" style="275" bestFit="1" customWidth="1"/>
    <col min="7177" max="7421" width="9.140625" style="275"/>
    <col min="7422" max="7422" width="5" style="275" customWidth="1"/>
    <col min="7423" max="7423" width="18" style="275" customWidth="1"/>
    <col min="7424" max="7424" width="33" style="275" customWidth="1"/>
    <col min="7425" max="7425" width="14" style="275" customWidth="1"/>
    <col min="7426" max="7429" width="13.28515625" style="275" customWidth="1"/>
    <col min="7430" max="7430" width="20.140625" style="275" customWidth="1"/>
    <col min="7431" max="7431" width="23.5703125" style="275" bestFit="1" customWidth="1"/>
    <col min="7432" max="7432" width="10.140625" style="275" bestFit="1" customWidth="1"/>
    <col min="7433" max="7677" width="9.140625" style="275"/>
    <col min="7678" max="7678" width="5" style="275" customWidth="1"/>
    <col min="7679" max="7679" width="18" style="275" customWidth="1"/>
    <col min="7680" max="7680" width="33" style="275" customWidth="1"/>
    <col min="7681" max="7681" width="14" style="275" customWidth="1"/>
    <col min="7682" max="7685" width="13.28515625" style="275" customWidth="1"/>
    <col min="7686" max="7686" width="20.140625" style="275" customWidth="1"/>
    <col min="7687" max="7687" width="23.5703125" style="275" bestFit="1" customWidth="1"/>
    <col min="7688" max="7688" width="10.140625" style="275" bestFit="1" customWidth="1"/>
    <col min="7689" max="7933" width="9.140625" style="275"/>
    <col min="7934" max="7934" width="5" style="275" customWidth="1"/>
    <col min="7935" max="7935" width="18" style="275" customWidth="1"/>
    <col min="7936" max="7936" width="33" style="275" customWidth="1"/>
    <col min="7937" max="7937" width="14" style="275" customWidth="1"/>
    <col min="7938" max="7941" width="13.28515625" style="275" customWidth="1"/>
    <col min="7942" max="7942" width="20.140625" style="275" customWidth="1"/>
    <col min="7943" max="7943" width="23.5703125" style="275" bestFit="1" customWidth="1"/>
    <col min="7944" max="7944" width="10.140625" style="275" bestFit="1" customWidth="1"/>
    <col min="7945" max="8189" width="9.140625" style="275"/>
    <col min="8190" max="8190" width="5" style="275" customWidth="1"/>
    <col min="8191" max="8191" width="18" style="275" customWidth="1"/>
    <col min="8192" max="8192" width="33" style="275" customWidth="1"/>
    <col min="8193" max="8193" width="14" style="275" customWidth="1"/>
    <col min="8194" max="8197" width="13.28515625" style="275" customWidth="1"/>
    <col min="8198" max="8198" width="20.140625" style="275" customWidth="1"/>
    <col min="8199" max="8199" width="23.5703125" style="275" bestFit="1" customWidth="1"/>
    <col min="8200" max="8200" width="10.140625" style="275" bestFit="1" customWidth="1"/>
    <col min="8201" max="8445" width="9.140625" style="275"/>
    <col min="8446" max="8446" width="5" style="275" customWidth="1"/>
    <col min="8447" max="8447" width="18" style="275" customWidth="1"/>
    <col min="8448" max="8448" width="33" style="275" customWidth="1"/>
    <col min="8449" max="8449" width="14" style="275" customWidth="1"/>
    <col min="8450" max="8453" width="13.28515625" style="275" customWidth="1"/>
    <col min="8454" max="8454" width="20.140625" style="275" customWidth="1"/>
    <col min="8455" max="8455" width="23.5703125" style="275" bestFit="1" customWidth="1"/>
    <col min="8456" max="8456" width="10.140625" style="275" bestFit="1" customWidth="1"/>
    <col min="8457" max="8701" width="9.140625" style="275"/>
    <col min="8702" max="8702" width="5" style="275" customWidth="1"/>
    <col min="8703" max="8703" width="18" style="275" customWidth="1"/>
    <col min="8704" max="8704" width="33" style="275" customWidth="1"/>
    <col min="8705" max="8705" width="14" style="275" customWidth="1"/>
    <col min="8706" max="8709" width="13.28515625" style="275" customWidth="1"/>
    <col min="8710" max="8710" width="20.140625" style="275" customWidth="1"/>
    <col min="8711" max="8711" width="23.5703125" style="275" bestFit="1" customWidth="1"/>
    <col min="8712" max="8712" width="10.140625" style="275" bestFit="1" customWidth="1"/>
    <col min="8713" max="8957" width="9.140625" style="275"/>
    <col min="8958" max="8958" width="5" style="275" customWidth="1"/>
    <col min="8959" max="8959" width="18" style="275" customWidth="1"/>
    <col min="8960" max="8960" width="33" style="275" customWidth="1"/>
    <col min="8961" max="8961" width="14" style="275" customWidth="1"/>
    <col min="8962" max="8965" width="13.28515625" style="275" customWidth="1"/>
    <col min="8966" max="8966" width="20.140625" style="275" customWidth="1"/>
    <col min="8967" max="8967" width="23.5703125" style="275" bestFit="1" customWidth="1"/>
    <col min="8968" max="8968" width="10.140625" style="275" bestFit="1" customWidth="1"/>
    <col min="8969" max="9213" width="9.140625" style="275"/>
    <col min="9214" max="9214" width="5" style="275" customWidth="1"/>
    <col min="9215" max="9215" width="18" style="275" customWidth="1"/>
    <col min="9216" max="9216" width="33" style="275" customWidth="1"/>
    <col min="9217" max="9217" width="14" style="275" customWidth="1"/>
    <col min="9218" max="9221" width="13.28515625" style="275" customWidth="1"/>
    <col min="9222" max="9222" width="20.140625" style="275" customWidth="1"/>
    <col min="9223" max="9223" width="23.5703125" style="275" bestFit="1" customWidth="1"/>
    <col min="9224" max="9224" width="10.140625" style="275" bestFit="1" customWidth="1"/>
    <col min="9225" max="9469" width="9.140625" style="275"/>
    <col min="9470" max="9470" width="5" style="275" customWidth="1"/>
    <col min="9471" max="9471" width="18" style="275" customWidth="1"/>
    <col min="9472" max="9472" width="33" style="275" customWidth="1"/>
    <col min="9473" max="9473" width="14" style="275" customWidth="1"/>
    <col min="9474" max="9477" width="13.28515625" style="275" customWidth="1"/>
    <col min="9478" max="9478" width="20.140625" style="275" customWidth="1"/>
    <col min="9479" max="9479" width="23.5703125" style="275" bestFit="1" customWidth="1"/>
    <col min="9480" max="9480" width="10.140625" style="275" bestFit="1" customWidth="1"/>
    <col min="9481" max="9725" width="9.140625" style="275"/>
    <col min="9726" max="9726" width="5" style="275" customWidth="1"/>
    <col min="9727" max="9727" width="18" style="275" customWidth="1"/>
    <col min="9728" max="9728" width="33" style="275" customWidth="1"/>
    <col min="9729" max="9729" width="14" style="275" customWidth="1"/>
    <col min="9730" max="9733" width="13.28515625" style="275" customWidth="1"/>
    <col min="9734" max="9734" width="20.140625" style="275" customWidth="1"/>
    <col min="9735" max="9735" width="23.5703125" style="275" bestFit="1" customWidth="1"/>
    <col min="9736" max="9736" width="10.140625" style="275" bestFit="1" customWidth="1"/>
    <col min="9737" max="9981" width="9.140625" style="275"/>
    <col min="9982" max="9982" width="5" style="275" customWidth="1"/>
    <col min="9983" max="9983" width="18" style="275" customWidth="1"/>
    <col min="9984" max="9984" width="33" style="275" customWidth="1"/>
    <col min="9985" max="9985" width="14" style="275" customWidth="1"/>
    <col min="9986" max="9989" width="13.28515625" style="275" customWidth="1"/>
    <col min="9990" max="9990" width="20.140625" style="275" customWidth="1"/>
    <col min="9991" max="9991" width="23.5703125" style="275" bestFit="1" customWidth="1"/>
    <col min="9992" max="9992" width="10.140625" style="275" bestFit="1" customWidth="1"/>
    <col min="9993" max="10237" width="9.140625" style="275"/>
    <col min="10238" max="10238" width="5" style="275" customWidth="1"/>
    <col min="10239" max="10239" width="18" style="275" customWidth="1"/>
    <col min="10240" max="10240" width="33" style="275" customWidth="1"/>
    <col min="10241" max="10241" width="14" style="275" customWidth="1"/>
    <col min="10242" max="10245" width="13.28515625" style="275" customWidth="1"/>
    <col min="10246" max="10246" width="20.140625" style="275" customWidth="1"/>
    <col min="10247" max="10247" width="23.5703125" style="275" bestFit="1" customWidth="1"/>
    <col min="10248" max="10248" width="10.140625" style="275" bestFit="1" customWidth="1"/>
    <col min="10249" max="10493" width="9.140625" style="275"/>
    <col min="10494" max="10494" width="5" style="275" customWidth="1"/>
    <col min="10495" max="10495" width="18" style="275" customWidth="1"/>
    <col min="10496" max="10496" width="33" style="275" customWidth="1"/>
    <col min="10497" max="10497" width="14" style="275" customWidth="1"/>
    <col min="10498" max="10501" width="13.28515625" style="275" customWidth="1"/>
    <col min="10502" max="10502" width="20.140625" style="275" customWidth="1"/>
    <col min="10503" max="10503" width="23.5703125" style="275" bestFit="1" customWidth="1"/>
    <col min="10504" max="10504" width="10.140625" style="275" bestFit="1" customWidth="1"/>
    <col min="10505" max="10749" width="9.140625" style="275"/>
    <col min="10750" max="10750" width="5" style="275" customWidth="1"/>
    <col min="10751" max="10751" width="18" style="275" customWidth="1"/>
    <col min="10752" max="10752" width="33" style="275" customWidth="1"/>
    <col min="10753" max="10753" width="14" style="275" customWidth="1"/>
    <col min="10754" max="10757" width="13.28515625" style="275" customWidth="1"/>
    <col min="10758" max="10758" width="20.140625" style="275" customWidth="1"/>
    <col min="10759" max="10759" width="23.5703125" style="275" bestFit="1" customWidth="1"/>
    <col min="10760" max="10760" width="10.140625" style="275" bestFit="1" customWidth="1"/>
    <col min="10761" max="11005" width="9.140625" style="275"/>
    <col min="11006" max="11006" width="5" style="275" customWidth="1"/>
    <col min="11007" max="11007" width="18" style="275" customWidth="1"/>
    <col min="11008" max="11008" width="33" style="275" customWidth="1"/>
    <col min="11009" max="11009" width="14" style="275" customWidth="1"/>
    <col min="11010" max="11013" width="13.28515625" style="275" customWidth="1"/>
    <col min="11014" max="11014" width="20.140625" style="275" customWidth="1"/>
    <col min="11015" max="11015" width="23.5703125" style="275" bestFit="1" customWidth="1"/>
    <col min="11016" max="11016" width="10.140625" style="275" bestFit="1" customWidth="1"/>
    <col min="11017" max="11261" width="9.140625" style="275"/>
    <col min="11262" max="11262" width="5" style="275" customWidth="1"/>
    <col min="11263" max="11263" width="18" style="275" customWidth="1"/>
    <col min="11264" max="11264" width="33" style="275" customWidth="1"/>
    <col min="11265" max="11265" width="14" style="275" customWidth="1"/>
    <col min="11266" max="11269" width="13.28515625" style="275" customWidth="1"/>
    <col min="11270" max="11270" width="20.140625" style="275" customWidth="1"/>
    <col min="11271" max="11271" width="23.5703125" style="275" bestFit="1" customWidth="1"/>
    <col min="11272" max="11272" width="10.140625" style="275" bestFit="1" customWidth="1"/>
    <col min="11273" max="11517" width="9.140625" style="275"/>
    <col min="11518" max="11518" width="5" style="275" customWidth="1"/>
    <col min="11519" max="11519" width="18" style="275" customWidth="1"/>
    <col min="11520" max="11520" width="33" style="275" customWidth="1"/>
    <col min="11521" max="11521" width="14" style="275" customWidth="1"/>
    <col min="11522" max="11525" width="13.28515625" style="275" customWidth="1"/>
    <col min="11526" max="11526" width="20.140625" style="275" customWidth="1"/>
    <col min="11527" max="11527" width="23.5703125" style="275" bestFit="1" customWidth="1"/>
    <col min="11528" max="11528" width="10.140625" style="275" bestFit="1" customWidth="1"/>
    <col min="11529" max="11773" width="9.140625" style="275"/>
    <col min="11774" max="11774" width="5" style="275" customWidth="1"/>
    <col min="11775" max="11775" width="18" style="275" customWidth="1"/>
    <col min="11776" max="11776" width="33" style="275" customWidth="1"/>
    <col min="11777" max="11777" width="14" style="275" customWidth="1"/>
    <col min="11778" max="11781" width="13.28515625" style="275" customWidth="1"/>
    <col min="11782" max="11782" width="20.140625" style="275" customWidth="1"/>
    <col min="11783" max="11783" width="23.5703125" style="275" bestFit="1" customWidth="1"/>
    <col min="11784" max="11784" width="10.140625" style="275" bestFit="1" customWidth="1"/>
    <col min="11785" max="12029" width="9.140625" style="275"/>
    <col min="12030" max="12030" width="5" style="275" customWidth="1"/>
    <col min="12031" max="12031" width="18" style="275" customWidth="1"/>
    <col min="12032" max="12032" width="33" style="275" customWidth="1"/>
    <col min="12033" max="12033" width="14" style="275" customWidth="1"/>
    <col min="12034" max="12037" width="13.28515625" style="275" customWidth="1"/>
    <col min="12038" max="12038" width="20.140625" style="275" customWidth="1"/>
    <col min="12039" max="12039" width="23.5703125" style="275" bestFit="1" customWidth="1"/>
    <col min="12040" max="12040" width="10.140625" style="275" bestFit="1" customWidth="1"/>
    <col min="12041" max="12285" width="9.140625" style="275"/>
    <col min="12286" max="12286" width="5" style="275" customWidth="1"/>
    <col min="12287" max="12287" width="18" style="275" customWidth="1"/>
    <col min="12288" max="12288" width="33" style="275" customWidth="1"/>
    <col min="12289" max="12289" width="14" style="275" customWidth="1"/>
    <col min="12290" max="12293" width="13.28515625" style="275" customWidth="1"/>
    <col min="12294" max="12294" width="20.140625" style="275" customWidth="1"/>
    <col min="12295" max="12295" width="23.5703125" style="275" bestFit="1" customWidth="1"/>
    <col min="12296" max="12296" width="10.140625" style="275" bestFit="1" customWidth="1"/>
    <col min="12297" max="12541" width="9.140625" style="275"/>
    <col min="12542" max="12542" width="5" style="275" customWidth="1"/>
    <col min="12543" max="12543" width="18" style="275" customWidth="1"/>
    <col min="12544" max="12544" width="33" style="275" customWidth="1"/>
    <col min="12545" max="12545" width="14" style="275" customWidth="1"/>
    <col min="12546" max="12549" width="13.28515625" style="275" customWidth="1"/>
    <col min="12550" max="12550" width="20.140625" style="275" customWidth="1"/>
    <col min="12551" max="12551" width="23.5703125" style="275" bestFit="1" customWidth="1"/>
    <col min="12552" max="12552" width="10.140625" style="275" bestFit="1" customWidth="1"/>
    <col min="12553" max="12797" width="9.140625" style="275"/>
    <col min="12798" max="12798" width="5" style="275" customWidth="1"/>
    <col min="12799" max="12799" width="18" style="275" customWidth="1"/>
    <col min="12800" max="12800" width="33" style="275" customWidth="1"/>
    <col min="12801" max="12801" width="14" style="275" customWidth="1"/>
    <col min="12802" max="12805" width="13.28515625" style="275" customWidth="1"/>
    <col min="12806" max="12806" width="20.140625" style="275" customWidth="1"/>
    <col min="12807" max="12807" width="23.5703125" style="275" bestFit="1" customWidth="1"/>
    <col min="12808" max="12808" width="10.140625" style="275" bestFit="1" customWidth="1"/>
    <col min="12809" max="13053" width="9.140625" style="275"/>
    <col min="13054" max="13054" width="5" style="275" customWidth="1"/>
    <col min="13055" max="13055" width="18" style="275" customWidth="1"/>
    <col min="13056" max="13056" width="33" style="275" customWidth="1"/>
    <col min="13057" max="13057" width="14" style="275" customWidth="1"/>
    <col min="13058" max="13061" width="13.28515625" style="275" customWidth="1"/>
    <col min="13062" max="13062" width="20.140625" style="275" customWidth="1"/>
    <col min="13063" max="13063" width="23.5703125" style="275" bestFit="1" customWidth="1"/>
    <col min="13064" max="13064" width="10.140625" style="275" bestFit="1" customWidth="1"/>
    <col min="13065" max="13309" width="9.140625" style="275"/>
    <col min="13310" max="13310" width="5" style="275" customWidth="1"/>
    <col min="13311" max="13311" width="18" style="275" customWidth="1"/>
    <col min="13312" max="13312" width="33" style="275" customWidth="1"/>
    <col min="13313" max="13313" width="14" style="275" customWidth="1"/>
    <col min="13314" max="13317" width="13.28515625" style="275" customWidth="1"/>
    <col min="13318" max="13318" width="20.140625" style="275" customWidth="1"/>
    <col min="13319" max="13319" width="23.5703125" style="275" bestFit="1" customWidth="1"/>
    <col min="13320" max="13320" width="10.140625" style="275" bestFit="1" customWidth="1"/>
    <col min="13321" max="13565" width="9.140625" style="275"/>
    <col min="13566" max="13566" width="5" style="275" customWidth="1"/>
    <col min="13567" max="13567" width="18" style="275" customWidth="1"/>
    <col min="13568" max="13568" width="33" style="275" customWidth="1"/>
    <col min="13569" max="13569" width="14" style="275" customWidth="1"/>
    <col min="13570" max="13573" width="13.28515625" style="275" customWidth="1"/>
    <col min="13574" max="13574" width="20.140625" style="275" customWidth="1"/>
    <col min="13575" max="13575" width="23.5703125" style="275" bestFit="1" customWidth="1"/>
    <col min="13576" max="13576" width="10.140625" style="275" bestFit="1" customWidth="1"/>
    <col min="13577" max="13821" width="9.140625" style="275"/>
    <col min="13822" max="13822" width="5" style="275" customWidth="1"/>
    <col min="13823" max="13823" width="18" style="275" customWidth="1"/>
    <col min="13824" max="13824" width="33" style="275" customWidth="1"/>
    <col min="13825" max="13825" width="14" style="275" customWidth="1"/>
    <col min="13826" max="13829" width="13.28515625" style="275" customWidth="1"/>
    <col min="13830" max="13830" width="20.140625" style="275" customWidth="1"/>
    <col min="13831" max="13831" width="23.5703125" style="275" bestFit="1" customWidth="1"/>
    <col min="13832" max="13832" width="10.140625" style="275" bestFit="1" customWidth="1"/>
    <col min="13833" max="14077" width="9.140625" style="275"/>
    <col min="14078" max="14078" width="5" style="275" customWidth="1"/>
    <col min="14079" max="14079" width="18" style="275" customWidth="1"/>
    <col min="14080" max="14080" width="33" style="275" customWidth="1"/>
    <col min="14081" max="14081" width="14" style="275" customWidth="1"/>
    <col min="14082" max="14085" width="13.28515625" style="275" customWidth="1"/>
    <col min="14086" max="14086" width="20.140625" style="275" customWidth="1"/>
    <col min="14087" max="14087" width="23.5703125" style="275" bestFit="1" customWidth="1"/>
    <col min="14088" max="14088" width="10.140625" style="275" bestFit="1" customWidth="1"/>
    <col min="14089" max="14333" width="9.140625" style="275"/>
    <col min="14334" max="14334" width="5" style="275" customWidth="1"/>
    <col min="14335" max="14335" width="18" style="275" customWidth="1"/>
    <col min="14336" max="14336" width="33" style="275" customWidth="1"/>
    <col min="14337" max="14337" width="14" style="275" customWidth="1"/>
    <col min="14338" max="14341" width="13.28515625" style="275" customWidth="1"/>
    <col min="14342" max="14342" width="20.140625" style="275" customWidth="1"/>
    <col min="14343" max="14343" width="23.5703125" style="275" bestFit="1" customWidth="1"/>
    <col min="14344" max="14344" width="10.140625" style="275" bestFit="1" customWidth="1"/>
    <col min="14345" max="14589" width="9.140625" style="275"/>
    <col min="14590" max="14590" width="5" style="275" customWidth="1"/>
    <col min="14591" max="14591" width="18" style="275" customWidth="1"/>
    <col min="14592" max="14592" width="33" style="275" customWidth="1"/>
    <col min="14593" max="14593" width="14" style="275" customWidth="1"/>
    <col min="14594" max="14597" width="13.28515625" style="275" customWidth="1"/>
    <col min="14598" max="14598" width="20.140625" style="275" customWidth="1"/>
    <col min="14599" max="14599" width="23.5703125" style="275" bestFit="1" customWidth="1"/>
    <col min="14600" max="14600" width="10.140625" style="275" bestFit="1" customWidth="1"/>
    <col min="14601" max="14845" width="9.140625" style="275"/>
    <col min="14846" max="14846" width="5" style="275" customWidth="1"/>
    <col min="14847" max="14847" width="18" style="275" customWidth="1"/>
    <col min="14848" max="14848" width="33" style="275" customWidth="1"/>
    <col min="14849" max="14849" width="14" style="275" customWidth="1"/>
    <col min="14850" max="14853" width="13.28515625" style="275" customWidth="1"/>
    <col min="14854" max="14854" width="20.140625" style="275" customWidth="1"/>
    <col min="14855" max="14855" width="23.5703125" style="275" bestFit="1" customWidth="1"/>
    <col min="14856" max="14856" width="10.140625" style="275" bestFit="1" customWidth="1"/>
    <col min="14857" max="15101" width="9.140625" style="275"/>
    <col min="15102" max="15102" width="5" style="275" customWidth="1"/>
    <col min="15103" max="15103" width="18" style="275" customWidth="1"/>
    <col min="15104" max="15104" width="33" style="275" customWidth="1"/>
    <col min="15105" max="15105" width="14" style="275" customWidth="1"/>
    <col min="15106" max="15109" width="13.28515625" style="275" customWidth="1"/>
    <col min="15110" max="15110" width="20.140625" style="275" customWidth="1"/>
    <col min="15111" max="15111" width="23.5703125" style="275" bestFit="1" customWidth="1"/>
    <col min="15112" max="15112" width="10.140625" style="275" bestFit="1" customWidth="1"/>
    <col min="15113" max="15357" width="9.140625" style="275"/>
    <col min="15358" max="15358" width="5" style="275" customWidth="1"/>
    <col min="15359" max="15359" width="18" style="275" customWidth="1"/>
    <col min="15360" max="15360" width="33" style="275" customWidth="1"/>
    <col min="15361" max="15361" width="14" style="275" customWidth="1"/>
    <col min="15362" max="15365" width="13.28515625" style="275" customWidth="1"/>
    <col min="15366" max="15366" width="20.140625" style="275" customWidth="1"/>
    <col min="15367" max="15367" width="23.5703125" style="275" bestFit="1" customWidth="1"/>
    <col min="15368" max="15368" width="10.140625" style="275" bestFit="1" customWidth="1"/>
    <col min="15369" max="15613" width="9.140625" style="275"/>
    <col min="15614" max="15614" width="5" style="275" customWidth="1"/>
    <col min="15615" max="15615" width="18" style="275" customWidth="1"/>
    <col min="15616" max="15616" width="33" style="275" customWidth="1"/>
    <col min="15617" max="15617" width="14" style="275" customWidth="1"/>
    <col min="15618" max="15621" width="13.28515625" style="275" customWidth="1"/>
    <col min="15622" max="15622" width="20.140625" style="275" customWidth="1"/>
    <col min="15623" max="15623" width="23.5703125" style="275" bestFit="1" customWidth="1"/>
    <col min="15624" max="15624" width="10.140625" style="275" bestFit="1" customWidth="1"/>
    <col min="15625" max="15869" width="9.140625" style="275"/>
    <col min="15870" max="15870" width="5" style="275" customWidth="1"/>
    <col min="15871" max="15871" width="18" style="275" customWidth="1"/>
    <col min="15872" max="15872" width="33" style="275" customWidth="1"/>
    <col min="15873" max="15873" width="14" style="275" customWidth="1"/>
    <col min="15874" max="15877" width="13.28515625" style="275" customWidth="1"/>
    <col min="15878" max="15878" width="20.140625" style="275" customWidth="1"/>
    <col min="15879" max="15879" width="23.5703125" style="275" bestFit="1" customWidth="1"/>
    <col min="15880" max="15880" width="10.140625" style="275" bestFit="1" customWidth="1"/>
    <col min="15881" max="16125" width="9.140625" style="275"/>
    <col min="16126" max="16126" width="5" style="275" customWidth="1"/>
    <col min="16127" max="16127" width="18" style="275" customWidth="1"/>
    <col min="16128" max="16128" width="33" style="275" customWidth="1"/>
    <col min="16129" max="16129" width="14" style="275" customWidth="1"/>
    <col min="16130" max="16133" width="13.28515625" style="275" customWidth="1"/>
    <col min="16134" max="16134" width="20.140625" style="275" customWidth="1"/>
    <col min="16135" max="16135" width="23.5703125" style="275" bestFit="1" customWidth="1"/>
    <col min="16136" max="16136" width="10.140625" style="275" bestFit="1" customWidth="1"/>
    <col min="16137" max="16384" width="9.140625" style="275"/>
  </cols>
  <sheetData>
    <row r="1" spans="1:9" s="53" customFormat="1" ht="16.5" hidden="1" customHeight="1" x14ac:dyDescent="0.3">
      <c r="B1" s="269"/>
      <c r="C1" s="270"/>
      <c r="D1" s="270"/>
      <c r="E1" s="270"/>
      <c r="F1" s="113" t="s">
        <v>279</v>
      </c>
      <c r="G1" s="84"/>
      <c r="H1" s="84"/>
    </row>
    <row r="2" spans="1:9" s="53" customFormat="1" ht="18.75" hidden="1" customHeight="1" x14ac:dyDescent="0.3">
      <c r="B2" s="269"/>
      <c r="C2" s="270"/>
      <c r="D2" s="270"/>
      <c r="E2" s="270"/>
      <c r="F2" s="271"/>
      <c r="G2" s="84"/>
      <c r="H2" s="84"/>
    </row>
    <row r="3" spans="1:9" s="53" customFormat="1" ht="18.75" hidden="1" customHeight="1" x14ac:dyDescent="0.3">
      <c r="B3" s="269"/>
      <c r="C3" s="270"/>
      <c r="D3" s="270"/>
      <c r="E3" s="270"/>
      <c r="F3" s="271"/>
      <c r="G3" s="84"/>
      <c r="H3" s="84"/>
    </row>
    <row r="4" spans="1:9" s="53" customFormat="1" ht="18.75" hidden="1" customHeight="1" x14ac:dyDescent="0.3">
      <c r="B4" s="269"/>
      <c r="C4" s="270"/>
      <c r="D4" s="270"/>
      <c r="E4" s="270"/>
      <c r="F4" s="271"/>
      <c r="G4" s="84"/>
      <c r="H4" s="84"/>
    </row>
    <row r="5" spans="1:9" s="53" customFormat="1" ht="18.75" hidden="1" customHeight="1" x14ac:dyDescent="0.3">
      <c r="B5" s="269"/>
      <c r="C5" s="270"/>
      <c r="D5" s="270"/>
      <c r="E5" s="270"/>
      <c r="F5" s="271"/>
      <c r="G5" s="84"/>
      <c r="H5" s="84"/>
    </row>
    <row r="6" spans="1:9" s="53" customFormat="1" ht="18.75" hidden="1" customHeight="1" x14ac:dyDescent="0.3">
      <c r="B6" s="269"/>
      <c r="C6" s="270"/>
      <c r="D6" s="270"/>
      <c r="E6" s="270"/>
      <c r="G6" s="84"/>
      <c r="H6" s="84"/>
    </row>
    <row r="7" spans="1:9" ht="28.5" customHeight="1" x14ac:dyDescent="0.25">
      <c r="A7" s="272"/>
      <c r="B7" s="273"/>
      <c r="C7" s="273"/>
      <c r="D7" s="273"/>
      <c r="E7" s="273"/>
      <c r="F7" s="274" t="s">
        <v>782</v>
      </c>
    </row>
    <row r="8" spans="1:9" ht="35.25" customHeight="1" x14ac:dyDescent="0.25">
      <c r="A8" s="1240" t="s">
        <v>668</v>
      </c>
      <c r="B8" s="1240"/>
      <c r="C8" s="1240"/>
      <c r="D8" s="1240"/>
      <c r="E8" s="1240"/>
      <c r="F8" s="1240"/>
      <c r="G8" s="716"/>
      <c r="H8" s="716"/>
      <c r="I8" s="716"/>
    </row>
    <row r="9" spans="1:9" s="277" customFormat="1" ht="27" customHeight="1" x14ac:dyDescent="0.3">
      <c r="A9" s="1335" t="s">
        <v>1103</v>
      </c>
      <c r="B9" s="1335"/>
      <c r="C9" s="1335"/>
      <c r="D9" s="1335"/>
      <c r="E9" s="1335"/>
      <c r="F9" s="1335"/>
      <c r="G9" s="276"/>
      <c r="H9" s="276"/>
    </row>
    <row r="10" spans="1:9" ht="19.5" customHeight="1" x14ac:dyDescent="0.3">
      <c r="A10" s="481" t="s">
        <v>280</v>
      </c>
      <c r="B10" s="136"/>
      <c r="C10" s="136"/>
      <c r="D10" s="136"/>
      <c r="E10" s="136"/>
      <c r="F10" s="136"/>
    </row>
    <row r="11" spans="1:9" s="53" customFormat="1" ht="39.75" customHeight="1" x14ac:dyDescent="0.3">
      <c r="A11" s="1328" t="s">
        <v>783</v>
      </c>
      <c r="B11" s="1328"/>
      <c r="C11" s="1328"/>
      <c r="D11" s="1328"/>
      <c r="E11" s="1328"/>
      <c r="F11" s="1328"/>
      <c r="G11" s="103"/>
      <c r="H11" s="103"/>
      <c r="I11" s="103"/>
    </row>
    <row r="12" spans="1:9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84"/>
      <c r="H12" s="84"/>
    </row>
    <row r="13" spans="1:9" s="53" customFormat="1" ht="17.25" customHeight="1" x14ac:dyDescent="0.3">
      <c r="A13" s="279"/>
      <c r="B13" s="279"/>
      <c r="C13" s="279"/>
      <c r="D13" s="279"/>
      <c r="E13" s="280"/>
      <c r="F13" s="279"/>
      <c r="G13" s="84"/>
      <c r="H13" s="84"/>
    </row>
    <row r="14" spans="1:9" ht="41.25" customHeight="1" x14ac:dyDescent="0.25">
      <c r="A14" s="1336" t="s">
        <v>282</v>
      </c>
      <c r="B14" s="1336" t="s">
        <v>784</v>
      </c>
      <c r="C14" s="1336" t="s">
        <v>785</v>
      </c>
      <c r="D14" s="1336" t="s">
        <v>789</v>
      </c>
      <c r="E14" s="1336" t="s">
        <v>786</v>
      </c>
      <c r="F14" s="1337" t="s">
        <v>787</v>
      </c>
    </row>
    <row r="15" spans="1:9" ht="18" customHeight="1" x14ac:dyDescent="0.25">
      <c r="A15" s="1330"/>
      <c r="B15" s="1330"/>
      <c r="C15" s="1330"/>
      <c r="D15" s="1330"/>
      <c r="E15" s="1330"/>
      <c r="F15" s="1333"/>
    </row>
    <row r="16" spans="1:9" ht="53.25" customHeight="1" x14ac:dyDescent="0.25">
      <c r="A16" s="1330"/>
      <c r="B16" s="1330"/>
      <c r="C16" s="1330"/>
      <c r="D16" s="1331"/>
      <c r="E16" s="1331"/>
      <c r="F16" s="1333"/>
    </row>
    <row r="17" spans="1:9" s="282" customFormat="1" ht="22.5" customHeight="1" x14ac:dyDescent="0.25">
      <c r="A17" s="754">
        <v>1</v>
      </c>
      <c r="B17" s="754">
        <v>2</v>
      </c>
      <c r="C17" s="754">
        <v>3</v>
      </c>
      <c r="D17" s="754">
        <v>4</v>
      </c>
      <c r="E17" s="754">
        <v>5</v>
      </c>
      <c r="F17" s="755" t="s">
        <v>788</v>
      </c>
      <c r="G17" s="281"/>
      <c r="H17" s="281"/>
    </row>
    <row r="18" spans="1:9" s="282" customFormat="1" ht="57.75" customHeight="1" x14ac:dyDescent="0.25">
      <c r="A18" s="717">
        <v>1</v>
      </c>
      <c r="B18" s="763" t="s">
        <v>837</v>
      </c>
      <c r="C18" s="718">
        <f>F18/E18/D18</f>
        <v>9</v>
      </c>
      <c r="D18" s="749">
        <v>12</v>
      </c>
      <c r="E18" s="719">
        <v>5000</v>
      </c>
      <c r="F18" s="720">
        <v>540000</v>
      </c>
      <c r="G18" s="281"/>
      <c r="H18" s="281"/>
      <c r="I18" s="281"/>
    </row>
    <row r="19" spans="1:9" s="282" customFormat="1" ht="36" customHeight="1" x14ac:dyDescent="0.25">
      <c r="A19" s="1334" t="s">
        <v>295</v>
      </c>
      <c r="B19" s="1334"/>
      <c r="C19" s="761">
        <f>SUM(C18:C18)</f>
        <v>9</v>
      </c>
      <c r="D19" s="761">
        <f>SUM(D18:D18)</f>
        <v>12</v>
      </c>
      <c r="E19" s="761">
        <f>SUM(E18:E18)</f>
        <v>5000</v>
      </c>
      <c r="F19" s="762">
        <f>ROUND(F18,2)</f>
        <v>540000</v>
      </c>
      <c r="G19" s="281"/>
      <c r="H19" s="281"/>
    </row>
    <row r="20" spans="1:9" x14ac:dyDescent="0.25">
      <c r="A20" s="721"/>
      <c r="B20" s="721"/>
      <c r="C20" s="721"/>
      <c r="D20" s="721"/>
      <c r="E20" s="721"/>
      <c r="F20" s="722"/>
    </row>
    <row r="21" spans="1:9" s="699" customFormat="1" ht="23.25" customHeight="1" x14ac:dyDescent="0.25">
      <c r="A21" s="696" t="s">
        <v>762</v>
      </c>
      <c r="E21" s="697"/>
      <c r="F21" s="864" t="s">
        <v>1101</v>
      </c>
    </row>
    <row r="22" spans="1:9" s="698" customFormat="1" ht="12.75" x14ac:dyDescent="0.25">
      <c r="E22" s="724" t="s">
        <v>131</v>
      </c>
      <c r="F22" s="298" t="s">
        <v>132</v>
      </c>
    </row>
    <row r="23" spans="1:9" s="699" customFormat="1" ht="18.75" x14ac:dyDescent="0.25">
      <c r="F23" s="41"/>
    </row>
    <row r="24" spans="1:9" s="699" customFormat="1" ht="23.25" customHeight="1" x14ac:dyDescent="0.25">
      <c r="A24" s="696" t="s">
        <v>133</v>
      </c>
      <c r="E24" s="697"/>
      <c r="F24" s="869" t="s">
        <v>1104</v>
      </c>
    </row>
    <row r="25" spans="1:9" s="698" customFormat="1" ht="12.75" x14ac:dyDescent="0.25">
      <c r="E25" s="724" t="s">
        <v>131</v>
      </c>
      <c r="F25" s="298" t="s">
        <v>132</v>
      </c>
    </row>
    <row r="35" s="275" customFormat="1" hidden="1" x14ac:dyDescent="0.25"/>
    <row r="36" s="275" customFormat="1" hidden="1" x14ac:dyDescent="0.25"/>
    <row r="37" s="275" customFormat="1" hidden="1" x14ac:dyDescent="0.25"/>
    <row r="38" s="275" customFormat="1" hidden="1" x14ac:dyDescent="0.25"/>
    <row r="39" s="275" customFormat="1" hidden="1" x14ac:dyDescent="0.25"/>
    <row r="40" s="275" customFormat="1" hidden="1" x14ac:dyDescent="0.25"/>
    <row r="41" s="275" customFormat="1" hidden="1" x14ac:dyDescent="0.25"/>
    <row r="46" s="275" customFormat="1" hidden="1" x14ac:dyDescent="0.25"/>
    <row r="47" s="275" customFormat="1" hidden="1" x14ac:dyDescent="0.25"/>
    <row r="48" s="275" customFormat="1" hidden="1" x14ac:dyDescent="0.25"/>
    <row r="49" s="275" customFormat="1" hidden="1" x14ac:dyDescent="0.25"/>
    <row r="50" s="275" customFormat="1" hidden="1" x14ac:dyDescent="0.25"/>
    <row r="51" s="275" customFormat="1" hidden="1" x14ac:dyDescent="0.25"/>
    <row r="52" s="275" customFormat="1" hidden="1" x14ac:dyDescent="0.25"/>
    <row r="53" s="275" customFormat="1" hidden="1" x14ac:dyDescent="0.25"/>
    <row r="57" s="275" customFormat="1" hidden="1" x14ac:dyDescent="0.25"/>
    <row r="58" s="275" customFormat="1" hidden="1" x14ac:dyDescent="0.25"/>
    <row r="59" s="275" customFormat="1" hidden="1" x14ac:dyDescent="0.25"/>
  </sheetData>
  <protectedRanges>
    <protectedRange sqref="B18" name="Диапазон6_1_1_1"/>
    <protectedRange sqref="C18" name="Диапазон6_1"/>
    <protectedRange sqref="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view="pageBreakPreview" topLeftCell="A7" zoomScale="80" zoomScaleSheetLayoutView="80" workbookViewId="0">
      <selection activeCell="R39" sqref="R39"/>
    </sheetView>
  </sheetViews>
  <sheetFormatPr defaultRowHeight="18" x14ac:dyDescent="0.25"/>
  <cols>
    <col min="1" max="1" width="5" style="275" customWidth="1"/>
    <col min="2" max="2" width="53.42578125" style="275" customWidth="1"/>
    <col min="3" max="6" width="27.7109375" style="275" customWidth="1"/>
    <col min="7" max="7" width="23.5703125" style="52" bestFit="1" customWidth="1"/>
    <col min="8" max="8" width="10.140625" style="52" bestFit="1" customWidth="1"/>
    <col min="9" max="15" width="9.140625" style="275"/>
    <col min="16" max="16" width="27" style="275" customWidth="1"/>
    <col min="17" max="253" width="9.140625" style="275"/>
    <col min="254" max="254" width="5" style="275" customWidth="1"/>
    <col min="255" max="255" width="18" style="275" customWidth="1"/>
    <col min="256" max="256" width="33" style="275" customWidth="1"/>
    <col min="257" max="257" width="14" style="275" customWidth="1"/>
    <col min="258" max="261" width="13.28515625" style="275" customWidth="1"/>
    <col min="262" max="262" width="20.140625" style="275" customWidth="1"/>
    <col min="263" max="263" width="23.5703125" style="275" bestFit="1" customWidth="1"/>
    <col min="264" max="264" width="10.140625" style="275" bestFit="1" customWidth="1"/>
    <col min="265" max="509" width="9.140625" style="275"/>
    <col min="510" max="510" width="5" style="275" customWidth="1"/>
    <col min="511" max="511" width="18" style="275" customWidth="1"/>
    <col min="512" max="512" width="33" style="275" customWidth="1"/>
    <col min="513" max="513" width="14" style="275" customWidth="1"/>
    <col min="514" max="517" width="13.28515625" style="275" customWidth="1"/>
    <col min="518" max="518" width="20.140625" style="275" customWidth="1"/>
    <col min="519" max="519" width="23.5703125" style="275" bestFit="1" customWidth="1"/>
    <col min="520" max="520" width="10.140625" style="275" bestFit="1" customWidth="1"/>
    <col min="521" max="765" width="9.140625" style="275"/>
    <col min="766" max="766" width="5" style="275" customWidth="1"/>
    <col min="767" max="767" width="18" style="275" customWidth="1"/>
    <col min="768" max="768" width="33" style="275" customWidth="1"/>
    <col min="769" max="769" width="14" style="275" customWidth="1"/>
    <col min="770" max="773" width="13.28515625" style="275" customWidth="1"/>
    <col min="774" max="774" width="20.140625" style="275" customWidth="1"/>
    <col min="775" max="775" width="23.5703125" style="275" bestFit="1" customWidth="1"/>
    <col min="776" max="776" width="10.140625" style="275" bestFit="1" customWidth="1"/>
    <col min="777" max="1021" width="9.140625" style="275"/>
    <col min="1022" max="1022" width="5" style="275" customWidth="1"/>
    <col min="1023" max="1023" width="18" style="275" customWidth="1"/>
    <col min="1024" max="1024" width="33" style="275" customWidth="1"/>
    <col min="1025" max="1025" width="14" style="275" customWidth="1"/>
    <col min="1026" max="1029" width="13.28515625" style="275" customWidth="1"/>
    <col min="1030" max="1030" width="20.140625" style="275" customWidth="1"/>
    <col min="1031" max="1031" width="23.5703125" style="275" bestFit="1" customWidth="1"/>
    <col min="1032" max="1032" width="10.140625" style="275" bestFit="1" customWidth="1"/>
    <col min="1033" max="1277" width="9.140625" style="275"/>
    <col min="1278" max="1278" width="5" style="275" customWidth="1"/>
    <col min="1279" max="1279" width="18" style="275" customWidth="1"/>
    <col min="1280" max="1280" width="33" style="275" customWidth="1"/>
    <col min="1281" max="1281" width="14" style="275" customWidth="1"/>
    <col min="1282" max="1285" width="13.28515625" style="275" customWidth="1"/>
    <col min="1286" max="1286" width="20.140625" style="275" customWidth="1"/>
    <col min="1287" max="1287" width="23.5703125" style="275" bestFit="1" customWidth="1"/>
    <col min="1288" max="1288" width="10.140625" style="275" bestFit="1" customWidth="1"/>
    <col min="1289" max="1533" width="9.140625" style="275"/>
    <col min="1534" max="1534" width="5" style="275" customWidth="1"/>
    <col min="1535" max="1535" width="18" style="275" customWidth="1"/>
    <col min="1536" max="1536" width="33" style="275" customWidth="1"/>
    <col min="1537" max="1537" width="14" style="275" customWidth="1"/>
    <col min="1538" max="1541" width="13.28515625" style="275" customWidth="1"/>
    <col min="1542" max="1542" width="20.140625" style="275" customWidth="1"/>
    <col min="1543" max="1543" width="23.5703125" style="275" bestFit="1" customWidth="1"/>
    <col min="1544" max="1544" width="10.140625" style="275" bestFit="1" customWidth="1"/>
    <col min="1545" max="1789" width="9.140625" style="275"/>
    <col min="1790" max="1790" width="5" style="275" customWidth="1"/>
    <col min="1791" max="1791" width="18" style="275" customWidth="1"/>
    <col min="1792" max="1792" width="33" style="275" customWidth="1"/>
    <col min="1793" max="1793" width="14" style="275" customWidth="1"/>
    <col min="1794" max="1797" width="13.28515625" style="275" customWidth="1"/>
    <col min="1798" max="1798" width="20.140625" style="275" customWidth="1"/>
    <col min="1799" max="1799" width="23.5703125" style="275" bestFit="1" customWidth="1"/>
    <col min="1800" max="1800" width="10.140625" style="275" bestFit="1" customWidth="1"/>
    <col min="1801" max="2045" width="9.140625" style="275"/>
    <col min="2046" max="2046" width="5" style="275" customWidth="1"/>
    <col min="2047" max="2047" width="18" style="275" customWidth="1"/>
    <col min="2048" max="2048" width="33" style="275" customWidth="1"/>
    <col min="2049" max="2049" width="14" style="275" customWidth="1"/>
    <col min="2050" max="2053" width="13.28515625" style="275" customWidth="1"/>
    <col min="2054" max="2054" width="20.140625" style="275" customWidth="1"/>
    <col min="2055" max="2055" width="23.5703125" style="275" bestFit="1" customWidth="1"/>
    <col min="2056" max="2056" width="10.140625" style="275" bestFit="1" customWidth="1"/>
    <col min="2057" max="2301" width="9.140625" style="275"/>
    <col min="2302" max="2302" width="5" style="275" customWidth="1"/>
    <col min="2303" max="2303" width="18" style="275" customWidth="1"/>
    <col min="2304" max="2304" width="33" style="275" customWidth="1"/>
    <col min="2305" max="2305" width="14" style="275" customWidth="1"/>
    <col min="2306" max="2309" width="13.28515625" style="275" customWidth="1"/>
    <col min="2310" max="2310" width="20.140625" style="275" customWidth="1"/>
    <col min="2311" max="2311" width="23.5703125" style="275" bestFit="1" customWidth="1"/>
    <col min="2312" max="2312" width="10.140625" style="275" bestFit="1" customWidth="1"/>
    <col min="2313" max="2557" width="9.140625" style="275"/>
    <col min="2558" max="2558" width="5" style="275" customWidth="1"/>
    <col min="2559" max="2559" width="18" style="275" customWidth="1"/>
    <col min="2560" max="2560" width="33" style="275" customWidth="1"/>
    <col min="2561" max="2561" width="14" style="275" customWidth="1"/>
    <col min="2562" max="2565" width="13.28515625" style="275" customWidth="1"/>
    <col min="2566" max="2566" width="20.140625" style="275" customWidth="1"/>
    <col min="2567" max="2567" width="23.5703125" style="275" bestFit="1" customWidth="1"/>
    <col min="2568" max="2568" width="10.140625" style="275" bestFit="1" customWidth="1"/>
    <col min="2569" max="2813" width="9.140625" style="275"/>
    <col min="2814" max="2814" width="5" style="275" customWidth="1"/>
    <col min="2815" max="2815" width="18" style="275" customWidth="1"/>
    <col min="2816" max="2816" width="33" style="275" customWidth="1"/>
    <col min="2817" max="2817" width="14" style="275" customWidth="1"/>
    <col min="2818" max="2821" width="13.28515625" style="275" customWidth="1"/>
    <col min="2822" max="2822" width="20.140625" style="275" customWidth="1"/>
    <col min="2823" max="2823" width="23.5703125" style="275" bestFit="1" customWidth="1"/>
    <col min="2824" max="2824" width="10.140625" style="275" bestFit="1" customWidth="1"/>
    <col min="2825" max="3069" width="9.140625" style="275"/>
    <col min="3070" max="3070" width="5" style="275" customWidth="1"/>
    <col min="3071" max="3071" width="18" style="275" customWidth="1"/>
    <col min="3072" max="3072" width="33" style="275" customWidth="1"/>
    <col min="3073" max="3073" width="14" style="275" customWidth="1"/>
    <col min="3074" max="3077" width="13.28515625" style="275" customWidth="1"/>
    <col min="3078" max="3078" width="20.140625" style="275" customWidth="1"/>
    <col min="3079" max="3079" width="23.5703125" style="275" bestFit="1" customWidth="1"/>
    <col min="3080" max="3080" width="10.140625" style="275" bestFit="1" customWidth="1"/>
    <col min="3081" max="3325" width="9.140625" style="275"/>
    <col min="3326" max="3326" width="5" style="275" customWidth="1"/>
    <col min="3327" max="3327" width="18" style="275" customWidth="1"/>
    <col min="3328" max="3328" width="33" style="275" customWidth="1"/>
    <col min="3329" max="3329" width="14" style="275" customWidth="1"/>
    <col min="3330" max="3333" width="13.28515625" style="275" customWidth="1"/>
    <col min="3334" max="3334" width="20.140625" style="275" customWidth="1"/>
    <col min="3335" max="3335" width="23.5703125" style="275" bestFit="1" customWidth="1"/>
    <col min="3336" max="3336" width="10.140625" style="275" bestFit="1" customWidth="1"/>
    <col min="3337" max="3581" width="9.140625" style="275"/>
    <col min="3582" max="3582" width="5" style="275" customWidth="1"/>
    <col min="3583" max="3583" width="18" style="275" customWidth="1"/>
    <col min="3584" max="3584" width="33" style="275" customWidth="1"/>
    <col min="3585" max="3585" width="14" style="275" customWidth="1"/>
    <col min="3586" max="3589" width="13.28515625" style="275" customWidth="1"/>
    <col min="3590" max="3590" width="20.140625" style="275" customWidth="1"/>
    <col min="3591" max="3591" width="23.5703125" style="275" bestFit="1" customWidth="1"/>
    <col min="3592" max="3592" width="10.140625" style="275" bestFit="1" customWidth="1"/>
    <col min="3593" max="3837" width="9.140625" style="275"/>
    <col min="3838" max="3838" width="5" style="275" customWidth="1"/>
    <col min="3839" max="3839" width="18" style="275" customWidth="1"/>
    <col min="3840" max="3840" width="33" style="275" customWidth="1"/>
    <col min="3841" max="3841" width="14" style="275" customWidth="1"/>
    <col min="3842" max="3845" width="13.28515625" style="275" customWidth="1"/>
    <col min="3846" max="3846" width="20.140625" style="275" customWidth="1"/>
    <col min="3847" max="3847" width="23.5703125" style="275" bestFit="1" customWidth="1"/>
    <col min="3848" max="3848" width="10.140625" style="275" bestFit="1" customWidth="1"/>
    <col min="3849" max="4093" width="9.140625" style="275"/>
    <col min="4094" max="4094" width="5" style="275" customWidth="1"/>
    <col min="4095" max="4095" width="18" style="275" customWidth="1"/>
    <col min="4096" max="4096" width="33" style="275" customWidth="1"/>
    <col min="4097" max="4097" width="14" style="275" customWidth="1"/>
    <col min="4098" max="4101" width="13.28515625" style="275" customWidth="1"/>
    <col min="4102" max="4102" width="20.140625" style="275" customWidth="1"/>
    <col min="4103" max="4103" width="23.5703125" style="275" bestFit="1" customWidth="1"/>
    <col min="4104" max="4104" width="10.140625" style="275" bestFit="1" customWidth="1"/>
    <col min="4105" max="4349" width="9.140625" style="275"/>
    <col min="4350" max="4350" width="5" style="275" customWidth="1"/>
    <col min="4351" max="4351" width="18" style="275" customWidth="1"/>
    <col min="4352" max="4352" width="33" style="275" customWidth="1"/>
    <col min="4353" max="4353" width="14" style="275" customWidth="1"/>
    <col min="4354" max="4357" width="13.28515625" style="275" customWidth="1"/>
    <col min="4358" max="4358" width="20.140625" style="275" customWidth="1"/>
    <col min="4359" max="4359" width="23.5703125" style="275" bestFit="1" customWidth="1"/>
    <col min="4360" max="4360" width="10.140625" style="275" bestFit="1" customWidth="1"/>
    <col min="4361" max="4605" width="9.140625" style="275"/>
    <col min="4606" max="4606" width="5" style="275" customWidth="1"/>
    <col min="4607" max="4607" width="18" style="275" customWidth="1"/>
    <col min="4608" max="4608" width="33" style="275" customWidth="1"/>
    <col min="4609" max="4609" width="14" style="275" customWidth="1"/>
    <col min="4610" max="4613" width="13.28515625" style="275" customWidth="1"/>
    <col min="4614" max="4614" width="20.140625" style="275" customWidth="1"/>
    <col min="4615" max="4615" width="23.5703125" style="275" bestFit="1" customWidth="1"/>
    <col min="4616" max="4616" width="10.140625" style="275" bestFit="1" customWidth="1"/>
    <col min="4617" max="4861" width="9.140625" style="275"/>
    <col min="4862" max="4862" width="5" style="275" customWidth="1"/>
    <col min="4863" max="4863" width="18" style="275" customWidth="1"/>
    <col min="4864" max="4864" width="33" style="275" customWidth="1"/>
    <col min="4865" max="4865" width="14" style="275" customWidth="1"/>
    <col min="4866" max="4869" width="13.28515625" style="275" customWidth="1"/>
    <col min="4870" max="4870" width="20.140625" style="275" customWidth="1"/>
    <col min="4871" max="4871" width="23.5703125" style="275" bestFit="1" customWidth="1"/>
    <col min="4872" max="4872" width="10.140625" style="275" bestFit="1" customWidth="1"/>
    <col min="4873" max="5117" width="9.140625" style="275"/>
    <col min="5118" max="5118" width="5" style="275" customWidth="1"/>
    <col min="5119" max="5119" width="18" style="275" customWidth="1"/>
    <col min="5120" max="5120" width="33" style="275" customWidth="1"/>
    <col min="5121" max="5121" width="14" style="275" customWidth="1"/>
    <col min="5122" max="5125" width="13.28515625" style="275" customWidth="1"/>
    <col min="5126" max="5126" width="20.140625" style="275" customWidth="1"/>
    <col min="5127" max="5127" width="23.5703125" style="275" bestFit="1" customWidth="1"/>
    <col min="5128" max="5128" width="10.140625" style="275" bestFit="1" customWidth="1"/>
    <col min="5129" max="5373" width="9.140625" style="275"/>
    <col min="5374" max="5374" width="5" style="275" customWidth="1"/>
    <col min="5375" max="5375" width="18" style="275" customWidth="1"/>
    <col min="5376" max="5376" width="33" style="275" customWidth="1"/>
    <col min="5377" max="5377" width="14" style="275" customWidth="1"/>
    <col min="5378" max="5381" width="13.28515625" style="275" customWidth="1"/>
    <col min="5382" max="5382" width="20.140625" style="275" customWidth="1"/>
    <col min="5383" max="5383" width="23.5703125" style="275" bestFit="1" customWidth="1"/>
    <col min="5384" max="5384" width="10.140625" style="275" bestFit="1" customWidth="1"/>
    <col min="5385" max="5629" width="9.140625" style="275"/>
    <col min="5630" max="5630" width="5" style="275" customWidth="1"/>
    <col min="5631" max="5631" width="18" style="275" customWidth="1"/>
    <col min="5632" max="5632" width="33" style="275" customWidth="1"/>
    <col min="5633" max="5633" width="14" style="275" customWidth="1"/>
    <col min="5634" max="5637" width="13.28515625" style="275" customWidth="1"/>
    <col min="5638" max="5638" width="20.140625" style="275" customWidth="1"/>
    <col min="5639" max="5639" width="23.5703125" style="275" bestFit="1" customWidth="1"/>
    <col min="5640" max="5640" width="10.140625" style="275" bestFit="1" customWidth="1"/>
    <col min="5641" max="5885" width="9.140625" style="275"/>
    <col min="5886" max="5886" width="5" style="275" customWidth="1"/>
    <col min="5887" max="5887" width="18" style="275" customWidth="1"/>
    <col min="5888" max="5888" width="33" style="275" customWidth="1"/>
    <col min="5889" max="5889" width="14" style="275" customWidth="1"/>
    <col min="5890" max="5893" width="13.28515625" style="275" customWidth="1"/>
    <col min="5894" max="5894" width="20.140625" style="275" customWidth="1"/>
    <col min="5895" max="5895" width="23.5703125" style="275" bestFit="1" customWidth="1"/>
    <col min="5896" max="5896" width="10.140625" style="275" bestFit="1" customWidth="1"/>
    <col min="5897" max="6141" width="9.140625" style="275"/>
    <col min="6142" max="6142" width="5" style="275" customWidth="1"/>
    <col min="6143" max="6143" width="18" style="275" customWidth="1"/>
    <col min="6144" max="6144" width="33" style="275" customWidth="1"/>
    <col min="6145" max="6145" width="14" style="275" customWidth="1"/>
    <col min="6146" max="6149" width="13.28515625" style="275" customWidth="1"/>
    <col min="6150" max="6150" width="20.140625" style="275" customWidth="1"/>
    <col min="6151" max="6151" width="23.5703125" style="275" bestFit="1" customWidth="1"/>
    <col min="6152" max="6152" width="10.140625" style="275" bestFit="1" customWidth="1"/>
    <col min="6153" max="6397" width="9.140625" style="275"/>
    <col min="6398" max="6398" width="5" style="275" customWidth="1"/>
    <col min="6399" max="6399" width="18" style="275" customWidth="1"/>
    <col min="6400" max="6400" width="33" style="275" customWidth="1"/>
    <col min="6401" max="6401" width="14" style="275" customWidth="1"/>
    <col min="6402" max="6405" width="13.28515625" style="275" customWidth="1"/>
    <col min="6406" max="6406" width="20.140625" style="275" customWidth="1"/>
    <col min="6407" max="6407" width="23.5703125" style="275" bestFit="1" customWidth="1"/>
    <col min="6408" max="6408" width="10.140625" style="275" bestFit="1" customWidth="1"/>
    <col min="6409" max="6653" width="9.140625" style="275"/>
    <col min="6654" max="6654" width="5" style="275" customWidth="1"/>
    <col min="6655" max="6655" width="18" style="275" customWidth="1"/>
    <col min="6656" max="6656" width="33" style="275" customWidth="1"/>
    <col min="6657" max="6657" width="14" style="275" customWidth="1"/>
    <col min="6658" max="6661" width="13.28515625" style="275" customWidth="1"/>
    <col min="6662" max="6662" width="20.140625" style="275" customWidth="1"/>
    <col min="6663" max="6663" width="23.5703125" style="275" bestFit="1" customWidth="1"/>
    <col min="6664" max="6664" width="10.140625" style="275" bestFit="1" customWidth="1"/>
    <col min="6665" max="6909" width="9.140625" style="275"/>
    <col min="6910" max="6910" width="5" style="275" customWidth="1"/>
    <col min="6911" max="6911" width="18" style="275" customWidth="1"/>
    <col min="6912" max="6912" width="33" style="275" customWidth="1"/>
    <col min="6913" max="6913" width="14" style="275" customWidth="1"/>
    <col min="6914" max="6917" width="13.28515625" style="275" customWidth="1"/>
    <col min="6918" max="6918" width="20.140625" style="275" customWidth="1"/>
    <col min="6919" max="6919" width="23.5703125" style="275" bestFit="1" customWidth="1"/>
    <col min="6920" max="6920" width="10.140625" style="275" bestFit="1" customWidth="1"/>
    <col min="6921" max="7165" width="9.140625" style="275"/>
    <col min="7166" max="7166" width="5" style="275" customWidth="1"/>
    <col min="7167" max="7167" width="18" style="275" customWidth="1"/>
    <col min="7168" max="7168" width="33" style="275" customWidth="1"/>
    <col min="7169" max="7169" width="14" style="275" customWidth="1"/>
    <col min="7170" max="7173" width="13.28515625" style="275" customWidth="1"/>
    <col min="7174" max="7174" width="20.140625" style="275" customWidth="1"/>
    <col min="7175" max="7175" width="23.5703125" style="275" bestFit="1" customWidth="1"/>
    <col min="7176" max="7176" width="10.140625" style="275" bestFit="1" customWidth="1"/>
    <col min="7177" max="7421" width="9.140625" style="275"/>
    <col min="7422" max="7422" width="5" style="275" customWidth="1"/>
    <col min="7423" max="7423" width="18" style="275" customWidth="1"/>
    <col min="7424" max="7424" width="33" style="275" customWidth="1"/>
    <col min="7425" max="7425" width="14" style="275" customWidth="1"/>
    <col min="7426" max="7429" width="13.28515625" style="275" customWidth="1"/>
    <col min="7430" max="7430" width="20.140625" style="275" customWidth="1"/>
    <col min="7431" max="7431" width="23.5703125" style="275" bestFit="1" customWidth="1"/>
    <col min="7432" max="7432" width="10.140625" style="275" bestFit="1" customWidth="1"/>
    <col min="7433" max="7677" width="9.140625" style="275"/>
    <col min="7678" max="7678" width="5" style="275" customWidth="1"/>
    <col min="7679" max="7679" width="18" style="275" customWidth="1"/>
    <col min="7680" max="7680" width="33" style="275" customWidth="1"/>
    <col min="7681" max="7681" width="14" style="275" customWidth="1"/>
    <col min="7682" max="7685" width="13.28515625" style="275" customWidth="1"/>
    <col min="7686" max="7686" width="20.140625" style="275" customWidth="1"/>
    <col min="7687" max="7687" width="23.5703125" style="275" bestFit="1" customWidth="1"/>
    <col min="7688" max="7688" width="10.140625" style="275" bestFit="1" customWidth="1"/>
    <col min="7689" max="7933" width="9.140625" style="275"/>
    <col min="7934" max="7934" width="5" style="275" customWidth="1"/>
    <col min="7935" max="7935" width="18" style="275" customWidth="1"/>
    <col min="7936" max="7936" width="33" style="275" customWidth="1"/>
    <col min="7937" max="7937" width="14" style="275" customWidth="1"/>
    <col min="7938" max="7941" width="13.28515625" style="275" customWidth="1"/>
    <col min="7942" max="7942" width="20.140625" style="275" customWidth="1"/>
    <col min="7943" max="7943" width="23.5703125" style="275" bestFit="1" customWidth="1"/>
    <col min="7944" max="7944" width="10.140625" style="275" bestFit="1" customWidth="1"/>
    <col min="7945" max="8189" width="9.140625" style="275"/>
    <col min="8190" max="8190" width="5" style="275" customWidth="1"/>
    <col min="8191" max="8191" width="18" style="275" customWidth="1"/>
    <col min="8192" max="8192" width="33" style="275" customWidth="1"/>
    <col min="8193" max="8193" width="14" style="275" customWidth="1"/>
    <col min="8194" max="8197" width="13.28515625" style="275" customWidth="1"/>
    <col min="8198" max="8198" width="20.140625" style="275" customWidth="1"/>
    <col min="8199" max="8199" width="23.5703125" style="275" bestFit="1" customWidth="1"/>
    <col min="8200" max="8200" width="10.140625" style="275" bestFit="1" customWidth="1"/>
    <col min="8201" max="8445" width="9.140625" style="275"/>
    <col min="8446" max="8446" width="5" style="275" customWidth="1"/>
    <col min="8447" max="8447" width="18" style="275" customWidth="1"/>
    <col min="8448" max="8448" width="33" style="275" customWidth="1"/>
    <col min="8449" max="8449" width="14" style="275" customWidth="1"/>
    <col min="8450" max="8453" width="13.28515625" style="275" customWidth="1"/>
    <col min="8454" max="8454" width="20.140625" style="275" customWidth="1"/>
    <col min="8455" max="8455" width="23.5703125" style="275" bestFit="1" customWidth="1"/>
    <col min="8456" max="8456" width="10.140625" style="275" bestFit="1" customWidth="1"/>
    <col min="8457" max="8701" width="9.140625" style="275"/>
    <col min="8702" max="8702" width="5" style="275" customWidth="1"/>
    <col min="8703" max="8703" width="18" style="275" customWidth="1"/>
    <col min="8704" max="8704" width="33" style="275" customWidth="1"/>
    <col min="8705" max="8705" width="14" style="275" customWidth="1"/>
    <col min="8706" max="8709" width="13.28515625" style="275" customWidth="1"/>
    <col min="8710" max="8710" width="20.140625" style="275" customWidth="1"/>
    <col min="8711" max="8711" width="23.5703125" style="275" bestFit="1" customWidth="1"/>
    <col min="8712" max="8712" width="10.140625" style="275" bestFit="1" customWidth="1"/>
    <col min="8713" max="8957" width="9.140625" style="275"/>
    <col min="8958" max="8958" width="5" style="275" customWidth="1"/>
    <col min="8959" max="8959" width="18" style="275" customWidth="1"/>
    <col min="8960" max="8960" width="33" style="275" customWidth="1"/>
    <col min="8961" max="8961" width="14" style="275" customWidth="1"/>
    <col min="8962" max="8965" width="13.28515625" style="275" customWidth="1"/>
    <col min="8966" max="8966" width="20.140625" style="275" customWidth="1"/>
    <col min="8967" max="8967" width="23.5703125" style="275" bestFit="1" customWidth="1"/>
    <col min="8968" max="8968" width="10.140625" style="275" bestFit="1" customWidth="1"/>
    <col min="8969" max="9213" width="9.140625" style="275"/>
    <col min="9214" max="9214" width="5" style="275" customWidth="1"/>
    <col min="9215" max="9215" width="18" style="275" customWidth="1"/>
    <col min="9216" max="9216" width="33" style="275" customWidth="1"/>
    <col min="9217" max="9217" width="14" style="275" customWidth="1"/>
    <col min="9218" max="9221" width="13.28515625" style="275" customWidth="1"/>
    <col min="9222" max="9222" width="20.140625" style="275" customWidth="1"/>
    <col min="9223" max="9223" width="23.5703125" style="275" bestFit="1" customWidth="1"/>
    <col min="9224" max="9224" width="10.140625" style="275" bestFit="1" customWidth="1"/>
    <col min="9225" max="9469" width="9.140625" style="275"/>
    <col min="9470" max="9470" width="5" style="275" customWidth="1"/>
    <col min="9471" max="9471" width="18" style="275" customWidth="1"/>
    <col min="9472" max="9472" width="33" style="275" customWidth="1"/>
    <col min="9473" max="9473" width="14" style="275" customWidth="1"/>
    <col min="9474" max="9477" width="13.28515625" style="275" customWidth="1"/>
    <col min="9478" max="9478" width="20.140625" style="275" customWidth="1"/>
    <col min="9479" max="9479" width="23.5703125" style="275" bestFit="1" customWidth="1"/>
    <col min="9480" max="9480" width="10.140625" style="275" bestFit="1" customWidth="1"/>
    <col min="9481" max="9725" width="9.140625" style="275"/>
    <col min="9726" max="9726" width="5" style="275" customWidth="1"/>
    <col min="9727" max="9727" width="18" style="275" customWidth="1"/>
    <col min="9728" max="9728" width="33" style="275" customWidth="1"/>
    <col min="9729" max="9729" width="14" style="275" customWidth="1"/>
    <col min="9730" max="9733" width="13.28515625" style="275" customWidth="1"/>
    <col min="9734" max="9734" width="20.140625" style="275" customWidth="1"/>
    <col min="9735" max="9735" width="23.5703125" style="275" bestFit="1" customWidth="1"/>
    <col min="9736" max="9736" width="10.140625" style="275" bestFit="1" customWidth="1"/>
    <col min="9737" max="9981" width="9.140625" style="275"/>
    <col min="9982" max="9982" width="5" style="275" customWidth="1"/>
    <col min="9983" max="9983" width="18" style="275" customWidth="1"/>
    <col min="9984" max="9984" width="33" style="275" customWidth="1"/>
    <col min="9985" max="9985" width="14" style="275" customWidth="1"/>
    <col min="9986" max="9989" width="13.28515625" style="275" customWidth="1"/>
    <col min="9990" max="9990" width="20.140625" style="275" customWidth="1"/>
    <col min="9991" max="9991" width="23.5703125" style="275" bestFit="1" customWidth="1"/>
    <col min="9992" max="9992" width="10.140625" style="275" bestFit="1" customWidth="1"/>
    <col min="9993" max="10237" width="9.140625" style="275"/>
    <col min="10238" max="10238" width="5" style="275" customWidth="1"/>
    <col min="10239" max="10239" width="18" style="275" customWidth="1"/>
    <col min="10240" max="10240" width="33" style="275" customWidth="1"/>
    <col min="10241" max="10241" width="14" style="275" customWidth="1"/>
    <col min="10242" max="10245" width="13.28515625" style="275" customWidth="1"/>
    <col min="10246" max="10246" width="20.140625" style="275" customWidth="1"/>
    <col min="10247" max="10247" width="23.5703125" style="275" bestFit="1" customWidth="1"/>
    <col min="10248" max="10248" width="10.140625" style="275" bestFit="1" customWidth="1"/>
    <col min="10249" max="10493" width="9.140625" style="275"/>
    <col min="10494" max="10494" width="5" style="275" customWidth="1"/>
    <col min="10495" max="10495" width="18" style="275" customWidth="1"/>
    <col min="10496" max="10496" width="33" style="275" customWidth="1"/>
    <col min="10497" max="10497" width="14" style="275" customWidth="1"/>
    <col min="10498" max="10501" width="13.28515625" style="275" customWidth="1"/>
    <col min="10502" max="10502" width="20.140625" style="275" customWidth="1"/>
    <col min="10503" max="10503" width="23.5703125" style="275" bestFit="1" customWidth="1"/>
    <col min="10504" max="10504" width="10.140625" style="275" bestFit="1" customWidth="1"/>
    <col min="10505" max="10749" width="9.140625" style="275"/>
    <col min="10750" max="10750" width="5" style="275" customWidth="1"/>
    <col min="10751" max="10751" width="18" style="275" customWidth="1"/>
    <col min="10752" max="10752" width="33" style="275" customWidth="1"/>
    <col min="10753" max="10753" width="14" style="275" customWidth="1"/>
    <col min="10754" max="10757" width="13.28515625" style="275" customWidth="1"/>
    <col min="10758" max="10758" width="20.140625" style="275" customWidth="1"/>
    <col min="10759" max="10759" width="23.5703125" style="275" bestFit="1" customWidth="1"/>
    <col min="10760" max="10760" width="10.140625" style="275" bestFit="1" customWidth="1"/>
    <col min="10761" max="11005" width="9.140625" style="275"/>
    <col min="11006" max="11006" width="5" style="275" customWidth="1"/>
    <col min="11007" max="11007" width="18" style="275" customWidth="1"/>
    <col min="11008" max="11008" width="33" style="275" customWidth="1"/>
    <col min="11009" max="11009" width="14" style="275" customWidth="1"/>
    <col min="11010" max="11013" width="13.28515625" style="275" customWidth="1"/>
    <col min="11014" max="11014" width="20.140625" style="275" customWidth="1"/>
    <col min="11015" max="11015" width="23.5703125" style="275" bestFit="1" customWidth="1"/>
    <col min="11016" max="11016" width="10.140625" style="275" bestFit="1" customWidth="1"/>
    <col min="11017" max="11261" width="9.140625" style="275"/>
    <col min="11262" max="11262" width="5" style="275" customWidth="1"/>
    <col min="11263" max="11263" width="18" style="275" customWidth="1"/>
    <col min="11264" max="11264" width="33" style="275" customWidth="1"/>
    <col min="11265" max="11265" width="14" style="275" customWidth="1"/>
    <col min="11266" max="11269" width="13.28515625" style="275" customWidth="1"/>
    <col min="11270" max="11270" width="20.140625" style="275" customWidth="1"/>
    <col min="11271" max="11271" width="23.5703125" style="275" bestFit="1" customWidth="1"/>
    <col min="11272" max="11272" width="10.140625" style="275" bestFit="1" customWidth="1"/>
    <col min="11273" max="11517" width="9.140625" style="275"/>
    <col min="11518" max="11518" width="5" style="275" customWidth="1"/>
    <col min="11519" max="11519" width="18" style="275" customWidth="1"/>
    <col min="11520" max="11520" width="33" style="275" customWidth="1"/>
    <col min="11521" max="11521" width="14" style="275" customWidth="1"/>
    <col min="11522" max="11525" width="13.28515625" style="275" customWidth="1"/>
    <col min="11526" max="11526" width="20.140625" style="275" customWidth="1"/>
    <col min="11527" max="11527" width="23.5703125" style="275" bestFit="1" customWidth="1"/>
    <col min="11528" max="11528" width="10.140625" style="275" bestFit="1" customWidth="1"/>
    <col min="11529" max="11773" width="9.140625" style="275"/>
    <col min="11774" max="11774" width="5" style="275" customWidth="1"/>
    <col min="11775" max="11775" width="18" style="275" customWidth="1"/>
    <col min="11776" max="11776" width="33" style="275" customWidth="1"/>
    <col min="11777" max="11777" width="14" style="275" customWidth="1"/>
    <col min="11778" max="11781" width="13.28515625" style="275" customWidth="1"/>
    <col min="11782" max="11782" width="20.140625" style="275" customWidth="1"/>
    <col min="11783" max="11783" width="23.5703125" style="275" bestFit="1" customWidth="1"/>
    <col min="11784" max="11784" width="10.140625" style="275" bestFit="1" customWidth="1"/>
    <col min="11785" max="12029" width="9.140625" style="275"/>
    <col min="12030" max="12030" width="5" style="275" customWidth="1"/>
    <col min="12031" max="12031" width="18" style="275" customWidth="1"/>
    <col min="12032" max="12032" width="33" style="275" customWidth="1"/>
    <col min="12033" max="12033" width="14" style="275" customWidth="1"/>
    <col min="12034" max="12037" width="13.28515625" style="275" customWidth="1"/>
    <col min="12038" max="12038" width="20.140625" style="275" customWidth="1"/>
    <col min="12039" max="12039" width="23.5703125" style="275" bestFit="1" customWidth="1"/>
    <col min="12040" max="12040" width="10.140625" style="275" bestFit="1" customWidth="1"/>
    <col min="12041" max="12285" width="9.140625" style="275"/>
    <col min="12286" max="12286" width="5" style="275" customWidth="1"/>
    <col min="12287" max="12287" width="18" style="275" customWidth="1"/>
    <col min="12288" max="12288" width="33" style="275" customWidth="1"/>
    <col min="12289" max="12289" width="14" style="275" customWidth="1"/>
    <col min="12290" max="12293" width="13.28515625" style="275" customWidth="1"/>
    <col min="12294" max="12294" width="20.140625" style="275" customWidth="1"/>
    <col min="12295" max="12295" width="23.5703125" style="275" bestFit="1" customWidth="1"/>
    <col min="12296" max="12296" width="10.140625" style="275" bestFit="1" customWidth="1"/>
    <col min="12297" max="12541" width="9.140625" style="275"/>
    <col min="12542" max="12542" width="5" style="275" customWidth="1"/>
    <col min="12543" max="12543" width="18" style="275" customWidth="1"/>
    <col min="12544" max="12544" width="33" style="275" customWidth="1"/>
    <col min="12545" max="12545" width="14" style="275" customWidth="1"/>
    <col min="12546" max="12549" width="13.28515625" style="275" customWidth="1"/>
    <col min="12550" max="12550" width="20.140625" style="275" customWidth="1"/>
    <col min="12551" max="12551" width="23.5703125" style="275" bestFit="1" customWidth="1"/>
    <col min="12552" max="12552" width="10.140625" style="275" bestFit="1" customWidth="1"/>
    <col min="12553" max="12797" width="9.140625" style="275"/>
    <col min="12798" max="12798" width="5" style="275" customWidth="1"/>
    <col min="12799" max="12799" width="18" style="275" customWidth="1"/>
    <col min="12800" max="12800" width="33" style="275" customWidth="1"/>
    <col min="12801" max="12801" width="14" style="275" customWidth="1"/>
    <col min="12802" max="12805" width="13.28515625" style="275" customWidth="1"/>
    <col min="12806" max="12806" width="20.140625" style="275" customWidth="1"/>
    <col min="12807" max="12807" width="23.5703125" style="275" bestFit="1" customWidth="1"/>
    <col min="12808" max="12808" width="10.140625" style="275" bestFit="1" customWidth="1"/>
    <col min="12809" max="13053" width="9.140625" style="275"/>
    <col min="13054" max="13054" width="5" style="275" customWidth="1"/>
    <col min="13055" max="13055" width="18" style="275" customWidth="1"/>
    <col min="13056" max="13056" width="33" style="275" customWidth="1"/>
    <col min="13057" max="13057" width="14" style="275" customWidth="1"/>
    <col min="13058" max="13061" width="13.28515625" style="275" customWidth="1"/>
    <col min="13062" max="13062" width="20.140625" style="275" customWidth="1"/>
    <col min="13063" max="13063" width="23.5703125" style="275" bestFit="1" customWidth="1"/>
    <col min="13064" max="13064" width="10.140625" style="275" bestFit="1" customWidth="1"/>
    <col min="13065" max="13309" width="9.140625" style="275"/>
    <col min="13310" max="13310" width="5" style="275" customWidth="1"/>
    <col min="13311" max="13311" width="18" style="275" customWidth="1"/>
    <col min="13312" max="13312" width="33" style="275" customWidth="1"/>
    <col min="13313" max="13313" width="14" style="275" customWidth="1"/>
    <col min="13314" max="13317" width="13.28515625" style="275" customWidth="1"/>
    <col min="13318" max="13318" width="20.140625" style="275" customWidth="1"/>
    <col min="13319" max="13319" width="23.5703125" style="275" bestFit="1" customWidth="1"/>
    <col min="13320" max="13320" width="10.140625" style="275" bestFit="1" customWidth="1"/>
    <col min="13321" max="13565" width="9.140625" style="275"/>
    <col min="13566" max="13566" width="5" style="275" customWidth="1"/>
    <col min="13567" max="13567" width="18" style="275" customWidth="1"/>
    <col min="13568" max="13568" width="33" style="275" customWidth="1"/>
    <col min="13569" max="13569" width="14" style="275" customWidth="1"/>
    <col min="13570" max="13573" width="13.28515625" style="275" customWidth="1"/>
    <col min="13574" max="13574" width="20.140625" style="275" customWidth="1"/>
    <col min="13575" max="13575" width="23.5703125" style="275" bestFit="1" customWidth="1"/>
    <col min="13576" max="13576" width="10.140625" style="275" bestFit="1" customWidth="1"/>
    <col min="13577" max="13821" width="9.140625" style="275"/>
    <col min="13822" max="13822" width="5" style="275" customWidth="1"/>
    <col min="13823" max="13823" width="18" style="275" customWidth="1"/>
    <col min="13824" max="13824" width="33" style="275" customWidth="1"/>
    <col min="13825" max="13825" width="14" style="275" customWidth="1"/>
    <col min="13826" max="13829" width="13.28515625" style="275" customWidth="1"/>
    <col min="13830" max="13830" width="20.140625" style="275" customWidth="1"/>
    <col min="13831" max="13831" width="23.5703125" style="275" bestFit="1" customWidth="1"/>
    <col min="13832" max="13832" width="10.140625" style="275" bestFit="1" customWidth="1"/>
    <col min="13833" max="14077" width="9.140625" style="275"/>
    <col min="14078" max="14078" width="5" style="275" customWidth="1"/>
    <col min="14079" max="14079" width="18" style="275" customWidth="1"/>
    <col min="14080" max="14080" width="33" style="275" customWidth="1"/>
    <col min="14081" max="14081" width="14" style="275" customWidth="1"/>
    <col min="14082" max="14085" width="13.28515625" style="275" customWidth="1"/>
    <col min="14086" max="14086" width="20.140625" style="275" customWidth="1"/>
    <col min="14087" max="14087" width="23.5703125" style="275" bestFit="1" customWidth="1"/>
    <col min="14088" max="14088" width="10.140625" style="275" bestFit="1" customWidth="1"/>
    <col min="14089" max="14333" width="9.140625" style="275"/>
    <col min="14334" max="14334" width="5" style="275" customWidth="1"/>
    <col min="14335" max="14335" width="18" style="275" customWidth="1"/>
    <col min="14336" max="14336" width="33" style="275" customWidth="1"/>
    <col min="14337" max="14337" width="14" style="275" customWidth="1"/>
    <col min="14338" max="14341" width="13.28515625" style="275" customWidth="1"/>
    <col min="14342" max="14342" width="20.140625" style="275" customWidth="1"/>
    <col min="14343" max="14343" width="23.5703125" style="275" bestFit="1" customWidth="1"/>
    <col min="14344" max="14344" width="10.140625" style="275" bestFit="1" customWidth="1"/>
    <col min="14345" max="14589" width="9.140625" style="275"/>
    <col min="14590" max="14590" width="5" style="275" customWidth="1"/>
    <col min="14591" max="14591" width="18" style="275" customWidth="1"/>
    <col min="14592" max="14592" width="33" style="275" customWidth="1"/>
    <col min="14593" max="14593" width="14" style="275" customWidth="1"/>
    <col min="14594" max="14597" width="13.28515625" style="275" customWidth="1"/>
    <col min="14598" max="14598" width="20.140625" style="275" customWidth="1"/>
    <col min="14599" max="14599" width="23.5703125" style="275" bestFit="1" customWidth="1"/>
    <col min="14600" max="14600" width="10.140625" style="275" bestFit="1" customWidth="1"/>
    <col min="14601" max="14845" width="9.140625" style="275"/>
    <col min="14846" max="14846" width="5" style="275" customWidth="1"/>
    <col min="14847" max="14847" width="18" style="275" customWidth="1"/>
    <col min="14848" max="14848" width="33" style="275" customWidth="1"/>
    <col min="14849" max="14849" width="14" style="275" customWidth="1"/>
    <col min="14850" max="14853" width="13.28515625" style="275" customWidth="1"/>
    <col min="14854" max="14854" width="20.140625" style="275" customWidth="1"/>
    <col min="14855" max="14855" width="23.5703125" style="275" bestFit="1" customWidth="1"/>
    <col min="14856" max="14856" width="10.140625" style="275" bestFit="1" customWidth="1"/>
    <col min="14857" max="15101" width="9.140625" style="275"/>
    <col min="15102" max="15102" width="5" style="275" customWidth="1"/>
    <col min="15103" max="15103" width="18" style="275" customWidth="1"/>
    <col min="15104" max="15104" width="33" style="275" customWidth="1"/>
    <col min="15105" max="15105" width="14" style="275" customWidth="1"/>
    <col min="15106" max="15109" width="13.28515625" style="275" customWidth="1"/>
    <col min="15110" max="15110" width="20.140625" style="275" customWidth="1"/>
    <col min="15111" max="15111" width="23.5703125" style="275" bestFit="1" customWidth="1"/>
    <col min="15112" max="15112" width="10.140625" style="275" bestFit="1" customWidth="1"/>
    <col min="15113" max="15357" width="9.140625" style="275"/>
    <col min="15358" max="15358" width="5" style="275" customWidth="1"/>
    <col min="15359" max="15359" width="18" style="275" customWidth="1"/>
    <col min="15360" max="15360" width="33" style="275" customWidth="1"/>
    <col min="15361" max="15361" width="14" style="275" customWidth="1"/>
    <col min="15362" max="15365" width="13.28515625" style="275" customWidth="1"/>
    <col min="15366" max="15366" width="20.140625" style="275" customWidth="1"/>
    <col min="15367" max="15367" width="23.5703125" style="275" bestFit="1" customWidth="1"/>
    <col min="15368" max="15368" width="10.140625" style="275" bestFit="1" customWidth="1"/>
    <col min="15369" max="15613" width="9.140625" style="275"/>
    <col min="15614" max="15614" width="5" style="275" customWidth="1"/>
    <col min="15615" max="15615" width="18" style="275" customWidth="1"/>
    <col min="15616" max="15616" width="33" style="275" customWidth="1"/>
    <col min="15617" max="15617" width="14" style="275" customWidth="1"/>
    <col min="15618" max="15621" width="13.28515625" style="275" customWidth="1"/>
    <col min="15622" max="15622" width="20.140625" style="275" customWidth="1"/>
    <col min="15623" max="15623" width="23.5703125" style="275" bestFit="1" customWidth="1"/>
    <col min="15624" max="15624" width="10.140625" style="275" bestFit="1" customWidth="1"/>
    <col min="15625" max="15869" width="9.140625" style="275"/>
    <col min="15870" max="15870" width="5" style="275" customWidth="1"/>
    <col min="15871" max="15871" width="18" style="275" customWidth="1"/>
    <col min="15872" max="15872" width="33" style="275" customWidth="1"/>
    <col min="15873" max="15873" width="14" style="275" customWidth="1"/>
    <col min="15874" max="15877" width="13.28515625" style="275" customWidth="1"/>
    <col min="15878" max="15878" width="20.140625" style="275" customWidth="1"/>
    <col min="15879" max="15879" width="23.5703125" style="275" bestFit="1" customWidth="1"/>
    <col min="15880" max="15880" width="10.140625" style="275" bestFit="1" customWidth="1"/>
    <col min="15881" max="16125" width="9.140625" style="275"/>
    <col min="16126" max="16126" width="5" style="275" customWidth="1"/>
    <col min="16127" max="16127" width="18" style="275" customWidth="1"/>
    <col min="16128" max="16128" width="33" style="275" customWidth="1"/>
    <col min="16129" max="16129" width="14" style="275" customWidth="1"/>
    <col min="16130" max="16133" width="13.28515625" style="275" customWidth="1"/>
    <col min="16134" max="16134" width="20.140625" style="275" customWidth="1"/>
    <col min="16135" max="16135" width="23.5703125" style="275" bestFit="1" customWidth="1"/>
    <col min="16136" max="16136" width="10.140625" style="275" bestFit="1" customWidth="1"/>
    <col min="16137" max="16384" width="9.140625" style="275"/>
  </cols>
  <sheetData>
    <row r="1" spans="1:9" s="53" customFormat="1" ht="16.5" hidden="1" customHeight="1" x14ac:dyDescent="0.3">
      <c r="B1" s="269"/>
      <c r="C1" s="270"/>
      <c r="D1" s="270"/>
      <c r="E1" s="270"/>
      <c r="F1" s="113" t="s">
        <v>279</v>
      </c>
      <c r="G1" s="84"/>
      <c r="H1" s="84"/>
    </row>
    <row r="2" spans="1:9" s="53" customFormat="1" ht="18.75" hidden="1" customHeight="1" x14ac:dyDescent="0.3">
      <c r="B2" s="269"/>
      <c r="C2" s="270"/>
      <c r="D2" s="270"/>
      <c r="E2" s="270"/>
      <c r="F2" s="271"/>
      <c r="G2" s="84"/>
      <c r="H2" s="84"/>
    </row>
    <row r="3" spans="1:9" s="53" customFormat="1" ht="18.75" hidden="1" customHeight="1" x14ac:dyDescent="0.3">
      <c r="B3" s="269"/>
      <c r="C3" s="270"/>
      <c r="D3" s="270"/>
      <c r="E3" s="270"/>
      <c r="F3" s="271"/>
      <c r="G3" s="84"/>
      <c r="H3" s="84"/>
    </row>
    <row r="4" spans="1:9" s="53" customFormat="1" ht="18.75" hidden="1" customHeight="1" x14ac:dyDescent="0.3">
      <c r="B4" s="269"/>
      <c r="C4" s="270"/>
      <c r="D4" s="270"/>
      <c r="E4" s="270"/>
      <c r="F4" s="271"/>
      <c r="G4" s="84"/>
      <c r="H4" s="84"/>
    </row>
    <row r="5" spans="1:9" s="53" customFormat="1" ht="18.75" hidden="1" customHeight="1" x14ac:dyDescent="0.3">
      <c r="B5" s="269"/>
      <c r="C5" s="270"/>
      <c r="D5" s="270"/>
      <c r="E5" s="270"/>
      <c r="F5" s="271"/>
      <c r="G5" s="84"/>
      <c r="H5" s="84"/>
    </row>
    <row r="6" spans="1:9" s="53" customFormat="1" ht="18.75" hidden="1" customHeight="1" x14ac:dyDescent="0.3">
      <c r="B6" s="269"/>
      <c r="C6" s="270"/>
      <c r="D6" s="270"/>
      <c r="E6" s="270"/>
      <c r="G6" s="84"/>
      <c r="H6" s="84"/>
    </row>
    <row r="7" spans="1:9" ht="28.5" customHeight="1" x14ac:dyDescent="0.25">
      <c r="A7" s="272"/>
      <c r="B7" s="273"/>
      <c r="C7" s="273"/>
      <c r="D7" s="273"/>
      <c r="E7" s="273"/>
      <c r="F7" s="274" t="s">
        <v>782</v>
      </c>
    </row>
    <row r="8" spans="1:9" ht="35.25" customHeight="1" x14ac:dyDescent="0.25">
      <c r="A8" s="1240" t="s">
        <v>562</v>
      </c>
      <c r="B8" s="1240"/>
      <c r="C8" s="1240"/>
      <c r="D8" s="1240"/>
      <c r="E8" s="1240"/>
      <c r="F8" s="1240"/>
      <c r="G8" s="716"/>
      <c r="H8" s="716"/>
      <c r="I8" s="716"/>
    </row>
    <row r="9" spans="1:9" s="277" customFormat="1" ht="27" customHeight="1" x14ac:dyDescent="0.3">
      <c r="A9" s="1339" t="s">
        <v>1103</v>
      </c>
      <c r="B9" s="1339"/>
      <c r="C9" s="1339"/>
      <c r="D9" s="1339"/>
      <c r="E9" s="1339"/>
      <c r="F9" s="1339"/>
      <c r="G9" s="276"/>
      <c r="H9" s="276"/>
    </row>
    <row r="10" spans="1:9" ht="19.5" customHeight="1" x14ac:dyDescent="0.3">
      <c r="A10" s="481" t="s">
        <v>280</v>
      </c>
      <c r="B10" s="136"/>
      <c r="C10" s="136"/>
      <c r="D10" s="136"/>
      <c r="E10" s="136"/>
      <c r="F10" s="136"/>
    </row>
    <row r="11" spans="1:9" s="53" customFormat="1" ht="39.75" customHeight="1" x14ac:dyDescent="0.3">
      <c r="A11" s="1328" t="s">
        <v>783</v>
      </c>
      <c r="B11" s="1328"/>
      <c r="C11" s="1328"/>
      <c r="D11" s="1328"/>
      <c r="E11" s="1328"/>
      <c r="F11" s="1328"/>
      <c r="G11" s="103"/>
      <c r="H11" s="103"/>
      <c r="I11" s="103"/>
    </row>
    <row r="12" spans="1:9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84"/>
      <c r="H12" s="84"/>
    </row>
    <row r="13" spans="1:9" s="53" customFormat="1" ht="17.25" customHeight="1" x14ac:dyDescent="0.3">
      <c r="A13" s="279"/>
      <c r="B13" s="279"/>
      <c r="C13" s="279"/>
      <c r="D13" s="279"/>
      <c r="E13" s="280"/>
      <c r="F13" s="279"/>
      <c r="G13" s="84"/>
      <c r="H13" s="84"/>
    </row>
    <row r="14" spans="1:9" ht="41.25" customHeight="1" x14ac:dyDescent="0.25">
      <c r="A14" s="1340" t="s">
        <v>282</v>
      </c>
      <c r="B14" s="1340" t="s">
        <v>784</v>
      </c>
      <c r="C14" s="1340" t="s">
        <v>785</v>
      </c>
      <c r="D14" s="1340" t="s">
        <v>789</v>
      </c>
      <c r="E14" s="1340" t="s">
        <v>786</v>
      </c>
      <c r="F14" s="1341" t="s">
        <v>787</v>
      </c>
    </row>
    <row r="15" spans="1:9" ht="18" customHeight="1" x14ac:dyDescent="0.25">
      <c r="A15" s="1330"/>
      <c r="B15" s="1330"/>
      <c r="C15" s="1330"/>
      <c r="D15" s="1330"/>
      <c r="E15" s="1330"/>
      <c r="F15" s="1333"/>
    </row>
    <row r="16" spans="1:9" ht="53.25" customHeight="1" x14ac:dyDescent="0.25">
      <c r="A16" s="1330"/>
      <c r="B16" s="1330"/>
      <c r="C16" s="1330"/>
      <c r="D16" s="1331"/>
      <c r="E16" s="1331"/>
      <c r="F16" s="1333"/>
    </row>
    <row r="17" spans="1:9" s="282" customFormat="1" ht="22.5" customHeight="1" x14ac:dyDescent="0.25">
      <c r="A17" s="752">
        <v>1</v>
      </c>
      <c r="B17" s="752">
        <v>2</v>
      </c>
      <c r="C17" s="752">
        <v>3</v>
      </c>
      <c r="D17" s="752">
        <v>4</v>
      </c>
      <c r="E17" s="752">
        <v>5</v>
      </c>
      <c r="F17" s="753" t="s">
        <v>788</v>
      </c>
      <c r="G17" s="281"/>
      <c r="H17" s="281"/>
    </row>
    <row r="18" spans="1:9" s="282" customFormat="1" ht="57.75" customHeight="1" x14ac:dyDescent="0.25">
      <c r="A18" s="717">
        <v>1</v>
      </c>
      <c r="B18" s="763" t="s">
        <v>837</v>
      </c>
      <c r="C18" s="718">
        <f>F18/E18/D18</f>
        <v>9</v>
      </c>
      <c r="D18" s="749">
        <v>12</v>
      </c>
      <c r="E18" s="719">
        <v>5000</v>
      </c>
      <c r="F18" s="720">
        <v>540000</v>
      </c>
      <c r="G18" s="281"/>
      <c r="H18" s="281"/>
      <c r="I18" s="281"/>
    </row>
    <row r="19" spans="1:9" s="282" customFormat="1" ht="36" customHeight="1" x14ac:dyDescent="0.25">
      <c r="A19" s="1338" t="s">
        <v>295</v>
      </c>
      <c r="B19" s="1338"/>
      <c r="C19" s="759">
        <f>SUM(C18:C18)</f>
        <v>9</v>
      </c>
      <c r="D19" s="759">
        <f>SUM(D18:D18)</f>
        <v>12</v>
      </c>
      <c r="E19" s="759">
        <f>SUM(E18:E18)</f>
        <v>5000</v>
      </c>
      <c r="F19" s="760">
        <f>ROUND(F18,2)</f>
        <v>540000</v>
      </c>
      <c r="G19" s="281"/>
      <c r="H19" s="281"/>
    </row>
    <row r="20" spans="1:9" x14ac:dyDescent="0.25">
      <c r="A20" s="721"/>
      <c r="B20" s="721"/>
      <c r="C20" s="721"/>
      <c r="D20" s="721"/>
      <c r="E20" s="721"/>
      <c r="F20" s="722"/>
    </row>
    <row r="21" spans="1:9" s="699" customFormat="1" ht="23.25" customHeight="1" x14ac:dyDescent="0.25">
      <c r="A21" s="696" t="s">
        <v>762</v>
      </c>
      <c r="E21" s="697"/>
      <c r="F21" s="864" t="s">
        <v>1101</v>
      </c>
    </row>
    <row r="22" spans="1:9" s="698" customFormat="1" ht="12.75" x14ac:dyDescent="0.25">
      <c r="E22" s="725" t="s">
        <v>131</v>
      </c>
      <c r="F22" s="298" t="s">
        <v>132</v>
      </c>
    </row>
    <row r="23" spans="1:9" s="699" customFormat="1" ht="18.75" x14ac:dyDescent="0.25">
      <c r="F23" s="41"/>
    </row>
    <row r="24" spans="1:9" s="699" customFormat="1" ht="23.25" customHeight="1" x14ac:dyDescent="0.25">
      <c r="A24" s="696" t="s">
        <v>133</v>
      </c>
      <c r="E24" s="697"/>
      <c r="F24" s="869" t="s">
        <v>1104</v>
      </c>
    </row>
    <row r="25" spans="1:9" s="698" customFormat="1" ht="12.75" x14ac:dyDescent="0.25">
      <c r="E25" s="725" t="s">
        <v>131</v>
      </c>
      <c r="F25" s="298" t="s">
        <v>132</v>
      </c>
    </row>
    <row r="35" s="275" customFormat="1" hidden="1" x14ac:dyDescent="0.25"/>
    <row r="36" s="275" customFormat="1" hidden="1" x14ac:dyDescent="0.25"/>
    <row r="37" s="275" customFormat="1" hidden="1" x14ac:dyDescent="0.25"/>
    <row r="38" s="275" customFormat="1" hidden="1" x14ac:dyDescent="0.25"/>
    <row r="39" s="275" customFormat="1" hidden="1" x14ac:dyDescent="0.25"/>
    <row r="40" s="275" customFormat="1" hidden="1" x14ac:dyDescent="0.25"/>
    <row r="41" s="275" customFormat="1" hidden="1" x14ac:dyDescent="0.25"/>
    <row r="46" s="275" customFormat="1" hidden="1" x14ac:dyDescent="0.25"/>
    <row r="47" s="275" customFormat="1" hidden="1" x14ac:dyDescent="0.25"/>
    <row r="48" s="275" customFormat="1" hidden="1" x14ac:dyDescent="0.25"/>
    <row r="49" s="275" customFormat="1" hidden="1" x14ac:dyDescent="0.25"/>
    <row r="50" s="275" customFormat="1" hidden="1" x14ac:dyDescent="0.25"/>
    <row r="51" s="275" customFormat="1" hidden="1" x14ac:dyDescent="0.25"/>
    <row r="52" s="275" customFormat="1" hidden="1" x14ac:dyDescent="0.25"/>
    <row r="53" s="275" customFormat="1" hidden="1" x14ac:dyDescent="0.25"/>
    <row r="57" s="275" customFormat="1" hidden="1" x14ac:dyDescent="0.25"/>
    <row r="58" s="275" customFormat="1" hidden="1" x14ac:dyDescent="0.25"/>
    <row r="59" s="275" customFormat="1" hidden="1" x14ac:dyDescent="0.25"/>
  </sheetData>
  <protectedRanges>
    <protectedRange sqref="B18" name="Диапазон6_1_1_1"/>
    <protectedRange sqref="C18" name="Диапазон6_1"/>
    <protectedRange sqref="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8"/>
  <sheetViews>
    <sheetView view="pageBreakPreview" zoomScale="80" zoomScaleSheetLayoutView="80" workbookViewId="0">
      <selection activeCell="E12" sqref="E12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460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45.75" customHeight="1" x14ac:dyDescent="0.3">
      <c r="A6" s="1328" t="s">
        <v>783</v>
      </c>
      <c r="B6" s="1328"/>
      <c r="C6" s="1328"/>
      <c r="D6" s="1328"/>
      <c r="E6" s="1328"/>
      <c r="F6" s="103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v>1000</v>
      </c>
      <c r="F11" s="56"/>
      <c r="G11" s="63">
        <f>E11-F11</f>
        <v>1000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1000</v>
      </c>
      <c r="F12" s="63">
        <f>SUM(F11:F11)</f>
        <v>0</v>
      </c>
      <c r="G12" s="63">
        <f>SUM(G11:G11)</f>
        <v>1000</v>
      </c>
    </row>
    <row r="15" spans="1:11" s="704" customFormat="1" ht="23.25" customHeight="1" x14ac:dyDescent="0.25">
      <c r="A15" s="1083" t="s">
        <v>762</v>
      </c>
      <c r="C15" s="702"/>
      <c r="E15" s="1084" t="s">
        <v>1131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704" customFormat="1" ht="23.25" customHeight="1" x14ac:dyDescent="0.25">
      <c r="A18" s="701" t="s">
        <v>133</v>
      </c>
      <c r="C18" s="702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795"/>
  </sheetPr>
  <dimension ref="A2:L130"/>
  <sheetViews>
    <sheetView view="pageBreakPreview" topLeftCell="A27" zoomScale="70" zoomScaleSheetLayoutView="70" workbookViewId="0">
      <selection activeCell="G104" sqref="G104"/>
    </sheetView>
  </sheetViews>
  <sheetFormatPr defaultRowHeight="18.75" x14ac:dyDescent="0.25"/>
  <cols>
    <col min="1" max="1" width="11.85546875" style="983" customWidth="1"/>
    <col min="2" max="2" width="71.42578125" style="983" customWidth="1"/>
    <col min="3" max="3" width="13.42578125" style="983" customWidth="1"/>
    <col min="4" max="4" width="12" style="983" customWidth="1"/>
    <col min="5" max="5" width="19.85546875" style="983" customWidth="1"/>
    <col min="6" max="8" width="22.85546875" style="983" customWidth="1"/>
    <col min="9" max="9" width="21.28515625" style="983" customWidth="1"/>
    <col min="10" max="12" width="27.5703125" style="655" customWidth="1"/>
    <col min="13" max="16384" width="9.140625" style="983"/>
  </cols>
  <sheetData>
    <row r="2" spans="1:12" x14ac:dyDescent="0.25">
      <c r="B2" s="1190" t="s">
        <v>233</v>
      </c>
      <c r="C2" s="1190"/>
      <c r="D2" s="1190"/>
      <c r="E2" s="1190"/>
      <c r="F2" s="1190"/>
      <c r="G2" s="1190"/>
      <c r="H2" s="1190"/>
    </row>
    <row r="3" spans="1:12" ht="26.25" customHeight="1" x14ac:dyDescent="0.25">
      <c r="A3" s="1191" t="s">
        <v>183</v>
      </c>
      <c r="B3" s="1193" t="s">
        <v>0</v>
      </c>
      <c r="C3" s="1191" t="s">
        <v>184</v>
      </c>
      <c r="D3" s="1191" t="s">
        <v>185</v>
      </c>
      <c r="E3" s="1191" t="s">
        <v>708</v>
      </c>
      <c r="F3" s="1195" t="s">
        <v>135</v>
      </c>
      <c r="G3" s="1196"/>
      <c r="H3" s="1196"/>
      <c r="I3" s="1197"/>
    </row>
    <row r="4" spans="1:12" ht="75" x14ac:dyDescent="0.25">
      <c r="A4" s="1192"/>
      <c r="B4" s="1194"/>
      <c r="C4" s="1192"/>
      <c r="D4" s="1192"/>
      <c r="E4" s="1192"/>
      <c r="F4" s="984" t="s">
        <v>554</v>
      </c>
      <c r="G4" s="984" t="s">
        <v>553</v>
      </c>
      <c r="H4" s="984" t="s">
        <v>552</v>
      </c>
      <c r="I4" s="984" t="s">
        <v>134</v>
      </c>
    </row>
    <row r="5" spans="1:12" x14ac:dyDescent="0.25">
      <c r="A5" s="656">
        <v>1</v>
      </c>
      <c r="B5" s="656">
        <v>2</v>
      </c>
      <c r="C5" s="656">
        <v>3</v>
      </c>
      <c r="D5" s="656">
        <v>4</v>
      </c>
      <c r="E5" s="657" t="s">
        <v>709</v>
      </c>
      <c r="F5" s="656">
        <v>5</v>
      </c>
      <c r="G5" s="656">
        <v>6</v>
      </c>
      <c r="H5" s="656">
        <v>7</v>
      </c>
      <c r="I5" s="656">
        <v>8</v>
      </c>
    </row>
    <row r="6" spans="1:12" s="987" customFormat="1" x14ac:dyDescent="0.25">
      <c r="A6" s="658">
        <v>1</v>
      </c>
      <c r="B6" s="659" t="s">
        <v>186</v>
      </c>
      <c r="C6" s="658">
        <v>26000</v>
      </c>
      <c r="D6" s="658" t="s">
        <v>10</v>
      </c>
      <c r="E6" s="660" t="s">
        <v>10</v>
      </c>
      <c r="F6" s="985">
        <f>F7+F8+F9+F13</f>
        <v>6959771.169999999</v>
      </c>
      <c r="G6" s="985">
        <f>G7+G8+G9+G13</f>
        <v>7724842.3499999996</v>
      </c>
      <c r="H6" s="985">
        <f>H7+H8+H9+H13</f>
        <v>5787599.3100000005</v>
      </c>
      <c r="I6" s="985" t="s">
        <v>10</v>
      </c>
      <c r="J6" s="986">
        <f>F6-F51-F107</f>
        <v>-9.3132257461547852E-10</v>
      </c>
      <c r="K6" s="986">
        <f>G6-G51-G107</f>
        <v>0</v>
      </c>
      <c r="L6" s="986">
        <f>H6-H51-H107</f>
        <v>0</v>
      </c>
    </row>
    <row r="7" spans="1:12" s="987" customFormat="1" ht="168.75" x14ac:dyDescent="0.25">
      <c r="A7" s="658" t="s">
        <v>312</v>
      </c>
      <c r="B7" s="661" t="s">
        <v>710</v>
      </c>
      <c r="C7" s="658">
        <v>26100</v>
      </c>
      <c r="D7" s="658" t="s">
        <v>10</v>
      </c>
      <c r="E7" s="658" t="s">
        <v>10</v>
      </c>
      <c r="F7" s="985">
        <v>0</v>
      </c>
      <c r="G7" s="985">
        <v>0</v>
      </c>
      <c r="H7" s="985">
        <v>0</v>
      </c>
      <c r="I7" s="985" t="s">
        <v>10</v>
      </c>
      <c r="J7" s="988"/>
      <c r="K7" s="988"/>
      <c r="L7" s="988"/>
    </row>
    <row r="8" spans="1:12" s="987" customFormat="1" ht="75" x14ac:dyDescent="0.25">
      <c r="A8" s="658" t="s">
        <v>314</v>
      </c>
      <c r="B8" s="661" t="s">
        <v>711</v>
      </c>
      <c r="C8" s="658">
        <v>26200</v>
      </c>
      <c r="D8" s="658" t="s">
        <v>10</v>
      </c>
      <c r="E8" s="658" t="s">
        <v>10</v>
      </c>
      <c r="F8" s="985">
        <v>0</v>
      </c>
      <c r="G8" s="985">
        <v>0</v>
      </c>
      <c r="H8" s="985">
        <v>0</v>
      </c>
      <c r="I8" s="985" t="s">
        <v>10</v>
      </c>
      <c r="J8" s="989"/>
      <c r="K8" s="989"/>
      <c r="L8" s="989"/>
    </row>
    <row r="9" spans="1:12" s="987" customFormat="1" ht="82.5" customHeight="1" x14ac:dyDescent="0.25">
      <c r="A9" s="660" t="s">
        <v>712</v>
      </c>
      <c r="B9" s="661" t="s">
        <v>713</v>
      </c>
      <c r="C9" s="658">
        <v>26300</v>
      </c>
      <c r="D9" s="658" t="s">
        <v>10</v>
      </c>
      <c r="E9" s="658" t="s">
        <v>10</v>
      </c>
      <c r="F9" s="985">
        <f>F10+F12</f>
        <v>0</v>
      </c>
      <c r="G9" s="985">
        <f>G10+G12</f>
        <v>0</v>
      </c>
      <c r="H9" s="985">
        <f>H10+H12</f>
        <v>0</v>
      </c>
      <c r="I9" s="985" t="s">
        <v>10</v>
      </c>
      <c r="J9" s="989"/>
      <c r="K9" s="989"/>
      <c r="L9" s="989"/>
    </row>
    <row r="10" spans="1:12" ht="37.5" x14ac:dyDescent="0.25">
      <c r="A10" s="662" t="s">
        <v>714</v>
      </c>
      <c r="B10" s="663" t="s">
        <v>715</v>
      </c>
      <c r="C10" s="664">
        <v>26310</v>
      </c>
      <c r="D10" s="664" t="s">
        <v>10</v>
      </c>
      <c r="E10" s="662" t="s">
        <v>10</v>
      </c>
      <c r="F10" s="990">
        <f>F11</f>
        <v>0</v>
      </c>
      <c r="G10" s="990">
        <f>G11</f>
        <v>0</v>
      </c>
      <c r="H10" s="990">
        <f>H11</f>
        <v>0</v>
      </c>
      <c r="I10" s="990" t="s">
        <v>10</v>
      </c>
    </row>
    <row r="11" spans="1:12" x14ac:dyDescent="0.25">
      <c r="A11" s="657"/>
      <c r="B11" s="612" t="s">
        <v>171</v>
      </c>
      <c r="C11" s="656" t="s">
        <v>716</v>
      </c>
      <c r="D11" s="656" t="s">
        <v>10</v>
      </c>
      <c r="E11" s="657"/>
      <c r="F11" s="665">
        <v>0</v>
      </c>
      <c r="G11" s="665">
        <v>0</v>
      </c>
      <c r="H11" s="665">
        <v>0</v>
      </c>
      <c r="I11" s="665" t="s">
        <v>10</v>
      </c>
    </row>
    <row r="12" spans="1:12" x14ac:dyDescent="0.25">
      <c r="A12" s="662" t="s">
        <v>717</v>
      </c>
      <c r="B12" s="663" t="s">
        <v>718</v>
      </c>
      <c r="C12" s="664">
        <v>26320</v>
      </c>
      <c r="D12" s="664" t="s">
        <v>10</v>
      </c>
      <c r="E12" s="662"/>
      <c r="F12" s="990">
        <v>0</v>
      </c>
      <c r="G12" s="990">
        <v>0</v>
      </c>
      <c r="H12" s="990">
        <v>0</v>
      </c>
      <c r="I12" s="990" t="s">
        <v>10</v>
      </c>
    </row>
    <row r="13" spans="1:12" s="987" customFormat="1" ht="75" x14ac:dyDescent="0.25">
      <c r="A13" s="660" t="s">
        <v>719</v>
      </c>
      <c r="B13" s="661" t="s">
        <v>188</v>
      </c>
      <c r="C13" s="658">
        <v>26400</v>
      </c>
      <c r="D13" s="658" t="s">
        <v>10</v>
      </c>
      <c r="E13" s="660" t="s">
        <v>10</v>
      </c>
      <c r="F13" s="985">
        <f>F14+F19+F41+F44</f>
        <v>6959771.169999999</v>
      </c>
      <c r="G13" s="985">
        <f>G14+G19+G41+G44</f>
        <v>7724842.3499999996</v>
      </c>
      <c r="H13" s="985">
        <f>H14+H19+H41+H44</f>
        <v>5787599.3100000005</v>
      </c>
      <c r="I13" s="985" t="s">
        <v>10</v>
      </c>
      <c r="J13" s="989"/>
      <c r="K13" s="989"/>
      <c r="L13" s="989"/>
    </row>
    <row r="14" spans="1:12" ht="75" x14ac:dyDescent="0.25">
      <c r="A14" s="662" t="s">
        <v>720</v>
      </c>
      <c r="B14" s="663" t="s">
        <v>189</v>
      </c>
      <c r="C14" s="664">
        <v>26410</v>
      </c>
      <c r="D14" s="664" t="s">
        <v>10</v>
      </c>
      <c r="E14" s="662" t="s">
        <v>10</v>
      </c>
      <c r="F14" s="990">
        <f>F15+F18</f>
        <v>3329243.48</v>
      </c>
      <c r="G14" s="990">
        <f>G15+G18</f>
        <v>3417622</v>
      </c>
      <c r="H14" s="990">
        <f>H15+H18</f>
        <v>3450899</v>
      </c>
      <c r="I14" s="990" t="s">
        <v>10</v>
      </c>
      <c r="J14" s="655" t="s">
        <v>555</v>
      </c>
    </row>
    <row r="15" spans="1:12" ht="37.5" x14ac:dyDescent="0.25">
      <c r="A15" s="662" t="s">
        <v>959</v>
      </c>
      <c r="B15" s="663" t="s">
        <v>191</v>
      </c>
      <c r="C15" s="664">
        <v>26411</v>
      </c>
      <c r="D15" s="664" t="s">
        <v>10</v>
      </c>
      <c r="E15" s="662" t="s">
        <v>10</v>
      </c>
      <c r="F15" s="990">
        <f>SUM(F16:F17)</f>
        <v>3329243.48</v>
      </c>
      <c r="G15" s="990">
        <f>SUM(G16:G17)</f>
        <v>3417622</v>
      </c>
      <c r="H15" s="990">
        <f>SUM(H16:H17)</f>
        <v>3450899</v>
      </c>
      <c r="I15" s="990" t="s">
        <v>10</v>
      </c>
    </row>
    <row r="16" spans="1:12" ht="75" x14ac:dyDescent="0.25">
      <c r="A16" s="657" t="s">
        <v>960</v>
      </c>
      <c r="B16" s="612" t="s">
        <v>721</v>
      </c>
      <c r="C16" s="656" t="s">
        <v>961</v>
      </c>
      <c r="D16" s="656" t="s">
        <v>10</v>
      </c>
      <c r="E16" s="657" t="s">
        <v>768</v>
      </c>
      <c r="F16" s="665">
        <f>'Раздел 1'!P378+'Раздел 1'!P379+'Раздел 1'!P424+'Раздел 1'!P425+'Раздел 1'!P439+'Раздел 1'!P440+'Раздел 1'!P448+'Раздел 1'!P449+'Раздел 1'!P460+'Раздел 1'!P461+'Раздел 1'!P466+'Раздел 1'!P467+'Раздел 1'!P468+'Раздел 1'!P469+'Раздел 1'!P470+'Раздел 1'!P493+'Раздел 1'!P494+'Раздел 1'!P541+'Раздел 1'!P542+'Раздел 1'!P547+'Раздел 1'!P548+'Раздел 1'!P568+'Раздел 1'!P569+'Раздел 1'!P635+'Раздел 1'!P636+'Раздел 1'!P657+'Раздел 1'!P658+'Раздел 1'!P678+'Раздел 1'!P679+'Раздел 1'!P686+'Раздел 1'!P687+'Раздел 1'!P710+'Раздел 1'!P711+'Раздел 1'!P737+'Раздел 1'!P738+'Раздел 1'!P767+'Раздел 1'!P768+'Раздел 1'!P784+'Раздел 1'!P785+'Раздел 1'!P803+'Раздел 1'!P804</f>
        <v>2678901.48</v>
      </c>
      <c r="G16" s="665">
        <f>'Раздел 1'!Q378+'Раздел 1'!Q379+'Раздел 1'!Q424+'Раздел 1'!Q425+'Раздел 1'!Q439+'Раздел 1'!Q440+'Раздел 1'!Q448+'Раздел 1'!Q449+'Раздел 1'!Q460+'Раздел 1'!Q461+'Раздел 1'!Q466+'Раздел 1'!Q467+'Раздел 1'!Q468+'Раздел 1'!Q469+'Раздел 1'!Q470+'Раздел 1'!Q493+'Раздел 1'!Q494+'Раздел 1'!Q541+'Раздел 1'!Q542+'Раздел 1'!Q547+'Раздел 1'!Q548+'Раздел 1'!Q568+'Раздел 1'!Q569+'Раздел 1'!Q635+'Раздел 1'!Q636+'Раздел 1'!Q657+'Раздел 1'!Q658+'Раздел 1'!Q678+'Раздел 1'!Q679+'Раздел 1'!Q686+'Раздел 1'!Q687+'Раздел 1'!Q710+'Раздел 1'!Q711+'Раздел 1'!Q737+'Раздел 1'!Q738+'Раздел 1'!Q767+'Раздел 1'!Q768+'Раздел 1'!Q784+'Раздел 1'!Q785+'Раздел 1'!Q803+'Раздел 1'!Q804</f>
        <v>2767280</v>
      </c>
      <c r="H16" s="665">
        <f>'Раздел 1'!R378+'Раздел 1'!R379+'Раздел 1'!R424+'Раздел 1'!R425+'Раздел 1'!R439+'Раздел 1'!R440+'Раздел 1'!R448+'Раздел 1'!R449+'Раздел 1'!R460+'Раздел 1'!R461+'Раздел 1'!R466+'Раздел 1'!R467+'Раздел 1'!R468+'Раздел 1'!R469+'Раздел 1'!R470+'Раздел 1'!R493+'Раздел 1'!R494+'Раздел 1'!R541+'Раздел 1'!R542+'Раздел 1'!R547+'Раздел 1'!R548+'Раздел 1'!R568+'Раздел 1'!R569+'Раздел 1'!R635+'Раздел 1'!R636+'Раздел 1'!R657+'Раздел 1'!R658+'Раздел 1'!R678+'Раздел 1'!R679+'Раздел 1'!R686+'Раздел 1'!R687+'Раздел 1'!R710+'Раздел 1'!R711+'Раздел 1'!R737+'Раздел 1'!R738+'Раздел 1'!R767+'Раздел 1'!R768+'Раздел 1'!R784+'Раздел 1'!R785+'Раздел 1'!R803+'Раздел 1'!R804</f>
        <v>2800557</v>
      </c>
      <c r="I16" s="665" t="s">
        <v>10</v>
      </c>
    </row>
    <row r="17" spans="1:10" ht="93.75" x14ac:dyDescent="0.25">
      <c r="A17" s="657" t="s">
        <v>962</v>
      </c>
      <c r="B17" s="612" t="s">
        <v>722</v>
      </c>
      <c r="C17" s="656" t="s">
        <v>963</v>
      </c>
      <c r="D17" s="656" t="s">
        <v>10</v>
      </c>
      <c r="E17" s="657" t="s">
        <v>769</v>
      </c>
      <c r="F17" s="665">
        <f>'Раздел 1'!P441+'Раздел 1'!P442+'Раздел 1'!P450+'Раздел 1'!P451+'Раздел 1'!P471+'Раздел 1'!P472+'Раздел 1'!P495+'Раздел 1'!P496+'Раздел 1'!P570+'Раздел 1'!P571+'Раздел 1'!P637+'Раздел 1'!P638+'Раздел 1'!P712+'Раздел 1'!P713+'Раздел 1'!P739+'Раздел 1'!P740+'Раздел 1'!P769+'Раздел 1'!P770+'Раздел 1'!P786+'Раздел 1'!P787</f>
        <v>650342</v>
      </c>
      <c r="G17" s="665">
        <f>'Раздел 1'!Q441+'Раздел 1'!Q442+'Раздел 1'!Q450+'Раздел 1'!Q451+'Раздел 1'!Q471+'Раздел 1'!Q472+'Раздел 1'!Q495+'Раздел 1'!Q496+'Раздел 1'!Q570+'Раздел 1'!Q571+'Раздел 1'!Q637+'Раздел 1'!Q638+'Раздел 1'!Q712+'Раздел 1'!Q713+'Раздел 1'!Q739+'Раздел 1'!Q740+'Раздел 1'!Q769+'Раздел 1'!Q770+'Раздел 1'!Q786+'Раздел 1'!Q787</f>
        <v>650342</v>
      </c>
      <c r="H17" s="665">
        <f>'Раздел 1'!R441+'Раздел 1'!R442+'Раздел 1'!R450+'Раздел 1'!R451+'Раздел 1'!R471+'Раздел 1'!R472+'Раздел 1'!R495+'Раздел 1'!R496+'Раздел 1'!R570+'Раздел 1'!R571+'Раздел 1'!R637+'Раздел 1'!R638+'Раздел 1'!R712+'Раздел 1'!R713+'Раздел 1'!R739+'Раздел 1'!R740+'Раздел 1'!R769+'Раздел 1'!R770+'Раздел 1'!R786+'Раздел 1'!R787</f>
        <v>650342</v>
      </c>
      <c r="I17" s="665" t="s">
        <v>10</v>
      </c>
    </row>
    <row r="18" spans="1:10" x14ac:dyDescent="0.25">
      <c r="A18" s="662" t="s">
        <v>964</v>
      </c>
      <c r="B18" s="663" t="s">
        <v>192</v>
      </c>
      <c r="C18" s="664">
        <v>26412</v>
      </c>
      <c r="D18" s="664" t="s">
        <v>10</v>
      </c>
      <c r="E18" s="662" t="s">
        <v>10</v>
      </c>
      <c r="F18" s="990">
        <v>0</v>
      </c>
      <c r="G18" s="990">
        <v>0</v>
      </c>
      <c r="H18" s="990">
        <v>0</v>
      </c>
      <c r="I18" s="990" t="s">
        <v>10</v>
      </c>
    </row>
    <row r="19" spans="1:10" ht="56.25" x14ac:dyDescent="0.25">
      <c r="A19" s="662" t="s">
        <v>965</v>
      </c>
      <c r="B19" s="663" t="s">
        <v>193</v>
      </c>
      <c r="C19" s="664">
        <v>26420</v>
      </c>
      <c r="D19" s="664" t="s">
        <v>10</v>
      </c>
      <c r="E19" s="662" t="s">
        <v>10</v>
      </c>
      <c r="F19" s="990">
        <f>F20+F39</f>
        <v>2710791.2299999995</v>
      </c>
      <c r="G19" s="990">
        <f>G20+G39</f>
        <v>3417720.3499999996</v>
      </c>
      <c r="H19" s="990">
        <f>H20+H39</f>
        <v>1447200.31</v>
      </c>
      <c r="I19" s="990" t="s">
        <v>10</v>
      </c>
      <c r="J19" s="655" t="s">
        <v>556</v>
      </c>
    </row>
    <row r="20" spans="1:10" ht="37.5" x14ac:dyDescent="0.25">
      <c r="A20" s="662" t="s">
        <v>723</v>
      </c>
      <c r="B20" s="663" t="s">
        <v>191</v>
      </c>
      <c r="C20" s="664">
        <v>26421</v>
      </c>
      <c r="D20" s="664" t="s">
        <v>10</v>
      </c>
      <c r="E20" s="662" t="s">
        <v>10</v>
      </c>
      <c r="F20" s="990">
        <f>SUM(F21:F35)</f>
        <v>2710791.2299999995</v>
      </c>
      <c r="G20" s="990">
        <f>SUM(G21:G35)</f>
        <v>3417720.3499999996</v>
      </c>
      <c r="H20" s="990">
        <f>SUM(H21:H35)</f>
        <v>1447200.31</v>
      </c>
      <c r="I20" s="990" t="s">
        <v>10</v>
      </c>
    </row>
    <row r="21" spans="1:10" ht="37.5" x14ac:dyDescent="0.25">
      <c r="A21" s="657" t="s">
        <v>966</v>
      </c>
      <c r="B21" s="612" t="s">
        <v>724</v>
      </c>
      <c r="C21" s="656" t="s">
        <v>1027</v>
      </c>
      <c r="D21" s="656" t="s">
        <v>10</v>
      </c>
      <c r="E21" s="657" t="s">
        <v>838</v>
      </c>
      <c r="F21" s="665">
        <f>'Раздел 1'!P380+'Раздел 1'!P381+'Раздел 1'!P382+'Раздел 1'!P383+'Раздел 1'!P384+'Раздел 1'!P385+'Раздел 1'!P386</f>
        <v>0</v>
      </c>
      <c r="G21" s="665">
        <f>'Раздел 1'!Q380+'Раздел 1'!Q381+'Раздел 1'!Q382+'Раздел 1'!Q383+'Раздел 1'!Q384+'Раздел 1'!Q385+'Раздел 1'!Q386</f>
        <v>0</v>
      </c>
      <c r="H21" s="665">
        <f>'Раздел 1'!R380+'Раздел 1'!R381+'Раздел 1'!R382+'Раздел 1'!R383+'Раздел 1'!R384+'Раздел 1'!R385+'Раздел 1'!R386</f>
        <v>0</v>
      </c>
      <c r="I21" s="665" t="s">
        <v>10</v>
      </c>
    </row>
    <row r="22" spans="1:10" ht="37.5" x14ac:dyDescent="0.25">
      <c r="A22" s="657" t="s">
        <v>967</v>
      </c>
      <c r="B22" s="612" t="s">
        <v>839</v>
      </c>
      <c r="C22" s="656" t="s">
        <v>1028</v>
      </c>
      <c r="D22" s="656" t="s">
        <v>10</v>
      </c>
      <c r="E22" s="657" t="s">
        <v>840</v>
      </c>
      <c r="F22" s="665">
        <f>'Раздел 1'!P501+'Раздел 1'!P503+'Раздел 1'!P549+'Раздел 1'!P550+'Раздел 1'!P578</f>
        <v>876000</v>
      </c>
      <c r="G22" s="665">
        <f>'Раздел 1'!Q501+'Раздел 1'!Q503+'Раздел 1'!Q549+'Раздел 1'!Q550+'Раздел 1'!Q578</f>
        <v>0</v>
      </c>
      <c r="H22" s="665">
        <f>'Раздел 1'!R501+'Раздел 1'!R503+'Раздел 1'!R549+'Раздел 1'!R550+'Раздел 1'!R578</f>
        <v>0</v>
      </c>
      <c r="I22" s="665" t="s">
        <v>10</v>
      </c>
    </row>
    <row r="23" spans="1:10" ht="37.5" x14ac:dyDescent="0.25">
      <c r="A23" s="657" t="s">
        <v>968</v>
      </c>
      <c r="B23" s="612" t="s">
        <v>725</v>
      </c>
      <c r="C23" s="656" t="s">
        <v>1029</v>
      </c>
      <c r="D23" s="656" t="s">
        <v>10</v>
      </c>
      <c r="E23" s="657" t="s">
        <v>841</v>
      </c>
      <c r="F23" s="665">
        <f>'Раздел 1'!P499+'Раздел 1'!P504+'Раздел 1'!P505+'Раздел 1'!P507+'Раздел 1'!P580+'Раздел 1'!P581+'Раздел 1'!P659+'Раздел 1'!P660+'Раздел 1'!P662+'Раздел 1'!P744+'Раздел 1'!P745+'Раздел 1'!P509</f>
        <v>424264.24</v>
      </c>
      <c r="G23" s="665">
        <f>'Раздел 1'!Q499+'Раздел 1'!Q504+'Раздел 1'!Q505+'Раздел 1'!Q507+'Раздел 1'!Q580+'Раздел 1'!Q581+'Раздел 1'!Q659+'Раздел 1'!Q660+'Раздел 1'!Q662+'Раздел 1'!Q744+'Раздел 1'!Q745+'Раздел 1'!Q509</f>
        <v>74700</v>
      </c>
      <c r="H23" s="665">
        <f>'Раздел 1'!R499+'Раздел 1'!R504+'Раздел 1'!R505+'Раздел 1'!R507+'Раздел 1'!R580+'Раздел 1'!R581+'Раздел 1'!R659+'Раздел 1'!R660+'Раздел 1'!R662+'Раздел 1'!R744+'Раздел 1'!R745+'Раздел 1'!R509</f>
        <v>0</v>
      </c>
      <c r="I23" s="665" t="s">
        <v>10</v>
      </c>
    </row>
    <row r="24" spans="1:10" ht="75" x14ac:dyDescent="0.25">
      <c r="A24" s="657" t="s">
        <v>969</v>
      </c>
      <c r="B24" s="612" t="s">
        <v>842</v>
      </c>
      <c r="C24" s="656" t="s">
        <v>1030</v>
      </c>
      <c r="D24" s="656" t="s">
        <v>10</v>
      </c>
      <c r="E24" s="657" t="s">
        <v>843</v>
      </c>
      <c r="F24" s="665">
        <f>'Раздел 1'!P520+'Раздел 1'!P666</f>
        <v>50000</v>
      </c>
      <c r="G24" s="665">
        <f>'Раздел 1'!Q520+'Раздел 1'!Q666</f>
        <v>67140</v>
      </c>
      <c r="H24" s="665">
        <f>'Раздел 1'!R520+'Раздел 1'!R666</f>
        <v>67140</v>
      </c>
      <c r="I24" s="665" t="s">
        <v>10</v>
      </c>
    </row>
    <row r="25" spans="1:10" ht="37.5" x14ac:dyDescent="0.25">
      <c r="A25" s="657" t="s">
        <v>970</v>
      </c>
      <c r="B25" s="612" t="s">
        <v>726</v>
      </c>
      <c r="C25" s="656" t="s">
        <v>1031</v>
      </c>
      <c r="D25" s="656" t="s">
        <v>10</v>
      </c>
      <c r="E25" s="657" t="s">
        <v>844</v>
      </c>
      <c r="F25" s="665">
        <v>0</v>
      </c>
      <c r="G25" s="665">
        <v>0</v>
      </c>
      <c r="H25" s="665">
        <v>0</v>
      </c>
      <c r="I25" s="665" t="s">
        <v>10</v>
      </c>
    </row>
    <row r="26" spans="1:10" ht="75" x14ac:dyDescent="0.25">
      <c r="A26" s="657" t="s">
        <v>971</v>
      </c>
      <c r="B26" s="612" t="s">
        <v>845</v>
      </c>
      <c r="C26" s="656" t="s">
        <v>1032</v>
      </c>
      <c r="D26" s="656" t="s">
        <v>10</v>
      </c>
      <c r="E26" s="657" t="s">
        <v>846</v>
      </c>
      <c r="F26" s="665">
        <f>'Раздел 1'!P508+'Раздел 1'!P524+'Раздел 1'!P525+'Раздел 1'!P663+'Раздел 1'!P667+'Раздел 1'!P668</f>
        <v>1073385.0699999998</v>
      </c>
      <c r="G26" s="665">
        <f>'Раздел 1'!Q508+'Раздел 1'!Q524+'Раздел 1'!Q525+'Раздел 1'!Q663+'Раздел 1'!Q667+'Раздел 1'!Q668</f>
        <v>1172118.3499999999</v>
      </c>
      <c r="H26" s="665">
        <f>'Раздел 1'!R508+'Раздел 1'!R524+'Раздел 1'!R525+'Раздел 1'!R663+'Раздел 1'!R667+'Раздел 1'!R668</f>
        <v>1143698.31</v>
      </c>
      <c r="I26" s="665" t="s">
        <v>10</v>
      </c>
    </row>
    <row r="27" spans="1:10" ht="37.5" x14ac:dyDescent="0.25">
      <c r="A27" s="657" t="s">
        <v>972</v>
      </c>
      <c r="B27" s="612" t="s">
        <v>727</v>
      </c>
      <c r="C27" s="656" t="s">
        <v>1033</v>
      </c>
      <c r="D27" s="656" t="s">
        <v>10</v>
      </c>
      <c r="E27" s="657" t="s">
        <v>847</v>
      </c>
      <c r="F27" s="665">
        <v>0</v>
      </c>
      <c r="G27" s="665">
        <v>0</v>
      </c>
      <c r="H27" s="665">
        <v>0</v>
      </c>
      <c r="I27" s="665" t="s">
        <v>10</v>
      </c>
    </row>
    <row r="28" spans="1:10" s="655" customFormat="1" ht="168.75" x14ac:dyDescent="0.25">
      <c r="A28" s="657" t="s">
        <v>973</v>
      </c>
      <c r="B28" s="612" t="s">
        <v>1168</v>
      </c>
      <c r="C28" s="656" t="s">
        <v>1034</v>
      </c>
      <c r="D28" s="656" t="s">
        <v>10</v>
      </c>
      <c r="E28" s="657" t="s">
        <v>1169</v>
      </c>
      <c r="F28" s="665">
        <v>0</v>
      </c>
      <c r="G28" s="665">
        <v>0</v>
      </c>
      <c r="H28" s="665">
        <v>0</v>
      </c>
      <c r="I28" s="665" t="s">
        <v>10</v>
      </c>
    </row>
    <row r="29" spans="1:10" ht="112.5" x14ac:dyDescent="0.25">
      <c r="A29" s="657" t="s">
        <v>974</v>
      </c>
      <c r="B29" s="612" t="s">
        <v>848</v>
      </c>
      <c r="C29" s="656" t="s">
        <v>1035</v>
      </c>
      <c r="D29" s="656" t="s">
        <v>10</v>
      </c>
      <c r="E29" s="657" t="s">
        <v>849</v>
      </c>
      <c r="F29" s="665">
        <f>'Раздел 1'!P475+'Раздел 1'!P480+'Раздел 1'!P481+'Раздел 1'!P502+'Раздел 1'!P521+'Раздел 1'!P522+'Раздел 1'!P579+'Раздел 1'!P590+'Раздел 1'!P591+'Раздел 1'!P690+'Раздел 1'!P697+'Раздел 1'!P698+'Раздел 1'!P716+'Раздел 1'!P724+'Раздел 1'!P725+'Раздел 1'!P743+'Раздел 1'!P753+'Раздел 1'!P754</f>
        <v>0</v>
      </c>
      <c r="G29" s="665">
        <f>'Раздел 1'!Q475+'Раздел 1'!Q480+'Раздел 1'!Q481+'Раздел 1'!Q502+'Раздел 1'!Q521+'Раздел 1'!Q522+'Раздел 1'!Q579+'Раздел 1'!Q590+'Раздел 1'!Q591+'Раздел 1'!Q690+'Раздел 1'!Q697+'Раздел 1'!Q698+'Раздел 1'!Q716+'Раздел 1'!Q724+'Раздел 1'!Q725+'Раздел 1'!Q743+'Раздел 1'!Q753+'Раздел 1'!Q754</f>
        <v>0</v>
      </c>
      <c r="H29" s="665">
        <f>'Раздел 1'!R475+'Раздел 1'!R480+'Раздел 1'!R481+'Раздел 1'!R502+'Раздел 1'!R521+'Раздел 1'!R522+'Раздел 1'!R579+'Раздел 1'!R590+'Раздел 1'!R591+'Раздел 1'!R690+'Раздел 1'!R697+'Раздел 1'!R698+'Раздел 1'!R716+'Раздел 1'!R724+'Раздел 1'!R725+'Раздел 1'!R743+'Раздел 1'!R753+'Раздел 1'!R754</f>
        <v>0</v>
      </c>
      <c r="I29" s="665" t="s">
        <v>10</v>
      </c>
    </row>
    <row r="30" spans="1:10" ht="119.25" customHeight="1" x14ac:dyDescent="0.25">
      <c r="A30" s="657" t="s">
        <v>975</v>
      </c>
      <c r="B30" s="612" t="s">
        <v>848</v>
      </c>
      <c r="C30" s="656" t="s">
        <v>1036</v>
      </c>
      <c r="D30" s="656" t="s">
        <v>10</v>
      </c>
      <c r="E30" s="657" t="s">
        <v>850</v>
      </c>
      <c r="F30" s="665">
        <v>0</v>
      </c>
      <c r="G30" s="665">
        <v>0</v>
      </c>
      <c r="H30" s="665">
        <v>0</v>
      </c>
      <c r="I30" s="665" t="s">
        <v>10</v>
      </c>
    </row>
    <row r="31" spans="1:10" ht="37.5" x14ac:dyDescent="0.25">
      <c r="A31" s="657" t="s">
        <v>976</v>
      </c>
      <c r="B31" s="612" t="s">
        <v>728</v>
      </c>
      <c r="C31" s="656" t="s">
        <v>1037</v>
      </c>
      <c r="D31" s="656" t="s">
        <v>10</v>
      </c>
      <c r="E31" s="657" t="s">
        <v>729</v>
      </c>
      <c r="F31" s="665">
        <f>'Раздел 1'!P582+'Раздел 1'!P597</f>
        <v>0</v>
      </c>
      <c r="G31" s="665">
        <f>'Раздел 1'!Q582+'Раздел 1'!Q597</f>
        <v>0</v>
      </c>
      <c r="H31" s="665">
        <f>'Раздел 1'!R582+'Раздел 1'!R597</f>
        <v>0</v>
      </c>
      <c r="I31" s="665" t="s">
        <v>10</v>
      </c>
    </row>
    <row r="32" spans="1:10" ht="206.25" x14ac:dyDescent="0.25">
      <c r="A32" s="657" t="s">
        <v>977</v>
      </c>
      <c r="B32" s="612" t="s">
        <v>851</v>
      </c>
      <c r="C32" s="656" t="s">
        <v>1038</v>
      </c>
      <c r="D32" s="656" t="s">
        <v>10</v>
      </c>
      <c r="E32" s="657" t="s">
        <v>852</v>
      </c>
      <c r="F32" s="665">
        <f>'Раздел 1'!P443+'Раздел 1'!P482+'Раздел 1'!P523+'Раздел 1'!P555+'Раздел 1'!P592+'Раздел 1'!P755</f>
        <v>0</v>
      </c>
      <c r="G32" s="665">
        <f>'Раздел 1'!Q443+'Раздел 1'!Q482+'Раздел 1'!Q523+'Раздел 1'!Q555+'Раздел 1'!Q592+'Раздел 1'!Q755</f>
        <v>0</v>
      </c>
      <c r="H32" s="665">
        <f>'Раздел 1'!R443+'Раздел 1'!R482+'Раздел 1'!R523+'Раздел 1'!R555+'Раздел 1'!R592+'Раздел 1'!R755</f>
        <v>0</v>
      </c>
      <c r="I32" s="665" t="s">
        <v>10</v>
      </c>
    </row>
    <row r="33" spans="1:12" ht="37.5" x14ac:dyDescent="0.25">
      <c r="A33" s="657" t="s">
        <v>978</v>
      </c>
      <c r="B33" s="612" t="s">
        <v>853</v>
      </c>
      <c r="C33" s="656" t="s">
        <v>1039</v>
      </c>
      <c r="D33" s="656" t="s">
        <v>10</v>
      </c>
      <c r="E33" s="657" t="s">
        <v>854</v>
      </c>
      <c r="F33" s="665">
        <f>'Раздел 1'!P500+'Раздел 1'!P506+'Раздел 1'!P661+'Раздел 1'!P511</f>
        <v>34117.119999999995</v>
      </c>
      <c r="G33" s="665">
        <f>'Раздел 1'!Q500+'Раздел 1'!Q506+'Раздел 1'!Q661</f>
        <v>0</v>
      </c>
      <c r="H33" s="665">
        <f>'Раздел 1'!R500+'Раздел 1'!R506+'Раздел 1'!R661</f>
        <v>0</v>
      </c>
      <c r="I33" s="665" t="s">
        <v>10</v>
      </c>
    </row>
    <row r="34" spans="1:12" ht="112.5" x14ac:dyDescent="0.25">
      <c r="A34" s="657" t="s">
        <v>979</v>
      </c>
      <c r="B34" s="612" t="s">
        <v>855</v>
      </c>
      <c r="C34" s="656" t="s">
        <v>1040</v>
      </c>
      <c r="D34" s="656" t="s">
        <v>10</v>
      </c>
      <c r="E34" s="657" t="s">
        <v>856</v>
      </c>
      <c r="F34" s="665">
        <f>'Раздел 1'!P533+'Раздел 1'!P673</f>
        <v>253024.8</v>
      </c>
      <c r="G34" s="665">
        <f>'Раздел 1'!Q533+'Раздел 1'!Q673</f>
        <v>236362</v>
      </c>
      <c r="H34" s="665">
        <f>'Раздел 1'!R533+'Раздел 1'!R673</f>
        <v>236362</v>
      </c>
      <c r="I34" s="665" t="s">
        <v>10</v>
      </c>
    </row>
    <row r="35" spans="1:12" x14ac:dyDescent="0.25">
      <c r="A35" s="657" t="s">
        <v>980</v>
      </c>
      <c r="B35" s="612" t="s">
        <v>730</v>
      </c>
      <c r="C35" s="656" t="s">
        <v>1170</v>
      </c>
      <c r="D35" s="656" t="s">
        <v>10</v>
      </c>
      <c r="E35" s="657" t="s">
        <v>731</v>
      </c>
      <c r="F35" s="665">
        <f>'Раздел 1'!P412+'Раздел 1'!P417+'Раздел 1'!P519+'Раздел 1'!P529+'Раздел 1'!P554+'Раздел 1'!P559</f>
        <v>0</v>
      </c>
      <c r="G35" s="665">
        <f>'Раздел 1'!Q412+'Раздел 1'!Q417+'Раздел 1'!Q519+'Раздел 1'!Q529+'Раздел 1'!Q554+'Раздел 1'!Q559</f>
        <v>1867400</v>
      </c>
      <c r="H35" s="665">
        <f>'Раздел 1'!R412+'Раздел 1'!R417+'Раздел 1'!R519+'Раздел 1'!R529+'Раздел 1'!R554+'Раздел 1'!R559</f>
        <v>0</v>
      </c>
      <c r="I35" s="665" t="s">
        <v>10</v>
      </c>
    </row>
    <row r="36" spans="1:12" x14ac:dyDescent="0.25">
      <c r="A36" s="657"/>
      <c r="B36" s="663" t="s">
        <v>171</v>
      </c>
      <c r="C36" s="664" t="s">
        <v>732</v>
      </c>
      <c r="D36" s="664" t="s">
        <v>10</v>
      </c>
      <c r="E36" s="662" t="s">
        <v>10</v>
      </c>
      <c r="F36" s="990">
        <f>SUM(F37:F38)</f>
        <v>0</v>
      </c>
      <c r="G36" s="990">
        <f>SUM(G37:G38)</f>
        <v>0</v>
      </c>
      <c r="H36" s="990">
        <f>SUM(H37:H38)</f>
        <v>0</v>
      </c>
      <c r="I36" s="990" t="s">
        <v>10</v>
      </c>
    </row>
    <row r="37" spans="1:12" ht="37.5" x14ac:dyDescent="0.25">
      <c r="A37" s="657" t="s">
        <v>1171</v>
      </c>
      <c r="B37" s="612" t="s">
        <v>857</v>
      </c>
      <c r="C37" s="656" t="s">
        <v>1041</v>
      </c>
      <c r="D37" s="664" t="s">
        <v>10</v>
      </c>
      <c r="E37" s="657" t="s">
        <v>858</v>
      </c>
      <c r="F37" s="665">
        <f>F29+F30</f>
        <v>0</v>
      </c>
      <c r="G37" s="665">
        <f>G29+G30</f>
        <v>0</v>
      </c>
      <c r="H37" s="665">
        <f>H29+H30</f>
        <v>0</v>
      </c>
      <c r="I37" s="665" t="s">
        <v>10</v>
      </c>
      <c r="J37" s="655" t="s">
        <v>859</v>
      </c>
    </row>
    <row r="38" spans="1:12" ht="37.5" x14ac:dyDescent="0.25">
      <c r="A38" s="657" t="s">
        <v>981</v>
      </c>
      <c r="B38" s="612" t="s">
        <v>733</v>
      </c>
      <c r="C38" s="656" t="s">
        <v>1042</v>
      </c>
      <c r="D38" s="664" t="s">
        <v>10</v>
      </c>
      <c r="E38" s="657" t="s">
        <v>734</v>
      </c>
      <c r="F38" s="665">
        <f>F31</f>
        <v>0</v>
      </c>
      <c r="G38" s="665">
        <f>G31</f>
        <v>0</v>
      </c>
      <c r="H38" s="665">
        <f>H31</f>
        <v>0</v>
      </c>
      <c r="I38" s="665" t="s">
        <v>10</v>
      </c>
      <c r="J38" s="655" t="s">
        <v>860</v>
      </c>
    </row>
    <row r="39" spans="1:12" x14ac:dyDescent="0.25">
      <c r="A39" s="662" t="s">
        <v>735</v>
      </c>
      <c r="B39" s="663" t="s">
        <v>192</v>
      </c>
      <c r="C39" s="664">
        <v>26422</v>
      </c>
      <c r="D39" s="664" t="s">
        <v>10</v>
      </c>
      <c r="E39" s="662" t="s">
        <v>10</v>
      </c>
      <c r="F39" s="990">
        <v>0</v>
      </c>
      <c r="G39" s="990">
        <v>0</v>
      </c>
      <c r="H39" s="990">
        <v>0</v>
      </c>
      <c r="I39" s="990" t="s">
        <v>10</v>
      </c>
    </row>
    <row r="40" spans="1:12" x14ac:dyDescent="0.25">
      <c r="A40" s="657"/>
      <c r="B40" s="663" t="s">
        <v>171</v>
      </c>
      <c r="C40" s="664" t="s">
        <v>736</v>
      </c>
      <c r="D40" s="664" t="s">
        <v>10</v>
      </c>
      <c r="E40" s="662" t="s">
        <v>10</v>
      </c>
      <c r="F40" s="990">
        <v>0</v>
      </c>
      <c r="G40" s="990">
        <v>0</v>
      </c>
      <c r="H40" s="990">
        <v>0</v>
      </c>
      <c r="I40" s="990" t="s">
        <v>10</v>
      </c>
    </row>
    <row r="41" spans="1:12" ht="37.5" x14ac:dyDescent="0.25">
      <c r="A41" s="662" t="s">
        <v>737</v>
      </c>
      <c r="B41" s="663" t="s">
        <v>195</v>
      </c>
      <c r="C41" s="664">
        <v>26430</v>
      </c>
      <c r="D41" s="664" t="s">
        <v>10</v>
      </c>
      <c r="E41" s="662" t="s">
        <v>10</v>
      </c>
      <c r="F41" s="990">
        <f>F42</f>
        <v>0</v>
      </c>
      <c r="G41" s="990">
        <f>G42</f>
        <v>0</v>
      </c>
      <c r="H41" s="990">
        <f>H42</f>
        <v>0</v>
      </c>
      <c r="I41" s="990" t="s">
        <v>10</v>
      </c>
      <c r="J41" s="655" t="s">
        <v>557</v>
      </c>
    </row>
    <row r="42" spans="1:12" ht="37.5" x14ac:dyDescent="0.25">
      <c r="A42" s="662" t="s">
        <v>982</v>
      </c>
      <c r="B42" s="612" t="s">
        <v>725</v>
      </c>
      <c r="C42" s="664" t="s">
        <v>1043</v>
      </c>
      <c r="D42" s="664"/>
      <c r="E42" s="657" t="s">
        <v>841</v>
      </c>
      <c r="F42" s="665">
        <f>'[1]Раздел 1'!P440+'[1]Раздел 1'!P441+'[1]Раздел 1'!P442+'[1]Раздел 1'!P443+'[1]Раздел 1'!P444+'[1]Раздел 1'!P445</f>
        <v>0</v>
      </c>
      <c r="G42" s="665">
        <f>'[1]Раздел 1'!Q440+'[1]Раздел 1'!Q441+'[1]Раздел 1'!Q442+'[1]Раздел 1'!Q443+'[1]Раздел 1'!Q444+'[1]Раздел 1'!Q445</f>
        <v>0</v>
      </c>
      <c r="H42" s="665">
        <f>'[1]Раздел 1'!R440+'[1]Раздел 1'!R441+'[1]Раздел 1'!R442+'[1]Раздел 1'!R443+'[1]Раздел 1'!R444+'[1]Раздел 1'!R445</f>
        <v>0</v>
      </c>
      <c r="I42" s="665" t="s">
        <v>10</v>
      </c>
    </row>
    <row r="43" spans="1:12" x14ac:dyDescent="0.25">
      <c r="A43" s="657"/>
      <c r="B43" s="663" t="s">
        <v>171</v>
      </c>
      <c r="C43" s="664" t="s">
        <v>738</v>
      </c>
      <c r="D43" s="664" t="s">
        <v>10</v>
      </c>
      <c r="E43" s="662" t="s">
        <v>10</v>
      </c>
      <c r="F43" s="990">
        <v>0</v>
      </c>
      <c r="G43" s="990">
        <v>0</v>
      </c>
      <c r="H43" s="990">
        <v>0</v>
      </c>
      <c r="I43" s="990" t="s">
        <v>10</v>
      </c>
      <c r="J43" s="989"/>
      <c r="K43" s="989"/>
      <c r="L43" s="989"/>
    </row>
    <row r="44" spans="1:12" x14ac:dyDescent="0.25">
      <c r="A44" s="662" t="s">
        <v>739</v>
      </c>
      <c r="B44" s="663" t="s">
        <v>194</v>
      </c>
      <c r="C44" s="664">
        <v>26450</v>
      </c>
      <c r="D44" s="664" t="s">
        <v>10</v>
      </c>
      <c r="E44" s="662" t="s">
        <v>10</v>
      </c>
      <c r="F44" s="990">
        <f>F45+F50</f>
        <v>919736.46</v>
      </c>
      <c r="G44" s="990">
        <f>G45+G50</f>
        <v>889500</v>
      </c>
      <c r="H44" s="990">
        <f>H45+H50</f>
        <v>889500</v>
      </c>
      <c r="I44" s="990" t="s">
        <v>10</v>
      </c>
      <c r="J44" s="655" t="s">
        <v>558</v>
      </c>
    </row>
    <row r="45" spans="1:12" ht="37.5" x14ac:dyDescent="0.25">
      <c r="A45" s="662" t="s">
        <v>740</v>
      </c>
      <c r="B45" s="663" t="s">
        <v>191</v>
      </c>
      <c r="C45" s="664">
        <v>26451</v>
      </c>
      <c r="D45" s="664" t="s">
        <v>10</v>
      </c>
      <c r="E45" s="662" t="s">
        <v>10</v>
      </c>
      <c r="F45" s="990">
        <f>F46+F47</f>
        <v>919736.46</v>
      </c>
      <c r="G45" s="990">
        <f t="shared" ref="G45:H45" si="0">G46+G47</f>
        <v>889500</v>
      </c>
      <c r="H45" s="990">
        <f t="shared" si="0"/>
        <v>889500</v>
      </c>
      <c r="I45" s="990" t="s">
        <v>10</v>
      </c>
    </row>
    <row r="46" spans="1:12" ht="75" x14ac:dyDescent="0.25">
      <c r="A46" s="662" t="s">
        <v>983</v>
      </c>
      <c r="B46" s="612" t="s">
        <v>721</v>
      </c>
      <c r="C46" s="664" t="s">
        <v>1044</v>
      </c>
      <c r="D46" s="664" t="s">
        <v>10</v>
      </c>
      <c r="E46" s="657" t="s">
        <v>768</v>
      </c>
      <c r="F46" s="665">
        <f>'Раздел 1'!P374+'Раздел 1'!P375+'Раздел 1'!P376+'Раздел 1'!P377+'Раздел 1'!P420+'Раздел 1'!P421+'Раздел 1'!P422+'Раздел 1'!P423+'Раздел 1'!P435+'Раздел 1'!P436+'Раздел 1'!P437+'Раздел 1'!P438+'Раздел 1'!P444+'Раздел 1'!P445+'Раздел 1'!P446+'Раздел 1'!P447+'Раздел 1'!P456+'Раздел 1'!P457+'Раздел 1'!P458+'Раздел 1'!P459+'Раздел 1'!P462+'Раздел 1'!P463+'Раздел 1'!P464+'Раздел 1'!P465+'Раздел 1'!P489+'Раздел 1'!P490+'Раздел 1'!P491+'Раздел 1'!P492+'Раздел 1'!P537+'Раздел 1'!P538+'Раздел 1'!P539+'Раздел 1'!P540+'Раздел 1'!P543+'Раздел 1'!P544+'Раздел 1'!P545+'Раздел 1'!P546+'Раздел 1'!P564+'Раздел 1'!P565+'Раздел 1'!P566+'Раздел 1'!P567+'Раздел 1'!P631+'Раздел 1'!P632+'Раздел 1'!P633+'Раздел 1'!P634+'Раздел 1'!P655+'Раздел 1'!P656+'Раздел 1'!P676+'Раздел 1'!P677+'Раздел 1'!P682+'Раздел 1'!P683+'Раздел 1'!P684+'Раздел 1'!P685+'Раздел 1'!P706+'Раздел 1'!P707+'Раздел 1'!P708+'Раздел 1'!P709+'Раздел 1'!P733+'Раздел 1'!P734+'Раздел 1'!P735+'Раздел 1'!P736+'Раздел 1'!P763+'Раздел 1'!P764+'Раздел 1'!P765+'Раздел 1'!P766+'Раздел 1'!P780+'Раздел 1'!P781+'Раздел 1'!P782+'Раздел 1'!P783+'Раздел 1'!P799+'Раздел 1'!P800+'Раздел 1'!P801+'Раздел 1'!P802</f>
        <v>919736.46</v>
      </c>
      <c r="G46" s="665">
        <f>'Раздел 1'!Q374+'Раздел 1'!Q375+'Раздел 1'!Q376+'Раздел 1'!Q377+'Раздел 1'!Q420+'Раздел 1'!Q421+'Раздел 1'!Q422+'Раздел 1'!Q423+'Раздел 1'!Q435+'Раздел 1'!Q436+'Раздел 1'!Q437+'Раздел 1'!Q438+'Раздел 1'!Q444+'Раздел 1'!Q445+'Раздел 1'!Q446+'Раздел 1'!Q447+'Раздел 1'!Q456+'Раздел 1'!Q457+'Раздел 1'!Q458+'Раздел 1'!Q459+'Раздел 1'!Q462+'Раздел 1'!Q463+'Раздел 1'!Q464+'Раздел 1'!Q465+'Раздел 1'!Q489+'Раздел 1'!Q490+'Раздел 1'!Q491+'Раздел 1'!Q492+'Раздел 1'!Q537+'Раздел 1'!Q538+'Раздел 1'!Q539+'Раздел 1'!Q540+'Раздел 1'!Q543+'Раздел 1'!Q544+'Раздел 1'!Q545+'Раздел 1'!Q546+'Раздел 1'!Q564+'Раздел 1'!Q565+'Раздел 1'!Q566+'Раздел 1'!Q567+'Раздел 1'!Q631+'Раздел 1'!Q632+'Раздел 1'!Q633+'Раздел 1'!Q634+'Раздел 1'!Q655+'Раздел 1'!Q656+'Раздел 1'!Q676+'Раздел 1'!Q677+'Раздел 1'!Q682+'Раздел 1'!Q683+'Раздел 1'!Q684+'Раздел 1'!Q685+'Раздел 1'!Q706+'Раздел 1'!Q707+'Раздел 1'!Q708+'Раздел 1'!Q709+'Раздел 1'!Q733+'Раздел 1'!Q734+'Раздел 1'!Q735+'Раздел 1'!Q736+'Раздел 1'!Q763+'Раздел 1'!Q764+'Раздел 1'!Q765+'Раздел 1'!Q766+'Раздел 1'!Q780+'Раздел 1'!Q781+'Раздел 1'!Q782+'Раздел 1'!Q783+'Раздел 1'!Q799+'Раздел 1'!Q800+'Раздел 1'!Q801+'Раздел 1'!Q802</f>
        <v>889500</v>
      </c>
      <c r="H46" s="665">
        <f>'Раздел 1'!R374+'Раздел 1'!R375+'Раздел 1'!R376+'Раздел 1'!R377+'Раздел 1'!R420+'Раздел 1'!R421+'Раздел 1'!R422+'Раздел 1'!R423+'Раздел 1'!R435+'Раздел 1'!R436+'Раздел 1'!R437+'Раздел 1'!R438+'Раздел 1'!R444+'Раздел 1'!R445+'Раздел 1'!R446+'Раздел 1'!R447+'Раздел 1'!R456+'Раздел 1'!R457+'Раздел 1'!R458+'Раздел 1'!R459+'Раздел 1'!R462+'Раздел 1'!R463+'Раздел 1'!R464+'Раздел 1'!R465+'Раздел 1'!R489+'Раздел 1'!R490+'Раздел 1'!R491+'Раздел 1'!R492+'Раздел 1'!R537+'Раздел 1'!R538+'Раздел 1'!R539+'Раздел 1'!R540+'Раздел 1'!R543+'Раздел 1'!R544+'Раздел 1'!R545+'Раздел 1'!R546+'Раздел 1'!R564+'Раздел 1'!R565+'Раздел 1'!R566+'Раздел 1'!R567+'Раздел 1'!R631+'Раздел 1'!R632+'Раздел 1'!R633+'Раздел 1'!R634+'Раздел 1'!R655+'Раздел 1'!R656+'Раздел 1'!R676+'Раздел 1'!R677+'Раздел 1'!R682+'Раздел 1'!R683+'Раздел 1'!R684+'Раздел 1'!R685+'Раздел 1'!R706+'Раздел 1'!R707+'Раздел 1'!R708+'Раздел 1'!R709+'Раздел 1'!R733+'Раздел 1'!R734+'Раздел 1'!R735+'Раздел 1'!R736+'Раздел 1'!R763+'Раздел 1'!R764+'Раздел 1'!R765+'Раздел 1'!R766+'Раздел 1'!R780+'Раздел 1'!R781+'Раздел 1'!R782+'Раздел 1'!R783+'Раздел 1'!R799+'Раздел 1'!R800+'Раздел 1'!R801+'Раздел 1'!R802</f>
        <v>889500</v>
      </c>
      <c r="I46" s="665" t="s">
        <v>10</v>
      </c>
    </row>
    <row r="47" spans="1:12" s="1031" customFormat="1" ht="37.5" x14ac:dyDescent="0.25">
      <c r="A47" s="662" t="s">
        <v>984</v>
      </c>
      <c r="B47" s="612" t="s">
        <v>853</v>
      </c>
      <c r="C47" s="664" t="s">
        <v>1209</v>
      </c>
      <c r="D47" s="664" t="s">
        <v>10</v>
      </c>
      <c r="E47" s="657" t="s">
        <v>854</v>
      </c>
      <c r="F47" s="665">
        <f>'Раздел 1'!P498</f>
        <v>0</v>
      </c>
      <c r="G47" s="665">
        <f>'[2]Раздел 1'!Q498</f>
        <v>0</v>
      </c>
      <c r="H47" s="665">
        <f>'[2]Раздел 1'!R498</f>
        <v>0</v>
      </c>
      <c r="I47" s="665"/>
      <c r="J47" s="655"/>
      <c r="K47" s="655"/>
      <c r="L47" s="655"/>
    </row>
    <row r="48" spans="1:12" x14ac:dyDescent="0.25">
      <c r="A48" s="657"/>
      <c r="B48" s="663" t="s">
        <v>171</v>
      </c>
      <c r="C48" s="664" t="s">
        <v>741</v>
      </c>
      <c r="D48" s="664" t="s">
        <v>10</v>
      </c>
      <c r="E48" s="662" t="s">
        <v>10</v>
      </c>
      <c r="F48" s="990">
        <f>F49</f>
        <v>0</v>
      </c>
      <c r="G48" s="990">
        <f>G49</f>
        <v>0</v>
      </c>
      <c r="H48" s="990">
        <f>H49</f>
        <v>0</v>
      </c>
      <c r="I48" s="990" t="s">
        <v>10</v>
      </c>
    </row>
    <row r="49" spans="1:12" ht="37.5" x14ac:dyDescent="0.25">
      <c r="A49" s="662" t="s">
        <v>1210</v>
      </c>
      <c r="B49" s="612" t="s">
        <v>861</v>
      </c>
      <c r="C49" s="656" t="s">
        <v>1045</v>
      </c>
      <c r="D49" s="656" t="s">
        <v>10</v>
      </c>
      <c r="E49" s="657" t="s">
        <v>862</v>
      </c>
      <c r="F49" s="665">
        <f>'Раздел 1'!P377+'Раздел 1'!P423+'Раздел 1'!P438+'Раздел 1'!P447+'Раздел 1'!P459+'Раздел 1'!P465+'Раздел 1'!P492+'Раздел 1'!P540+'Раздел 1'!P546+'Раздел 1'!P567+'Раздел 1'!P634+'Раздел 1'!P685+'Раздел 1'!P709+'Раздел 1'!P736+'Раздел 1'!P766+'Раздел 1'!P783+'Раздел 1'!P802</f>
        <v>0</v>
      </c>
      <c r="G49" s="665"/>
      <c r="H49" s="665"/>
      <c r="I49" s="665" t="s">
        <v>10</v>
      </c>
      <c r="J49" s="655" t="s">
        <v>863</v>
      </c>
    </row>
    <row r="50" spans="1:12" x14ac:dyDescent="0.25">
      <c r="A50" s="662" t="s">
        <v>742</v>
      </c>
      <c r="B50" s="663" t="s">
        <v>192</v>
      </c>
      <c r="C50" s="664">
        <v>26452</v>
      </c>
      <c r="D50" s="664" t="s">
        <v>10</v>
      </c>
      <c r="E50" s="662" t="s">
        <v>10</v>
      </c>
      <c r="F50" s="990">
        <v>0</v>
      </c>
      <c r="G50" s="990">
        <v>0</v>
      </c>
      <c r="H50" s="990">
        <v>0</v>
      </c>
      <c r="I50" s="990" t="s">
        <v>10</v>
      </c>
    </row>
    <row r="51" spans="1:12" s="987" customFormat="1" ht="75" x14ac:dyDescent="0.25">
      <c r="A51" s="660" t="s">
        <v>62</v>
      </c>
      <c r="B51" s="661" t="s">
        <v>196</v>
      </c>
      <c r="C51" s="658">
        <v>26500</v>
      </c>
      <c r="D51" s="658" t="s">
        <v>10</v>
      </c>
      <c r="E51" s="660" t="s">
        <v>10</v>
      </c>
      <c r="F51" s="985">
        <f>F52</f>
        <v>6959771.1699999999</v>
      </c>
      <c r="G51" s="985">
        <f>G52</f>
        <v>7724842.3499999996</v>
      </c>
      <c r="H51" s="985">
        <f>H52</f>
        <v>5787599.3100000005</v>
      </c>
      <c r="I51" s="985" t="s">
        <v>10</v>
      </c>
      <c r="J51" s="655"/>
      <c r="K51" s="655"/>
      <c r="L51" s="655"/>
    </row>
    <row r="52" spans="1:12" s="992" customFormat="1" x14ac:dyDescent="0.25">
      <c r="A52" s="662"/>
      <c r="B52" s="664" t="s">
        <v>197</v>
      </c>
      <c r="C52" s="664">
        <v>26510</v>
      </c>
      <c r="D52" s="664" t="s">
        <v>10</v>
      </c>
      <c r="E52" s="662" t="s">
        <v>10</v>
      </c>
      <c r="F52" s="990">
        <f>F53</f>
        <v>6959771.1699999999</v>
      </c>
      <c r="G52" s="990">
        <f>G71</f>
        <v>7724842.3499999996</v>
      </c>
      <c r="H52" s="990">
        <f>H89</f>
        <v>5787599.3100000005</v>
      </c>
      <c r="I52" s="990" t="s">
        <v>10</v>
      </c>
      <c r="J52" s="991"/>
      <c r="K52" s="991"/>
      <c r="L52" s="991"/>
    </row>
    <row r="53" spans="1:12" x14ac:dyDescent="0.25">
      <c r="A53" s="657"/>
      <c r="B53" s="656"/>
      <c r="C53" s="656"/>
      <c r="D53" s="861">
        <v>2021</v>
      </c>
      <c r="E53" s="862" t="s">
        <v>10</v>
      </c>
      <c r="F53" s="993">
        <f>SUM(F54:F70)</f>
        <v>6959771.1699999999</v>
      </c>
      <c r="G53" s="993" t="s">
        <v>10</v>
      </c>
      <c r="H53" s="993" t="s">
        <v>10</v>
      </c>
      <c r="I53" s="993" t="s">
        <v>10</v>
      </c>
      <c r="J53" s="994"/>
      <c r="K53" s="994"/>
      <c r="L53" s="994"/>
    </row>
    <row r="54" spans="1:12" ht="75" x14ac:dyDescent="0.25">
      <c r="A54" s="657" t="s">
        <v>212</v>
      </c>
      <c r="B54" s="612" t="s">
        <v>721</v>
      </c>
      <c r="C54" s="656" t="s">
        <v>1046</v>
      </c>
      <c r="D54" s="656" t="s">
        <v>10</v>
      </c>
      <c r="E54" s="657" t="s">
        <v>768</v>
      </c>
      <c r="F54" s="665">
        <f>F16+F46</f>
        <v>3598637.94</v>
      </c>
      <c r="G54" s="665">
        <v>0</v>
      </c>
      <c r="H54" s="665">
        <v>0</v>
      </c>
      <c r="I54" s="665" t="s">
        <v>10</v>
      </c>
      <c r="J54" s="994"/>
      <c r="K54" s="994"/>
      <c r="L54" s="994"/>
    </row>
    <row r="55" spans="1:12" ht="37.5" x14ac:dyDescent="0.25">
      <c r="A55" s="657" t="s">
        <v>213</v>
      </c>
      <c r="B55" s="612" t="s">
        <v>724</v>
      </c>
      <c r="C55" s="656" t="s">
        <v>1047</v>
      </c>
      <c r="D55" s="656" t="s">
        <v>10</v>
      </c>
      <c r="E55" s="657" t="s">
        <v>838</v>
      </c>
      <c r="F55" s="665">
        <f>F21</f>
        <v>0</v>
      </c>
      <c r="G55" s="665">
        <v>0</v>
      </c>
      <c r="H55" s="665">
        <v>0</v>
      </c>
      <c r="I55" s="665" t="s">
        <v>10</v>
      </c>
    </row>
    <row r="56" spans="1:12" ht="37.5" x14ac:dyDescent="0.25">
      <c r="A56" s="657" t="s">
        <v>214</v>
      </c>
      <c r="B56" s="612" t="s">
        <v>839</v>
      </c>
      <c r="C56" s="656" t="s">
        <v>1048</v>
      </c>
      <c r="D56" s="656" t="s">
        <v>10</v>
      </c>
      <c r="E56" s="657" t="s">
        <v>840</v>
      </c>
      <c r="F56" s="665">
        <f>F22</f>
        <v>876000</v>
      </c>
      <c r="G56" s="665">
        <v>0</v>
      </c>
      <c r="H56" s="665">
        <v>0</v>
      </c>
      <c r="I56" s="665" t="s">
        <v>10</v>
      </c>
    </row>
    <row r="57" spans="1:12" ht="37.5" x14ac:dyDescent="0.25">
      <c r="A57" s="657" t="s">
        <v>215</v>
      </c>
      <c r="B57" s="612" t="s">
        <v>725</v>
      </c>
      <c r="C57" s="656" t="s">
        <v>1049</v>
      </c>
      <c r="D57" s="656" t="s">
        <v>10</v>
      </c>
      <c r="E57" s="657" t="s">
        <v>841</v>
      </c>
      <c r="F57" s="665">
        <f>F23</f>
        <v>424264.24</v>
      </c>
      <c r="G57" s="665">
        <v>0</v>
      </c>
      <c r="H57" s="665">
        <v>0</v>
      </c>
      <c r="I57" s="665" t="s">
        <v>10</v>
      </c>
    </row>
    <row r="58" spans="1:12" ht="93.75" x14ac:dyDescent="0.25">
      <c r="A58" s="657" t="s">
        <v>216</v>
      </c>
      <c r="B58" s="612" t="s">
        <v>722</v>
      </c>
      <c r="C58" s="656" t="s">
        <v>1050</v>
      </c>
      <c r="D58" s="656" t="s">
        <v>10</v>
      </c>
      <c r="E58" s="657" t="s">
        <v>769</v>
      </c>
      <c r="F58" s="665">
        <f>F17</f>
        <v>650342</v>
      </c>
      <c r="G58" s="665">
        <v>0</v>
      </c>
      <c r="H58" s="665">
        <v>0</v>
      </c>
      <c r="I58" s="665" t="s">
        <v>10</v>
      </c>
    </row>
    <row r="59" spans="1:12" ht="75" x14ac:dyDescent="0.25">
      <c r="A59" s="657" t="s">
        <v>217</v>
      </c>
      <c r="B59" s="612" t="s">
        <v>842</v>
      </c>
      <c r="C59" s="656" t="s">
        <v>1051</v>
      </c>
      <c r="D59" s="656" t="s">
        <v>10</v>
      </c>
      <c r="E59" s="657" t="s">
        <v>843</v>
      </c>
      <c r="F59" s="665">
        <f>F24</f>
        <v>50000</v>
      </c>
      <c r="G59" s="665">
        <v>0</v>
      </c>
      <c r="H59" s="665">
        <v>0</v>
      </c>
      <c r="I59" s="665" t="s">
        <v>10</v>
      </c>
    </row>
    <row r="60" spans="1:12" ht="56.25" x14ac:dyDescent="0.25">
      <c r="A60" s="657" t="s">
        <v>985</v>
      </c>
      <c r="B60" s="612" t="s">
        <v>726</v>
      </c>
      <c r="C60" s="656" t="s">
        <v>1052</v>
      </c>
      <c r="D60" s="656" t="s">
        <v>10</v>
      </c>
      <c r="E60" s="657" t="s">
        <v>844</v>
      </c>
      <c r="F60" s="665">
        <f>F25</f>
        <v>0</v>
      </c>
      <c r="G60" s="665">
        <v>0</v>
      </c>
      <c r="H60" s="665">
        <v>0</v>
      </c>
      <c r="I60" s="665" t="s">
        <v>10</v>
      </c>
    </row>
    <row r="61" spans="1:12" ht="75" x14ac:dyDescent="0.25">
      <c r="A61" s="657" t="s">
        <v>986</v>
      </c>
      <c r="B61" s="612" t="s">
        <v>845</v>
      </c>
      <c r="C61" s="656" t="s">
        <v>1053</v>
      </c>
      <c r="D61" s="656" t="s">
        <v>10</v>
      </c>
      <c r="E61" s="657" t="s">
        <v>846</v>
      </c>
      <c r="F61" s="665">
        <f>F26</f>
        <v>1073385.0699999998</v>
      </c>
      <c r="G61" s="665">
        <v>0</v>
      </c>
      <c r="H61" s="665">
        <v>0</v>
      </c>
      <c r="I61" s="665" t="s">
        <v>10</v>
      </c>
    </row>
    <row r="62" spans="1:12" ht="37.5" x14ac:dyDescent="0.25">
      <c r="A62" s="657" t="s">
        <v>987</v>
      </c>
      <c r="B62" s="612" t="s">
        <v>727</v>
      </c>
      <c r="C62" s="656" t="s">
        <v>1054</v>
      </c>
      <c r="D62" s="656" t="s">
        <v>10</v>
      </c>
      <c r="E62" s="657" t="s">
        <v>847</v>
      </c>
      <c r="F62" s="665">
        <f>F27</f>
        <v>0</v>
      </c>
      <c r="G62" s="665">
        <v>0</v>
      </c>
      <c r="H62" s="665">
        <v>0</v>
      </c>
      <c r="I62" s="665" t="s">
        <v>10</v>
      </c>
    </row>
    <row r="63" spans="1:12" ht="168.75" x14ac:dyDescent="0.25">
      <c r="A63" s="657" t="s">
        <v>988</v>
      </c>
      <c r="B63" s="612" t="s">
        <v>1168</v>
      </c>
      <c r="C63" s="656" t="s">
        <v>1055</v>
      </c>
      <c r="D63" s="656" t="s">
        <v>10</v>
      </c>
      <c r="E63" s="657" t="s">
        <v>1169</v>
      </c>
      <c r="F63" s="665">
        <f t="shared" ref="F63" si="1">F28</f>
        <v>0</v>
      </c>
      <c r="G63" s="665">
        <v>0</v>
      </c>
      <c r="H63" s="665">
        <v>0</v>
      </c>
      <c r="I63" s="665" t="s">
        <v>10</v>
      </c>
    </row>
    <row r="64" spans="1:12" ht="112.5" x14ac:dyDescent="0.25">
      <c r="A64" s="657" t="s">
        <v>989</v>
      </c>
      <c r="B64" s="612" t="s">
        <v>848</v>
      </c>
      <c r="C64" s="656" t="s">
        <v>1056</v>
      </c>
      <c r="D64" s="656" t="s">
        <v>10</v>
      </c>
      <c r="E64" s="657" t="s">
        <v>849</v>
      </c>
      <c r="F64" s="665">
        <f t="shared" ref="F64:F70" si="2">F29</f>
        <v>0</v>
      </c>
      <c r="G64" s="665">
        <v>0</v>
      </c>
      <c r="H64" s="665">
        <v>0</v>
      </c>
      <c r="I64" s="665" t="s">
        <v>10</v>
      </c>
    </row>
    <row r="65" spans="1:12" ht="112.5" x14ac:dyDescent="0.25">
      <c r="A65" s="657" t="s">
        <v>990</v>
      </c>
      <c r="B65" s="612" t="s">
        <v>848</v>
      </c>
      <c r="C65" s="656" t="s">
        <v>1057</v>
      </c>
      <c r="D65" s="656" t="s">
        <v>10</v>
      </c>
      <c r="E65" s="657" t="s">
        <v>850</v>
      </c>
      <c r="F65" s="665">
        <f t="shared" si="2"/>
        <v>0</v>
      </c>
      <c r="G65" s="665">
        <v>0</v>
      </c>
      <c r="H65" s="665">
        <v>0</v>
      </c>
      <c r="I65" s="665" t="s">
        <v>10</v>
      </c>
    </row>
    <row r="66" spans="1:12" ht="37.5" x14ac:dyDescent="0.25">
      <c r="A66" s="657" t="s">
        <v>991</v>
      </c>
      <c r="B66" s="612" t="s">
        <v>728</v>
      </c>
      <c r="C66" s="656" t="s">
        <v>1058</v>
      </c>
      <c r="D66" s="656" t="s">
        <v>10</v>
      </c>
      <c r="E66" s="657" t="s">
        <v>729</v>
      </c>
      <c r="F66" s="665">
        <f t="shared" si="2"/>
        <v>0</v>
      </c>
      <c r="G66" s="665">
        <v>0</v>
      </c>
      <c r="H66" s="665">
        <v>0</v>
      </c>
      <c r="I66" s="665" t="s">
        <v>10</v>
      </c>
    </row>
    <row r="67" spans="1:12" ht="206.25" x14ac:dyDescent="0.25">
      <c r="A67" s="657" t="s">
        <v>992</v>
      </c>
      <c r="B67" s="612" t="s">
        <v>851</v>
      </c>
      <c r="C67" s="656" t="s">
        <v>1059</v>
      </c>
      <c r="D67" s="656" t="s">
        <v>10</v>
      </c>
      <c r="E67" s="657" t="s">
        <v>852</v>
      </c>
      <c r="F67" s="665">
        <f t="shared" si="2"/>
        <v>0</v>
      </c>
      <c r="G67" s="665">
        <v>0</v>
      </c>
      <c r="H67" s="665">
        <v>0</v>
      </c>
      <c r="I67" s="665" t="s">
        <v>10</v>
      </c>
    </row>
    <row r="68" spans="1:12" ht="37.5" x14ac:dyDescent="0.25">
      <c r="A68" s="657" t="s">
        <v>993</v>
      </c>
      <c r="B68" s="612" t="s">
        <v>853</v>
      </c>
      <c r="C68" s="656" t="s">
        <v>1060</v>
      </c>
      <c r="D68" s="656" t="s">
        <v>10</v>
      </c>
      <c r="E68" s="657" t="s">
        <v>854</v>
      </c>
      <c r="F68" s="665">
        <f>F33+F47</f>
        <v>34117.119999999995</v>
      </c>
      <c r="G68" s="665">
        <v>0</v>
      </c>
      <c r="H68" s="665">
        <v>0</v>
      </c>
      <c r="I68" s="665" t="s">
        <v>10</v>
      </c>
    </row>
    <row r="69" spans="1:12" ht="112.5" x14ac:dyDescent="0.25">
      <c r="A69" s="657" t="s">
        <v>994</v>
      </c>
      <c r="B69" s="612" t="s">
        <v>855</v>
      </c>
      <c r="C69" s="656" t="s">
        <v>1061</v>
      </c>
      <c r="D69" s="656" t="s">
        <v>10</v>
      </c>
      <c r="E69" s="657" t="s">
        <v>856</v>
      </c>
      <c r="F69" s="665">
        <f t="shared" si="2"/>
        <v>253024.8</v>
      </c>
      <c r="G69" s="665">
        <v>0</v>
      </c>
      <c r="H69" s="665">
        <v>0</v>
      </c>
      <c r="I69" s="665" t="s">
        <v>10</v>
      </c>
    </row>
    <row r="70" spans="1:12" x14ac:dyDescent="0.25">
      <c r="A70" s="657" t="s">
        <v>995</v>
      </c>
      <c r="B70" s="612" t="s">
        <v>730</v>
      </c>
      <c r="C70" s="656" t="s">
        <v>1062</v>
      </c>
      <c r="D70" s="656" t="s">
        <v>10</v>
      </c>
      <c r="E70" s="657" t="s">
        <v>731</v>
      </c>
      <c r="F70" s="665">
        <f t="shared" si="2"/>
        <v>0</v>
      </c>
      <c r="G70" s="665">
        <v>0</v>
      </c>
      <c r="H70" s="665">
        <v>0</v>
      </c>
      <c r="I70" s="665" t="s">
        <v>10</v>
      </c>
    </row>
    <row r="71" spans="1:12" x14ac:dyDescent="0.25">
      <c r="A71" s="657"/>
      <c r="B71" s="656"/>
      <c r="C71" s="656"/>
      <c r="D71" s="861">
        <v>2022</v>
      </c>
      <c r="E71" s="862" t="s">
        <v>10</v>
      </c>
      <c r="F71" s="993" t="s">
        <v>10</v>
      </c>
      <c r="G71" s="993">
        <f>SUM(G72:G88)</f>
        <v>7724842.3499999996</v>
      </c>
      <c r="H71" s="993" t="s">
        <v>10</v>
      </c>
      <c r="I71" s="993" t="s">
        <v>10</v>
      </c>
    </row>
    <row r="72" spans="1:12" ht="75" x14ac:dyDescent="0.25">
      <c r="A72" s="657" t="s">
        <v>996</v>
      </c>
      <c r="B72" s="612" t="s">
        <v>721</v>
      </c>
      <c r="C72" s="656" t="s">
        <v>1063</v>
      </c>
      <c r="D72" s="656" t="s">
        <v>10</v>
      </c>
      <c r="E72" s="657" t="s">
        <v>768</v>
      </c>
      <c r="F72" s="665">
        <v>0</v>
      </c>
      <c r="G72" s="665">
        <f>G16+G46</f>
        <v>3656780</v>
      </c>
      <c r="H72" s="665">
        <v>0</v>
      </c>
      <c r="I72" s="665" t="s">
        <v>10</v>
      </c>
      <c r="J72" s="994"/>
      <c r="K72" s="994"/>
      <c r="L72" s="994"/>
    </row>
    <row r="73" spans="1:12" ht="37.5" x14ac:dyDescent="0.25">
      <c r="A73" s="657" t="s">
        <v>997</v>
      </c>
      <c r="B73" s="612" t="s">
        <v>724</v>
      </c>
      <c r="C73" s="656" t="s">
        <v>1064</v>
      </c>
      <c r="D73" s="656" t="s">
        <v>10</v>
      </c>
      <c r="E73" s="657" t="s">
        <v>838</v>
      </c>
      <c r="F73" s="665">
        <v>0</v>
      </c>
      <c r="G73" s="665">
        <f>G21</f>
        <v>0</v>
      </c>
      <c r="H73" s="665">
        <v>0</v>
      </c>
      <c r="I73" s="665" t="s">
        <v>10</v>
      </c>
    </row>
    <row r="74" spans="1:12" ht="37.5" x14ac:dyDescent="0.25">
      <c r="A74" s="657" t="s">
        <v>998</v>
      </c>
      <c r="B74" s="612" t="s">
        <v>839</v>
      </c>
      <c r="C74" s="656" t="s">
        <v>1065</v>
      </c>
      <c r="D74" s="656" t="s">
        <v>10</v>
      </c>
      <c r="E74" s="657" t="s">
        <v>840</v>
      </c>
      <c r="F74" s="665">
        <v>0</v>
      </c>
      <c r="G74" s="665">
        <f>G22</f>
        <v>0</v>
      </c>
      <c r="H74" s="665">
        <v>0</v>
      </c>
      <c r="I74" s="665" t="s">
        <v>10</v>
      </c>
    </row>
    <row r="75" spans="1:12" ht="37.5" x14ac:dyDescent="0.25">
      <c r="A75" s="657" t="s">
        <v>999</v>
      </c>
      <c r="B75" s="612" t="s">
        <v>725</v>
      </c>
      <c r="C75" s="656" t="s">
        <v>1066</v>
      </c>
      <c r="D75" s="656" t="s">
        <v>10</v>
      </c>
      <c r="E75" s="657" t="s">
        <v>841</v>
      </c>
      <c r="F75" s="665">
        <v>0</v>
      </c>
      <c r="G75" s="665">
        <f>G23</f>
        <v>74700</v>
      </c>
      <c r="H75" s="665">
        <v>0</v>
      </c>
      <c r="I75" s="665" t="s">
        <v>10</v>
      </c>
    </row>
    <row r="76" spans="1:12" ht="93.75" x14ac:dyDescent="0.25">
      <c r="A76" s="657" t="s">
        <v>1000</v>
      </c>
      <c r="B76" s="612" t="s">
        <v>722</v>
      </c>
      <c r="C76" s="656" t="s">
        <v>1067</v>
      </c>
      <c r="D76" s="656" t="s">
        <v>10</v>
      </c>
      <c r="E76" s="657" t="s">
        <v>769</v>
      </c>
      <c r="F76" s="665">
        <v>0</v>
      </c>
      <c r="G76" s="665">
        <f>G17</f>
        <v>650342</v>
      </c>
      <c r="H76" s="665">
        <v>0</v>
      </c>
      <c r="I76" s="665" t="s">
        <v>10</v>
      </c>
    </row>
    <row r="77" spans="1:12" ht="75" x14ac:dyDescent="0.25">
      <c r="A77" s="657" t="s">
        <v>1001</v>
      </c>
      <c r="B77" s="612" t="s">
        <v>842</v>
      </c>
      <c r="C77" s="656" t="s">
        <v>1068</v>
      </c>
      <c r="D77" s="656" t="s">
        <v>10</v>
      </c>
      <c r="E77" s="657" t="s">
        <v>843</v>
      </c>
      <c r="F77" s="665">
        <v>0</v>
      </c>
      <c r="G77" s="665">
        <f>G24</f>
        <v>67140</v>
      </c>
      <c r="H77" s="665">
        <v>0</v>
      </c>
      <c r="I77" s="665" t="s">
        <v>10</v>
      </c>
    </row>
    <row r="78" spans="1:12" ht="56.25" x14ac:dyDescent="0.25">
      <c r="A78" s="657" t="s">
        <v>1002</v>
      </c>
      <c r="B78" s="612" t="s">
        <v>726</v>
      </c>
      <c r="C78" s="656" t="s">
        <v>1069</v>
      </c>
      <c r="D78" s="656" t="s">
        <v>10</v>
      </c>
      <c r="E78" s="657" t="s">
        <v>844</v>
      </c>
      <c r="F78" s="665">
        <v>0</v>
      </c>
      <c r="G78" s="665">
        <f>G25</f>
        <v>0</v>
      </c>
      <c r="H78" s="665">
        <v>0</v>
      </c>
      <c r="I78" s="665" t="s">
        <v>10</v>
      </c>
    </row>
    <row r="79" spans="1:12" ht="75" x14ac:dyDescent="0.25">
      <c r="A79" s="657" t="s">
        <v>1003</v>
      </c>
      <c r="B79" s="612" t="s">
        <v>845</v>
      </c>
      <c r="C79" s="656" t="s">
        <v>1070</v>
      </c>
      <c r="D79" s="656" t="s">
        <v>10</v>
      </c>
      <c r="E79" s="657" t="s">
        <v>846</v>
      </c>
      <c r="F79" s="665">
        <v>0</v>
      </c>
      <c r="G79" s="665">
        <f>G26</f>
        <v>1172118.3499999999</v>
      </c>
      <c r="H79" s="665">
        <v>0</v>
      </c>
      <c r="I79" s="665" t="s">
        <v>10</v>
      </c>
    </row>
    <row r="80" spans="1:12" ht="37.5" x14ac:dyDescent="0.25">
      <c r="A80" s="657" t="s">
        <v>1004</v>
      </c>
      <c r="B80" s="612" t="s">
        <v>727</v>
      </c>
      <c r="C80" s="656" t="s">
        <v>1071</v>
      </c>
      <c r="D80" s="656" t="s">
        <v>10</v>
      </c>
      <c r="E80" s="657" t="s">
        <v>847</v>
      </c>
      <c r="F80" s="665">
        <v>0</v>
      </c>
      <c r="G80" s="665">
        <f>G27</f>
        <v>0</v>
      </c>
      <c r="H80" s="665">
        <v>0</v>
      </c>
      <c r="I80" s="665" t="s">
        <v>10</v>
      </c>
    </row>
    <row r="81" spans="1:12" ht="168.75" x14ac:dyDescent="0.25">
      <c r="A81" s="657" t="s">
        <v>1005</v>
      </c>
      <c r="B81" s="612" t="s">
        <v>1168</v>
      </c>
      <c r="C81" s="656" t="s">
        <v>1072</v>
      </c>
      <c r="D81" s="656" t="s">
        <v>10</v>
      </c>
      <c r="E81" s="657" t="s">
        <v>1169</v>
      </c>
      <c r="F81" s="665">
        <v>0</v>
      </c>
      <c r="G81" s="665">
        <f>G28</f>
        <v>0</v>
      </c>
      <c r="H81" s="665">
        <v>0</v>
      </c>
      <c r="I81" s="665" t="s">
        <v>10</v>
      </c>
    </row>
    <row r="82" spans="1:12" ht="112.5" x14ac:dyDescent="0.25">
      <c r="A82" s="657" t="s">
        <v>1006</v>
      </c>
      <c r="B82" s="612" t="s">
        <v>848</v>
      </c>
      <c r="C82" s="656" t="s">
        <v>1073</v>
      </c>
      <c r="D82" s="656" t="s">
        <v>10</v>
      </c>
      <c r="E82" s="657" t="s">
        <v>849</v>
      </c>
      <c r="F82" s="665">
        <v>0</v>
      </c>
      <c r="G82" s="665">
        <f t="shared" ref="G82:G83" si="3">G29</f>
        <v>0</v>
      </c>
      <c r="H82" s="665">
        <v>0</v>
      </c>
      <c r="I82" s="665" t="s">
        <v>10</v>
      </c>
    </row>
    <row r="83" spans="1:12" ht="112.5" x14ac:dyDescent="0.25">
      <c r="A83" s="657" t="s">
        <v>1007</v>
      </c>
      <c r="B83" s="612" t="s">
        <v>848</v>
      </c>
      <c r="C83" s="656" t="s">
        <v>1074</v>
      </c>
      <c r="D83" s="656" t="s">
        <v>10</v>
      </c>
      <c r="E83" s="657" t="s">
        <v>850</v>
      </c>
      <c r="F83" s="665">
        <v>0</v>
      </c>
      <c r="G83" s="665">
        <f t="shared" si="3"/>
        <v>0</v>
      </c>
      <c r="H83" s="665">
        <v>0</v>
      </c>
      <c r="I83" s="665" t="s">
        <v>10</v>
      </c>
    </row>
    <row r="84" spans="1:12" ht="37.5" x14ac:dyDescent="0.25">
      <c r="A84" s="657" t="s">
        <v>1008</v>
      </c>
      <c r="B84" s="612" t="s">
        <v>728</v>
      </c>
      <c r="C84" s="656" t="s">
        <v>1075</v>
      </c>
      <c r="D84" s="656" t="s">
        <v>10</v>
      </c>
      <c r="E84" s="657" t="s">
        <v>729</v>
      </c>
      <c r="F84" s="665">
        <v>0</v>
      </c>
      <c r="G84" s="665">
        <f>G31</f>
        <v>0</v>
      </c>
      <c r="H84" s="665">
        <v>0</v>
      </c>
      <c r="I84" s="665" t="s">
        <v>10</v>
      </c>
    </row>
    <row r="85" spans="1:12" ht="206.25" x14ac:dyDescent="0.25">
      <c r="A85" s="657" t="s">
        <v>1009</v>
      </c>
      <c r="B85" s="612" t="s">
        <v>851</v>
      </c>
      <c r="C85" s="656" t="s">
        <v>1076</v>
      </c>
      <c r="D85" s="656" t="s">
        <v>10</v>
      </c>
      <c r="E85" s="657" t="s">
        <v>852</v>
      </c>
      <c r="F85" s="665">
        <v>0</v>
      </c>
      <c r="G85" s="665">
        <f>G32</f>
        <v>0</v>
      </c>
      <c r="H85" s="665">
        <v>0</v>
      </c>
      <c r="I85" s="665" t="s">
        <v>10</v>
      </c>
    </row>
    <row r="86" spans="1:12" ht="37.5" x14ac:dyDescent="0.25">
      <c r="A86" s="657" t="s">
        <v>1010</v>
      </c>
      <c r="B86" s="612" t="s">
        <v>853</v>
      </c>
      <c r="C86" s="656" t="s">
        <v>1077</v>
      </c>
      <c r="D86" s="656" t="s">
        <v>10</v>
      </c>
      <c r="E86" s="657" t="s">
        <v>854</v>
      </c>
      <c r="F86" s="665">
        <v>0</v>
      </c>
      <c r="G86" s="665">
        <f>G33</f>
        <v>0</v>
      </c>
      <c r="H86" s="665">
        <v>0</v>
      </c>
      <c r="I86" s="665" t="s">
        <v>10</v>
      </c>
    </row>
    <row r="87" spans="1:12" ht="112.5" x14ac:dyDescent="0.25">
      <c r="A87" s="657" t="s">
        <v>1011</v>
      </c>
      <c r="B87" s="612" t="s">
        <v>855</v>
      </c>
      <c r="C87" s="656" t="s">
        <v>1078</v>
      </c>
      <c r="D87" s="656" t="s">
        <v>10</v>
      </c>
      <c r="E87" s="657" t="s">
        <v>856</v>
      </c>
      <c r="F87" s="665">
        <v>0</v>
      </c>
      <c r="G87" s="665">
        <f>G34</f>
        <v>236362</v>
      </c>
      <c r="H87" s="665">
        <v>0</v>
      </c>
      <c r="I87" s="665" t="s">
        <v>10</v>
      </c>
    </row>
    <row r="88" spans="1:12" x14ac:dyDescent="0.25">
      <c r="A88" s="657" t="s">
        <v>1012</v>
      </c>
      <c r="B88" s="612" t="s">
        <v>730</v>
      </c>
      <c r="C88" s="656" t="s">
        <v>1079</v>
      </c>
      <c r="D88" s="656" t="s">
        <v>10</v>
      </c>
      <c r="E88" s="657" t="s">
        <v>731</v>
      </c>
      <c r="F88" s="665">
        <v>0</v>
      </c>
      <c r="G88" s="665">
        <f>G35</f>
        <v>1867400</v>
      </c>
      <c r="H88" s="665">
        <v>0</v>
      </c>
      <c r="I88" s="665" t="s">
        <v>10</v>
      </c>
    </row>
    <row r="89" spans="1:12" x14ac:dyDescent="0.25">
      <c r="A89" s="657"/>
      <c r="B89" s="656"/>
      <c r="C89" s="656"/>
      <c r="D89" s="861">
        <v>2023</v>
      </c>
      <c r="E89" s="862" t="s">
        <v>10</v>
      </c>
      <c r="F89" s="993" t="s">
        <v>10</v>
      </c>
      <c r="G89" s="993" t="s">
        <v>10</v>
      </c>
      <c r="H89" s="993">
        <f>SUM(H90:H106)</f>
        <v>5787599.3100000005</v>
      </c>
      <c r="I89" s="993" t="s">
        <v>10</v>
      </c>
    </row>
    <row r="90" spans="1:12" ht="75" x14ac:dyDescent="0.25">
      <c r="A90" s="657" t="s">
        <v>1013</v>
      </c>
      <c r="B90" s="612" t="s">
        <v>721</v>
      </c>
      <c r="C90" s="656" t="s">
        <v>1080</v>
      </c>
      <c r="D90" s="656" t="s">
        <v>10</v>
      </c>
      <c r="E90" s="657" t="s">
        <v>768</v>
      </c>
      <c r="F90" s="665">
        <v>0</v>
      </c>
      <c r="G90" s="665">
        <v>0</v>
      </c>
      <c r="H90" s="665">
        <f>H16+H46</f>
        <v>3690057</v>
      </c>
      <c r="I90" s="665" t="s">
        <v>10</v>
      </c>
      <c r="J90" s="994"/>
      <c r="K90" s="994"/>
      <c r="L90" s="994"/>
    </row>
    <row r="91" spans="1:12" ht="37.5" x14ac:dyDescent="0.25">
      <c r="A91" s="657" t="s">
        <v>1014</v>
      </c>
      <c r="B91" s="612" t="s">
        <v>724</v>
      </c>
      <c r="C91" s="656" t="s">
        <v>1081</v>
      </c>
      <c r="D91" s="656" t="s">
        <v>10</v>
      </c>
      <c r="E91" s="657" t="s">
        <v>838</v>
      </c>
      <c r="F91" s="665">
        <v>0</v>
      </c>
      <c r="G91" s="665">
        <v>0</v>
      </c>
      <c r="H91" s="665">
        <f>H21</f>
        <v>0</v>
      </c>
      <c r="I91" s="665" t="s">
        <v>10</v>
      </c>
    </row>
    <row r="92" spans="1:12" ht="37.5" x14ac:dyDescent="0.25">
      <c r="A92" s="657" t="s">
        <v>1015</v>
      </c>
      <c r="B92" s="612" t="s">
        <v>839</v>
      </c>
      <c r="C92" s="656" t="s">
        <v>1082</v>
      </c>
      <c r="D92" s="656" t="s">
        <v>10</v>
      </c>
      <c r="E92" s="657" t="s">
        <v>840</v>
      </c>
      <c r="F92" s="665">
        <v>0</v>
      </c>
      <c r="G92" s="665">
        <v>0</v>
      </c>
      <c r="H92" s="665">
        <f>H22</f>
        <v>0</v>
      </c>
      <c r="I92" s="665" t="s">
        <v>10</v>
      </c>
    </row>
    <row r="93" spans="1:12" ht="37.5" x14ac:dyDescent="0.25">
      <c r="A93" s="657" t="s">
        <v>1016</v>
      </c>
      <c r="B93" s="612" t="s">
        <v>725</v>
      </c>
      <c r="C93" s="656" t="s">
        <v>1083</v>
      </c>
      <c r="D93" s="656" t="s">
        <v>10</v>
      </c>
      <c r="E93" s="657" t="s">
        <v>841</v>
      </c>
      <c r="F93" s="665">
        <v>0</v>
      </c>
      <c r="G93" s="665">
        <v>0</v>
      </c>
      <c r="H93" s="665">
        <f>H23</f>
        <v>0</v>
      </c>
      <c r="I93" s="665" t="s">
        <v>10</v>
      </c>
    </row>
    <row r="94" spans="1:12" ht="93.75" x14ac:dyDescent="0.25">
      <c r="A94" s="657" t="s">
        <v>1017</v>
      </c>
      <c r="B94" s="612" t="s">
        <v>722</v>
      </c>
      <c r="C94" s="656" t="s">
        <v>1084</v>
      </c>
      <c r="D94" s="656" t="s">
        <v>10</v>
      </c>
      <c r="E94" s="657" t="s">
        <v>769</v>
      </c>
      <c r="F94" s="665">
        <v>0</v>
      </c>
      <c r="G94" s="665">
        <v>0</v>
      </c>
      <c r="H94" s="665">
        <f>H17</f>
        <v>650342</v>
      </c>
      <c r="I94" s="665" t="s">
        <v>10</v>
      </c>
    </row>
    <row r="95" spans="1:12" ht="75" x14ac:dyDescent="0.25">
      <c r="A95" s="657" t="s">
        <v>1018</v>
      </c>
      <c r="B95" s="612" t="s">
        <v>842</v>
      </c>
      <c r="C95" s="656" t="s">
        <v>1085</v>
      </c>
      <c r="D95" s="656" t="s">
        <v>10</v>
      </c>
      <c r="E95" s="657" t="s">
        <v>843</v>
      </c>
      <c r="F95" s="665">
        <v>0</v>
      </c>
      <c r="G95" s="665">
        <v>0</v>
      </c>
      <c r="H95" s="665">
        <f>H24</f>
        <v>67140</v>
      </c>
      <c r="I95" s="665" t="s">
        <v>10</v>
      </c>
    </row>
    <row r="96" spans="1:12" ht="56.25" x14ac:dyDescent="0.25">
      <c r="A96" s="657" t="s">
        <v>1019</v>
      </c>
      <c r="B96" s="612" t="s">
        <v>726</v>
      </c>
      <c r="C96" s="656" t="s">
        <v>1086</v>
      </c>
      <c r="D96" s="656" t="s">
        <v>10</v>
      </c>
      <c r="E96" s="657" t="s">
        <v>844</v>
      </c>
      <c r="F96" s="665">
        <v>0</v>
      </c>
      <c r="G96" s="665">
        <v>0</v>
      </c>
      <c r="H96" s="665">
        <f>H25</f>
        <v>0</v>
      </c>
      <c r="I96" s="665" t="s">
        <v>10</v>
      </c>
    </row>
    <row r="97" spans="1:12" ht="75" x14ac:dyDescent="0.25">
      <c r="A97" s="657" t="s">
        <v>1020</v>
      </c>
      <c r="B97" s="612" t="s">
        <v>845</v>
      </c>
      <c r="C97" s="656" t="s">
        <v>1087</v>
      </c>
      <c r="D97" s="656" t="s">
        <v>10</v>
      </c>
      <c r="E97" s="657" t="s">
        <v>846</v>
      </c>
      <c r="F97" s="665">
        <v>0</v>
      </c>
      <c r="G97" s="665">
        <v>0</v>
      </c>
      <c r="H97" s="665">
        <f>H26</f>
        <v>1143698.31</v>
      </c>
      <c r="I97" s="665" t="s">
        <v>10</v>
      </c>
    </row>
    <row r="98" spans="1:12" ht="37.5" x14ac:dyDescent="0.25">
      <c r="A98" s="657" t="s">
        <v>1021</v>
      </c>
      <c r="B98" s="612" t="s">
        <v>727</v>
      </c>
      <c r="C98" s="656" t="s">
        <v>1088</v>
      </c>
      <c r="D98" s="656" t="s">
        <v>10</v>
      </c>
      <c r="E98" s="657" t="s">
        <v>847</v>
      </c>
      <c r="F98" s="665">
        <v>0</v>
      </c>
      <c r="G98" s="665">
        <v>0</v>
      </c>
      <c r="H98" s="665">
        <f>H27</f>
        <v>0</v>
      </c>
      <c r="I98" s="665" t="s">
        <v>10</v>
      </c>
    </row>
    <row r="99" spans="1:12" ht="168.75" x14ac:dyDescent="0.25">
      <c r="A99" s="657" t="s">
        <v>1022</v>
      </c>
      <c r="B99" s="612" t="s">
        <v>1168</v>
      </c>
      <c r="C99" s="656" t="s">
        <v>1089</v>
      </c>
      <c r="D99" s="656" t="s">
        <v>10</v>
      </c>
      <c r="E99" s="657" t="s">
        <v>1169</v>
      </c>
      <c r="F99" s="665">
        <v>0</v>
      </c>
      <c r="G99" s="665">
        <v>0</v>
      </c>
      <c r="H99" s="665">
        <f>H28</f>
        <v>0</v>
      </c>
      <c r="I99" s="665" t="s">
        <v>10</v>
      </c>
    </row>
    <row r="100" spans="1:12" ht="112.5" x14ac:dyDescent="0.25">
      <c r="A100" s="657" t="s">
        <v>1023</v>
      </c>
      <c r="B100" s="612" t="s">
        <v>848</v>
      </c>
      <c r="C100" s="656" t="s">
        <v>1090</v>
      </c>
      <c r="D100" s="656" t="s">
        <v>10</v>
      </c>
      <c r="E100" s="657" t="s">
        <v>849</v>
      </c>
      <c r="F100" s="665">
        <v>0</v>
      </c>
      <c r="G100" s="665">
        <v>0</v>
      </c>
      <c r="H100" s="665">
        <f t="shared" ref="H100:H106" si="4">H29</f>
        <v>0</v>
      </c>
      <c r="I100" s="665" t="s">
        <v>10</v>
      </c>
    </row>
    <row r="101" spans="1:12" ht="112.5" x14ac:dyDescent="0.25">
      <c r="A101" s="657" t="s">
        <v>1024</v>
      </c>
      <c r="B101" s="612" t="s">
        <v>848</v>
      </c>
      <c r="C101" s="656" t="s">
        <v>1091</v>
      </c>
      <c r="D101" s="656" t="s">
        <v>10</v>
      </c>
      <c r="E101" s="657" t="s">
        <v>850</v>
      </c>
      <c r="F101" s="665">
        <v>0</v>
      </c>
      <c r="G101" s="665">
        <v>0</v>
      </c>
      <c r="H101" s="665">
        <f t="shared" si="4"/>
        <v>0</v>
      </c>
      <c r="I101" s="665" t="s">
        <v>10</v>
      </c>
    </row>
    <row r="102" spans="1:12" ht="37.5" x14ac:dyDescent="0.25">
      <c r="A102" s="657" t="s">
        <v>1025</v>
      </c>
      <c r="B102" s="612" t="s">
        <v>728</v>
      </c>
      <c r="C102" s="656" t="s">
        <v>1092</v>
      </c>
      <c r="D102" s="656" t="s">
        <v>10</v>
      </c>
      <c r="E102" s="657" t="s">
        <v>729</v>
      </c>
      <c r="F102" s="665">
        <v>0</v>
      </c>
      <c r="G102" s="665">
        <v>0</v>
      </c>
      <c r="H102" s="665">
        <f t="shared" si="4"/>
        <v>0</v>
      </c>
      <c r="I102" s="665" t="s">
        <v>10</v>
      </c>
    </row>
    <row r="103" spans="1:12" ht="206.25" x14ac:dyDescent="0.25">
      <c r="A103" s="657" t="s">
        <v>1026</v>
      </c>
      <c r="B103" s="612" t="s">
        <v>851</v>
      </c>
      <c r="C103" s="656" t="s">
        <v>1093</v>
      </c>
      <c r="D103" s="656" t="s">
        <v>10</v>
      </c>
      <c r="E103" s="657" t="s">
        <v>852</v>
      </c>
      <c r="F103" s="665">
        <v>0</v>
      </c>
      <c r="G103" s="665">
        <v>0</v>
      </c>
      <c r="H103" s="665">
        <f t="shared" si="4"/>
        <v>0</v>
      </c>
      <c r="I103" s="665" t="s">
        <v>10</v>
      </c>
    </row>
    <row r="104" spans="1:12" ht="37.5" x14ac:dyDescent="0.25">
      <c r="A104" s="657" t="s">
        <v>1172</v>
      </c>
      <c r="B104" s="612" t="s">
        <v>853</v>
      </c>
      <c r="C104" s="656" t="s">
        <v>1173</v>
      </c>
      <c r="D104" s="656" t="s">
        <v>10</v>
      </c>
      <c r="E104" s="657" t="s">
        <v>854</v>
      </c>
      <c r="F104" s="665">
        <v>0</v>
      </c>
      <c r="G104" s="665">
        <v>0</v>
      </c>
      <c r="H104" s="665">
        <f t="shared" si="4"/>
        <v>0</v>
      </c>
      <c r="I104" s="665" t="s">
        <v>10</v>
      </c>
    </row>
    <row r="105" spans="1:12" ht="112.5" x14ac:dyDescent="0.25">
      <c r="A105" s="657" t="s">
        <v>1174</v>
      </c>
      <c r="B105" s="612" t="s">
        <v>855</v>
      </c>
      <c r="C105" s="656" t="s">
        <v>1175</v>
      </c>
      <c r="D105" s="656" t="s">
        <v>10</v>
      </c>
      <c r="E105" s="657" t="s">
        <v>856</v>
      </c>
      <c r="F105" s="665">
        <v>0</v>
      </c>
      <c r="G105" s="665">
        <v>0</v>
      </c>
      <c r="H105" s="665">
        <f t="shared" si="4"/>
        <v>236362</v>
      </c>
      <c r="I105" s="665" t="s">
        <v>10</v>
      </c>
    </row>
    <row r="106" spans="1:12" x14ac:dyDescent="0.25">
      <c r="A106" s="657" t="s">
        <v>1176</v>
      </c>
      <c r="B106" s="612" t="s">
        <v>730</v>
      </c>
      <c r="C106" s="656" t="s">
        <v>1177</v>
      </c>
      <c r="D106" s="656" t="s">
        <v>10</v>
      </c>
      <c r="E106" s="657" t="s">
        <v>731</v>
      </c>
      <c r="F106" s="665">
        <v>0</v>
      </c>
      <c r="G106" s="665">
        <v>0</v>
      </c>
      <c r="H106" s="665">
        <f t="shared" si="4"/>
        <v>0</v>
      </c>
      <c r="I106" s="665" t="s">
        <v>10</v>
      </c>
    </row>
    <row r="107" spans="1:12" s="987" customFormat="1" ht="75" x14ac:dyDescent="0.25">
      <c r="A107" s="660" t="s">
        <v>9</v>
      </c>
      <c r="B107" s="661" t="s">
        <v>198</v>
      </c>
      <c r="C107" s="658">
        <v>26600</v>
      </c>
      <c r="D107" s="658" t="s">
        <v>10</v>
      </c>
      <c r="E107" s="660" t="s">
        <v>10</v>
      </c>
      <c r="F107" s="985">
        <f>F108</f>
        <v>0</v>
      </c>
      <c r="G107" s="985">
        <f>G108</f>
        <v>0</v>
      </c>
      <c r="H107" s="985">
        <f>H108</f>
        <v>0</v>
      </c>
      <c r="I107" s="985" t="s">
        <v>10</v>
      </c>
      <c r="J107" s="994"/>
      <c r="K107" s="994"/>
      <c r="L107" s="994"/>
    </row>
    <row r="108" spans="1:12" s="992" customFormat="1" x14ac:dyDescent="0.25">
      <c r="A108" s="662"/>
      <c r="B108" s="664" t="s">
        <v>197</v>
      </c>
      <c r="C108" s="664">
        <v>26610</v>
      </c>
      <c r="D108" s="664" t="s">
        <v>10</v>
      </c>
      <c r="E108" s="662" t="s">
        <v>10</v>
      </c>
      <c r="F108" s="990">
        <f>F109</f>
        <v>0</v>
      </c>
      <c r="G108" s="990">
        <f>G110</f>
        <v>0</v>
      </c>
      <c r="H108" s="990">
        <f>H111</f>
        <v>0</v>
      </c>
      <c r="I108" s="990" t="s">
        <v>10</v>
      </c>
      <c r="J108" s="991"/>
      <c r="K108" s="991"/>
      <c r="L108" s="991"/>
    </row>
    <row r="109" spans="1:12" x14ac:dyDescent="0.25">
      <c r="A109" s="657" t="s">
        <v>1097</v>
      </c>
      <c r="B109" s="656"/>
      <c r="C109" s="656" t="s">
        <v>1094</v>
      </c>
      <c r="D109" s="656">
        <v>2021</v>
      </c>
      <c r="E109" s="657" t="s">
        <v>10</v>
      </c>
      <c r="F109" s="665">
        <v>0</v>
      </c>
      <c r="G109" s="665" t="s">
        <v>10</v>
      </c>
      <c r="H109" s="665" t="s">
        <v>10</v>
      </c>
      <c r="I109" s="665" t="s">
        <v>10</v>
      </c>
    </row>
    <row r="110" spans="1:12" x14ac:dyDescent="0.25">
      <c r="A110" s="657" t="s">
        <v>1098</v>
      </c>
      <c r="B110" s="656"/>
      <c r="C110" s="656" t="s">
        <v>1095</v>
      </c>
      <c r="D110" s="656">
        <v>2022</v>
      </c>
      <c r="E110" s="657" t="s">
        <v>10</v>
      </c>
      <c r="F110" s="665" t="s">
        <v>10</v>
      </c>
      <c r="G110" s="665">
        <v>0</v>
      </c>
      <c r="H110" s="665" t="s">
        <v>10</v>
      </c>
      <c r="I110" s="665" t="s">
        <v>10</v>
      </c>
    </row>
    <row r="111" spans="1:12" x14ac:dyDescent="0.25">
      <c r="A111" s="657" t="s">
        <v>1099</v>
      </c>
      <c r="B111" s="656"/>
      <c r="C111" s="656" t="s">
        <v>1096</v>
      </c>
      <c r="D111" s="656">
        <v>2023</v>
      </c>
      <c r="E111" s="657" t="s">
        <v>10</v>
      </c>
      <c r="F111" s="665" t="s">
        <v>10</v>
      </c>
      <c r="G111" s="665" t="s">
        <v>10</v>
      </c>
      <c r="H111" s="665">
        <v>0</v>
      </c>
      <c r="I111" s="665" t="s">
        <v>10</v>
      </c>
    </row>
    <row r="113" spans="1:12" x14ac:dyDescent="0.25">
      <c r="A113" s="1201" t="s">
        <v>762</v>
      </c>
      <c r="B113" s="1201"/>
      <c r="C113" s="995"/>
      <c r="D113" s="982"/>
      <c r="E113" s="982"/>
      <c r="G113" s="1202" t="s">
        <v>1131</v>
      </c>
      <c r="H113" s="1202"/>
      <c r="I113" s="655"/>
      <c r="J113" s="983"/>
      <c r="K113" s="983"/>
      <c r="L113" s="983"/>
    </row>
    <row r="114" spans="1:12" s="996" customFormat="1" ht="13.5" customHeight="1" x14ac:dyDescent="0.25">
      <c r="A114" s="1198" t="s">
        <v>235</v>
      </c>
      <c r="B114" s="1198"/>
      <c r="C114" s="1199" t="s">
        <v>131</v>
      </c>
      <c r="D114" s="1199"/>
      <c r="E114" s="1199"/>
      <c r="G114" s="1203" t="s">
        <v>132</v>
      </c>
      <c r="H114" s="1203"/>
      <c r="I114" s="994"/>
    </row>
    <row r="115" spans="1:12" x14ac:dyDescent="0.25">
      <c r="H115" s="655"/>
      <c r="I115" s="655"/>
      <c r="J115" s="983"/>
      <c r="K115" s="983"/>
      <c r="L115" s="983"/>
    </row>
    <row r="116" spans="1:12" x14ac:dyDescent="0.25">
      <c r="A116" s="1201" t="s">
        <v>764</v>
      </c>
      <c r="B116" s="1201"/>
      <c r="C116" s="995"/>
      <c r="D116" s="982"/>
      <c r="E116" s="982"/>
      <c r="G116" s="1202" t="s">
        <v>1104</v>
      </c>
      <c r="H116" s="1202"/>
      <c r="I116" s="655"/>
      <c r="J116" s="983"/>
      <c r="K116" s="983"/>
      <c r="L116" s="983"/>
    </row>
    <row r="117" spans="1:12" s="996" customFormat="1" ht="13.5" customHeight="1" x14ac:dyDescent="0.25">
      <c r="A117" s="1198" t="s">
        <v>235</v>
      </c>
      <c r="B117" s="1198"/>
      <c r="C117" s="1199" t="s">
        <v>131</v>
      </c>
      <c r="D117" s="1199"/>
      <c r="E117" s="1199"/>
      <c r="G117" s="1199" t="s">
        <v>132</v>
      </c>
      <c r="H117" s="1199"/>
      <c r="I117" s="994"/>
    </row>
    <row r="118" spans="1:12" x14ac:dyDescent="0.25">
      <c r="I118" s="655"/>
      <c r="J118" s="983"/>
      <c r="K118" s="983"/>
      <c r="L118" s="983"/>
    </row>
    <row r="119" spans="1:12" x14ac:dyDescent="0.25">
      <c r="A119" s="997" t="s">
        <v>1140</v>
      </c>
      <c r="I119" s="655"/>
      <c r="J119" s="983"/>
      <c r="K119" s="983"/>
      <c r="L119" s="983"/>
    </row>
    <row r="120" spans="1:12" x14ac:dyDescent="0.25">
      <c r="I120" s="655"/>
      <c r="J120" s="983"/>
      <c r="K120" s="983"/>
      <c r="L120" s="983"/>
    </row>
    <row r="121" spans="1:12" x14ac:dyDescent="0.25">
      <c r="I121" s="655"/>
      <c r="J121" s="983"/>
      <c r="K121" s="983"/>
      <c r="L121" s="983"/>
    </row>
    <row r="122" spans="1:12" x14ac:dyDescent="0.25">
      <c r="I122" s="655"/>
      <c r="J122" s="983"/>
      <c r="K122" s="983"/>
      <c r="L122" s="983"/>
    </row>
    <row r="123" spans="1:12" x14ac:dyDescent="0.25">
      <c r="A123" s="655" t="s">
        <v>236</v>
      </c>
      <c r="I123" s="655"/>
      <c r="J123" s="983"/>
      <c r="K123" s="983"/>
      <c r="L123" s="983"/>
    </row>
    <row r="124" spans="1:12" ht="40.5" customHeight="1" x14ac:dyDescent="0.25">
      <c r="A124" s="1200" t="s">
        <v>549</v>
      </c>
      <c r="B124" s="1200"/>
      <c r="C124" s="1200"/>
      <c r="D124" s="1200"/>
      <c r="I124" s="655"/>
      <c r="J124" s="983"/>
      <c r="K124" s="983"/>
      <c r="L124" s="983"/>
    </row>
    <row r="125" spans="1:12" s="999" customFormat="1" ht="15.75" x14ac:dyDescent="0.25">
      <c r="A125" s="998" t="s">
        <v>237</v>
      </c>
      <c r="I125" s="998"/>
    </row>
    <row r="126" spans="1:12" x14ac:dyDescent="0.25">
      <c r="A126" s="655"/>
      <c r="I126" s="655"/>
      <c r="J126" s="983"/>
      <c r="K126" s="983"/>
      <c r="L126" s="983"/>
    </row>
    <row r="127" spans="1:12" x14ac:dyDescent="0.25">
      <c r="A127" s="1000"/>
      <c r="B127" s="1001" t="s">
        <v>548</v>
      </c>
      <c r="I127" s="655"/>
      <c r="J127" s="983"/>
      <c r="K127" s="983"/>
      <c r="L127" s="983"/>
    </row>
    <row r="128" spans="1:12" s="999" customFormat="1" ht="15.75" x14ac:dyDescent="0.25">
      <c r="A128" s="998" t="s">
        <v>238</v>
      </c>
      <c r="I128" s="998"/>
    </row>
    <row r="129" spans="1:12" ht="3.75" customHeight="1" x14ac:dyDescent="0.25">
      <c r="A129" s="655"/>
      <c r="I129" s="655"/>
      <c r="J129" s="983"/>
      <c r="K129" s="983"/>
      <c r="L129" s="983"/>
    </row>
    <row r="130" spans="1:12" x14ac:dyDescent="0.25">
      <c r="A130" s="997" t="s">
        <v>1141</v>
      </c>
      <c r="I130" s="655"/>
      <c r="J130" s="983"/>
      <c r="K130" s="983"/>
      <c r="L130" s="983"/>
    </row>
  </sheetData>
  <mergeCells count="18">
    <mergeCell ref="A117:B117"/>
    <mergeCell ref="C117:E117"/>
    <mergeCell ref="G117:H117"/>
    <mergeCell ref="A124:D124"/>
    <mergeCell ref="A113:B113"/>
    <mergeCell ref="G113:H113"/>
    <mergeCell ref="A114:B114"/>
    <mergeCell ref="C114:E114"/>
    <mergeCell ref="G114:H114"/>
    <mergeCell ref="A116:B116"/>
    <mergeCell ref="G116:H116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6" manualBreakCount="6">
    <brk id="46" max="8" man="1"/>
    <brk id="63" max="8" man="1"/>
    <brk id="75" max="8" man="1"/>
    <brk id="84" max="8" man="1"/>
    <brk id="98" max="8" man="1"/>
    <brk id="106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564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42" customFormat="1" ht="23.25" customHeight="1" x14ac:dyDescent="0.25">
      <c r="A15" s="696" t="s">
        <v>762</v>
      </c>
      <c r="C15" s="241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42" customFormat="1" ht="23.25" customHeight="1" x14ac:dyDescent="0.25">
      <c r="A18" s="48" t="s">
        <v>133</v>
      </c>
      <c r="C18" s="241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8"/>
  <sheetViews>
    <sheetView view="pageBreakPreview" zoomScale="80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461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45.75" customHeight="1" x14ac:dyDescent="0.3">
      <c r="A6" s="1328" t="s">
        <v>783</v>
      </c>
      <c r="B6" s="1328"/>
      <c r="C6" s="1328"/>
      <c r="D6" s="1328"/>
      <c r="E6" s="1328"/>
      <c r="F6" s="103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704" customFormat="1" ht="23.25" customHeight="1" x14ac:dyDescent="0.25">
      <c r="A15" s="701" t="s">
        <v>762</v>
      </c>
      <c r="C15" s="702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704" customFormat="1" ht="23.25" customHeight="1" x14ac:dyDescent="0.25">
      <c r="A18" s="701" t="s">
        <v>133</v>
      </c>
      <c r="C18" s="702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8"/>
  <sheetViews>
    <sheetView view="pageBreakPreview" zoomScale="80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564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45.75" customHeight="1" x14ac:dyDescent="0.3">
      <c r="A6" s="1328" t="s">
        <v>783</v>
      </c>
      <c r="B6" s="1328"/>
      <c r="C6" s="1328"/>
      <c r="D6" s="1328"/>
      <c r="E6" s="1328"/>
      <c r="F6" s="103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704" customFormat="1" ht="23.25" customHeight="1" x14ac:dyDescent="0.25">
      <c r="A15" s="701" t="s">
        <v>762</v>
      </c>
      <c r="C15" s="702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704" customFormat="1" ht="23.25" customHeight="1" x14ac:dyDescent="0.25">
      <c r="A18" s="701" t="s">
        <v>133</v>
      </c>
      <c r="C18" s="702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2"/>
  <sheetViews>
    <sheetView view="pageBreakPreview" topLeftCell="A16" zoomScale="80" zoomScaleNormal="70" zoomScaleSheetLayoutView="80" workbookViewId="0">
      <selection activeCell="J32" sqref="J32"/>
    </sheetView>
  </sheetViews>
  <sheetFormatPr defaultRowHeight="18.75" x14ac:dyDescent="0.3"/>
  <cols>
    <col min="1" max="1" width="7.28515625" style="82" customWidth="1"/>
    <col min="2" max="2" width="105.140625" style="74" customWidth="1"/>
    <col min="3" max="4" width="21" style="72" customWidth="1"/>
    <col min="5" max="5" width="21" style="74" customWidth="1"/>
    <col min="6" max="6" width="19" style="74" customWidth="1"/>
    <col min="7" max="7" width="22.5703125" style="74" customWidth="1"/>
    <col min="8" max="8" width="19" style="74" customWidth="1"/>
    <col min="9" max="18" width="9.140625" style="74"/>
    <col min="19" max="19" width="27" style="74" customWidth="1"/>
    <col min="20" max="256" width="9.140625" style="74"/>
    <col min="257" max="257" width="7.28515625" style="74" customWidth="1"/>
    <col min="258" max="258" width="105.140625" style="74" customWidth="1"/>
    <col min="259" max="261" width="21" style="74" customWidth="1"/>
    <col min="262" max="264" width="19" style="74" customWidth="1"/>
    <col min="265" max="512" width="9.140625" style="74"/>
    <col min="513" max="513" width="7.28515625" style="74" customWidth="1"/>
    <col min="514" max="514" width="105.140625" style="74" customWidth="1"/>
    <col min="515" max="517" width="21" style="74" customWidth="1"/>
    <col min="518" max="520" width="19" style="74" customWidth="1"/>
    <col min="521" max="768" width="9.140625" style="74"/>
    <col min="769" max="769" width="7.28515625" style="74" customWidth="1"/>
    <col min="770" max="770" width="105.140625" style="74" customWidth="1"/>
    <col min="771" max="773" width="21" style="74" customWidth="1"/>
    <col min="774" max="776" width="19" style="74" customWidth="1"/>
    <col min="777" max="1024" width="9.140625" style="74"/>
    <col min="1025" max="1025" width="7.28515625" style="74" customWidth="1"/>
    <col min="1026" max="1026" width="105.140625" style="74" customWidth="1"/>
    <col min="1027" max="1029" width="21" style="74" customWidth="1"/>
    <col min="1030" max="1032" width="19" style="74" customWidth="1"/>
    <col min="1033" max="1280" width="9.140625" style="74"/>
    <col min="1281" max="1281" width="7.28515625" style="74" customWidth="1"/>
    <col min="1282" max="1282" width="105.140625" style="74" customWidth="1"/>
    <col min="1283" max="1285" width="21" style="74" customWidth="1"/>
    <col min="1286" max="1288" width="19" style="74" customWidth="1"/>
    <col min="1289" max="1536" width="9.140625" style="74"/>
    <col min="1537" max="1537" width="7.28515625" style="74" customWidth="1"/>
    <col min="1538" max="1538" width="105.140625" style="74" customWidth="1"/>
    <col min="1539" max="1541" width="21" style="74" customWidth="1"/>
    <col min="1542" max="1544" width="19" style="74" customWidth="1"/>
    <col min="1545" max="1792" width="9.140625" style="74"/>
    <col min="1793" max="1793" width="7.28515625" style="74" customWidth="1"/>
    <col min="1794" max="1794" width="105.140625" style="74" customWidth="1"/>
    <col min="1795" max="1797" width="21" style="74" customWidth="1"/>
    <col min="1798" max="1800" width="19" style="74" customWidth="1"/>
    <col min="1801" max="2048" width="9.140625" style="74"/>
    <col min="2049" max="2049" width="7.28515625" style="74" customWidth="1"/>
    <col min="2050" max="2050" width="105.140625" style="74" customWidth="1"/>
    <col min="2051" max="2053" width="21" style="74" customWidth="1"/>
    <col min="2054" max="2056" width="19" style="74" customWidth="1"/>
    <col min="2057" max="2304" width="9.140625" style="74"/>
    <col min="2305" max="2305" width="7.28515625" style="74" customWidth="1"/>
    <col min="2306" max="2306" width="105.140625" style="74" customWidth="1"/>
    <col min="2307" max="2309" width="21" style="74" customWidth="1"/>
    <col min="2310" max="2312" width="19" style="74" customWidth="1"/>
    <col min="2313" max="2560" width="9.140625" style="74"/>
    <col min="2561" max="2561" width="7.28515625" style="74" customWidth="1"/>
    <col min="2562" max="2562" width="105.140625" style="74" customWidth="1"/>
    <col min="2563" max="2565" width="21" style="74" customWidth="1"/>
    <col min="2566" max="2568" width="19" style="74" customWidth="1"/>
    <col min="2569" max="2816" width="9.140625" style="74"/>
    <col min="2817" max="2817" width="7.28515625" style="74" customWidth="1"/>
    <col min="2818" max="2818" width="105.140625" style="74" customWidth="1"/>
    <col min="2819" max="2821" width="21" style="74" customWidth="1"/>
    <col min="2822" max="2824" width="19" style="74" customWidth="1"/>
    <col min="2825" max="3072" width="9.140625" style="74"/>
    <col min="3073" max="3073" width="7.28515625" style="74" customWidth="1"/>
    <col min="3074" max="3074" width="105.140625" style="74" customWidth="1"/>
    <col min="3075" max="3077" width="21" style="74" customWidth="1"/>
    <col min="3078" max="3080" width="19" style="74" customWidth="1"/>
    <col min="3081" max="3328" width="9.140625" style="74"/>
    <col min="3329" max="3329" width="7.28515625" style="74" customWidth="1"/>
    <col min="3330" max="3330" width="105.140625" style="74" customWidth="1"/>
    <col min="3331" max="3333" width="21" style="74" customWidth="1"/>
    <col min="3334" max="3336" width="19" style="74" customWidth="1"/>
    <col min="3337" max="3584" width="9.140625" style="74"/>
    <col min="3585" max="3585" width="7.28515625" style="74" customWidth="1"/>
    <col min="3586" max="3586" width="105.140625" style="74" customWidth="1"/>
    <col min="3587" max="3589" width="21" style="74" customWidth="1"/>
    <col min="3590" max="3592" width="19" style="74" customWidth="1"/>
    <col min="3593" max="3840" width="9.140625" style="74"/>
    <col min="3841" max="3841" width="7.28515625" style="74" customWidth="1"/>
    <col min="3842" max="3842" width="105.140625" style="74" customWidth="1"/>
    <col min="3843" max="3845" width="21" style="74" customWidth="1"/>
    <col min="3846" max="3848" width="19" style="74" customWidth="1"/>
    <col min="3849" max="4096" width="9.140625" style="74"/>
    <col min="4097" max="4097" width="7.28515625" style="74" customWidth="1"/>
    <col min="4098" max="4098" width="105.140625" style="74" customWidth="1"/>
    <col min="4099" max="4101" width="21" style="74" customWidth="1"/>
    <col min="4102" max="4104" width="19" style="74" customWidth="1"/>
    <col min="4105" max="4352" width="9.140625" style="74"/>
    <col min="4353" max="4353" width="7.28515625" style="74" customWidth="1"/>
    <col min="4354" max="4354" width="105.140625" style="74" customWidth="1"/>
    <col min="4355" max="4357" width="21" style="74" customWidth="1"/>
    <col min="4358" max="4360" width="19" style="74" customWidth="1"/>
    <col min="4361" max="4608" width="9.140625" style="74"/>
    <col min="4609" max="4609" width="7.28515625" style="74" customWidth="1"/>
    <col min="4610" max="4610" width="105.140625" style="74" customWidth="1"/>
    <col min="4611" max="4613" width="21" style="74" customWidth="1"/>
    <col min="4614" max="4616" width="19" style="74" customWidth="1"/>
    <col min="4617" max="4864" width="9.140625" style="74"/>
    <col min="4865" max="4865" width="7.28515625" style="74" customWidth="1"/>
    <col min="4866" max="4866" width="105.140625" style="74" customWidth="1"/>
    <col min="4867" max="4869" width="21" style="74" customWidth="1"/>
    <col min="4870" max="4872" width="19" style="74" customWidth="1"/>
    <col min="4873" max="5120" width="9.140625" style="74"/>
    <col min="5121" max="5121" width="7.28515625" style="74" customWidth="1"/>
    <col min="5122" max="5122" width="105.140625" style="74" customWidth="1"/>
    <col min="5123" max="5125" width="21" style="74" customWidth="1"/>
    <col min="5126" max="5128" width="19" style="74" customWidth="1"/>
    <col min="5129" max="5376" width="9.140625" style="74"/>
    <col min="5377" max="5377" width="7.28515625" style="74" customWidth="1"/>
    <col min="5378" max="5378" width="105.140625" style="74" customWidth="1"/>
    <col min="5379" max="5381" width="21" style="74" customWidth="1"/>
    <col min="5382" max="5384" width="19" style="74" customWidth="1"/>
    <col min="5385" max="5632" width="9.140625" style="74"/>
    <col min="5633" max="5633" width="7.28515625" style="74" customWidth="1"/>
    <col min="5634" max="5634" width="105.140625" style="74" customWidth="1"/>
    <col min="5635" max="5637" width="21" style="74" customWidth="1"/>
    <col min="5638" max="5640" width="19" style="74" customWidth="1"/>
    <col min="5641" max="5888" width="9.140625" style="74"/>
    <col min="5889" max="5889" width="7.28515625" style="74" customWidth="1"/>
    <col min="5890" max="5890" width="105.140625" style="74" customWidth="1"/>
    <col min="5891" max="5893" width="21" style="74" customWidth="1"/>
    <col min="5894" max="5896" width="19" style="74" customWidth="1"/>
    <col min="5897" max="6144" width="9.140625" style="74"/>
    <col min="6145" max="6145" width="7.28515625" style="74" customWidth="1"/>
    <col min="6146" max="6146" width="105.140625" style="74" customWidth="1"/>
    <col min="6147" max="6149" width="21" style="74" customWidth="1"/>
    <col min="6150" max="6152" width="19" style="74" customWidth="1"/>
    <col min="6153" max="6400" width="9.140625" style="74"/>
    <col min="6401" max="6401" width="7.28515625" style="74" customWidth="1"/>
    <col min="6402" max="6402" width="105.140625" style="74" customWidth="1"/>
    <col min="6403" max="6405" width="21" style="74" customWidth="1"/>
    <col min="6406" max="6408" width="19" style="74" customWidth="1"/>
    <col min="6409" max="6656" width="9.140625" style="74"/>
    <col min="6657" max="6657" width="7.28515625" style="74" customWidth="1"/>
    <col min="6658" max="6658" width="105.140625" style="74" customWidth="1"/>
    <col min="6659" max="6661" width="21" style="74" customWidth="1"/>
    <col min="6662" max="6664" width="19" style="74" customWidth="1"/>
    <col min="6665" max="6912" width="9.140625" style="74"/>
    <col min="6913" max="6913" width="7.28515625" style="74" customWidth="1"/>
    <col min="6914" max="6914" width="105.140625" style="74" customWidth="1"/>
    <col min="6915" max="6917" width="21" style="74" customWidth="1"/>
    <col min="6918" max="6920" width="19" style="74" customWidth="1"/>
    <col min="6921" max="7168" width="9.140625" style="74"/>
    <col min="7169" max="7169" width="7.28515625" style="74" customWidth="1"/>
    <col min="7170" max="7170" width="105.140625" style="74" customWidth="1"/>
    <col min="7171" max="7173" width="21" style="74" customWidth="1"/>
    <col min="7174" max="7176" width="19" style="74" customWidth="1"/>
    <col min="7177" max="7424" width="9.140625" style="74"/>
    <col min="7425" max="7425" width="7.28515625" style="74" customWidth="1"/>
    <col min="7426" max="7426" width="105.140625" style="74" customWidth="1"/>
    <col min="7427" max="7429" width="21" style="74" customWidth="1"/>
    <col min="7430" max="7432" width="19" style="74" customWidth="1"/>
    <col min="7433" max="7680" width="9.140625" style="74"/>
    <col min="7681" max="7681" width="7.28515625" style="74" customWidth="1"/>
    <col min="7682" max="7682" width="105.140625" style="74" customWidth="1"/>
    <col min="7683" max="7685" width="21" style="74" customWidth="1"/>
    <col min="7686" max="7688" width="19" style="74" customWidth="1"/>
    <col min="7689" max="7936" width="9.140625" style="74"/>
    <col min="7937" max="7937" width="7.28515625" style="74" customWidth="1"/>
    <col min="7938" max="7938" width="105.140625" style="74" customWidth="1"/>
    <col min="7939" max="7941" width="21" style="74" customWidth="1"/>
    <col min="7942" max="7944" width="19" style="74" customWidth="1"/>
    <col min="7945" max="8192" width="9.140625" style="74"/>
    <col min="8193" max="8193" width="7.28515625" style="74" customWidth="1"/>
    <col min="8194" max="8194" width="105.140625" style="74" customWidth="1"/>
    <col min="8195" max="8197" width="21" style="74" customWidth="1"/>
    <col min="8198" max="8200" width="19" style="74" customWidth="1"/>
    <col min="8201" max="8448" width="9.140625" style="74"/>
    <col min="8449" max="8449" width="7.28515625" style="74" customWidth="1"/>
    <col min="8450" max="8450" width="105.140625" style="74" customWidth="1"/>
    <col min="8451" max="8453" width="21" style="74" customWidth="1"/>
    <col min="8454" max="8456" width="19" style="74" customWidth="1"/>
    <col min="8457" max="8704" width="9.140625" style="74"/>
    <col min="8705" max="8705" width="7.28515625" style="74" customWidth="1"/>
    <col min="8706" max="8706" width="105.140625" style="74" customWidth="1"/>
    <col min="8707" max="8709" width="21" style="74" customWidth="1"/>
    <col min="8710" max="8712" width="19" style="74" customWidth="1"/>
    <col min="8713" max="8960" width="9.140625" style="74"/>
    <col min="8961" max="8961" width="7.28515625" style="74" customWidth="1"/>
    <col min="8962" max="8962" width="105.140625" style="74" customWidth="1"/>
    <col min="8963" max="8965" width="21" style="74" customWidth="1"/>
    <col min="8966" max="8968" width="19" style="74" customWidth="1"/>
    <col min="8969" max="9216" width="9.140625" style="74"/>
    <col min="9217" max="9217" width="7.28515625" style="74" customWidth="1"/>
    <col min="9218" max="9218" width="105.140625" style="74" customWidth="1"/>
    <col min="9219" max="9221" width="21" style="74" customWidth="1"/>
    <col min="9222" max="9224" width="19" style="74" customWidth="1"/>
    <col min="9225" max="9472" width="9.140625" style="74"/>
    <col min="9473" max="9473" width="7.28515625" style="74" customWidth="1"/>
    <col min="9474" max="9474" width="105.140625" style="74" customWidth="1"/>
    <col min="9475" max="9477" width="21" style="74" customWidth="1"/>
    <col min="9478" max="9480" width="19" style="74" customWidth="1"/>
    <col min="9481" max="9728" width="9.140625" style="74"/>
    <col min="9729" max="9729" width="7.28515625" style="74" customWidth="1"/>
    <col min="9730" max="9730" width="105.140625" style="74" customWidth="1"/>
    <col min="9731" max="9733" width="21" style="74" customWidth="1"/>
    <col min="9734" max="9736" width="19" style="74" customWidth="1"/>
    <col min="9737" max="9984" width="9.140625" style="74"/>
    <col min="9985" max="9985" width="7.28515625" style="74" customWidth="1"/>
    <col min="9986" max="9986" width="105.140625" style="74" customWidth="1"/>
    <col min="9987" max="9989" width="21" style="74" customWidth="1"/>
    <col min="9990" max="9992" width="19" style="74" customWidth="1"/>
    <col min="9993" max="10240" width="9.140625" style="74"/>
    <col min="10241" max="10241" width="7.28515625" style="74" customWidth="1"/>
    <col min="10242" max="10242" width="105.140625" style="74" customWidth="1"/>
    <col min="10243" max="10245" width="21" style="74" customWidth="1"/>
    <col min="10246" max="10248" width="19" style="74" customWidth="1"/>
    <col min="10249" max="10496" width="9.140625" style="74"/>
    <col min="10497" max="10497" width="7.28515625" style="74" customWidth="1"/>
    <col min="10498" max="10498" width="105.140625" style="74" customWidth="1"/>
    <col min="10499" max="10501" width="21" style="74" customWidth="1"/>
    <col min="10502" max="10504" width="19" style="74" customWidth="1"/>
    <col min="10505" max="10752" width="9.140625" style="74"/>
    <col min="10753" max="10753" width="7.28515625" style="74" customWidth="1"/>
    <col min="10754" max="10754" width="105.140625" style="74" customWidth="1"/>
    <col min="10755" max="10757" width="21" style="74" customWidth="1"/>
    <col min="10758" max="10760" width="19" style="74" customWidth="1"/>
    <col min="10761" max="11008" width="9.140625" style="74"/>
    <col min="11009" max="11009" width="7.28515625" style="74" customWidth="1"/>
    <col min="11010" max="11010" width="105.140625" style="74" customWidth="1"/>
    <col min="11011" max="11013" width="21" style="74" customWidth="1"/>
    <col min="11014" max="11016" width="19" style="74" customWidth="1"/>
    <col min="11017" max="11264" width="9.140625" style="74"/>
    <col min="11265" max="11265" width="7.28515625" style="74" customWidth="1"/>
    <col min="11266" max="11266" width="105.140625" style="74" customWidth="1"/>
    <col min="11267" max="11269" width="21" style="74" customWidth="1"/>
    <col min="11270" max="11272" width="19" style="74" customWidth="1"/>
    <col min="11273" max="11520" width="9.140625" style="74"/>
    <col min="11521" max="11521" width="7.28515625" style="74" customWidth="1"/>
    <col min="11522" max="11522" width="105.140625" style="74" customWidth="1"/>
    <col min="11523" max="11525" width="21" style="74" customWidth="1"/>
    <col min="11526" max="11528" width="19" style="74" customWidth="1"/>
    <col min="11529" max="11776" width="9.140625" style="74"/>
    <col min="11777" max="11777" width="7.28515625" style="74" customWidth="1"/>
    <col min="11778" max="11778" width="105.140625" style="74" customWidth="1"/>
    <col min="11779" max="11781" width="21" style="74" customWidth="1"/>
    <col min="11782" max="11784" width="19" style="74" customWidth="1"/>
    <col min="11785" max="12032" width="9.140625" style="74"/>
    <col min="12033" max="12033" width="7.28515625" style="74" customWidth="1"/>
    <col min="12034" max="12034" width="105.140625" style="74" customWidth="1"/>
    <col min="12035" max="12037" width="21" style="74" customWidth="1"/>
    <col min="12038" max="12040" width="19" style="74" customWidth="1"/>
    <col min="12041" max="12288" width="9.140625" style="74"/>
    <col min="12289" max="12289" width="7.28515625" style="74" customWidth="1"/>
    <col min="12290" max="12290" width="105.140625" style="74" customWidth="1"/>
    <col min="12291" max="12293" width="21" style="74" customWidth="1"/>
    <col min="12294" max="12296" width="19" style="74" customWidth="1"/>
    <col min="12297" max="12544" width="9.140625" style="74"/>
    <col min="12545" max="12545" width="7.28515625" style="74" customWidth="1"/>
    <col min="12546" max="12546" width="105.140625" style="74" customWidth="1"/>
    <col min="12547" max="12549" width="21" style="74" customWidth="1"/>
    <col min="12550" max="12552" width="19" style="74" customWidth="1"/>
    <col min="12553" max="12800" width="9.140625" style="74"/>
    <col min="12801" max="12801" width="7.28515625" style="74" customWidth="1"/>
    <col min="12802" max="12802" width="105.140625" style="74" customWidth="1"/>
    <col min="12803" max="12805" width="21" style="74" customWidth="1"/>
    <col min="12806" max="12808" width="19" style="74" customWidth="1"/>
    <col min="12809" max="13056" width="9.140625" style="74"/>
    <col min="13057" max="13057" width="7.28515625" style="74" customWidth="1"/>
    <col min="13058" max="13058" width="105.140625" style="74" customWidth="1"/>
    <col min="13059" max="13061" width="21" style="74" customWidth="1"/>
    <col min="13062" max="13064" width="19" style="74" customWidth="1"/>
    <col min="13065" max="13312" width="9.140625" style="74"/>
    <col min="13313" max="13313" width="7.28515625" style="74" customWidth="1"/>
    <col min="13314" max="13314" width="105.140625" style="74" customWidth="1"/>
    <col min="13315" max="13317" width="21" style="74" customWidth="1"/>
    <col min="13318" max="13320" width="19" style="74" customWidth="1"/>
    <col min="13321" max="13568" width="9.140625" style="74"/>
    <col min="13569" max="13569" width="7.28515625" style="74" customWidth="1"/>
    <col min="13570" max="13570" width="105.140625" style="74" customWidth="1"/>
    <col min="13571" max="13573" width="21" style="74" customWidth="1"/>
    <col min="13574" max="13576" width="19" style="74" customWidth="1"/>
    <col min="13577" max="13824" width="9.140625" style="74"/>
    <col min="13825" max="13825" width="7.28515625" style="74" customWidth="1"/>
    <col min="13826" max="13826" width="105.140625" style="74" customWidth="1"/>
    <col min="13827" max="13829" width="21" style="74" customWidth="1"/>
    <col min="13830" max="13832" width="19" style="74" customWidth="1"/>
    <col min="13833" max="14080" width="9.140625" style="74"/>
    <col min="14081" max="14081" width="7.28515625" style="74" customWidth="1"/>
    <col min="14082" max="14082" width="105.140625" style="74" customWidth="1"/>
    <col min="14083" max="14085" width="21" style="74" customWidth="1"/>
    <col min="14086" max="14088" width="19" style="74" customWidth="1"/>
    <col min="14089" max="14336" width="9.140625" style="74"/>
    <col min="14337" max="14337" width="7.28515625" style="74" customWidth="1"/>
    <col min="14338" max="14338" width="105.140625" style="74" customWidth="1"/>
    <col min="14339" max="14341" width="21" style="74" customWidth="1"/>
    <col min="14342" max="14344" width="19" style="74" customWidth="1"/>
    <col min="14345" max="14592" width="9.140625" style="74"/>
    <col min="14593" max="14593" width="7.28515625" style="74" customWidth="1"/>
    <col min="14594" max="14594" width="105.140625" style="74" customWidth="1"/>
    <col min="14595" max="14597" width="21" style="74" customWidth="1"/>
    <col min="14598" max="14600" width="19" style="74" customWidth="1"/>
    <col min="14601" max="14848" width="9.140625" style="74"/>
    <col min="14849" max="14849" width="7.28515625" style="74" customWidth="1"/>
    <col min="14850" max="14850" width="105.140625" style="74" customWidth="1"/>
    <col min="14851" max="14853" width="21" style="74" customWidth="1"/>
    <col min="14854" max="14856" width="19" style="74" customWidth="1"/>
    <col min="14857" max="15104" width="9.140625" style="74"/>
    <col min="15105" max="15105" width="7.28515625" style="74" customWidth="1"/>
    <col min="15106" max="15106" width="105.140625" style="74" customWidth="1"/>
    <col min="15107" max="15109" width="21" style="74" customWidth="1"/>
    <col min="15110" max="15112" width="19" style="74" customWidth="1"/>
    <col min="15113" max="15360" width="9.140625" style="74"/>
    <col min="15361" max="15361" width="7.28515625" style="74" customWidth="1"/>
    <col min="15362" max="15362" width="105.140625" style="74" customWidth="1"/>
    <col min="15363" max="15365" width="21" style="74" customWidth="1"/>
    <col min="15366" max="15368" width="19" style="74" customWidth="1"/>
    <col min="15369" max="15616" width="9.140625" style="74"/>
    <col min="15617" max="15617" width="7.28515625" style="74" customWidth="1"/>
    <col min="15618" max="15618" width="105.140625" style="74" customWidth="1"/>
    <col min="15619" max="15621" width="21" style="74" customWidth="1"/>
    <col min="15622" max="15624" width="19" style="74" customWidth="1"/>
    <col min="15625" max="15872" width="9.140625" style="74"/>
    <col min="15873" max="15873" width="7.28515625" style="74" customWidth="1"/>
    <col min="15874" max="15874" width="105.140625" style="74" customWidth="1"/>
    <col min="15875" max="15877" width="21" style="74" customWidth="1"/>
    <col min="15878" max="15880" width="19" style="74" customWidth="1"/>
    <col min="15881" max="16128" width="9.140625" style="74"/>
    <col min="16129" max="16129" width="7.28515625" style="74" customWidth="1"/>
    <col min="16130" max="16130" width="105.140625" style="74" customWidth="1"/>
    <col min="16131" max="16133" width="21" style="74" customWidth="1"/>
    <col min="16134" max="16136" width="19" style="74" customWidth="1"/>
    <col min="16137" max="16384" width="9.140625" style="74"/>
  </cols>
  <sheetData>
    <row r="1" spans="1:11" x14ac:dyDescent="0.3">
      <c r="A1" s="71"/>
      <c r="B1" s="72"/>
      <c r="E1" s="73"/>
      <c r="F1" s="301"/>
      <c r="G1" s="301"/>
      <c r="H1" s="274" t="s">
        <v>430</v>
      </c>
    </row>
    <row r="2" spans="1:11" ht="15" x14ac:dyDescent="0.25">
      <c r="A2" s="1260" t="s">
        <v>306</v>
      </c>
      <c r="B2" s="1260"/>
      <c r="C2" s="1260"/>
      <c r="D2" s="1260"/>
      <c r="E2" s="1260"/>
      <c r="F2" s="1260"/>
      <c r="G2" s="1260"/>
      <c r="H2" s="1260"/>
    </row>
    <row r="3" spans="1:11" ht="71.25" customHeight="1" x14ac:dyDescent="0.25">
      <c r="A3" s="1260"/>
      <c r="B3" s="1260"/>
      <c r="C3" s="1260"/>
      <c r="D3" s="1260"/>
      <c r="E3" s="1260"/>
      <c r="F3" s="1260"/>
      <c r="G3" s="1260"/>
      <c r="H3" s="1260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307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328" t="s">
        <v>783</v>
      </c>
      <c r="B6" s="1328"/>
      <c r="C6" s="1328"/>
      <c r="D6" s="1328"/>
      <c r="E6" s="1328"/>
      <c r="F6" s="1328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s="49" customFormat="1" ht="27.75" customHeight="1" x14ac:dyDescent="0.3">
      <c r="A8" s="235"/>
      <c r="B8" s="235"/>
      <c r="C8" s="234"/>
      <c r="D8" s="234"/>
      <c r="E8" s="234"/>
      <c r="F8" s="234"/>
      <c r="G8" s="234"/>
      <c r="H8" s="234"/>
      <c r="I8" s="234"/>
      <c r="J8" s="234"/>
      <c r="K8" s="234"/>
    </row>
    <row r="9" spans="1:11" ht="19.5" customHeight="1" x14ac:dyDescent="0.3">
      <c r="A9" s="1342" t="s">
        <v>282</v>
      </c>
      <c r="B9" s="1342" t="s">
        <v>308</v>
      </c>
      <c r="C9" s="1343" t="s">
        <v>309</v>
      </c>
      <c r="D9" s="1343"/>
      <c r="E9" s="1343"/>
      <c r="F9" s="1343" t="s">
        <v>310</v>
      </c>
      <c r="G9" s="1343"/>
      <c r="H9" s="1343"/>
    </row>
    <row r="10" spans="1:11" ht="75" x14ac:dyDescent="0.25">
      <c r="A10" s="1342"/>
      <c r="B10" s="1342"/>
      <c r="C10" s="764" t="s">
        <v>581</v>
      </c>
      <c r="D10" s="764" t="s">
        <v>582</v>
      </c>
      <c r="E10" s="764" t="s">
        <v>565</v>
      </c>
      <c r="F10" s="764" t="s">
        <v>581</v>
      </c>
      <c r="G10" s="764" t="s">
        <v>582</v>
      </c>
      <c r="H10" s="764" t="s">
        <v>565</v>
      </c>
    </row>
    <row r="11" spans="1:11" s="77" customFormat="1" ht="31.5" customHeight="1" x14ac:dyDescent="0.25">
      <c r="A11" s="464">
        <v>1</v>
      </c>
      <c r="B11" s="464">
        <v>2</v>
      </c>
      <c r="C11" s="465">
        <v>3</v>
      </c>
      <c r="D11" s="465">
        <v>4</v>
      </c>
      <c r="E11" s="465">
        <v>5</v>
      </c>
      <c r="F11" s="465">
        <v>6</v>
      </c>
      <c r="G11" s="465">
        <v>7</v>
      </c>
      <c r="H11" s="465">
        <v>8</v>
      </c>
    </row>
    <row r="12" spans="1:11" s="80" customFormat="1" x14ac:dyDescent="0.25">
      <c r="A12" s="770" t="s">
        <v>57</v>
      </c>
      <c r="B12" s="727" t="s">
        <v>311</v>
      </c>
      <c r="C12" s="728">
        <f>'классное 211 (2021)500.02.0006'!F19</f>
        <v>539231.94999999995</v>
      </c>
      <c r="D12" s="728">
        <f>'классное 211 (2022)500.02.0006'!F19</f>
        <v>540000</v>
      </c>
      <c r="E12" s="728">
        <f>'классное 211 (2023)500.02.0006'!F19</f>
        <v>540000</v>
      </c>
      <c r="F12" s="728">
        <f>F13+F14+F15</f>
        <v>118631.02899999999</v>
      </c>
      <c r="G12" s="728">
        <f>G13</f>
        <v>118800</v>
      </c>
      <c r="H12" s="728">
        <f>G12</f>
        <v>118800</v>
      </c>
    </row>
    <row r="13" spans="1:11" ht="24" customHeight="1" x14ac:dyDescent="0.25">
      <c r="A13" s="770" t="s">
        <v>312</v>
      </c>
      <c r="B13" s="765" t="s">
        <v>313</v>
      </c>
      <c r="C13" s="729">
        <f>C12</f>
        <v>539231.94999999995</v>
      </c>
      <c r="D13" s="729">
        <f>D12</f>
        <v>540000</v>
      </c>
      <c r="E13" s="728">
        <f>E12</f>
        <v>540000</v>
      </c>
      <c r="F13" s="729">
        <f>C13*0.22</f>
        <v>118631.02899999999</v>
      </c>
      <c r="G13" s="728">
        <f>D13*0.22</f>
        <v>118800</v>
      </c>
      <c r="H13" s="729">
        <f>E13*0.22</f>
        <v>118800</v>
      </c>
    </row>
    <row r="14" spans="1:11" x14ac:dyDescent="0.25">
      <c r="A14" s="770" t="s">
        <v>314</v>
      </c>
      <c r="B14" s="727" t="s">
        <v>315</v>
      </c>
      <c r="C14" s="728"/>
      <c r="D14" s="728"/>
      <c r="E14" s="728"/>
      <c r="F14" s="728"/>
      <c r="G14" s="728"/>
      <c r="H14" s="728"/>
    </row>
    <row r="15" spans="1:11" ht="37.5" x14ac:dyDescent="0.25">
      <c r="A15" s="770" t="s">
        <v>316</v>
      </c>
      <c r="B15" s="730" t="s">
        <v>317</v>
      </c>
      <c r="C15" s="728"/>
      <c r="D15" s="728"/>
      <c r="E15" s="728"/>
      <c r="F15" s="728"/>
      <c r="G15" s="728"/>
      <c r="H15" s="728"/>
    </row>
    <row r="16" spans="1:11" s="80" customFormat="1" ht="39" customHeight="1" x14ac:dyDescent="0.25">
      <c r="A16" s="770">
        <v>2</v>
      </c>
      <c r="B16" s="727" t="s">
        <v>318</v>
      </c>
      <c r="C16" s="728">
        <f>C17</f>
        <v>539231.94999999995</v>
      </c>
      <c r="D16" s="728">
        <f>C16</f>
        <v>539231.94999999995</v>
      </c>
      <c r="E16" s="728">
        <f>D16</f>
        <v>539231.94999999995</v>
      </c>
      <c r="F16" s="728">
        <f>SUM(F17:F21)</f>
        <v>16716.190449999998</v>
      </c>
      <c r="G16" s="728">
        <f>G17+G19</f>
        <v>16740</v>
      </c>
      <c r="H16" s="728">
        <f>H17+H19</f>
        <v>16740</v>
      </c>
    </row>
    <row r="17" spans="1:9" ht="40.5" customHeight="1" x14ac:dyDescent="0.25">
      <c r="A17" s="770" t="s">
        <v>319</v>
      </c>
      <c r="B17" s="765" t="s">
        <v>320</v>
      </c>
      <c r="C17" s="729">
        <f>C13</f>
        <v>539231.94999999995</v>
      </c>
      <c r="D17" s="729">
        <f>D13</f>
        <v>540000</v>
      </c>
      <c r="E17" s="728">
        <f>E13</f>
        <v>540000</v>
      </c>
      <c r="F17" s="729">
        <f>C17*0.029</f>
        <v>15637.726549999999</v>
      </c>
      <c r="G17" s="728">
        <f>D17*0.029</f>
        <v>15660</v>
      </c>
      <c r="H17" s="729">
        <f>E17*0.029</f>
        <v>15660</v>
      </c>
    </row>
    <row r="18" spans="1:9" ht="37.5" customHeight="1" x14ac:dyDescent="0.25">
      <c r="A18" s="770" t="s">
        <v>321</v>
      </c>
      <c r="B18" s="727" t="s">
        <v>322</v>
      </c>
      <c r="C18" s="728"/>
      <c r="D18" s="728"/>
      <c r="E18" s="728"/>
      <c r="F18" s="728"/>
      <c r="G18" s="728"/>
      <c r="H18" s="728"/>
    </row>
    <row r="19" spans="1:9" s="80" customFormat="1" ht="37.5" customHeight="1" x14ac:dyDescent="0.25">
      <c r="A19" s="770" t="s">
        <v>323</v>
      </c>
      <c r="B19" s="765" t="s">
        <v>324</v>
      </c>
      <c r="C19" s="729">
        <f>C13</f>
        <v>539231.94999999995</v>
      </c>
      <c r="D19" s="729">
        <f>D13</f>
        <v>540000</v>
      </c>
      <c r="E19" s="728">
        <f>E13</f>
        <v>540000</v>
      </c>
      <c r="F19" s="729">
        <f>C19*0.002</f>
        <v>1078.4639</v>
      </c>
      <c r="G19" s="728">
        <f>D19*0.002</f>
        <v>1080</v>
      </c>
      <c r="H19" s="729">
        <f>E19*0.002</f>
        <v>1080</v>
      </c>
    </row>
    <row r="20" spans="1:9" ht="57" customHeight="1" x14ac:dyDescent="0.25">
      <c r="A20" s="770" t="s">
        <v>325</v>
      </c>
      <c r="B20" s="727" t="s">
        <v>326</v>
      </c>
      <c r="C20" s="728"/>
      <c r="D20" s="728"/>
      <c r="E20" s="728"/>
      <c r="F20" s="728"/>
      <c r="G20" s="728"/>
      <c r="H20" s="728"/>
    </row>
    <row r="21" spans="1:9" ht="37.5" x14ac:dyDescent="0.25">
      <c r="A21" s="770" t="s">
        <v>327</v>
      </c>
      <c r="B21" s="727" t="s">
        <v>326</v>
      </c>
      <c r="C21" s="728"/>
      <c r="D21" s="728"/>
      <c r="E21" s="728"/>
      <c r="F21" s="728"/>
      <c r="G21" s="728"/>
      <c r="H21" s="728"/>
    </row>
    <row r="22" spans="1:9" s="80" customFormat="1" ht="37.5" x14ac:dyDescent="0.25">
      <c r="A22" s="770" t="s">
        <v>9</v>
      </c>
      <c r="B22" s="765" t="s">
        <v>328</v>
      </c>
      <c r="C22" s="729">
        <f>C13</f>
        <v>539231.94999999995</v>
      </c>
      <c r="D22" s="729">
        <f>D13</f>
        <v>540000</v>
      </c>
      <c r="E22" s="728">
        <f>E13</f>
        <v>540000</v>
      </c>
      <c r="F22" s="729">
        <f>C22*0.051</f>
        <v>27500.829449999997</v>
      </c>
      <c r="G22" s="728">
        <f>D22*0.051</f>
        <v>27540</v>
      </c>
      <c r="H22" s="729">
        <f>E22*0.051</f>
        <v>27540</v>
      </c>
    </row>
    <row r="23" spans="1:9" s="80" customFormat="1" ht="39" customHeight="1" x14ac:dyDescent="0.25">
      <c r="A23" s="766"/>
      <c r="B23" s="767" t="s">
        <v>295</v>
      </c>
      <c r="C23" s="768" t="s">
        <v>305</v>
      </c>
      <c r="D23" s="768" t="s">
        <v>305</v>
      </c>
      <c r="E23" s="768" t="s">
        <v>305</v>
      </c>
      <c r="F23" s="768">
        <f>ROUND(F13+F16+F22,2)</f>
        <v>162848.04999999999</v>
      </c>
      <c r="G23" s="769">
        <f>ROUND(G13+G16+G22,2)</f>
        <v>163080</v>
      </c>
      <c r="H23" s="768">
        <f>ROUND(H13+H16+H22,2)</f>
        <v>163080</v>
      </c>
    </row>
    <row r="24" spans="1:9" x14ac:dyDescent="0.3">
      <c r="A24" s="302"/>
      <c r="B24" s="301"/>
      <c r="C24" s="83"/>
      <c r="D24" s="83"/>
      <c r="E24" s="303">
        <f>6672524.86+9278</f>
        <v>6681802.8600000003</v>
      </c>
      <c r="F24" s="301"/>
      <c r="G24" s="301"/>
      <c r="H24" s="301"/>
    </row>
    <row r="25" spans="1:9" x14ac:dyDescent="0.3">
      <c r="A25" s="302"/>
      <c r="B25" s="301"/>
      <c r="C25" s="83"/>
      <c r="D25" s="83"/>
      <c r="E25" s="303"/>
      <c r="F25" s="301"/>
      <c r="G25" s="301"/>
      <c r="H25" s="301"/>
    </row>
    <row r="26" spans="1:9" s="41" customFormat="1" ht="23.25" customHeight="1" x14ac:dyDescent="0.25">
      <c r="A26" s="1083" t="s">
        <v>762</v>
      </c>
      <c r="B26" s="699"/>
      <c r="D26" s="697"/>
      <c r="F26" s="240"/>
      <c r="G26" s="1084" t="s">
        <v>1131</v>
      </c>
      <c r="H26" s="699"/>
      <c r="I26" s="304"/>
    </row>
    <row r="27" spans="1:9" s="297" customFormat="1" ht="12.75" x14ac:dyDescent="0.25">
      <c r="D27" s="726" t="s">
        <v>131</v>
      </c>
      <c r="F27" s="299"/>
      <c r="G27" s="298" t="s">
        <v>132</v>
      </c>
      <c r="I27" s="299"/>
    </row>
    <row r="28" spans="1:9" s="41" customFormat="1" x14ac:dyDescent="0.25">
      <c r="A28" s="699"/>
      <c r="B28" s="699"/>
      <c r="D28" s="699"/>
      <c r="F28" s="240"/>
      <c r="H28" s="699"/>
      <c r="I28" s="300"/>
    </row>
    <row r="29" spans="1:9" s="41" customFormat="1" ht="23.25" customHeight="1" x14ac:dyDescent="0.25">
      <c r="A29" s="696" t="s">
        <v>133</v>
      </c>
      <c r="B29" s="699"/>
      <c r="D29" s="697"/>
      <c r="F29" s="240"/>
      <c r="G29" s="869" t="s">
        <v>1104</v>
      </c>
      <c r="H29" s="699"/>
      <c r="I29" s="304"/>
    </row>
    <row r="30" spans="1:9" s="297" customFormat="1" ht="12.75" x14ac:dyDescent="0.25">
      <c r="D30" s="726" t="s">
        <v>131</v>
      </c>
      <c r="F30" s="299"/>
      <c r="G30" s="298" t="s">
        <v>132</v>
      </c>
      <c r="I30" s="299"/>
    </row>
    <row r="68" s="74" customFormat="1" ht="18.75" hidden="1" customHeight="1" x14ac:dyDescent="0.25"/>
    <row r="69" s="74" customFormat="1" ht="18.75" hidden="1" customHeight="1" x14ac:dyDescent="0.25"/>
    <row r="70" s="74" customFormat="1" ht="18.75" hidden="1" customHeight="1" x14ac:dyDescent="0.25"/>
    <row r="71" s="74" customFormat="1" ht="18.75" hidden="1" customHeight="1" x14ac:dyDescent="0.25"/>
    <row r="72" s="74" customFormat="1" ht="18.75" hidden="1" customHeight="1" x14ac:dyDescent="0.25"/>
    <row r="73" s="74" customFormat="1" ht="18.75" hidden="1" customHeight="1" x14ac:dyDescent="0.25"/>
    <row r="74" s="74" customFormat="1" ht="18.75" hidden="1" customHeight="1" x14ac:dyDescent="0.25"/>
    <row r="79" s="74" customFormat="1" ht="18.75" hidden="1" customHeight="1" x14ac:dyDescent="0.25"/>
    <row r="80" s="74" customFormat="1" ht="18.75" hidden="1" customHeight="1" x14ac:dyDescent="0.25"/>
    <row r="81" s="74" customFormat="1" ht="18.75" hidden="1" customHeight="1" x14ac:dyDescent="0.25"/>
    <row r="82" s="74" customFormat="1" ht="18.75" hidden="1" customHeight="1" x14ac:dyDescent="0.25"/>
    <row r="83" s="74" customFormat="1" ht="18.75" hidden="1" customHeight="1" x14ac:dyDescent="0.25"/>
    <row r="84" s="74" customFormat="1" ht="18.75" hidden="1" customHeight="1" x14ac:dyDescent="0.25"/>
    <row r="85" s="74" customFormat="1" ht="18.75" hidden="1" customHeight="1" x14ac:dyDescent="0.25"/>
    <row r="86" s="74" customFormat="1" ht="18.75" hidden="1" customHeight="1" x14ac:dyDescent="0.25"/>
    <row r="90" s="74" customFormat="1" ht="18.75" hidden="1" customHeight="1" x14ac:dyDescent="0.25"/>
    <row r="91" s="74" customFormat="1" ht="18.75" hidden="1" customHeight="1" x14ac:dyDescent="0.25"/>
    <row r="92" s="74" customFormat="1" ht="18.75" hidden="1" customHeight="1" x14ac:dyDescent="0.25"/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F47" sqref="F47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623" t="s">
        <v>377</v>
      </c>
      <c r="E10" s="623" t="s">
        <v>376</v>
      </c>
      <c r="F10" s="623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876000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875" t="s">
        <v>1108</v>
      </c>
      <c r="C35" s="328"/>
      <c r="D35" s="308"/>
      <c r="E35" s="414"/>
      <c r="F35" s="308">
        <v>876000</v>
      </c>
      <c r="G35" s="417"/>
      <c r="H35" s="145"/>
      <c r="I35" s="145">
        <f t="shared" si="0"/>
        <v>876000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876000</v>
      </c>
      <c r="G44" s="313" t="s">
        <v>366</v>
      </c>
      <c r="H44" s="335">
        <f>H12+H18+H26+H33</f>
        <v>0</v>
      </c>
      <c r="I44" s="335">
        <f>SUM(I12:I43)</f>
        <v>876000</v>
      </c>
    </row>
    <row r="47" spans="1:10" x14ac:dyDescent="0.25">
      <c r="A47" s="1083" t="s">
        <v>762</v>
      </c>
      <c r="B47" s="621"/>
      <c r="C47" s="621"/>
      <c r="D47" s="620"/>
      <c r="E47" s="621"/>
      <c r="F47" s="1084" t="s">
        <v>1131</v>
      </c>
      <c r="G47" s="621"/>
      <c r="H47" s="621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619" t="s">
        <v>133</v>
      </c>
      <c r="B50" s="621"/>
      <c r="C50" s="621"/>
      <c r="D50" s="620"/>
      <c r="E50" s="621"/>
      <c r="F50" s="869" t="s">
        <v>1104</v>
      </c>
      <c r="G50" s="621"/>
      <c r="H50" s="621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topLeftCell="A4" zoomScale="80" zoomScaleSheetLayoutView="80" workbookViewId="0">
      <selection activeCell="F35" sqref="F3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74700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8" customHeight="1" x14ac:dyDescent="0.3">
      <c r="A35" s="334"/>
      <c r="B35" s="867" t="s">
        <v>1142</v>
      </c>
      <c r="C35" s="328"/>
      <c r="D35" s="308"/>
      <c r="E35" s="414"/>
      <c r="F35" s="954">
        <f>74700-30125+30125</f>
        <v>74700</v>
      </c>
      <c r="G35" s="417"/>
      <c r="H35" s="145"/>
      <c r="I35" s="145">
        <f t="shared" si="0"/>
        <v>74700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74700</v>
      </c>
      <c r="G44" s="313" t="s">
        <v>366</v>
      </c>
      <c r="H44" s="335">
        <f>H12+H18+H26+H33</f>
        <v>0</v>
      </c>
      <c r="I44" s="335">
        <f>SUM(I12:I43)</f>
        <v>74700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866" t="s">
        <v>377</v>
      </c>
      <c r="E10" s="866" t="s">
        <v>376</v>
      </c>
      <c r="F10" s="866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74700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93.75" x14ac:dyDescent="0.3">
      <c r="A35" s="334"/>
      <c r="B35" s="867" t="s">
        <v>1102</v>
      </c>
      <c r="C35" s="328"/>
      <c r="D35" s="308"/>
      <c r="E35" s="414"/>
      <c r="F35" s="308">
        <v>74700</v>
      </c>
      <c r="G35" s="417"/>
      <c r="H35" s="145"/>
      <c r="I35" s="145">
        <f t="shared" si="0"/>
        <v>74700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74700</v>
      </c>
      <c r="G44" s="313" t="s">
        <v>366</v>
      </c>
      <c r="H44" s="335">
        <f>H12+H18+H26+H33</f>
        <v>0</v>
      </c>
      <c r="I44" s="335">
        <f>SUM(I12:I43)</f>
        <v>74700</v>
      </c>
    </row>
    <row r="47" spans="1:10" x14ac:dyDescent="0.25">
      <c r="A47" s="863" t="s">
        <v>762</v>
      </c>
      <c r="B47" s="865"/>
      <c r="C47" s="865"/>
      <c r="D47" s="864"/>
      <c r="E47" s="865"/>
      <c r="F47" s="864" t="s">
        <v>1101</v>
      </c>
      <c r="G47" s="865"/>
      <c r="H47" s="865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863" t="s">
        <v>133</v>
      </c>
      <c r="B50" s="865"/>
      <c r="C50" s="865"/>
      <c r="D50" s="864"/>
      <c r="E50" s="865"/>
      <c r="F50" s="869" t="s">
        <v>1104</v>
      </c>
      <c r="G50" s="865"/>
      <c r="H50" s="865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2" t="s">
        <v>774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5" t="s">
        <v>775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topLeftCell="A7" zoomScale="80" zoomScaleSheetLayoutView="80" workbookViewId="0">
      <selection activeCell="F43" sqref="F43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46" t="s">
        <v>367</v>
      </c>
      <c r="D9" s="1347"/>
      <c r="E9" s="1348" t="s">
        <v>368</v>
      </c>
      <c r="F9" s="1347"/>
    </row>
    <row r="10" spans="1:11" ht="37.5" x14ac:dyDescent="0.3">
      <c r="A10" s="1345"/>
      <c r="B10" s="1345"/>
      <c r="C10" s="931" t="s">
        <v>376</v>
      </c>
      <c r="D10" s="932" t="s">
        <v>377</v>
      </c>
      <c r="E10" s="932" t="s">
        <v>376</v>
      </c>
      <c r="F10" s="932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875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230251.24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124.5" customHeight="1" x14ac:dyDescent="0.3">
      <c r="A35" s="334"/>
      <c r="B35" s="1002" t="s">
        <v>1178</v>
      </c>
      <c r="C35" s="328"/>
      <c r="D35" s="308"/>
      <c r="E35" s="414"/>
      <c r="F35" s="369">
        <f>56243.4+156981-1034.31+17754.46</f>
        <v>229944.55</v>
      </c>
      <c r="G35" s="417"/>
      <c r="H35" s="145"/>
      <c r="I35" s="145">
        <f t="shared" si="0"/>
        <v>229944.55</v>
      </c>
    </row>
    <row r="36" spans="1:10" hidden="1" x14ac:dyDescent="0.3">
      <c r="A36" s="334"/>
      <c r="B36" s="875"/>
      <c r="C36" s="328"/>
      <c r="D36" s="308"/>
      <c r="E36" s="328"/>
      <c r="F36" s="369"/>
      <c r="G36" s="145"/>
      <c r="H36" s="145"/>
      <c r="I36" s="145">
        <f t="shared" si="0"/>
        <v>0</v>
      </c>
    </row>
    <row r="37" spans="1:10" hidden="1" x14ac:dyDescent="0.3">
      <c r="A37" s="334"/>
      <c r="B37" s="875"/>
      <c r="C37" s="328"/>
      <c r="D37" s="308"/>
      <c r="E37" s="328"/>
      <c r="F37" s="369"/>
      <c r="G37" s="145"/>
      <c r="H37" s="145"/>
      <c r="I37" s="145">
        <f t="shared" si="0"/>
        <v>0</v>
      </c>
    </row>
    <row r="38" spans="1:10" hidden="1" x14ac:dyDescent="0.3">
      <c r="A38" s="334"/>
      <c r="B38" s="875"/>
      <c r="C38" s="328"/>
      <c r="D38" s="308"/>
      <c r="E38" s="328"/>
      <c r="F38" s="369"/>
      <c r="G38" s="145"/>
      <c r="H38" s="145"/>
      <c r="I38" s="145">
        <f t="shared" si="0"/>
        <v>0</v>
      </c>
    </row>
    <row r="39" spans="1:10" hidden="1" x14ac:dyDescent="0.3">
      <c r="A39" s="334"/>
      <c r="B39" s="875"/>
      <c r="C39" s="328"/>
      <c r="D39" s="308"/>
      <c r="E39" s="328"/>
      <c r="F39" s="369"/>
      <c r="G39" s="145"/>
      <c r="H39" s="145"/>
      <c r="I39" s="145">
        <f t="shared" si="0"/>
        <v>0</v>
      </c>
    </row>
    <row r="40" spans="1:10" hidden="1" x14ac:dyDescent="0.3">
      <c r="A40" s="334"/>
      <c r="B40" s="875"/>
      <c r="C40" s="328"/>
      <c r="D40" s="308"/>
      <c r="E40" s="328"/>
      <c r="F40" s="369"/>
      <c r="G40" s="145"/>
      <c r="H40" s="145"/>
      <c r="I40" s="145">
        <f t="shared" si="0"/>
        <v>0</v>
      </c>
    </row>
    <row r="41" spans="1:10" hidden="1" x14ac:dyDescent="0.3">
      <c r="A41" s="334"/>
      <c r="B41" s="875"/>
      <c r="C41" s="328"/>
      <c r="D41" s="308"/>
      <c r="E41" s="328"/>
      <c r="F41" s="369"/>
      <c r="G41" s="145"/>
      <c r="H41" s="145"/>
      <c r="I41" s="145">
        <f t="shared" si="0"/>
        <v>0</v>
      </c>
    </row>
    <row r="42" spans="1:10" ht="3" hidden="1" customHeight="1" x14ac:dyDescent="0.3">
      <c r="A42" s="334"/>
      <c r="B42" s="875"/>
      <c r="C42" s="328"/>
      <c r="D42" s="308"/>
      <c r="E42" s="328"/>
      <c r="F42" s="369"/>
      <c r="G42" s="145"/>
      <c r="H42" s="145"/>
      <c r="I42" s="145">
        <f t="shared" si="0"/>
        <v>0</v>
      </c>
    </row>
    <row r="43" spans="1:10" x14ac:dyDescent="0.3">
      <c r="A43" s="334"/>
      <c r="B43" s="327" t="s">
        <v>1138</v>
      </c>
      <c r="C43" s="328"/>
      <c r="D43" s="308"/>
      <c r="E43" s="328"/>
      <c r="F43" s="369">
        <f>103.2+284+15.28-95.79</f>
        <v>306.68999999999994</v>
      </c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230251.24</v>
      </c>
      <c r="G44" s="860" t="s">
        <v>366</v>
      </c>
      <c r="H44" s="335">
        <f>H12+H18+H26+H33</f>
        <v>0</v>
      </c>
      <c r="I44" s="335">
        <f>SUM(I12:I43)</f>
        <v>229944.55</v>
      </c>
    </row>
    <row r="47" spans="1:10" x14ac:dyDescent="0.25">
      <c r="A47" s="1083" t="s">
        <v>762</v>
      </c>
      <c r="B47" s="929"/>
      <c r="C47" s="929"/>
      <c r="D47" s="928"/>
      <c r="E47" s="929"/>
      <c r="F47" s="1084" t="s">
        <v>1131</v>
      </c>
      <c r="G47" s="929"/>
      <c r="H47" s="929"/>
      <c r="I47" s="296"/>
      <c r="J47" s="122"/>
    </row>
    <row r="48" spans="1:10" ht="15" x14ac:dyDescent="0.25">
      <c r="A48" s="297"/>
      <c r="B48" s="297"/>
      <c r="C48" s="297"/>
      <c r="D48" s="930" t="s">
        <v>131</v>
      </c>
      <c r="E48" s="297"/>
      <c r="F48" s="930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927" t="s">
        <v>133</v>
      </c>
      <c r="B50" s="929"/>
      <c r="C50" s="929"/>
      <c r="D50" s="928"/>
      <c r="E50" s="929"/>
      <c r="F50" s="928" t="s">
        <v>1104</v>
      </c>
      <c r="G50" s="929"/>
      <c r="H50" s="929"/>
      <c r="I50" s="296"/>
      <c r="J50" s="122"/>
    </row>
    <row r="51" spans="1:10" ht="15" x14ac:dyDescent="0.25">
      <c r="A51" s="297"/>
      <c r="B51" s="297"/>
      <c r="C51" s="297"/>
      <c r="D51" s="930" t="s">
        <v>131</v>
      </c>
      <c r="E51" s="297"/>
      <c r="F51" s="930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22"/>
  <sheetViews>
    <sheetView view="pageBreakPreview" zoomScale="80" zoomScaleSheetLayoutView="80" workbookViewId="0">
      <selection activeCell="F18" sqref="F18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/>
    </row>
    <row r="3" spans="1:11" ht="20.45" customHeight="1" x14ac:dyDescent="0.3">
      <c r="A3" s="1349" t="s">
        <v>1139</v>
      </c>
      <c r="B3" s="1349"/>
      <c r="C3" s="1349"/>
      <c r="D3" s="1349"/>
      <c r="E3" s="1349"/>
      <c r="F3" s="1349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s="53" customFormat="1" ht="71.25" customHeight="1" x14ac:dyDescent="0.3">
      <c r="A8" s="933" t="s">
        <v>282</v>
      </c>
      <c r="B8" s="933" t="s">
        <v>297</v>
      </c>
      <c r="C8" s="934" t="s">
        <v>298</v>
      </c>
      <c r="D8" s="934" t="s">
        <v>299</v>
      </c>
      <c r="E8" s="449" t="s">
        <v>300</v>
      </c>
      <c r="F8" s="55"/>
      <c r="G8" s="55"/>
      <c r="H8" s="56"/>
    </row>
    <row r="9" spans="1:11" s="51" customFormat="1" ht="24.75" customHeight="1" x14ac:dyDescent="0.3">
      <c r="A9" s="935">
        <v>1</v>
      </c>
      <c r="B9" s="935">
        <v>2</v>
      </c>
      <c r="C9" s="935">
        <v>3</v>
      </c>
      <c r="D9" s="935">
        <v>4</v>
      </c>
      <c r="E9" s="936" t="s">
        <v>301</v>
      </c>
      <c r="F9" s="63" t="s">
        <v>302</v>
      </c>
      <c r="G9" s="63" t="s">
        <v>303</v>
      </c>
      <c r="H9" s="56"/>
      <c r="I9" s="53"/>
    </row>
    <row r="10" spans="1:11" s="53" customFormat="1" ht="135.75" customHeight="1" x14ac:dyDescent="0.3">
      <c r="A10" s="937">
        <v>1</v>
      </c>
      <c r="B10" s="1002" t="s">
        <v>1179</v>
      </c>
      <c r="C10" s="811"/>
      <c r="D10" s="811"/>
      <c r="E10" s="1024">
        <f>6879.4+18920+1019.03+7790.51</f>
        <v>34608.94</v>
      </c>
      <c r="F10" s="56"/>
      <c r="G10" s="63">
        <f>E10-F10</f>
        <v>34608.94</v>
      </c>
      <c r="H10" s="56"/>
    </row>
    <row r="11" spans="1:11" s="53" customFormat="1" hidden="1" x14ac:dyDescent="0.3">
      <c r="A11" s="937"/>
      <c r="B11" s="938"/>
      <c r="C11" s="811"/>
      <c r="D11" s="811"/>
      <c r="E11" s="492"/>
      <c r="F11" s="56"/>
      <c r="G11" s="939"/>
      <c r="H11" s="56"/>
    </row>
    <row r="12" spans="1:11" s="53" customFormat="1" x14ac:dyDescent="0.3">
      <c r="A12" s="940"/>
      <c r="B12" s="941" t="s">
        <v>295</v>
      </c>
      <c r="C12" s="942" t="s">
        <v>305</v>
      </c>
      <c r="D12" s="942" t="s">
        <v>305</v>
      </c>
      <c r="E12" s="943">
        <f>SUM(E10:E10)</f>
        <v>34608.94</v>
      </c>
      <c r="F12" s="63">
        <f>SUM(F10:F10)</f>
        <v>0</v>
      </c>
      <c r="G12" s="63">
        <f>SUM(G10:G10)</f>
        <v>34608.94</v>
      </c>
      <c r="H12" s="56"/>
    </row>
    <row r="15" spans="1:11" x14ac:dyDescent="0.25">
      <c r="A15" s="1083" t="s">
        <v>762</v>
      </c>
      <c r="B15" s="929"/>
      <c r="C15" s="928"/>
      <c r="D15" s="929"/>
      <c r="E15" s="1084" t="s">
        <v>1131</v>
      </c>
      <c r="G15" s="929"/>
      <c r="H15" s="929"/>
      <c r="I15" s="296"/>
      <c r="J15" s="122"/>
    </row>
    <row r="16" spans="1:11" ht="15" x14ac:dyDescent="0.25">
      <c r="A16" s="297"/>
      <c r="B16" s="297"/>
      <c r="C16" s="944" t="s">
        <v>131</v>
      </c>
      <c r="D16" s="297"/>
      <c r="E16" s="944" t="s">
        <v>132</v>
      </c>
      <c r="G16" s="297"/>
      <c r="H16" s="297"/>
      <c r="I16" s="299"/>
      <c r="J16" s="122"/>
    </row>
    <row r="17" spans="1:10" ht="15.75" x14ac:dyDescent="0.25">
      <c r="A17" s="41"/>
      <c r="B17" s="41"/>
      <c r="C17" s="41"/>
      <c r="D17" s="41"/>
      <c r="E17" s="41"/>
      <c r="G17" s="41"/>
      <c r="H17" s="41"/>
      <c r="I17" s="300"/>
      <c r="J17" s="122"/>
    </row>
    <row r="18" spans="1:10" x14ac:dyDescent="0.25">
      <c r="A18" s="927" t="s">
        <v>133</v>
      </c>
      <c r="B18" s="929"/>
      <c r="C18" s="928"/>
      <c r="D18" s="929"/>
      <c r="E18" s="928" t="s">
        <v>1104</v>
      </c>
      <c r="G18" s="929"/>
      <c r="H18" s="929"/>
      <c r="I18" s="296"/>
      <c r="J18" s="122"/>
    </row>
    <row r="19" spans="1:10" ht="15" x14ac:dyDescent="0.25">
      <c r="A19" s="297"/>
      <c r="B19" s="297"/>
      <c r="C19" s="944" t="s">
        <v>131</v>
      </c>
      <c r="D19" s="297"/>
      <c r="E19" s="944" t="s">
        <v>132</v>
      </c>
      <c r="G19" s="297"/>
      <c r="H19" s="297"/>
      <c r="I19" s="299"/>
      <c r="J19" s="122"/>
    </row>
    <row r="20" spans="1:10" x14ac:dyDescent="0.3">
      <c r="A20" s="53"/>
      <c r="B20" s="53"/>
      <c r="C20" s="53"/>
      <c r="D20" s="53"/>
      <c r="E20" s="53"/>
      <c r="F20" s="53"/>
      <c r="G20" s="158"/>
      <c r="H20" s="158"/>
      <c r="I20" s="158"/>
    </row>
    <row r="22" spans="1:10" ht="21" x14ac:dyDescent="0.35">
      <c r="B22" s="153"/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fitToHeight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39"/>
  <sheetViews>
    <sheetView view="pageBreakPreview" topLeftCell="A7" zoomScale="80" zoomScaleNormal="70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19.140625" style="53" customWidth="1"/>
    <col min="9" max="9" width="16.140625" style="84" customWidth="1"/>
    <col min="10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6.140625" style="53" customWidth="1"/>
    <col min="266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6.140625" style="53" customWidth="1"/>
    <col min="522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6.140625" style="53" customWidth="1"/>
    <col min="778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6.140625" style="53" customWidth="1"/>
    <col min="1034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6.140625" style="53" customWidth="1"/>
    <col min="1290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6.140625" style="53" customWidth="1"/>
    <col min="1546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6.140625" style="53" customWidth="1"/>
    <col min="1802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6.140625" style="53" customWidth="1"/>
    <col min="2058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6.140625" style="53" customWidth="1"/>
    <col min="2314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6.140625" style="53" customWidth="1"/>
    <col min="2570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6.140625" style="53" customWidth="1"/>
    <col min="2826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6.140625" style="53" customWidth="1"/>
    <col min="3082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6.140625" style="53" customWidth="1"/>
    <col min="3338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6.140625" style="53" customWidth="1"/>
    <col min="3594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6.140625" style="53" customWidth="1"/>
    <col min="3850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6.140625" style="53" customWidth="1"/>
    <col min="4106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6.140625" style="53" customWidth="1"/>
    <col min="4362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6.140625" style="53" customWidth="1"/>
    <col min="4618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6.140625" style="53" customWidth="1"/>
    <col min="4874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6.140625" style="53" customWidth="1"/>
    <col min="5130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6.140625" style="53" customWidth="1"/>
    <col min="5386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6.140625" style="53" customWidth="1"/>
    <col min="5642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6.140625" style="53" customWidth="1"/>
    <col min="5898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6.140625" style="53" customWidth="1"/>
    <col min="6154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6.140625" style="53" customWidth="1"/>
    <col min="6410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6.140625" style="53" customWidth="1"/>
    <col min="6666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6.140625" style="53" customWidth="1"/>
    <col min="6922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6.140625" style="53" customWidth="1"/>
    <col min="7178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6.140625" style="53" customWidth="1"/>
    <col min="7434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6.140625" style="53" customWidth="1"/>
    <col min="7690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6.140625" style="53" customWidth="1"/>
    <col min="7946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6.140625" style="53" customWidth="1"/>
    <col min="8202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6.140625" style="53" customWidth="1"/>
    <col min="8458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6.140625" style="53" customWidth="1"/>
    <col min="8714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6.140625" style="53" customWidth="1"/>
    <col min="8970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6.140625" style="53" customWidth="1"/>
    <col min="9226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6.140625" style="53" customWidth="1"/>
    <col min="9482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6.140625" style="53" customWidth="1"/>
    <col min="9738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6.140625" style="53" customWidth="1"/>
    <col min="9994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6.140625" style="53" customWidth="1"/>
    <col min="10250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6.140625" style="53" customWidth="1"/>
    <col min="10506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6.140625" style="53" customWidth="1"/>
    <col min="10762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6.140625" style="53" customWidth="1"/>
    <col min="11018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6.140625" style="53" customWidth="1"/>
    <col min="11274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6.140625" style="53" customWidth="1"/>
    <col min="11530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6.140625" style="53" customWidth="1"/>
    <col min="11786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6.140625" style="53" customWidth="1"/>
    <col min="12042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6.140625" style="53" customWidth="1"/>
    <col min="12298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6.140625" style="53" customWidth="1"/>
    <col min="12554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6.140625" style="53" customWidth="1"/>
    <col min="12810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6.140625" style="53" customWidth="1"/>
    <col min="13066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6.140625" style="53" customWidth="1"/>
    <col min="13322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6.140625" style="53" customWidth="1"/>
    <col min="13578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6.140625" style="53" customWidth="1"/>
    <col min="13834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6.140625" style="53" customWidth="1"/>
    <col min="14090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6.140625" style="53" customWidth="1"/>
    <col min="14346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6.140625" style="53" customWidth="1"/>
    <col min="14602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6.140625" style="53" customWidth="1"/>
    <col min="14858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6.140625" style="53" customWidth="1"/>
    <col min="15114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6.140625" style="53" customWidth="1"/>
    <col min="15370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6.140625" style="53" customWidth="1"/>
    <col min="15626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6.140625" style="53" customWidth="1"/>
    <col min="15882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6.140625" style="53" customWidth="1"/>
    <col min="16138" max="16384" width="8.85546875" style="53"/>
  </cols>
  <sheetData>
    <row r="1" spans="1:11" x14ac:dyDescent="0.3">
      <c r="E1" s="57"/>
      <c r="F1" s="274" t="s">
        <v>431</v>
      </c>
    </row>
    <row r="2" spans="1:11" ht="55.9" customHeight="1" x14ac:dyDescent="0.3">
      <c r="A2" s="1255" t="s">
        <v>500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425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" customHeight="1" x14ac:dyDescent="0.3">
      <c r="A5" s="1242" t="s">
        <v>456</v>
      </c>
      <c r="B5" s="1242"/>
      <c r="C5" s="1242"/>
      <c r="D5" s="1242"/>
      <c r="E5" s="279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11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87"/>
    </row>
    <row r="10" spans="1:11" ht="43.5" customHeight="1" x14ac:dyDescent="0.3">
      <c r="A10" s="88">
        <v>1</v>
      </c>
      <c r="B10" s="89" t="s">
        <v>334</v>
      </c>
      <c r="C10" s="293"/>
      <c r="D10" s="429"/>
      <c r="E10" s="429"/>
      <c r="F10" s="351"/>
      <c r="G10" s="352"/>
      <c r="H10" s="353"/>
      <c r="I10" s="91"/>
    </row>
    <row r="11" spans="1:11" ht="65.25" customHeight="1" x14ac:dyDescent="0.3">
      <c r="A11" s="88" t="s">
        <v>187</v>
      </c>
      <c r="B11" s="92" t="s">
        <v>335</v>
      </c>
      <c r="C11" s="293"/>
      <c r="D11" s="429"/>
      <c r="E11" s="429"/>
      <c r="F11" s="354">
        <f>C11*D11*E11</f>
        <v>0</v>
      </c>
      <c r="G11" s="310"/>
      <c r="H11" s="310">
        <f>F11-G11</f>
        <v>0</v>
      </c>
    </row>
    <row r="12" spans="1:11" s="97" customFormat="1" x14ac:dyDescent="0.3">
      <c r="A12" s="459"/>
      <c r="B12" s="1257" t="s">
        <v>336</v>
      </c>
      <c r="C12" s="1258"/>
      <c r="D12" s="1258"/>
      <c r="E12" s="1259"/>
      <c r="F12" s="460">
        <f>F11</f>
        <v>0</v>
      </c>
      <c r="G12" s="95" t="s">
        <v>387</v>
      </c>
      <c r="H12" s="95">
        <f>SUM(H10:H11)</f>
        <v>0</v>
      </c>
      <c r="I12" s="96"/>
    </row>
    <row r="13" spans="1:11" ht="44.25" customHeight="1" x14ac:dyDescent="0.3">
      <c r="A13" s="88" t="s">
        <v>190</v>
      </c>
      <c r="B13" s="92" t="s">
        <v>337</v>
      </c>
      <c r="C13" s="293"/>
      <c r="D13" s="429"/>
      <c r="E13" s="429"/>
      <c r="F13" s="351"/>
      <c r="G13" s="352"/>
      <c r="H13" s="310">
        <f>F13-G13</f>
        <v>0</v>
      </c>
    </row>
    <row r="14" spans="1:11" ht="40.5" customHeight="1" x14ac:dyDescent="0.3">
      <c r="A14" s="88" t="s">
        <v>208</v>
      </c>
      <c r="B14" s="92" t="s">
        <v>499</v>
      </c>
      <c r="C14" s="293"/>
      <c r="D14" s="429"/>
      <c r="E14" s="429"/>
      <c r="F14" s="354"/>
      <c r="G14" s="310"/>
      <c r="H14" s="310">
        <f>F14-G14</f>
        <v>0</v>
      </c>
    </row>
    <row r="15" spans="1:11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0</v>
      </c>
      <c r="G15" s="95" t="s">
        <v>387</v>
      </c>
      <c r="H15" s="95">
        <f>SUM(H13:H14)</f>
        <v>0</v>
      </c>
      <c r="I15" s="96"/>
    </row>
    <row r="16" spans="1:11" s="97" customFormat="1" x14ac:dyDescent="0.3">
      <c r="A16" s="99"/>
      <c r="B16" s="100"/>
      <c r="C16" s="100"/>
      <c r="D16" s="100"/>
      <c r="E16" s="100"/>
      <c r="F16" s="101"/>
      <c r="G16" s="102"/>
      <c r="H16" s="102"/>
      <c r="I16" s="96"/>
    </row>
    <row r="17" spans="1:9" s="97" customFormat="1" x14ac:dyDescent="0.3">
      <c r="A17" s="99"/>
      <c r="B17" s="100"/>
      <c r="C17" s="100"/>
      <c r="D17" s="100"/>
      <c r="E17" s="100"/>
      <c r="F17" s="101"/>
      <c r="G17" s="102"/>
      <c r="H17" s="102"/>
      <c r="I17" s="96"/>
    </row>
    <row r="18" spans="1:9" x14ac:dyDescent="0.3">
      <c r="B18" s="103"/>
      <c r="G18" s="104"/>
      <c r="H18" s="104"/>
    </row>
    <row r="19" spans="1:9" s="41" customFormat="1" ht="23.25" customHeight="1" x14ac:dyDescent="0.25">
      <c r="A19" s="696" t="s">
        <v>762</v>
      </c>
      <c r="B19" s="424"/>
      <c r="C19" s="422"/>
      <c r="D19" s="424"/>
      <c r="E19" s="864" t="s">
        <v>1101</v>
      </c>
      <c r="F19" s="300"/>
      <c r="I19" s="304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  <row r="21" spans="1:9" s="41" customFormat="1" ht="15.75" x14ac:dyDescent="0.25">
      <c r="F21" s="300"/>
      <c r="I21" s="300"/>
    </row>
    <row r="22" spans="1:9" s="41" customFormat="1" ht="23.25" customHeight="1" x14ac:dyDescent="0.25">
      <c r="A22" s="421" t="s">
        <v>133</v>
      </c>
      <c r="B22" s="424"/>
      <c r="C22" s="422"/>
      <c r="D22" s="424"/>
      <c r="E22" s="869" t="s">
        <v>1104</v>
      </c>
      <c r="F22" s="300"/>
      <c r="I22" s="304"/>
    </row>
    <row r="23" spans="1:9" s="297" customFormat="1" ht="12.75" x14ac:dyDescent="0.25">
      <c r="C23" s="298" t="s">
        <v>131</v>
      </c>
      <c r="E23" s="298" t="s">
        <v>132</v>
      </c>
      <c r="F23" s="299"/>
      <c r="I23" s="299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hidden="1" x14ac:dyDescent="0.3"/>
    <row r="37" hidden="1" x14ac:dyDescent="0.3"/>
    <row r="38" hidden="1" x14ac:dyDescent="0.3"/>
    <row r="39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D8A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50000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830</v>
      </c>
      <c r="C35" s="328"/>
      <c r="D35" s="308"/>
      <c r="E35" s="414"/>
      <c r="F35" s="369">
        <f>67140-17140</f>
        <v>50000</v>
      </c>
      <c r="G35" s="417"/>
      <c r="H35" s="145"/>
      <c r="I35" s="145">
        <f t="shared" si="0"/>
        <v>50000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50000</v>
      </c>
      <c r="G44" s="313" t="s">
        <v>366</v>
      </c>
      <c r="H44" s="335">
        <f>H12+H18+H26+H33</f>
        <v>0</v>
      </c>
      <c r="I44" s="335">
        <f>SUM(I12:I43)</f>
        <v>50000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67140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830</v>
      </c>
      <c r="C35" s="328"/>
      <c r="D35" s="308"/>
      <c r="E35" s="414"/>
      <c r="F35" s="308">
        <v>67140</v>
      </c>
      <c r="G35" s="417"/>
      <c r="H35" s="145"/>
      <c r="I35" s="145">
        <f t="shared" si="0"/>
        <v>67140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67140</v>
      </c>
      <c r="G44" s="313" t="s">
        <v>366</v>
      </c>
      <c r="H44" s="335">
        <f>H12+H18+H26+H33</f>
        <v>0</v>
      </c>
      <c r="I44" s="335">
        <f>SUM(I12:I43)</f>
        <v>67140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67140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830</v>
      </c>
      <c r="C35" s="328"/>
      <c r="D35" s="308"/>
      <c r="E35" s="414"/>
      <c r="F35" s="308">
        <v>67140</v>
      </c>
      <c r="G35" s="417"/>
      <c r="H35" s="145"/>
      <c r="I35" s="145">
        <f t="shared" si="0"/>
        <v>67140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67140</v>
      </c>
      <c r="G44" s="313" t="s">
        <v>366</v>
      </c>
      <c r="H44" s="335">
        <f>H12+H18+H26+H33</f>
        <v>0</v>
      </c>
      <c r="I44" s="335">
        <f>SUM(I12:I43)</f>
        <v>67140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D8A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779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648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779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572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779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topLeftCell="A7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119313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945</v>
      </c>
      <c r="C35" s="328"/>
      <c r="D35" s="308"/>
      <c r="E35" s="414"/>
      <c r="F35" s="308">
        <v>119313</v>
      </c>
      <c r="G35" s="417"/>
      <c r="H35" s="145"/>
      <c r="I35" s="145">
        <f t="shared" si="0"/>
        <v>119313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119313</v>
      </c>
      <c r="G44" s="313" t="s">
        <v>366</v>
      </c>
      <c r="H44" s="335">
        <f>H12+H18+H26+H33</f>
        <v>0</v>
      </c>
      <c r="I44" s="335">
        <f>SUM(I12:I43)</f>
        <v>119313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32202.19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56.25" x14ac:dyDescent="0.3">
      <c r="A35" s="334"/>
      <c r="B35" s="731" t="s">
        <v>831</v>
      </c>
      <c r="C35" s="328"/>
      <c r="D35" s="308"/>
      <c r="E35" s="414"/>
      <c r="F35" s="308">
        <v>32202.19</v>
      </c>
      <c r="G35" s="417"/>
      <c r="H35" s="145"/>
      <c r="I35" s="145">
        <f t="shared" si="0"/>
        <v>32202.19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32202.19</v>
      </c>
      <c r="G44" s="313" t="s">
        <v>366</v>
      </c>
      <c r="H44" s="335">
        <f>H12+H18+H26+H33</f>
        <v>0</v>
      </c>
      <c r="I44" s="335">
        <f>SUM(I12:I43)</f>
        <v>32202.19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35164.74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56.25" x14ac:dyDescent="0.3">
      <c r="A35" s="334"/>
      <c r="B35" s="731" t="s">
        <v>831</v>
      </c>
      <c r="C35" s="328"/>
      <c r="D35" s="308"/>
      <c r="E35" s="414"/>
      <c r="F35" s="308">
        <v>35164.74</v>
      </c>
      <c r="G35" s="417"/>
      <c r="H35" s="145"/>
      <c r="I35" s="145">
        <f t="shared" si="0"/>
        <v>35164.74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35164.74</v>
      </c>
      <c r="G44" s="313" t="s">
        <v>366</v>
      </c>
      <c r="H44" s="335">
        <f>H12+H18+H26+H33</f>
        <v>0</v>
      </c>
      <c r="I44" s="335">
        <f>SUM(I12:I43)</f>
        <v>35164.74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34312.550000000003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56.25" x14ac:dyDescent="0.3">
      <c r="A35" s="334"/>
      <c r="B35" s="731" t="s">
        <v>831</v>
      </c>
      <c r="C35" s="328"/>
      <c r="D35" s="308"/>
      <c r="E35" s="414"/>
      <c r="F35" s="308">
        <v>34312.550000000003</v>
      </c>
      <c r="G35" s="417"/>
      <c r="H35" s="145"/>
      <c r="I35" s="145">
        <f t="shared" si="0"/>
        <v>34312.550000000003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34312.550000000003</v>
      </c>
      <c r="G44" s="313" t="s">
        <v>366</v>
      </c>
      <c r="H44" s="335">
        <f>H12+H18+H26+H33</f>
        <v>0</v>
      </c>
      <c r="I44" s="335">
        <f>SUM(I12:I43)</f>
        <v>34312.550000000003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21.28515625" style="53" customWidth="1"/>
    <col min="9" max="9" width="11.28515625" style="56" customWidth="1"/>
    <col min="10" max="10" width="26.42578125" style="53" customWidth="1"/>
    <col min="11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1.28515625" style="53" customWidth="1"/>
    <col min="266" max="266" width="26.42578125" style="53" customWidth="1"/>
    <col min="267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1.28515625" style="53" customWidth="1"/>
    <col min="522" max="522" width="26.42578125" style="53" customWidth="1"/>
    <col min="523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1.28515625" style="53" customWidth="1"/>
    <col min="778" max="778" width="26.42578125" style="53" customWidth="1"/>
    <col min="779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1.28515625" style="53" customWidth="1"/>
    <col min="1034" max="1034" width="26.42578125" style="53" customWidth="1"/>
    <col min="1035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1.28515625" style="53" customWidth="1"/>
    <col min="1290" max="1290" width="26.42578125" style="53" customWidth="1"/>
    <col min="1291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1.28515625" style="53" customWidth="1"/>
    <col min="1546" max="1546" width="26.42578125" style="53" customWidth="1"/>
    <col min="1547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1.28515625" style="53" customWidth="1"/>
    <col min="1802" max="1802" width="26.42578125" style="53" customWidth="1"/>
    <col min="1803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1.28515625" style="53" customWidth="1"/>
    <col min="2058" max="2058" width="26.42578125" style="53" customWidth="1"/>
    <col min="2059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1.28515625" style="53" customWidth="1"/>
    <col min="2314" max="2314" width="26.42578125" style="53" customWidth="1"/>
    <col min="2315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1.28515625" style="53" customWidth="1"/>
    <col min="2570" max="2570" width="26.42578125" style="53" customWidth="1"/>
    <col min="2571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1.28515625" style="53" customWidth="1"/>
    <col min="2826" max="2826" width="26.42578125" style="53" customWidth="1"/>
    <col min="2827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1.28515625" style="53" customWidth="1"/>
    <col min="3082" max="3082" width="26.42578125" style="53" customWidth="1"/>
    <col min="3083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1.28515625" style="53" customWidth="1"/>
    <col min="3338" max="3338" width="26.42578125" style="53" customWidth="1"/>
    <col min="3339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1.28515625" style="53" customWidth="1"/>
    <col min="3594" max="3594" width="26.42578125" style="53" customWidth="1"/>
    <col min="3595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1.28515625" style="53" customWidth="1"/>
    <col min="3850" max="3850" width="26.42578125" style="53" customWidth="1"/>
    <col min="3851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1.28515625" style="53" customWidth="1"/>
    <col min="4106" max="4106" width="26.42578125" style="53" customWidth="1"/>
    <col min="4107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1.28515625" style="53" customWidth="1"/>
    <col min="4362" max="4362" width="26.42578125" style="53" customWidth="1"/>
    <col min="4363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1.28515625" style="53" customWidth="1"/>
    <col min="4618" max="4618" width="26.42578125" style="53" customWidth="1"/>
    <col min="4619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1.28515625" style="53" customWidth="1"/>
    <col min="4874" max="4874" width="26.42578125" style="53" customWidth="1"/>
    <col min="4875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1.28515625" style="53" customWidth="1"/>
    <col min="5130" max="5130" width="26.42578125" style="53" customWidth="1"/>
    <col min="5131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1.28515625" style="53" customWidth="1"/>
    <col min="5386" max="5386" width="26.42578125" style="53" customWidth="1"/>
    <col min="5387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1.28515625" style="53" customWidth="1"/>
    <col min="5642" max="5642" width="26.42578125" style="53" customWidth="1"/>
    <col min="5643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1.28515625" style="53" customWidth="1"/>
    <col min="5898" max="5898" width="26.42578125" style="53" customWidth="1"/>
    <col min="5899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1.28515625" style="53" customWidth="1"/>
    <col min="6154" max="6154" width="26.42578125" style="53" customWidth="1"/>
    <col min="6155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1.28515625" style="53" customWidth="1"/>
    <col min="6410" max="6410" width="26.42578125" style="53" customWidth="1"/>
    <col min="6411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1.28515625" style="53" customWidth="1"/>
    <col min="6666" max="6666" width="26.42578125" style="53" customWidth="1"/>
    <col min="6667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1.28515625" style="53" customWidth="1"/>
    <col min="6922" max="6922" width="26.42578125" style="53" customWidth="1"/>
    <col min="6923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1.28515625" style="53" customWidth="1"/>
    <col min="7178" max="7178" width="26.42578125" style="53" customWidth="1"/>
    <col min="7179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1.28515625" style="53" customWidth="1"/>
    <col min="7434" max="7434" width="26.42578125" style="53" customWidth="1"/>
    <col min="7435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1.28515625" style="53" customWidth="1"/>
    <col min="7690" max="7690" width="26.42578125" style="53" customWidth="1"/>
    <col min="7691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1.28515625" style="53" customWidth="1"/>
    <col min="7946" max="7946" width="26.42578125" style="53" customWidth="1"/>
    <col min="7947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1.28515625" style="53" customWidth="1"/>
    <col min="8202" max="8202" width="26.42578125" style="53" customWidth="1"/>
    <col min="8203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1.28515625" style="53" customWidth="1"/>
    <col min="8458" max="8458" width="26.42578125" style="53" customWidth="1"/>
    <col min="8459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1.28515625" style="53" customWidth="1"/>
    <col min="8714" max="8714" width="26.42578125" style="53" customWidth="1"/>
    <col min="8715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1.28515625" style="53" customWidth="1"/>
    <col min="8970" max="8970" width="26.42578125" style="53" customWidth="1"/>
    <col min="8971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1.28515625" style="53" customWidth="1"/>
    <col min="9226" max="9226" width="26.42578125" style="53" customWidth="1"/>
    <col min="9227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1.28515625" style="53" customWidth="1"/>
    <col min="9482" max="9482" width="26.42578125" style="53" customWidth="1"/>
    <col min="9483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1.28515625" style="53" customWidth="1"/>
    <col min="9738" max="9738" width="26.42578125" style="53" customWidth="1"/>
    <col min="9739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1.28515625" style="53" customWidth="1"/>
    <col min="9994" max="9994" width="26.42578125" style="53" customWidth="1"/>
    <col min="9995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1.28515625" style="53" customWidth="1"/>
    <col min="10250" max="10250" width="26.42578125" style="53" customWidth="1"/>
    <col min="10251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1.28515625" style="53" customWidth="1"/>
    <col min="10506" max="10506" width="26.42578125" style="53" customWidth="1"/>
    <col min="10507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1.28515625" style="53" customWidth="1"/>
    <col min="10762" max="10762" width="26.42578125" style="53" customWidth="1"/>
    <col min="10763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1.28515625" style="53" customWidth="1"/>
    <col min="11018" max="11018" width="26.42578125" style="53" customWidth="1"/>
    <col min="11019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1.28515625" style="53" customWidth="1"/>
    <col min="11274" max="11274" width="26.42578125" style="53" customWidth="1"/>
    <col min="11275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1.28515625" style="53" customWidth="1"/>
    <col min="11530" max="11530" width="26.42578125" style="53" customWidth="1"/>
    <col min="11531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1.28515625" style="53" customWidth="1"/>
    <col min="11786" max="11786" width="26.42578125" style="53" customWidth="1"/>
    <col min="11787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1.28515625" style="53" customWidth="1"/>
    <col min="12042" max="12042" width="26.42578125" style="53" customWidth="1"/>
    <col min="12043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1.28515625" style="53" customWidth="1"/>
    <col min="12298" max="12298" width="26.42578125" style="53" customWidth="1"/>
    <col min="12299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1.28515625" style="53" customWidth="1"/>
    <col min="12554" max="12554" width="26.42578125" style="53" customWidth="1"/>
    <col min="12555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1.28515625" style="53" customWidth="1"/>
    <col min="12810" max="12810" width="26.42578125" style="53" customWidth="1"/>
    <col min="12811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1.28515625" style="53" customWidth="1"/>
    <col min="13066" max="13066" width="26.42578125" style="53" customWidth="1"/>
    <col min="13067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1.28515625" style="53" customWidth="1"/>
    <col min="13322" max="13322" width="26.42578125" style="53" customWidth="1"/>
    <col min="13323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1.28515625" style="53" customWidth="1"/>
    <col min="13578" max="13578" width="26.42578125" style="53" customWidth="1"/>
    <col min="13579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1.28515625" style="53" customWidth="1"/>
    <col min="13834" max="13834" width="26.42578125" style="53" customWidth="1"/>
    <col min="13835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1.28515625" style="53" customWidth="1"/>
    <col min="14090" max="14090" width="26.42578125" style="53" customWidth="1"/>
    <col min="14091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1.28515625" style="53" customWidth="1"/>
    <col min="14346" max="14346" width="26.42578125" style="53" customWidth="1"/>
    <col min="14347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1.28515625" style="53" customWidth="1"/>
    <col min="14602" max="14602" width="26.42578125" style="53" customWidth="1"/>
    <col min="14603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1.28515625" style="53" customWidth="1"/>
    <col min="14858" max="14858" width="26.42578125" style="53" customWidth="1"/>
    <col min="14859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1.28515625" style="53" customWidth="1"/>
    <col min="15114" max="15114" width="26.42578125" style="53" customWidth="1"/>
    <col min="15115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1.28515625" style="53" customWidth="1"/>
    <col min="15370" max="15370" width="26.42578125" style="53" customWidth="1"/>
    <col min="15371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1.28515625" style="53" customWidth="1"/>
    <col min="15626" max="15626" width="26.42578125" style="53" customWidth="1"/>
    <col min="15627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1.28515625" style="53" customWidth="1"/>
    <col min="15882" max="15882" width="26.42578125" style="53" customWidth="1"/>
    <col min="15883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1.28515625" style="53" customWidth="1"/>
    <col min="16138" max="16138" width="26.42578125" style="53" customWidth="1"/>
    <col min="16139" max="16384" width="8.85546875" style="53"/>
  </cols>
  <sheetData>
    <row r="1" spans="1:11" x14ac:dyDescent="0.3">
      <c r="E1" s="57"/>
      <c r="F1" s="232" t="s">
        <v>432</v>
      </c>
    </row>
    <row r="2" spans="1:11" ht="55.9" customHeight="1" x14ac:dyDescent="0.3">
      <c r="A2" s="1255" t="s">
        <v>462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.75" customHeight="1" x14ac:dyDescent="0.3">
      <c r="A5" s="1242" t="s">
        <v>456</v>
      </c>
      <c r="B5" s="1242"/>
      <c r="C5" s="1242"/>
      <c r="D5" s="1242"/>
      <c r="E5" s="1242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11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56"/>
      <c r="J9" s="53"/>
      <c r="K9" s="53"/>
    </row>
    <row r="10" spans="1:11" ht="20.25" customHeight="1" x14ac:dyDescent="0.3">
      <c r="A10" s="105">
        <v>1</v>
      </c>
      <c r="B10" s="66" t="s">
        <v>342</v>
      </c>
      <c r="C10" s="67"/>
      <c r="D10" s="67"/>
      <c r="E10" s="68"/>
      <c r="F10" s="93"/>
      <c r="G10" s="90"/>
      <c r="H10" s="106">
        <f>F10-G10</f>
        <v>0</v>
      </c>
    </row>
    <row r="11" spans="1:11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95">
        <f>SUM(G10:G10)</f>
        <v>0</v>
      </c>
      <c r="H11" s="95">
        <f>SUM(H10:H10)</f>
        <v>0</v>
      </c>
      <c r="I11" s="108"/>
    </row>
    <row r="12" spans="1:11" x14ac:dyDescent="0.3">
      <c r="B12" s="103"/>
      <c r="G12" s="104"/>
      <c r="H12" s="104"/>
    </row>
    <row r="13" spans="1:11" s="42" customFormat="1" ht="23.25" customHeight="1" x14ac:dyDescent="0.25">
      <c r="A13" s="696" t="s">
        <v>762</v>
      </c>
      <c r="C13" s="241"/>
      <c r="E13" s="864" t="s">
        <v>1101</v>
      </c>
      <c r="F13" s="240"/>
      <c r="I13" s="296"/>
    </row>
    <row r="14" spans="1:11" s="297" customFormat="1" ht="12.75" x14ac:dyDescent="0.25">
      <c r="C14" s="298" t="s">
        <v>131</v>
      </c>
      <c r="E14" s="298" t="s">
        <v>132</v>
      </c>
      <c r="F14" s="299"/>
      <c r="I14" s="299"/>
    </row>
    <row r="15" spans="1:11" s="41" customFormat="1" ht="15.75" x14ac:dyDescent="0.25">
      <c r="F15" s="300"/>
      <c r="I15" s="300"/>
    </row>
    <row r="16" spans="1:11" s="42" customFormat="1" ht="23.25" customHeight="1" x14ac:dyDescent="0.25">
      <c r="A16" s="48" t="s">
        <v>133</v>
      </c>
      <c r="C16" s="241"/>
      <c r="E16" s="869" t="s">
        <v>1104</v>
      </c>
      <c r="F16" s="240"/>
      <c r="I16" s="296"/>
    </row>
    <row r="17" spans="3:9" s="297" customFormat="1" ht="12.75" x14ac:dyDescent="0.25">
      <c r="C17" s="298" t="s">
        <v>131</v>
      </c>
      <c r="E17" s="298" t="s">
        <v>132</v>
      </c>
      <c r="F17" s="299"/>
      <c r="I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791299.23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791299.23</v>
      </c>
      <c r="G35" s="417"/>
      <c r="H35" s="145"/>
      <c r="I35" s="145">
        <f t="shared" si="0"/>
        <v>791299.23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791299.23</v>
      </c>
      <c r="G44" s="313" t="s">
        <v>366</v>
      </c>
      <c r="H44" s="335">
        <f>H12+H18+H26+H33</f>
        <v>0</v>
      </c>
      <c r="I44" s="335">
        <f>SUM(I12:I43)</f>
        <v>791299.23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886824.83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886824.83</v>
      </c>
      <c r="G35" s="417"/>
      <c r="H35" s="145"/>
      <c r="I35" s="145">
        <f t="shared" si="0"/>
        <v>886824.83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886824.83</v>
      </c>
      <c r="G44" s="313" t="s">
        <v>366</v>
      </c>
      <c r="H44" s="335">
        <f>H12+H18+H26+H33</f>
        <v>0</v>
      </c>
      <c r="I44" s="335">
        <f>SUM(I12:I43)</f>
        <v>886824.83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865321.54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865321.54</v>
      </c>
      <c r="G35" s="417"/>
      <c r="H35" s="145"/>
      <c r="I35" s="145">
        <f t="shared" si="0"/>
        <v>865321.54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865321.54</v>
      </c>
      <c r="G44" s="313" t="s">
        <v>366</v>
      </c>
      <c r="H44" s="335">
        <f>H12+H18+H26+H33</f>
        <v>0</v>
      </c>
      <c r="I44" s="335">
        <f>SUM(I12:I43)</f>
        <v>865321.54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249883.65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249883.65</v>
      </c>
      <c r="G35" s="417"/>
      <c r="H35" s="145"/>
      <c r="I35" s="145">
        <f t="shared" si="0"/>
        <v>249883.65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249883.65</v>
      </c>
      <c r="G44" s="313" t="s">
        <v>366</v>
      </c>
      <c r="H44" s="335">
        <f>H12+H18+H26+H33</f>
        <v>0</v>
      </c>
      <c r="I44" s="335">
        <f>SUM(I12:I43)</f>
        <v>249883.65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250128.78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250128.78</v>
      </c>
      <c r="G35" s="417"/>
      <c r="H35" s="145"/>
      <c r="I35" s="145">
        <f t="shared" si="0"/>
        <v>250128.78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250128.78</v>
      </c>
      <c r="G44" s="313" t="s">
        <v>366</v>
      </c>
      <c r="H44" s="335">
        <f>H12+H18+H26+H33</f>
        <v>0</v>
      </c>
      <c r="I44" s="335">
        <f>SUM(I12:I43)</f>
        <v>250128.78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244064.22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832</v>
      </c>
      <c r="C35" s="328"/>
      <c r="D35" s="308"/>
      <c r="E35" s="414"/>
      <c r="F35" s="308">
        <v>244064.22</v>
      </c>
      <c r="G35" s="417"/>
      <c r="H35" s="145"/>
      <c r="I35" s="145">
        <f t="shared" si="0"/>
        <v>244064.22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244064.22</v>
      </c>
      <c r="G44" s="313" t="s">
        <v>366</v>
      </c>
      <c r="H44" s="335">
        <f>H12+H18+H26+H33</f>
        <v>0</v>
      </c>
      <c r="I44" s="335">
        <f>SUM(I12:I43)</f>
        <v>244064.22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5" t="s">
        <v>776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5" t="s">
        <v>776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648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5" t="s">
        <v>776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C30" sqref="C30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572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56.25" x14ac:dyDescent="0.3">
      <c r="A13" s="70">
        <v>1</v>
      </c>
      <c r="B13" s="735" t="s">
        <v>776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39"/>
  <sheetViews>
    <sheetView view="pageBreakPreview" zoomScale="80" zoomScaleNormal="70" zoomScaleSheetLayoutView="80" workbookViewId="0">
      <selection activeCell="A5" sqref="A5:D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19.140625" style="53" customWidth="1"/>
    <col min="9" max="9" width="16.140625" style="84" customWidth="1"/>
    <col min="10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6.140625" style="53" customWidth="1"/>
    <col min="266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6.140625" style="53" customWidth="1"/>
    <col min="522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6.140625" style="53" customWidth="1"/>
    <col min="778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6.140625" style="53" customWidth="1"/>
    <col min="1034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6.140625" style="53" customWidth="1"/>
    <col min="1290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6.140625" style="53" customWidth="1"/>
    <col min="1546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6.140625" style="53" customWidth="1"/>
    <col min="1802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6.140625" style="53" customWidth="1"/>
    <col min="2058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6.140625" style="53" customWidth="1"/>
    <col min="2314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6.140625" style="53" customWidth="1"/>
    <col min="2570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6.140625" style="53" customWidth="1"/>
    <col min="2826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6.140625" style="53" customWidth="1"/>
    <col min="3082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6.140625" style="53" customWidth="1"/>
    <col min="3338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6.140625" style="53" customWidth="1"/>
    <col min="3594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6.140625" style="53" customWidth="1"/>
    <col min="3850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6.140625" style="53" customWidth="1"/>
    <col min="4106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6.140625" style="53" customWidth="1"/>
    <col min="4362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6.140625" style="53" customWidth="1"/>
    <col min="4618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6.140625" style="53" customWidth="1"/>
    <col min="4874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6.140625" style="53" customWidth="1"/>
    <col min="5130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6.140625" style="53" customWidth="1"/>
    <col min="5386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6.140625" style="53" customWidth="1"/>
    <col min="5642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6.140625" style="53" customWidth="1"/>
    <col min="5898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6.140625" style="53" customWidth="1"/>
    <col min="6154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6.140625" style="53" customWidth="1"/>
    <col min="6410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6.140625" style="53" customWidth="1"/>
    <col min="6666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6.140625" style="53" customWidth="1"/>
    <col min="6922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6.140625" style="53" customWidth="1"/>
    <col min="7178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6.140625" style="53" customWidth="1"/>
    <col min="7434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6.140625" style="53" customWidth="1"/>
    <col min="7690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6.140625" style="53" customWidth="1"/>
    <col min="7946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6.140625" style="53" customWidth="1"/>
    <col min="8202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6.140625" style="53" customWidth="1"/>
    <col min="8458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6.140625" style="53" customWidth="1"/>
    <col min="8714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6.140625" style="53" customWidth="1"/>
    <col min="8970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6.140625" style="53" customWidth="1"/>
    <col min="9226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6.140625" style="53" customWidth="1"/>
    <col min="9482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6.140625" style="53" customWidth="1"/>
    <col min="9738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6.140625" style="53" customWidth="1"/>
    <col min="9994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6.140625" style="53" customWidth="1"/>
    <col min="10250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6.140625" style="53" customWidth="1"/>
    <col min="10506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6.140625" style="53" customWidth="1"/>
    <col min="10762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6.140625" style="53" customWidth="1"/>
    <col min="11018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6.140625" style="53" customWidth="1"/>
    <col min="11274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6.140625" style="53" customWidth="1"/>
    <col min="11530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6.140625" style="53" customWidth="1"/>
    <col min="11786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6.140625" style="53" customWidth="1"/>
    <col min="12042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6.140625" style="53" customWidth="1"/>
    <col min="12298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6.140625" style="53" customWidth="1"/>
    <col min="12554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6.140625" style="53" customWidth="1"/>
    <col min="12810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6.140625" style="53" customWidth="1"/>
    <col min="13066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6.140625" style="53" customWidth="1"/>
    <col min="13322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6.140625" style="53" customWidth="1"/>
    <col min="13578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6.140625" style="53" customWidth="1"/>
    <col min="13834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6.140625" style="53" customWidth="1"/>
    <col min="14090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6.140625" style="53" customWidth="1"/>
    <col min="14346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6.140625" style="53" customWidth="1"/>
    <col min="14602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6.140625" style="53" customWidth="1"/>
    <col min="14858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6.140625" style="53" customWidth="1"/>
    <col min="15114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6.140625" style="53" customWidth="1"/>
    <col min="15370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6.140625" style="53" customWidth="1"/>
    <col min="15626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6.140625" style="53" customWidth="1"/>
    <col min="15882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6.140625" style="53" customWidth="1"/>
    <col min="16138" max="16384" width="8.85546875" style="53"/>
  </cols>
  <sheetData>
    <row r="1" spans="1:11" x14ac:dyDescent="0.3">
      <c r="E1" s="57"/>
      <c r="F1" s="274" t="s">
        <v>431</v>
      </c>
    </row>
    <row r="2" spans="1:11" ht="55.9" customHeight="1" x14ac:dyDescent="0.3">
      <c r="A2" s="1255" t="s">
        <v>500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481" t="s">
        <v>874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" customHeight="1" x14ac:dyDescent="0.3">
      <c r="A5" s="1242" t="s">
        <v>456</v>
      </c>
      <c r="B5" s="1242"/>
      <c r="C5" s="1242"/>
      <c r="D5" s="1242"/>
      <c r="E5" s="279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11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87"/>
    </row>
    <row r="10" spans="1:11" ht="43.5" customHeight="1" x14ac:dyDescent="0.3">
      <c r="A10" s="88">
        <v>1</v>
      </c>
      <c r="B10" s="89" t="s">
        <v>334</v>
      </c>
      <c r="C10" s="293"/>
      <c r="D10" s="429"/>
      <c r="E10" s="429"/>
      <c r="F10" s="351"/>
      <c r="G10" s="352"/>
      <c r="H10" s="353"/>
      <c r="I10" s="91"/>
    </row>
    <row r="11" spans="1:11" ht="65.25" customHeight="1" x14ac:dyDescent="0.3">
      <c r="A11" s="88" t="s">
        <v>187</v>
      </c>
      <c r="B11" s="92" t="s">
        <v>335</v>
      </c>
      <c r="C11" s="293"/>
      <c r="D11" s="429"/>
      <c r="E11" s="429"/>
      <c r="F11" s="354">
        <f>C11*D11*E11</f>
        <v>0</v>
      </c>
      <c r="G11" s="310"/>
      <c r="H11" s="310">
        <f>F11-G11</f>
        <v>0</v>
      </c>
    </row>
    <row r="12" spans="1:11" s="97" customFormat="1" x14ac:dyDescent="0.3">
      <c r="A12" s="459"/>
      <c r="B12" s="1257" t="s">
        <v>336</v>
      </c>
      <c r="C12" s="1258"/>
      <c r="D12" s="1258"/>
      <c r="E12" s="1259"/>
      <c r="F12" s="460">
        <f>F11</f>
        <v>0</v>
      </c>
      <c r="G12" s="95" t="s">
        <v>387</v>
      </c>
      <c r="H12" s="95">
        <f>SUM(H10:H11)</f>
        <v>0</v>
      </c>
      <c r="I12" s="96"/>
    </row>
    <row r="13" spans="1:11" ht="44.25" customHeight="1" x14ac:dyDescent="0.3">
      <c r="A13" s="88" t="s">
        <v>190</v>
      </c>
      <c r="B13" s="92" t="s">
        <v>337</v>
      </c>
      <c r="C13" s="293"/>
      <c r="D13" s="429"/>
      <c r="E13" s="429"/>
      <c r="F13" s="351"/>
      <c r="G13" s="352"/>
      <c r="H13" s="310">
        <f>F13-G13</f>
        <v>0</v>
      </c>
    </row>
    <row r="14" spans="1:11" ht="40.5" customHeight="1" x14ac:dyDescent="0.3">
      <c r="A14" s="88" t="s">
        <v>208</v>
      </c>
      <c r="B14" s="92" t="s">
        <v>499</v>
      </c>
      <c r="C14" s="293"/>
      <c r="D14" s="429"/>
      <c r="E14" s="429"/>
      <c r="F14" s="354"/>
      <c r="G14" s="310"/>
      <c r="H14" s="310">
        <f>F14-G14</f>
        <v>0</v>
      </c>
    </row>
    <row r="15" spans="1:11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0</v>
      </c>
      <c r="G15" s="95" t="s">
        <v>387</v>
      </c>
      <c r="H15" s="95">
        <f>SUM(H13:H14)</f>
        <v>0</v>
      </c>
      <c r="I15" s="96"/>
    </row>
    <row r="16" spans="1:11" s="97" customFormat="1" x14ac:dyDescent="0.3">
      <c r="A16" s="99"/>
      <c r="B16" s="100"/>
      <c r="C16" s="100"/>
      <c r="D16" s="100"/>
      <c r="E16" s="100"/>
      <c r="F16" s="101"/>
      <c r="G16" s="102"/>
      <c r="H16" s="102"/>
      <c r="I16" s="96"/>
    </row>
    <row r="17" spans="1:9" s="97" customFormat="1" x14ac:dyDescent="0.3">
      <c r="A17" s="99"/>
      <c r="B17" s="100"/>
      <c r="C17" s="100"/>
      <c r="D17" s="100"/>
      <c r="E17" s="100"/>
      <c r="F17" s="101"/>
      <c r="G17" s="102"/>
      <c r="H17" s="102"/>
      <c r="I17" s="96"/>
    </row>
    <row r="18" spans="1:9" x14ac:dyDescent="0.3">
      <c r="B18" s="103"/>
      <c r="G18" s="104"/>
      <c r="H18" s="104"/>
    </row>
    <row r="19" spans="1:9" s="41" customFormat="1" ht="23.25" customHeight="1" x14ac:dyDescent="0.25">
      <c r="A19" s="799" t="s">
        <v>762</v>
      </c>
      <c r="B19" s="801"/>
      <c r="C19" s="800"/>
      <c r="D19" s="801"/>
      <c r="E19" s="864" t="s">
        <v>1101</v>
      </c>
      <c r="F19" s="300"/>
      <c r="I19" s="304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  <row r="21" spans="1:9" s="41" customFormat="1" ht="15.75" x14ac:dyDescent="0.25">
      <c r="F21" s="300"/>
      <c r="I21" s="300"/>
    </row>
    <row r="22" spans="1:9" s="41" customFormat="1" ht="23.25" customHeight="1" x14ac:dyDescent="0.25">
      <c r="A22" s="799" t="s">
        <v>133</v>
      </c>
      <c r="B22" s="801"/>
      <c r="C22" s="800"/>
      <c r="D22" s="801"/>
      <c r="E22" s="869" t="s">
        <v>1104</v>
      </c>
      <c r="F22" s="300"/>
      <c r="I22" s="304"/>
    </row>
    <row r="23" spans="1:9" s="297" customFormat="1" ht="12.75" x14ac:dyDescent="0.25">
      <c r="C23" s="298" t="s">
        <v>131</v>
      </c>
      <c r="E23" s="298" t="s">
        <v>132</v>
      </c>
      <c r="F23" s="299"/>
      <c r="I23" s="299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hidden="1" x14ac:dyDescent="0.3"/>
    <row r="37" hidden="1" x14ac:dyDescent="0.3"/>
    <row r="38" hidden="1" x14ac:dyDescent="0.3"/>
    <row r="39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648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572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790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648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572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791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L67"/>
  <sheetViews>
    <sheetView view="pageBreakPreview" topLeftCell="A16" zoomScaleNormal="75" zoomScaleSheetLayoutView="100" workbookViewId="0">
      <selection activeCell="R39" sqref="R39"/>
    </sheetView>
  </sheetViews>
  <sheetFormatPr defaultRowHeight="18" x14ac:dyDescent="0.25"/>
  <cols>
    <col min="1" max="1" width="5" style="275" customWidth="1"/>
    <col min="2" max="2" width="20.7109375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457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327" t="s">
        <v>1103</v>
      </c>
      <c r="B9" s="1327"/>
      <c r="C9" s="1327"/>
      <c r="D9" s="1327"/>
      <c r="E9" s="1327"/>
      <c r="F9" s="1327"/>
      <c r="G9" s="1327"/>
      <c r="H9" s="1327"/>
      <c r="I9" s="1327"/>
      <c r="J9" s="276"/>
      <c r="K9" s="276"/>
    </row>
    <row r="10" spans="1:11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18" customHeight="1" x14ac:dyDescent="0.3">
      <c r="A11" s="279" t="s">
        <v>773</v>
      </c>
      <c r="B11" s="279"/>
      <c r="C11" s="279"/>
      <c r="D11" s="279"/>
      <c r="E11" s="279"/>
      <c r="F11" s="279"/>
      <c r="G11" s="279"/>
      <c r="H11" s="279"/>
      <c r="I11" s="279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351" t="s">
        <v>282</v>
      </c>
      <c r="B14" s="1351" t="s">
        <v>283</v>
      </c>
      <c r="C14" s="1351" t="s">
        <v>284</v>
      </c>
      <c r="D14" s="1351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351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748" t="s">
        <v>290</v>
      </c>
      <c r="G16" s="748" t="s">
        <v>291</v>
      </c>
      <c r="H16" s="74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ht="150" x14ac:dyDescent="0.3">
      <c r="A18" s="283">
        <v>1</v>
      </c>
      <c r="B18" s="284" t="s">
        <v>538</v>
      </c>
      <c r="C18" s="286" t="s">
        <v>835</v>
      </c>
      <c r="D18" s="736">
        <f>I18/E18</f>
        <v>43</v>
      </c>
      <c r="E18" s="445">
        <f>F18+G18+H18</f>
        <v>520</v>
      </c>
      <c r="F18" s="286">
        <v>520</v>
      </c>
      <c r="G18" s="286"/>
      <c r="H18" s="286"/>
      <c r="I18" s="287">
        <v>22360</v>
      </c>
      <c r="L18" s="52"/>
    </row>
    <row r="19" spans="1:12" ht="18.75" hidden="1" x14ac:dyDescent="0.3">
      <c r="A19" s="283">
        <v>2</v>
      </c>
      <c r="B19" s="284"/>
      <c r="C19" s="285"/>
      <c r="D19" s="736"/>
      <c r="E19" s="711"/>
      <c r="F19" s="286"/>
      <c r="G19" s="286"/>
      <c r="H19" s="286"/>
      <c r="I19" s="287"/>
      <c r="L19" s="52"/>
    </row>
    <row r="20" spans="1:12" ht="18.75" hidden="1" x14ac:dyDescent="0.3">
      <c r="A20" s="283">
        <v>3</v>
      </c>
      <c r="B20" s="284"/>
      <c r="C20" s="285"/>
      <c r="D20" s="736"/>
      <c r="E20" s="711"/>
      <c r="F20" s="286"/>
      <c r="G20" s="286"/>
      <c r="H20" s="286"/>
      <c r="I20" s="287"/>
      <c r="L20" s="52"/>
    </row>
    <row r="21" spans="1:12" ht="18.75" hidden="1" x14ac:dyDescent="0.3">
      <c r="A21" s="283">
        <v>4</v>
      </c>
      <c r="B21" s="284"/>
      <c r="C21" s="285"/>
      <c r="D21" s="736"/>
      <c r="E21" s="711"/>
      <c r="F21" s="286"/>
      <c r="G21" s="286"/>
      <c r="H21" s="286"/>
      <c r="I21" s="287"/>
      <c r="L21" s="52"/>
    </row>
    <row r="22" spans="1:12" ht="18.75" hidden="1" x14ac:dyDescent="0.3">
      <c r="A22" s="283">
        <v>5</v>
      </c>
      <c r="B22" s="284"/>
      <c r="C22" s="285"/>
      <c r="D22" s="736"/>
      <c r="E22" s="711"/>
      <c r="F22" s="286"/>
      <c r="G22" s="286"/>
      <c r="H22" s="286"/>
      <c r="I22" s="287"/>
      <c r="L22" s="52"/>
    </row>
    <row r="23" spans="1:12" ht="18.75" hidden="1" x14ac:dyDescent="0.3">
      <c r="A23" s="283">
        <v>6</v>
      </c>
      <c r="B23" s="284"/>
      <c r="C23" s="288"/>
      <c r="D23" s="736"/>
      <c r="E23" s="711"/>
      <c r="F23" s="286"/>
      <c r="G23" s="286"/>
      <c r="H23" s="286"/>
      <c r="I23" s="287"/>
      <c r="L23" s="52"/>
    </row>
    <row r="24" spans="1:12" ht="18.75" hidden="1" x14ac:dyDescent="0.3">
      <c r="A24" s="283">
        <v>7</v>
      </c>
      <c r="B24" s="284"/>
      <c r="C24" s="288"/>
      <c r="D24" s="736"/>
      <c r="E24" s="711"/>
      <c r="F24" s="286"/>
      <c r="G24" s="286"/>
      <c r="H24" s="286"/>
      <c r="I24" s="287"/>
      <c r="L24" s="52"/>
    </row>
    <row r="25" spans="1:12" ht="18.75" hidden="1" x14ac:dyDescent="0.3">
      <c r="A25" s="283">
        <v>8</v>
      </c>
      <c r="B25" s="284"/>
      <c r="C25" s="288"/>
      <c r="D25" s="736"/>
      <c r="E25" s="711"/>
      <c r="F25" s="286"/>
      <c r="G25" s="286"/>
      <c r="H25" s="286"/>
      <c r="I25" s="287"/>
      <c r="L25" s="52"/>
    </row>
    <row r="26" spans="1:12" ht="18.75" hidden="1" x14ac:dyDescent="0.3">
      <c r="A26" s="283">
        <v>9</v>
      </c>
      <c r="B26" s="284"/>
      <c r="C26" s="288"/>
      <c r="D26" s="736"/>
      <c r="E26" s="711"/>
      <c r="F26" s="289"/>
      <c r="G26" s="286"/>
      <c r="H26" s="286"/>
      <c r="I26" s="287"/>
      <c r="L26" s="52"/>
    </row>
    <row r="27" spans="1:12" ht="18.75" x14ac:dyDescent="0.3">
      <c r="A27" s="1251" t="s">
        <v>295</v>
      </c>
      <c r="B27" s="1251"/>
      <c r="C27" s="1251"/>
      <c r="D27" s="747">
        <f>SUM(D18:D26)</f>
        <v>43</v>
      </c>
      <c r="E27" s="446">
        <f>SUM(E18:E26)</f>
        <v>520</v>
      </c>
      <c r="F27" s="446" t="s">
        <v>296</v>
      </c>
      <c r="G27" s="446" t="s">
        <v>296</v>
      </c>
      <c r="H27" s="446" t="s">
        <v>296</v>
      </c>
      <c r="I27" s="446">
        <f>SUM(I18:I26)</f>
        <v>22360</v>
      </c>
    </row>
    <row r="28" spans="1:12" x14ac:dyDescent="0.25">
      <c r="I28" s="290"/>
    </row>
    <row r="29" spans="1:12" s="699" customFormat="1" ht="23.25" customHeight="1" x14ac:dyDescent="0.25">
      <c r="A29" s="1083" t="s">
        <v>762</v>
      </c>
      <c r="E29" s="697"/>
      <c r="F29" s="697"/>
      <c r="H29" s="1205" t="s">
        <v>1131</v>
      </c>
      <c r="I29" s="1205"/>
    </row>
    <row r="30" spans="1:12" s="698" customFormat="1" ht="15" customHeight="1" x14ac:dyDescent="0.25">
      <c r="E30" s="1213" t="s">
        <v>131</v>
      </c>
      <c r="F30" s="1213"/>
      <c r="H30" s="1350" t="s">
        <v>132</v>
      </c>
      <c r="I30" s="1350"/>
    </row>
    <row r="31" spans="1:12" s="699" customFormat="1" ht="18.75" x14ac:dyDescent="0.25">
      <c r="H31" s="41"/>
      <c r="I31" s="41"/>
    </row>
    <row r="32" spans="1:12" s="699" customFormat="1" ht="23.25" customHeight="1" x14ac:dyDescent="0.25">
      <c r="A32" s="696" t="s">
        <v>133</v>
      </c>
      <c r="E32" s="697"/>
      <c r="F32" s="697"/>
      <c r="H32" s="1205" t="s">
        <v>1104</v>
      </c>
      <c r="I32" s="1205"/>
    </row>
    <row r="33" spans="5:9" s="698" customFormat="1" ht="15" customHeight="1" x14ac:dyDescent="0.25">
      <c r="E33" s="1213" t="s">
        <v>131</v>
      </c>
      <c r="F33" s="1213"/>
      <c r="H33" s="1350" t="s">
        <v>132</v>
      </c>
      <c r="I33" s="1350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H30:I30"/>
    <mergeCell ref="A27:C27"/>
    <mergeCell ref="E30:F30"/>
    <mergeCell ref="E33:F33"/>
    <mergeCell ref="H33:I33"/>
    <mergeCell ref="H29:I29"/>
    <mergeCell ref="H32:I32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view="pageBreakPreview" topLeftCell="A16" zoomScaleNormal="75" zoomScaleSheetLayoutView="100" workbookViewId="0">
      <selection activeCell="R39" sqref="R39"/>
    </sheetView>
  </sheetViews>
  <sheetFormatPr defaultRowHeight="18" x14ac:dyDescent="0.25"/>
  <cols>
    <col min="1" max="1" width="5" style="275" customWidth="1"/>
    <col min="2" max="2" width="20.7109375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668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327" t="s">
        <v>1103</v>
      </c>
      <c r="B9" s="1327"/>
      <c r="C9" s="1327"/>
      <c r="D9" s="1327"/>
      <c r="E9" s="1327"/>
      <c r="F9" s="1327"/>
      <c r="G9" s="1327"/>
      <c r="H9" s="1327"/>
      <c r="I9" s="1327"/>
      <c r="J9" s="276"/>
      <c r="K9" s="276"/>
    </row>
    <row r="10" spans="1:11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18" customHeight="1" x14ac:dyDescent="0.3">
      <c r="A11" s="279" t="s">
        <v>773</v>
      </c>
      <c r="B11" s="279"/>
      <c r="C11" s="279"/>
      <c r="D11" s="279"/>
      <c r="E11" s="279"/>
      <c r="F11" s="279"/>
      <c r="G11" s="279"/>
      <c r="H11" s="279"/>
      <c r="I11" s="279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351" t="s">
        <v>282</v>
      </c>
      <c r="B14" s="1351" t="s">
        <v>283</v>
      </c>
      <c r="C14" s="1351" t="s">
        <v>284</v>
      </c>
      <c r="D14" s="1351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351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748" t="s">
        <v>290</v>
      </c>
      <c r="G16" s="748" t="s">
        <v>291</v>
      </c>
      <c r="H16" s="74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ht="150" x14ac:dyDescent="0.3">
      <c r="A18" s="283">
        <v>1</v>
      </c>
      <c r="B18" s="284" t="s">
        <v>538</v>
      </c>
      <c r="C18" s="286" t="s">
        <v>835</v>
      </c>
      <c r="D18" s="736">
        <f>I18/E18</f>
        <v>43</v>
      </c>
      <c r="E18" s="445">
        <f>F18+G18+H18</f>
        <v>520</v>
      </c>
      <c r="F18" s="286">
        <v>520</v>
      </c>
      <c r="G18" s="286"/>
      <c r="H18" s="286"/>
      <c r="I18" s="287">
        <v>22360</v>
      </c>
      <c r="L18" s="52"/>
    </row>
    <row r="19" spans="1:12" ht="18.75" hidden="1" x14ac:dyDescent="0.3">
      <c r="A19" s="283">
        <v>2</v>
      </c>
      <c r="B19" s="284"/>
      <c r="C19" s="285"/>
      <c r="D19" s="736"/>
      <c r="E19" s="711"/>
      <c r="F19" s="286"/>
      <c r="G19" s="286"/>
      <c r="H19" s="286"/>
      <c r="I19" s="287"/>
      <c r="L19" s="52"/>
    </row>
    <row r="20" spans="1:12" ht="18.75" hidden="1" x14ac:dyDescent="0.3">
      <c r="A20" s="283">
        <v>3</v>
      </c>
      <c r="B20" s="284"/>
      <c r="C20" s="285"/>
      <c r="D20" s="736"/>
      <c r="E20" s="711"/>
      <c r="F20" s="286"/>
      <c r="G20" s="286"/>
      <c r="H20" s="286"/>
      <c r="I20" s="287"/>
      <c r="L20" s="52"/>
    </row>
    <row r="21" spans="1:12" ht="18.75" hidden="1" x14ac:dyDescent="0.3">
      <c r="A21" s="283">
        <v>4</v>
      </c>
      <c r="B21" s="284"/>
      <c r="C21" s="285"/>
      <c r="D21" s="736"/>
      <c r="E21" s="711"/>
      <c r="F21" s="286"/>
      <c r="G21" s="286"/>
      <c r="H21" s="286"/>
      <c r="I21" s="287"/>
      <c r="L21" s="52"/>
    </row>
    <row r="22" spans="1:12" ht="18.75" hidden="1" x14ac:dyDescent="0.3">
      <c r="A22" s="283">
        <v>5</v>
      </c>
      <c r="B22" s="284"/>
      <c r="C22" s="285"/>
      <c r="D22" s="736"/>
      <c r="E22" s="711"/>
      <c r="F22" s="286"/>
      <c r="G22" s="286"/>
      <c r="H22" s="286"/>
      <c r="I22" s="287"/>
      <c r="L22" s="52"/>
    </row>
    <row r="23" spans="1:12" ht="18.75" hidden="1" x14ac:dyDescent="0.3">
      <c r="A23" s="283">
        <v>6</v>
      </c>
      <c r="B23" s="284"/>
      <c r="C23" s="288"/>
      <c r="D23" s="736"/>
      <c r="E23" s="711"/>
      <c r="F23" s="286"/>
      <c r="G23" s="286"/>
      <c r="H23" s="286"/>
      <c r="I23" s="287"/>
      <c r="L23" s="52"/>
    </row>
    <row r="24" spans="1:12" ht="18.75" hidden="1" x14ac:dyDescent="0.3">
      <c r="A24" s="283">
        <v>7</v>
      </c>
      <c r="B24" s="284"/>
      <c r="C24" s="288"/>
      <c r="D24" s="736"/>
      <c r="E24" s="711"/>
      <c r="F24" s="286"/>
      <c r="G24" s="286"/>
      <c r="H24" s="286"/>
      <c r="I24" s="287"/>
      <c r="L24" s="52"/>
    </row>
    <row r="25" spans="1:12" ht="18.75" hidden="1" x14ac:dyDescent="0.3">
      <c r="A25" s="283">
        <v>8</v>
      </c>
      <c r="B25" s="284"/>
      <c r="C25" s="288"/>
      <c r="D25" s="736"/>
      <c r="E25" s="711"/>
      <c r="F25" s="286"/>
      <c r="G25" s="286"/>
      <c r="H25" s="286"/>
      <c r="I25" s="287"/>
      <c r="L25" s="52"/>
    </row>
    <row r="26" spans="1:12" ht="18.75" hidden="1" x14ac:dyDescent="0.3">
      <c r="A26" s="283">
        <v>9</v>
      </c>
      <c r="B26" s="284"/>
      <c r="C26" s="288"/>
      <c r="D26" s="736"/>
      <c r="E26" s="711"/>
      <c r="F26" s="289"/>
      <c r="G26" s="286"/>
      <c r="H26" s="286"/>
      <c r="I26" s="287"/>
      <c r="L26" s="52"/>
    </row>
    <row r="27" spans="1:12" ht="18.75" x14ac:dyDescent="0.3">
      <c r="A27" s="1251" t="s">
        <v>295</v>
      </c>
      <c r="B27" s="1251"/>
      <c r="C27" s="1251"/>
      <c r="D27" s="747">
        <f>SUM(D18:D26)</f>
        <v>43</v>
      </c>
      <c r="E27" s="446">
        <f>SUM(E18:E26)</f>
        <v>520</v>
      </c>
      <c r="F27" s="446" t="s">
        <v>296</v>
      </c>
      <c r="G27" s="446" t="s">
        <v>296</v>
      </c>
      <c r="H27" s="446" t="s">
        <v>296</v>
      </c>
      <c r="I27" s="446">
        <f>SUM(I18:I26)</f>
        <v>22360</v>
      </c>
    </row>
    <row r="28" spans="1:12" x14ac:dyDescent="0.25">
      <c r="I28" s="290"/>
    </row>
    <row r="29" spans="1:12" s="704" customFormat="1" ht="23.25" customHeight="1" x14ac:dyDescent="0.25">
      <c r="A29" s="701" t="s">
        <v>762</v>
      </c>
      <c r="E29" s="702"/>
      <c r="F29" s="702"/>
      <c r="H29" s="1205" t="s">
        <v>1101</v>
      </c>
      <c r="I29" s="1205"/>
    </row>
    <row r="30" spans="1:12" s="703" customFormat="1" ht="15" customHeight="1" x14ac:dyDescent="0.25">
      <c r="E30" s="1213" t="s">
        <v>131</v>
      </c>
      <c r="F30" s="1213"/>
      <c r="H30" s="1350" t="s">
        <v>132</v>
      </c>
      <c r="I30" s="1350"/>
    </row>
    <row r="31" spans="1:12" s="704" customFormat="1" ht="18.75" x14ac:dyDescent="0.25">
      <c r="H31" s="41"/>
      <c r="I31" s="41"/>
    </row>
    <row r="32" spans="1:12" s="704" customFormat="1" ht="23.25" customHeight="1" x14ac:dyDescent="0.25">
      <c r="A32" s="701" t="s">
        <v>133</v>
      </c>
      <c r="E32" s="702"/>
      <c r="F32" s="702"/>
      <c r="H32" s="1205" t="s">
        <v>1104</v>
      </c>
      <c r="I32" s="1205"/>
    </row>
    <row r="33" spans="5:9" s="703" customFormat="1" ht="15" customHeight="1" x14ac:dyDescent="0.25">
      <c r="E33" s="1213" t="s">
        <v>131</v>
      </c>
      <c r="F33" s="1213"/>
      <c r="H33" s="1350" t="s">
        <v>132</v>
      </c>
      <c r="I33" s="1350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E30:F30"/>
    <mergeCell ref="H30:I30"/>
    <mergeCell ref="H32:I32"/>
    <mergeCell ref="E33:F33"/>
    <mergeCell ref="H33:I33"/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view="pageBreakPreview" topLeftCell="A16" zoomScaleNormal="75" zoomScaleSheetLayoutView="100" workbookViewId="0">
      <selection activeCell="R39" sqref="R39"/>
    </sheetView>
  </sheetViews>
  <sheetFormatPr defaultRowHeight="18" x14ac:dyDescent="0.25"/>
  <cols>
    <col min="1" max="1" width="5" style="275" customWidth="1"/>
    <col min="2" max="2" width="20.7109375" style="275" customWidth="1"/>
    <col min="3" max="3" width="33" style="275" customWidth="1"/>
    <col min="4" max="4" width="14" style="275" customWidth="1"/>
    <col min="5" max="8" width="13.2851562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hidden="1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hidden="1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hidden="1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hidden="1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hidden="1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hidden="1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562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327" t="s">
        <v>1103</v>
      </c>
      <c r="B9" s="1327"/>
      <c r="C9" s="1327"/>
      <c r="D9" s="1327"/>
      <c r="E9" s="1327"/>
      <c r="F9" s="1327"/>
      <c r="G9" s="1327"/>
      <c r="H9" s="1327"/>
      <c r="I9" s="1327"/>
      <c r="J9" s="276"/>
      <c r="K9" s="276"/>
    </row>
    <row r="10" spans="1:11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18" customHeight="1" x14ac:dyDescent="0.3">
      <c r="A11" s="279" t="s">
        <v>773</v>
      </c>
      <c r="B11" s="279"/>
      <c r="C11" s="279"/>
      <c r="D11" s="279"/>
      <c r="E11" s="279"/>
      <c r="F11" s="279"/>
      <c r="G11" s="279"/>
      <c r="H11" s="279"/>
      <c r="I11" s="279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351" t="s">
        <v>282</v>
      </c>
      <c r="B14" s="1351" t="s">
        <v>283</v>
      </c>
      <c r="C14" s="1351" t="s">
        <v>284</v>
      </c>
      <c r="D14" s="1351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351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748" t="s">
        <v>290</v>
      </c>
      <c r="G16" s="748" t="s">
        <v>291</v>
      </c>
      <c r="H16" s="74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ht="150" x14ac:dyDescent="0.3">
      <c r="A18" s="283">
        <v>1</v>
      </c>
      <c r="B18" s="284" t="s">
        <v>538</v>
      </c>
      <c r="C18" s="286" t="s">
        <v>835</v>
      </c>
      <c r="D18" s="736">
        <f>I18/E18</f>
        <v>43</v>
      </c>
      <c r="E18" s="445">
        <f>F18+G18+H18</f>
        <v>520</v>
      </c>
      <c r="F18" s="286">
        <v>520</v>
      </c>
      <c r="G18" s="286"/>
      <c r="H18" s="286"/>
      <c r="I18" s="287">
        <v>22360</v>
      </c>
      <c r="L18" s="52"/>
    </row>
    <row r="19" spans="1:12" ht="18.75" hidden="1" x14ac:dyDescent="0.3">
      <c r="A19" s="283">
        <v>2</v>
      </c>
      <c r="B19" s="284"/>
      <c r="C19" s="285"/>
      <c r="D19" s="736"/>
      <c r="E19" s="711"/>
      <c r="F19" s="286"/>
      <c r="G19" s="286"/>
      <c r="H19" s="286"/>
      <c r="I19" s="287"/>
      <c r="L19" s="52"/>
    </row>
    <row r="20" spans="1:12" ht="18.75" hidden="1" x14ac:dyDescent="0.3">
      <c r="A20" s="283">
        <v>3</v>
      </c>
      <c r="B20" s="284"/>
      <c r="C20" s="285"/>
      <c r="D20" s="736"/>
      <c r="E20" s="711"/>
      <c r="F20" s="286"/>
      <c r="G20" s="286"/>
      <c r="H20" s="286"/>
      <c r="I20" s="287"/>
      <c r="L20" s="52"/>
    </row>
    <row r="21" spans="1:12" ht="18.75" hidden="1" x14ac:dyDescent="0.3">
      <c r="A21" s="283">
        <v>4</v>
      </c>
      <c r="B21" s="284"/>
      <c r="C21" s="285"/>
      <c r="D21" s="736"/>
      <c r="E21" s="711"/>
      <c r="F21" s="286"/>
      <c r="G21" s="286"/>
      <c r="H21" s="286"/>
      <c r="I21" s="287"/>
      <c r="L21" s="52"/>
    </row>
    <row r="22" spans="1:12" ht="18.75" hidden="1" x14ac:dyDescent="0.3">
      <c r="A22" s="283">
        <v>5</v>
      </c>
      <c r="B22" s="284"/>
      <c r="C22" s="285"/>
      <c r="D22" s="736"/>
      <c r="E22" s="711"/>
      <c r="F22" s="286"/>
      <c r="G22" s="286"/>
      <c r="H22" s="286"/>
      <c r="I22" s="287"/>
      <c r="L22" s="52"/>
    </row>
    <row r="23" spans="1:12" ht="18.75" hidden="1" x14ac:dyDescent="0.3">
      <c r="A23" s="283">
        <v>6</v>
      </c>
      <c r="B23" s="284"/>
      <c r="C23" s="288"/>
      <c r="D23" s="736"/>
      <c r="E23" s="711"/>
      <c r="F23" s="286"/>
      <c r="G23" s="286"/>
      <c r="H23" s="286"/>
      <c r="I23" s="287"/>
      <c r="L23" s="52"/>
    </row>
    <row r="24" spans="1:12" ht="18.75" hidden="1" x14ac:dyDescent="0.3">
      <c r="A24" s="283">
        <v>7</v>
      </c>
      <c r="B24" s="284"/>
      <c r="C24" s="288"/>
      <c r="D24" s="736"/>
      <c r="E24" s="711"/>
      <c r="F24" s="286"/>
      <c r="G24" s="286"/>
      <c r="H24" s="286"/>
      <c r="I24" s="287"/>
      <c r="L24" s="52"/>
    </row>
    <row r="25" spans="1:12" ht="18.75" hidden="1" x14ac:dyDescent="0.3">
      <c r="A25" s="283">
        <v>8</v>
      </c>
      <c r="B25" s="284"/>
      <c r="C25" s="288"/>
      <c r="D25" s="736"/>
      <c r="E25" s="711"/>
      <c r="F25" s="286"/>
      <c r="G25" s="286"/>
      <c r="H25" s="286"/>
      <c r="I25" s="287"/>
      <c r="L25" s="52"/>
    </row>
    <row r="26" spans="1:12" ht="18.75" hidden="1" x14ac:dyDescent="0.3">
      <c r="A26" s="283">
        <v>9</v>
      </c>
      <c r="B26" s="284"/>
      <c r="C26" s="288"/>
      <c r="D26" s="736"/>
      <c r="E26" s="711"/>
      <c r="F26" s="289"/>
      <c r="G26" s="286"/>
      <c r="H26" s="286"/>
      <c r="I26" s="287"/>
      <c r="L26" s="52"/>
    </row>
    <row r="27" spans="1:12" ht="18.75" x14ac:dyDescent="0.3">
      <c r="A27" s="1251" t="s">
        <v>295</v>
      </c>
      <c r="B27" s="1251"/>
      <c r="C27" s="1251"/>
      <c r="D27" s="747">
        <f>SUM(D18:D26)</f>
        <v>43</v>
      </c>
      <c r="E27" s="446">
        <f>SUM(E18:E26)</f>
        <v>520</v>
      </c>
      <c r="F27" s="446" t="s">
        <v>296</v>
      </c>
      <c r="G27" s="446" t="s">
        <v>296</v>
      </c>
      <c r="H27" s="446" t="s">
        <v>296</v>
      </c>
      <c r="I27" s="446">
        <f>SUM(I18:I26)</f>
        <v>22360</v>
      </c>
    </row>
    <row r="28" spans="1:12" x14ac:dyDescent="0.25">
      <c r="I28" s="290"/>
    </row>
    <row r="29" spans="1:12" s="704" customFormat="1" ht="23.25" customHeight="1" x14ac:dyDescent="0.25">
      <c r="A29" s="701" t="s">
        <v>762</v>
      </c>
      <c r="E29" s="702"/>
      <c r="F29" s="702"/>
      <c r="H29" s="1205" t="s">
        <v>1101</v>
      </c>
      <c r="I29" s="1205"/>
    </row>
    <row r="30" spans="1:12" s="703" customFormat="1" ht="15" customHeight="1" x14ac:dyDescent="0.25">
      <c r="E30" s="1213" t="s">
        <v>131</v>
      </c>
      <c r="F30" s="1213"/>
      <c r="H30" s="1350" t="s">
        <v>132</v>
      </c>
      <c r="I30" s="1350"/>
    </row>
    <row r="31" spans="1:12" s="704" customFormat="1" ht="18.75" x14ac:dyDescent="0.25">
      <c r="H31" s="41"/>
      <c r="I31" s="41"/>
    </row>
    <row r="32" spans="1:12" s="704" customFormat="1" ht="23.25" customHeight="1" x14ac:dyDescent="0.25">
      <c r="A32" s="701" t="s">
        <v>133</v>
      </c>
      <c r="E32" s="702"/>
      <c r="F32" s="702"/>
      <c r="H32" s="1205" t="s">
        <v>1104</v>
      </c>
      <c r="I32" s="1205"/>
    </row>
    <row r="33" spans="5:9" s="703" customFormat="1" ht="15" customHeight="1" x14ac:dyDescent="0.25">
      <c r="E33" s="1213" t="s">
        <v>131</v>
      </c>
      <c r="F33" s="1213"/>
      <c r="H33" s="1350" t="s">
        <v>132</v>
      </c>
      <c r="I33" s="1350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E30:F30"/>
    <mergeCell ref="H30:I30"/>
    <mergeCell ref="H32:I32"/>
    <mergeCell ref="E33:F33"/>
    <mergeCell ref="H33:I33"/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K92"/>
  <sheetViews>
    <sheetView view="pageBreakPreview" topLeftCell="A13" zoomScale="70" zoomScaleNormal="60" zoomScaleSheetLayoutView="70" workbookViewId="0">
      <selection activeCell="R39" sqref="R39"/>
    </sheetView>
  </sheetViews>
  <sheetFormatPr defaultRowHeight="18.75" x14ac:dyDescent="0.3"/>
  <cols>
    <col min="1" max="1" width="7.28515625" style="82" customWidth="1"/>
    <col min="2" max="2" width="105.140625" style="74" customWidth="1"/>
    <col min="3" max="4" width="21" style="72" customWidth="1"/>
    <col min="5" max="5" width="21" style="74" customWidth="1"/>
    <col min="6" max="8" width="19" style="74" customWidth="1"/>
    <col min="9" max="256" width="9.140625" style="74"/>
    <col min="257" max="257" width="7.28515625" style="74" customWidth="1"/>
    <col min="258" max="258" width="105.140625" style="74" customWidth="1"/>
    <col min="259" max="261" width="21" style="74" customWidth="1"/>
    <col min="262" max="264" width="19" style="74" customWidth="1"/>
    <col min="265" max="512" width="9.140625" style="74"/>
    <col min="513" max="513" width="7.28515625" style="74" customWidth="1"/>
    <col min="514" max="514" width="105.140625" style="74" customWidth="1"/>
    <col min="515" max="517" width="21" style="74" customWidth="1"/>
    <col min="518" max="520" width="19" style="74" customWidth="1"/>
    <col min="521" max="768" width="9.140625" style="74"/>
    <col min="769" max="769" width="7.28515625" style="74" customWidth="1"/>
    <col min="770" max="770" width="105.140625" style="74" customWidth="1"/>
    <col min="771" max="773" width="21" style="74" customWidth="1"/>
    <col min="774" max="776" width="19" style="74" customWidth="1"/>
    <col min="777" max="1024" width="9.140625" style="74"/>
    <col min="1025" max="1025" width="7.28515625" style="74" customWidth="1"/>
    <col min="1026" max="1026" width="105.140625" style="74" customWidth="1"/>
    <col min="1027" max="1029" width="21" style="74" customWidth="1"/>
    <col min="1030" max="1032" width="19" style="74" customWidth="1"/>
    <col min="1033" max="1280" width="9.140625" style="74"/>
    <col min="1281" max="1281" width="7.28515625" style="74" customWidth="1"/>
    <col min="1282" max="1282" width="105.140625" style="74" customWidth="1"/>
    <col min="1283" max="1285" width="21" style="74" customWidth="1"/>
    <col min="1286" max="1288" width="19" style="74" customWidth="1"/>
    <col min="1289" max="1536" width="9.140625" style="74"/>
    <col min="1537" max="1537" width="7.28515625" style="74" customWidth="1"/>
    <col min="1538" max="1538" width="105.140625" style="74" customWidth="1"/>
    <col min="1539" max="1541" width="21" style="74" customWidth="1"/>
    <col min="1542" max="1544" width="19" style="74" customWidth="1"/>
    <col min="1545" max="1792" width="9.140625" style="74"/>
    <col min="1793" max="1793" width="7.28515625" style="74" customWidth="1"/>
    <col min="1794" max="1794" width="105.140625" style="74" customWidth="1"/>
    <col min="1795" max="1797" width="21" style="74" customWidth="1"/>
    <col min="1798" max="1800" width="19" style="74" customWidth="1"/>
    <col min="1801" max="2048" width="9.140625" style="74"/>
    <col min="2049" max="2049" width="7.28515625" style="74" customWidth="1"/>
    <col min="2050" max="2050" width="105.140625" style="74" customWidth="1"/>
    <col min="2051" max="2053" width="21" style="74" customWidth="1"/>
    <col min="2054" max="2056" width="19" style="74" customWidth="1"/>
    <col min="2057" max="2304" width="9.140625" style="74"/>
    <col min="2305" max="2305" width="7.28515625" style="74" customWidth="1"/>
    <col min="2306" max="2306" width="105.140625" style="74" customWidth="1"/>
    <col min="2307" max="2309" width="21" style="74" customWidth="1"/>
    <col min="2310" max="2312" width="19" style="74" customWidth="1"/>
    <col min="2313" max="2560" width="9.140625" style="74"/>
    <col min="2561" max="2561" width="7.28515625" style="74" customWidth="1"/>
    <col min="2562" max="2562" width="105.140625" style="74" customWidth="1"/>
    <col min="2563" max="2565" width="21" style="74" customWidth="1"/>
    <col min="2566" max="2568" width="19" style="74" customWidth="1"/>
    <col min="2569" max="2816" width="9.140625" style="74"/>
    <col min="2817" max="2817" width="7.28515625" style="74" customWidth="1"/>
    <col min="2818" max="2818" width="105.140625" style="74" customWidth="1"/>
    <col min="2819" max="2821" width="21" style="74" customWidth="1"/>
    <col min="2822" max="2824" width="19" style="74" customWidth="1"/>
    <col min="2825" max="3072" width="9.140625" style="74"/>
    <col min="3073" max="3073" width="7.28515625" style="74" customWidth="1"/>
    <col min="3074" max="3074" width="105.140625" style="74" customWidth="1"/>
    <col min="3075" max="3077" width="21" style="74" customWidth="1"/>
    <col min="3078" max="3080" width="19" style="74" customWidth="1"/>
    <col min="3081" max="3328" width="9.140625" style="74"/>
    <col min="3329" max="3329" width="7.28515625" style="74" customWidth="1"/>
    <col min="3330" max="3330" width="105.140625" style="74" customWidth="1"/>
    <col min="3331" max="3333" width="21" style="74" customWidth="1"/>
    <col min="3334" max="3336" width="19" style="74" customWidth="1"/>
    <col min="3337" max="3584" width="9.140625" style="74"/>
    <col min="3585" max="3585" width="7.28515625" style="74" customWidth="1"/>
    <col min="3586" max="3586" width="105.140625" style="74" customWidth="1"/>
    <col min="3587" max="3589" width="21" style="74" customWidth="1"/>
    <col min="3590" max="3592" width="19" style="74" customWidth="1"/>
    <col min="3593" max="3840" width="9.140625" style="74"/>
    <col min="3841" max="3841" width="7.28515625" style="74" customWidth="1"/>
    <col min="3842" max="3842" width="105.140625" style="74" customWidth="1"/>
    <col min="3843" max="3845" width="21" style="74" customWidth="1"/>
    <col min="3846" max="3848" width="19" style="74" customWidth="1"/>
    <col min="3849" max="4096" width="9.140625" style="74"/>
    <col min="4097" max="4097" width="7.28515625" style="74" customWidth="1"/>
    <col min="4098" max="4098" width="105.140625" style="74" customWidth="1"/>
    <col min="4099" max="4101" width="21" style="74" customWidth="1"/>
    <col min="4102" max="4104" width="19" style="74" customWidth="1"/>
    <col min="4105" max="4352" width="9.140625" style="74"/>
    <col min="4353" max="4353" width="7.28515625" style="74" customWidth="1"/>
    <col min="4354" max="4354" width="105.140625" style="74" customWidth="1"/>
    <col min="4355" max="4357" width="21" style="74" customWidth="1"/>
    <col min="4358" max="4360" width="19" style="74" customWidth="1"/>
    <col min="4361" max="4608" width="9.140625" style="74"/>
    <col min="4609" max="4609" width="7.28515625" style="74" customWidth="1"/>
    <col min="4610" max="4610" width="105.140625" style="74" customWidth="1"/>
    <col min="4611" max="4613" width="21" style="74" customWidth="1"/>
    <col min="4614" max="4616" width="19" style="74" customWidth="1"/>
    <col min="4617" max="4864" width="9.140625" style="74"/>
    <col min="4865" max="4865" width="7.28515625" style="74" customWidth="1"/>
    <col min="4866" max="4866" width="105.140625" style="74" customWidth="1"/>
    <col min="4867" max="4869" width="21" style="74" customWidth="1"/>
    <col min="4870" max="4872" width="19" style="74" customWidth="1"/>
    <col min="4873" max="5120" width="9.140625" style="74"/>
    <col min="5121" max="5121" width="7.28515625" style="74" customWidth="1"/>
    <col min="5122" max="5122" width="105.140625" style="74" customWidth="1"/>
    <col min="5123" max="5125" width="21" style="74" customWidth="1"/>
    <col min="5126" max="5128" width="19" style="74" customWidth="1"/>
    <col min="5129" max="5376" width="9.140625" style="74"/>
    <col min="5377" max="5377" width="7.28515625" style="74" customWidth="1"/>
    <col min="5378" max="5378" width="105.140625" style="74" customWidth="1"/>
    <col min="5379" max="5381" width="21" style="74" customWidth="1"/>
    <col min="5382" max="5384" width="19" style="74" customWidth="1"/>
    <col min="5385" max="5632" width="9.140625" style="74"/>
    <col min="5633" max="5633" width="7.28515625" style="74" customWidth="1"/>
    <col min="5634" max="5634" width="105.140625" style="74" customWidth="1"/>
    <col min="5635" max="5637" width="21" style="74" customWidth="1"/>
    <col min="5638" max="5640" width="19" style="74" customWidth="1"/>
    <col min="5641" max="5888" width="9.140625" style="74"/>
    <col min="5889" max="5889" width="7.28515625" style="74" customWidth="1"/>
    <col min="5890" max="5890" width="105.140625" style="74" customWidth="1"/>
    <col min="5891" max="5893" width="21" style="74" customWidth="1"/>
    <col min="5894" max="5896" width="19" style="74" customWidth="1"/>
    <col min="5897" max="6144" width="9.140625" style="74"/>
    <col min="6145" max="6145" width="7.28515625" style="74" customWidth="1"/>
    <col min="6146" max="6146" width="105.140625" style="74" customWidth="1"/>
    <col min="6147" max="6149" width="21" style="74" customWidth="1"/>
    <col min="6150" max="6152" width="19" style="74" customWidth="1"/>
    <col min="6153" max="6400" width="9.140625" style="74"/>
    <col min="6401" max="6401" width="7.28515625" style="74" customWidth="1"/>
    <col min="6402" max="6402" width="105.140625" style="74" customWidth="1"/>
    <col min="6403" max="6405" width="21" style="74" customWidth="1"/>
    <col min="6406" max="6408" width="19" style="74" customWidth="1"/>
    <col min="6409" max="6656" width="9.140625" style="74"/>
    <col min="6657" max="6657" width="7.28515625" style="74" customWidth="1"/>
    <col min="6658" max="6658" width="105.140625" style="74" customWidth="1"/>
    <col min="6659" max="6661" width="21" style="74" customWidth="1"/>
    <col min="6662" max="6664" width="19" style="74" customWidth="1"/>
    <col min="6665" max="6912" width="9.140625" style="74"/>
    <col min="6913" max="6913" width="7.28515625" style="74" customWidth="1"/>
    <col min="6914" max="6914" width="105.140625" style="74" customWidth="1"/>
    <col min="6915" max="6917" width="21" style="74" customWidth="1"/>
    <col min="6918" max="6920" width="19" style="74" customWidth="1"/>
    <col min="6921" max="7168" width="9.140625" style="74"/>
    <col min="7169" max="7169" width="7.28515625" style="74" customWidth="1"/>
    <col min="7170" max="7170" width="105.140625" style="74" customWidth="1"/>
    <col min="7171" max="7173" width="21" style="74" customWidth="1"/>
    <col min="7174" max="7176" width="19" style="74" customWidth="1"/>
    <col min="7177" max="7424" width="9.140625" style="74"/>
    <col min="7425" max="7425" width="7.28515625" style="74" customWidth="1"/>
    <col min="7426" max="7426" width="105.140625" style="74" customWidth="1"/>
    <col min="7427" max="7429" width="21" style="74" customWidth="1"/>
    <col min="7430" max="7432" width="19" style="74" customWidth="1"/>
    <col min="7433" max="7680" width="9.140625" style="74"/>
    <col min="7681" max="7681" width="7.28515625" style="74" customWidth="1"/>
    <col min="7682" max="7682" width="105.140625" style="74" customWidth="1"/>
    <col min="7683" max="7685" width="21" style="74" customWidth="1"/>
    <col min="7686" max="7688" width="19" style="74" customWidth="1"/>
    <col min="7689" max="7936" width="9.140625" style="74"/>
    <col min="7937" max="7937" width="7.28515625" style="74" customWidth="1"/>
    <col min="7938" max="7938" width="105.140625" style="74" customWidth="1"/>
    <col min="7939" max="7941" width="21" style="74" customWidth="1"/>
    <col min="7942" max="7944" width="19" style="74" customWidth="1"/>
    <col min="7945" max="8192" width="9.140625" style="74"/>
    <col min="8193" max="8193" width="7.28515625" style="74" customWidth="1"/>
    <col min="8194" max="8194" width="105.140625" style="74" customWidth="1"/>
    <col min="8195" max="8197" width="21" style="74" customWidth="1"/>
    <col min="8198" max="8200" width="19" style="74" customWidth="1"/>
    <col min="8201" max="8448" width="9.140625" style="74"/>
    <col min="8449" max="8449" width="7.28515625" style="74" customWidth="1"/>
    <col min="8450" max="8450" width="105.140625" style="74" customWidth="1"/>
    <col min="8451" max="8453" width="21" style="74" customWidth="1"/>
    <col min="8454" max="8456" width="19" style="74" customWidth="1"/>
    <col min="8457" max="8704" width="9.140625" style="74"/>
    <col min="8705" max="8705" width="7.28515625" style="74" customWidth="1"/>
    <col min="8706" max="8706" width="105.140625" style="74" customWidth="1"/>
    <col min="8707" max="8709" width="21" style="74" customWidth="1"/>
    <col min="8710" max="8712" width="19" style="74" customWidth="1"/>
    <col min="8713" max="8960" width="9.140625" style="74"/>
    <col min="8961" max="8961" width="7.28515625" style="74" customWidth="1"/>
    <col min="8962" max="8962" width="105.140625" style="74" customWidth="1"/>
    <col min="8963" max="8965" width="21" style="74" customWidth="1"/>
    <col min="8966" max="8968" width="19" style="74" customWidth="1"/>
    <col min="8969" max="9216" width="9.140625" style="74"/>
    <col min="9217" max="9217" width="7.28515625" style="74" customWidth="1"/>
    <col min="9218" max="9218" width="105.140625" style="74" customWidth="1"/>
    <col min="9219" max="9221" width="21" style="74" customWidth="1"/>
    <col min="9222" max="9224" width="19" style="74" customWidth="1"/>
    <col min="9225" max="9472" width="9.140625" style="74"/>
    <col min="9473" max="9473" width="7.28515625" style="74" customWidth="1"/>
    <col min="9474" max="9474" width="105.140625" style="74" customWidth="1"/>
    <col min="9475" max="9477" width="21" style="74" customWidth="1"/>
    <col min="9478" max="9480" width="19" style="74" customWidth="1"/>
    <col min="9481" max="9728" width="9.140625" style="74"/>
    <col min="9729" max="9729" width="7.28515625" style="74" customWidth="1"/>
    <col min="9730" max="9730" width="105.140625" style="74" customWidth="1"/>
    <col min="9731" max="9733" width="21" style="74" customWidth="1"/>
    <col min="9734" max="9736" width="19" style="74" customWidth="1"/>
    <col min="9737" max="9984" width="9.140625" style="74"/>
    <col min="9985" max="9985" width="7.28515625" style="74" customWidth="1"/>
    <col min="9986" max="9986" width="105.140625" style="74" customWidth="1"/>
    <col min="9987" max="9989" width="21" style="74" customWidth="1"/>
    <col min="9990" max="9992" width="19" style="74" customWidth="1"/>
    <col min="9993" max="10240" width="9.140625" style="74"/>
    <col min="10241" max="10241" width="7.28515625" style="74" customWidth="1"/>
    <col min="10242" max="10242" width="105.140625" style="74" customWidth="1"/>
    <col min="10243" max="10245" width="21" style="74" customWidth="1"/>
    <col min="10246" max="10248" width="19" style="74" customWidth="1"/>
    <col min="10249" max="10496" width="9.140625" style="74"/>
    <col min="10497" max="10497" width="7.28515625" style="74" customWidth="1"/>
    <col min="10498" max="10498" width="105.140625" style="74" customWidth="1"/>
    <col min="10499" max="10501" width="21" style="74" customWidth="1"/>
    <col min="10502" max="10504" width="19" style="74" customWidth="1"/>
    <col min="10505" max="10752" width="9.140625" style="74"/>
    <col min="10753" max="10753" width="7.28515625" style="74" customWidth="1"/>
    <col min="10754" max="10754" width="105.140625" style="74" customWidth="1"/>
    <col min="10755" max="10757" width="21" style="74" customWidth="1"/>
    <col min="10758" max="10760" width="19" style="74" customWidth="1"/>
    <col min="10761" max="11008" width="9.140625" style="74"/>
    <col min="11009" max="11009" width="7.28515625" style="74" customWidth="1"/>
    <col min="11010" max="11010" width="105.140625" style="74" customWidth="1"/>
    <col min="11011" max="11013" width="21" style="74" customWidth="1"/>
    <col min="11014" max="11016" width="19" style="74" customWidth="1"/>
    <col min="11017" max="11264" width="9.140625" style="74"/>
    <col min="11265" max="11265" width="7.28515625" style="74" customWidth="1"/>
    <col min="11266" max="11266" width="105.140625" style="74" customWidth="1"/>
    <col min="11267" max="11269" width="21" style="74" customWidth="1"/>
    <col min="11270" max="11272" width="19" style="74" customWidth="1"/>
    <col min="11273" max="11520" width="9.140625" style="74"/>
    <col min="11521" max="11521" width="7.28515625" style="74" customWidth="1"/>
    <col min="11522" max="11522" width="105.140625" style="74" customWidth="1"/>
    <col min="11523" max="11525" width="21" style="74" customWidth="1"/>
    <col min="11526" max="11528" width="19" style="74" customWidth="1"/>
    <col min="11529" max="11776" width="9.140625" style="74"/>
    <col min="11777" max="11777" width="7.28515625" style="74" customWidth="1"/>
    <col min="11778" max="11778" width="105.140625" style="74" customWidth="1"/>
    <col min="11779" max="11781" width="21" style="74" customWidth="1"/>
    <col min="11782" max="11784" width="19" style="74" customWidth="1"/>
    <col min="11785" max="12032" width="9.140625" style="74"/>
    <col min="12033" max="12033" width="7.28515625" style="74" customWidth="1"/>
    <col min="12034" max="12034" width="105.140625" style="74" customWidth="1"/>
    <col min="12035" max="12037" width="21" style="74" customWidth="1"/>
    <col min="12038" max="12040" width="19" style="74" customWidth="1"/>
    <col min="12041" max="12288" width="9.140625" style="74"/>
    <col min="12289" max="12289" width="7.28515625" style="74" customWidth="1"/>
    <col min="12290" max="12290" width="105.140625" style="74" customWidth="1"/>
    <col min="12291" max="12293" width="21" style="74" customWidth="1"/>
    <col min="12294" max="12296" width="19" style="74" customWidth="1"/>
    <col min="12297" max="12544" width="9.140625" style="74"/>
    <col min="12545" max="12545" width="7.28515625" style="74" customWidth="1"/>
    <col min="12546" max="12546" width="105.140625" style="74" customWidth="1"/>
    <col min="12547" max="12549" width="21" style="74" customWidth="1"/>
    <col min="12550" max="12552" width="19" style="74" customWidth="1"/>
    <col min="12553" max="12800" width="9.140625" style="74"/>
    <col min="12801" max="12801" width="7.28515625" style="74" customWidth="1"/>
    <col min="12802" max="12802" width="105.140625" style="74" customWidth="1"/>
    <col min="12803" max="12805" width="21" style="74" customWidth="1"/>
    <col min="12806" max="12808" width="19" style="74" customWidth="1"/>
    <col min="12809" max="13056" width="9.140625" style="74"/>
    <col min="13057" max="13057" width="7.28515625" style="74" customWidth="1"/>
    <col min="13058" max="13058" width="105.140625" style="74" customWidth="1"/>
    <col min="13059" max="13061" width="21" style="74" customWidth="1"/>
    <col min="13062" max="13064" width="19" style="74" customWidth="1"/>
    <col min="13065" max="13312" width="9.140625" style="74"/>
    <col min="13313" max="13313" width="7.28515625" style="74" customWidth="1"/>
    <col min="13314" max="13314" width="105.140625" style="74" customWidth="1"/>
    <col min="13315" max="13317" width="21" style="74" customWidth="1"/>
    <col min="13318" max="13320" width="19" style="74" customWidth="1"/>
    <col min="13321" max="13568" width="9.140625" style="74"/>
    <col min="13569" max="13569" width="7.28515625" style="74" customWidth="1"/>
    <col min="13570" max="13570" width="105.140625" style="74" customWidth="1"/>
    <col min="13571" max="13573" width="21" style="74" customWidth="1"/>
    <col min="13574" max="13576" width="19" style="74" customWidth="1"/>
    <col min="13577" max="13824" width="9.140625" style="74"/>
    <col min="13825" max="13825" width="7.28515625" style="74" customWidth="1"/>
    <col min="13826" max="13826" width="105.140625" style="74" customWidth="1"/>
    <col min="13827" max="13829" width="21" style="74" customWidth="1"/>
    <col min="13830" max="13832" width="19" style="74" customWidth="1"/>
    <col min="13833" max="14080" width="9.140625" style="74"/>
    <col min="14081" max="14081" width="7.28515625" style="74" customWidth="1"/>
    <col min="14082" max="14082" width="105.140625" style="74" customWidth="1"/>
    <col min="14083" max="14085" width="21" style="74" customWidth="1"/>
    <col min="14086" max="14088" width="19" style="74" customWidth="1"/>
    <col min="14089" max="14336" width="9.140625" style="74"/>
    <col min="14337" max="14337" width="7.28515625" style="74" customWidth="1"/>
    <col min="14338" max="14338" width="105.140625" style="74" customWidth="1"/>
    <col min="14339" max="14341" width="21" style="74" customWidth="1"/>
    <col min="14342" max="14344" width="19" style="74" customWidth="1"/>
    <col min="14345" max="14592" width="9.140625" style="74"/>
    <col min="14593" max="14593" width="7.28515625" style="74" customWidth="1"/>
    <col min="14594" max="14594" width="105.140625" style="74" customWidth="1"/>
    <col min="14595" max="14597" width="21" style="74" customWidth="1"/>
    <col min="14598" max="14600" width="19" style="74" customWidth="1"/>
    <col min="14601" max="14848" width="9.140625" style="74"/>
    <col min="14849" max="14849" width="7.28515625" style="74" customWidth="1"/>
    <col min="14850" max="14850" width="105.140625" style="74" customWidth="1"/>
    <col min="14851" max="14853" width="21" style="74" customWidth="1"/>
    <col min="14854" max="14856" width="19" style="74" customWidth="1"/>
    <col min="14857" max="15104" width="9.140625" style="74"/>
    <col min="15105" max="15105" width="7.28515625" style="74" customWidth="1"/>
    <col min="15106" max="15106" width="105.140625" style="74" customWidth="1"/>
    <col min="15107" max="15109" width="21" style="74" customWidth="1"/>
    <col min="15110" max="15112" width="19" style="74" customWidth="1"/>
    <col min="15113" max="15360" width="9.140625" style="74"/>
    <col min="15361" max="15361" width="7.28515625" style="74" customWidth="1"/>
    <col min="15362" max="15362" width="105.140625" style="74" customWidth="1"/>
    <col min="15363" max="15365" width="21" style="74" customWidth="1"/>
    <col min="15366" max="15368" width="19" style="74" customWidth="1"/>
    <col min="15369" max="15616" width="9.140625" style="74"/>
    <col min="15617" max="15617" width="7.28515625" style="74" customWidth="1"/>
    <col min="15618" max="15618" width="105.140625" style="74" customWidth="1"/>
    <col min="15619" max="15621" width="21" style="74" customWidth="1"/>
    <col min="15622" max="15624" width="19" style="74" customWidth="1"/>
    <col min="15625" max="15872" width="9.140625" style="74"/>
    <col min="15873" max="15873" width="7.28515625" style="74" customWidth="1"/>
    <col min="15874" max="15874" width="105.140625" style="74" customWidth="1"/>
    <col min="15875" max="15877" width="21" style="74" customWidth="1"/>
    <col min="15878" max="15880" width="19" style="74" customWidth="1"/>
    <col min="15881" max="16128" width="9.140625" style="74"/>
    <col min="16129" max="16129" width="7.28515625" style="74" customWidth="1"/>
    <col min="16130" max="16130" width="105.140625" style="74" customWidth="1"/>
    <col min="16131" max="16133" width="21" style="74" customWidth="1"/>
    <col min="16134" max="16136" width="19" style="74" customWidth="1"/>
    <col min="16137" max="16384" width="9.140625" style="74"/>
  </cols>
  <sheetData>
    <row r="1" spans="1:11" x14ac:dyDescent="0.3">
      <c r="A1" s="71"/>
      <c r="B1" s="72"/>
      <c r="E1" s="73"/>
      <c r="F1" s="301"/>
      <c r="G1" s="301"/>
      <c r="H1" s="274" t="s">
        <v>430</v>
      </c>
    </row>
    <row r="2" spans="1:11" ht="15" x14ac:dyDescent="0.25">
      <c r="A2" s="1260" t="s">
        <v>306</v>
      </c>
      <c r="B2" s="1260"/>
      <c r="C2" s="1260"/>
      <c r="D2" s="1260"/>
      <c r="E2" s="1260"/>
      <c r="F2" s="1260"/>
      <c r="G2" s="1260"/>
      <c r="H2" s="1260"/>
    </row>
    <row r="3" spans="1:11" ht="71.25" customHeight="1" x14ac:dyDescent="0.25">
      <c r="A3" s="1260"/>
      <c r="B3" s="1260"/>
      <c r="C3" s="1260"/>
      <c r="D3" s="1260"/>
      <c r="E3" s="1260"/>
      <c r="F3" s="1260"/>
      <c r="G3" s="1260"/>
      <c r="H3" s="1260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307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s="49" customFormat="1" ht="27.75" customHeight="1" x14ac:dyDescent="0.3">
      <c r="A8" s="235"/>
      <c r="B8" s="235"/>
      <c r="C8" s="234"/>
      <c r="D8" s="234"/>
      <c r="E8" s="234"/>
      <c r="F8" s="234"/>
      <c r="G8" s="234"/>
      <c r="H8" s="234"/>
      <c r="I8" s="234"/>
      <c r="J8" s="234"/>
      <c r="K8" s="234"/>
    </row>
    <row r="9" spans="1:11" ht="19.5" customHeight="1" x14ac:dyDescent="0.3">
      <c r="A9" s="1261" t="s">
        <v>282</v>
      </c>
      <c r="B9" s="1261" t="s">
        <v>308</v>
      </c>
      <c r="C9" s="1262" t="s">
        <v>309</v>
      </c>
      <c r="D9" s="1262"/>
      <c r="E9" s="1262"/>
      <c r="F9" s="1262" t="s">
        <v>310</v>
      </c>
      <c r="G9" s="1262"/>
      <c r="H9" s="1262"/>
    </row>
    <row r="10" spans="1:11" ht="75" x14ac:dyDescent="0.25">
      <c r="A10" s="1261"/>
      <c r="B10" s="1261"/>
      <c r="C10" s="706" t="s">
        <v>581</v>
      </c>
      <c r="D10" s="706" t="s">
        <v>582</v>
      </c>
      <c r="E10" s="706" t="s">
        <v>565</v>
      </c>
      <c r="F10" s="706" t="s">
        <v>581</v>
      </c>
      <c r="G10" s="706" t="s">
        <v>582</v>
      </c>
      <c r="H10" s="706" t="s">
        <v>565</v>
      </c>
    </row>
    <row r="11" spans="1:11" s="77" customFormat="1" ht="31.5" customHeight="1" x14ac:dyDescent="0.25">
      <c r="A11" s="464">
        <v>1</v>
      </c>
      <c r="B11" s="464">
        <v>2</v>
      </c>
      <c r="C11" s="465">
        <v>3</v>
      </c>
      <c r="D11" s="465">
        <v>4</v>
      </c>
      <c r="E11" s="465">
        <v>5</v>
      </c>
      <c r="F11" s="465">
        <v>6</v>
      </c>
      <c r="G11" s="465">
        <v>7</v>
      </c>
      <c r="H11" s="465">
        <v>8</v>
      </c>
    </row>
    <row r="12" spans="1:11" s="80" customFormat="1" x14ac:dyDescent="0.3">
      <c r="A12" s="470" t="s">
        <v>57</v>
      </c>
      <c r="B12" s="79" t="s">
        <v>311</v>
      </c>
      <c r="C12" s="712"/>
      <c r="D12" s="712"/>
      <c r="E12" s="713"/>
      <c r="F12" s="712"/>
      <c r="G12" s="713"/>
      <c r="H12" s="712"/>
    </row>
    <row r="13" spans="1:11" ht="24" customHeight="1" x14ac:dyDescent="0.3">
      <c r="A13" s="470" t="s">
        <v>312</v>
      </c>
      <c r="B13" s="469" t="s">
        <v>313</v>
      </c>
      <c r="C13" s="714">
        <f>F23/0.302</f>
        <v>22360</v>
      </c>
      <c r="D13" s="714">
        <f>G23/0.302</f>
        <v>22360</v>
      </c>
      <c r="E13" s="714">
        <f>H23/0.302</f>
        <v>22360</v>
      </c>
      <c r="F13" s="714">
        <f>C13*22%</f>
        <v>4919.2</v>
      </c>
      <c r="G13" s="714">
        <f>E13*22%</f>
        <v>4919.2</v>
      </c>
      <c r="H13" s="714">
        <f>E13*22%</f>
        <v>4919.2</v>
      </c>
    </row>
    <row r="14" spans="1:11" x14ac:dyDescent="0.3">
      <c r="A14" s="470" t="s">
        <v>314</v>
      </c>
      <c r="B14" s="79" t="s">
        <v>315</v>
      </c>
      <c r="C14" s="712"/>
      <c r="D14" s="712"/>
      <c r="E14" s="713"/>
      <c r="F14" s="714"/>
      <c r="G14" s="714"/>
      <c r="H14" s="714"/>
    </row>
    <row r="15" spans="1:11" ht="37.5" x14ac:dyDescent="0.3">
      <c r="A15" s="470" t="s">
        <v>316</v>
      </c>
      <c r="B15" s="81" t="s">
        <v>317</v>
      </c>
      <c r="C15" s="713"/>
      <c r="D15" s="713"/>
      <c r="E15" s="713"/>
      <c r="F15" s="714"/>
      <c r="G15" s="714"/>
      <c r="H15" s="714"/>
    </row>
    <row r="16" spans="1:11" s="80" customFormat="1" ht="39" customHeight="1" x14ac:dyDescent="0.3">
      <c r="A16" s="470">
        <v>2</v>
      </c>
      <c r="B16" s="79" t="s">
        <v>318</v>
      </c>
      <c r="C16" s="713"/>
      <c r="D16" s="713"/>
      <c r="E16" s="713"/>
      <c r="F16" s="714"/>
      <c r="G16" s="714"/>
      <c r="H16" s="714"/>
    </row>
    <row r="17" spans="1:9" ht="40.5" customHeight="1" x14ac:dyDescent="0.3">
      <c r="A17" s="470" t="s">
        <v>319</v>
      </c>
      <c r="B17" s="469" t="s">
        <v>320</v>
      </c>
      <c r="C17" s="714">
        <f>C13</f>
        <v>22360</v>
      </c>
      <c r="D17" s="714">
        <f>D13</f>
        <v>22360</v>
      </c>
      <c r="E17" s="714">
        <f>E13</f>
        <v>22360</v>
      </c>
      <c r="F17" s="714">
        <f>E17*2.9%</f>
        <v>648.43999999999994</v>
      </c>
      <c r="G17" s="714">
        <f>E17*2.9%</f>
        <v>648.43999999999994</v>
      </c>
      <c r="H17" s="714">
        <f>E17*2.9%</f>
        <v>648.43999999999994</v>
      </c>
    </row>
    <row r="18" spans="1:9" ht="37.5" customHeight="1" x14ac:dyDescent="0.3">
      <c r="A18" s="470" t="s">
        <v>321</v>
      </c>
      <c r="B18" s="79" t="s">
        <v>322</v>
      </c>
      <c r="C18" s="713"/>
      <c r="D18" s="713"/>
      <c r="E18" s="713"/>
      <c r="F18" s="714"/>
      <c r="G18" s="714"/>
      <c r="H18" s="714"/>
    </row>
    <row r="19" spans="1:9" s="80" customFormat="1" ht="37.5" customHeight="1" x14ac:dyDescent="0.3">
      <c r="A19" s="470" t="s">
        <v>323</v>
      </c>
      <c r="B19" s="469" t="s">
        <v>324</v>
      </c>
      <c r="C19" s="714">
        <f>C13</f>
        <v>22360</v>
      </c>
      <c r="D19" s="714">
        <f>D13</f>
        <v>22360</v>
      </c>
      <c r="E19" s="714">
        <f>E13</f>
        <v>22360</v>
      </c>
      <c r="F19" s="714">
        <f>E19*0.2%</f>
        <v>44.72</v>
      </c>
      <c r="G19" s="714">
        <f>E19*0.2%</f>
        <v>44.72</v>
      </c>
      <c r="H19" s="714">
        <f>E19*0.2%</f>
        <v>44.72</v>
      </c>
    </row>
    <row r="20" spans="1:9" ht="57" customHeight="1" x14ac:dyDescent="0.3">
      <c r="A20" s="470" t="s">
        <v>325</v>
      </c>
      <c r="B20" s="79" t="s">
        <v>326</v>
      </c>
      <c r="C20" s="713"/>
      <c r="D20" s="713"/>
      <c r="E20" s="713"/>
      <c r="F20" s="714"/>
      <c r="G20" s="714"/>
      <c r="H20" s="714"/>
    </row>
    <row r="21" spans="1:9" ht="37.5" x14ac:dyDescent="0.3">
      <c r="A21" s="470" t="s">
        <v>327</v>
      </c>
      <c r="B21" s="79" t="s">
        <v>326</v>
      </c>
      <c r="C21" s="713"/>
      <c r="D21" s="713"/>
      <c r="E21" s="713"/>
      <c r="F21" s="714"/>
      <c r="G21" s="714"/>
      <c r="H21" s="714"/>
    </row>
    <row r="22" spans="1:9" s="80" customFormat="1" ht="37.5" x14ac:dyDescent="0.3">
      <c r="A22" s="470" t="s">
        <v>9</v>
      </c>
      <c r="B22" s="469" t="s">
        <v>328</v>
      </c>
      <c r="C22" s="714">
        <f>C13</f>
        <v>22360</v>
      </c>
      <c r="D22" s="714">
        <f>D13</f>
        <v>22360</v>
      </c>
      <c r="E22" s="714">
        <f>E13</f>
        <v>22360</v>
      </c>
      <c r="F22" s="714">
        <f>E22*5.1%</f>
        <v>1140.3599999999999</v>
      </c>
      <c r="G22" s="714">
        <f>E22*5.1%</f>
        <v>1140.3599999999999</v>
      </c>
      <c r="H22" s="714">
        <f>E22*5.1%</f>
        <v>1140.3599999999999</v>
      </c>
    </row>
    <row r="23" spans="1:9" s="746" customFormat="1" ht="39" customHeight="1" x14ac:dyDescent="0.25">
      <c r="A23" s="466"/>
      <c r="B23" s="467" t="s">
        <v>295</v>
      </c>
      <c r="C23" s="468" t="s">
        <v>305</v>
      </c>
      <c r="D23" s="468" t="s">
        <v>305</v>
      </c>
      <c r="E23" s="468" t="s">
        <v>305</v>
      </c>
      <c r="F23" s="468">
        <v>6752.72</v>
      </c>
      <c r="G23" s="468">
        <v>6752.72</v>
      </c>
      <c r="H23" s="468">
        <v>6752.72</v>
      </c>
    </row>
    <row r="24" spans="1:9" x14ac:dyDescent="0.3">
      <c r="A24" s="302"/>
      <c r="B24" s="301"/>
      <c r="C24" s="83"/>
      <c r="D24" s="83"/>
      <c r="E24" s="303">
        <f>6672524.86+9278</f>
        <v>6681802.8600000003</v>
      </c>
      <c r="F24" s="301"/>
      <c r="G24" s="301"/>
      <c r="H24" s="301"/>
    </row>
    <row r="25" spans="1:9" x14ac:dyDescent="0.3">
      <c r="A25" s="302"/>
      <c r="B25" s="301"/>
      <c r="C25" s="83"/>
      <c r="D25" s="83"/>
      <c r="E25" s="303"/>
      <c r="F25" s="301"/>
      <c r="G25" s="301"/>
      <c r="H25" s="301"/>
    </row>
    <row r="26" spans="1:9" s="41" customFormat="1" ht="23.25" customHeight="1" x14ac:dyDescent="0.25">
      <c r="A26" s="1083" t="s">
        <v>762</v>
      </c>
      <c r="B26" s="699"/>
      <c r="D26" s="697"/>
      <c r="F26" s="240"/>
      <c r="G26" s="1084" t="s">
        <v>1131</v>
      </c>
      <c r="H26" s="699"/>
      <c r="I26" s="304"/>
    </row>
    <row r="27" spans="1:9" s="297" customFormat="1" ht="12.75" x14ac:dyDescent="0.25">
      <c r="D27" s="298" t="s">
        <v>131</v>
      </c>
      <c r="F27" s="299"/>
      <c r="G27" s="298" t="s">
        <v>132</v>
      </c>
      <c r="I27" s="299"/>
    </row>
    <row r="28" spans="1:9" s="41" customFormat="1" x14ac:dyDescent="0.25">
      <c r="A28" s="699"/>
      <c r="B28" s="699"/>
      <c r="D28" s="699"/>
      <c r="F28" s="240"/>
      <c r="H28" s="699"/>
      <c r="I28" s="300"/>
    </row>
    <row r="29" spans="1:9" s="41" customFormat="1" ht="23.25" customHeight="1" x14ac:dyDescent="0.25">
      <c r="A29" s="696" t="s">
        <v>133</v>
      </c>
      <c r="B29" s="699"/>
      <c r="D29" s="697"/>
      <c r="F29" s="240"/>
      <c r="G29" s="869" t="s">
        <v>1104</v>
      </c>
      <c r="H29" s="699"/>
      <c r="I29" s="304"/>
    </row>
    <row r="30" spans="1:9" s="297" customFormat="1" ht="12.75" x14ac:dyDescent="0.25">
      <c r="D30" s="298" t="s">
        <v>131</v>
      </c>
      <c r="F30" s="299"/>
      <c r="G30" s="298" t="s">
        <v>132</v>
      </c>
      <c r="I30" s="299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5">
    <mergeCell ref="A2:H3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21.28515625" style="53" customWidth="1"/>
    <col min="9" max="9" width="11.28515625" style="56" customWidth="1"/>
    <col min="10" max="10" width="26.42578125" style="53" customWidth="1"/>
    <col min="11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1.28515625" style="53" customWidth="1"/>
    <col min="266" max="266" width="26.42578125" style="53" customWidth="1"/>
    <col min="267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1.28515625" style="53" customWidth="1"/>
    <col min="522" max="522" width="26.42578125" style="53" customWidth="1"/>
    <col min="523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1.28515625" style="53" customWidth="1"/>
    <col min="778" max="778" width="26.42578125" style="53" customWidth="1"/>
    <col min="779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1.28515625" style="53" customWidth="1"/>
    <col min="1034" max="1034" width="26.42578125" style="53" customWidth="1"/>
    <col min="1035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1.28515625" style="53" customWidth="1"/>
    <col min="1290" max="1290" width="26.42578125" style="53" customWidth="1"/>
    <col min="1291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1.28515625" style="53" customWidth="1"/>
    <col min="1546" max="1546" width="26.42578125" style="53" customWidth="1"/>
    <col min="1547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1.28515625" style="53" customWidth="1"/>
    <col min="1802" max="1802" width="26.42578125" style="53" customWidth="1"/>
    <col min="1803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1.28515625" style="53" customWidth="1"/>
    <col min="2058" max="2058" width="26.42578125" style="53" customWidth="1"/>
    <col min="2059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1.28515625" style="53" customWidth="1"/>
    <col min="2314" max="2314" width="26.42578125" style="53" customWidth="1"/>
    <col min="2315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1.28515625" style="53" customWidth="1"/>
    <col min="2570" max="2570" width="26.42578125" style="53" customWidth="1"/>
    <col min="2571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1.28515625" style="53" customWidth="1"/>
    <col min="2826" max="2826" width="26.42578125" style="53" customWidth="1"/>
    <col min="2827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1.28515625" style="53" customWidth="1"/>
    <col min="3082" max="3082" width="26.42578125" style="53" customWidth="1"/>
    <col min="3083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1.28515625" style="53" customWidth="1"/>
    <col min="3338" max="3338" width="26.42578125" style="53" customWidth="1"/>
    <col min="3339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1.28515625" style="53" customWidth="1"/>
    <col min="3594" max="3594" width="26.42578125" style="53" customWidth="1"/>
    <col min="3595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1.28515625" style="53" customWidth="1"/>
    <col min="3850" max="3850" width="26.42578125" style="53" customWidth="1"/>
    <col min="3851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1.28515625" style="53" customWidth="1"/>
    <col min="4106" max="4106" width="26.42578125" style="53" customWidth="1"/>
    <col min="4107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1.28515625" style="53" customWidth="1"/>
    <col min="4362" max="4362" width="26.42578125" style="53" customWidth="1"/>
    <col min="4363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1.28515625" style="53" customWidth="1"/>
    <col min="4618" max="4618" width="26.42578125" style="53" customWidth="1"/>
    <col min="4619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1.28515625" style="53" customWidth="1"/>
    <col min="4874" max="4874" width="26.42578125" style="53" customWidth="1"/>
    <col min="4875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1.28515625" style="53" customWidth="1"/>
    <col min="5130" max="5130" width="26.42578125" style="53" customWidth="1"/>
    <col min="5131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1.28515625" style="53" customWidth="1"/>
    <col min="5386" max="5386" width="26.42578125" style="53" customWidth="1"/>
    <col min="5387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1.28515625" style="53" customWidth="1"/>
    <col min="5642" max="5642" width="26.42578125" style="53" customWidth="1"/>
    <col min="5643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1.28515625" style="53" customWidth="1"/>
    <col min="5898" max="5898" width="26.42578125" style="53" customWidth="1"/>
    <col min="5899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1.28515625" style="53" customWidth="1"/>
    <col min="6154" max="6154" width="26.42578125" style="53" customWidth="1"/>
    <col min="6155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1.28515625" style="53" customWidth="1"/>
    <col min="6410" max="6410" width="26.42578125" style="53" customWidth="1"/>
    <col min="6411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1.28515625" style="53" customWidth="1"/>
    <col min="6666" max="6666" width="26.42578125" style="53" customWidth="1"/>
    <col min="6667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1.28515625" style="53" customWidth="1"/>
    <col min="6922" max="6922" width="26.42578125" style="53" customWidth="1"/>
    <col min="6923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1.28515625" style="53" customWidth="1"/>
    <col min="7178" max="7178" width="26.42578125" style="53" customWidth="1"/>
    <col min="7179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1.28515625" style="53" customWidth="1"/>
    <col min="7434" max="7434" width="26.42578125" style="53" customWidth="1"/>
    <col min="7435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1.28515625" style="53" customWidth="1"/>
    <col min="7690" max="7690" width="26.42578125" style="53" customWidth="1"/>
    <col min="7691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1.28515625" style="53" customWidth="1"/>
    <col min="7946" max="7946" width="26.42578125" style="53" customWidth="1"/>
    <col min="7947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1.28515625" style="53" customWidth="1"/>
    <col min="8202" max="8202" width="26.42578125" style="53" customWidth="1"/>
    <col min="8203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1.28515625" style="53" customWidth="1"/>
    <col min="8458" max="8458" width="26.42578125" style="53" customWidth="1"/>
    <col min="8459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1.28515625" style="53" customWidth="1"/>
    <col min="8714" max="8714" width="26.42578125" style="53" customWidth="1"/>
    <col min="8715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1.28515625" style="53" customWidth="1"/>
    <col min="8970" max="8970" width="26.42578125" style="53" customWidth="1"/>
    <col min="8971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1.28515625" style="53" customWidth="1"/>
    <col min="9226" max="9226" width="26.42578125" style="53" customWidth="1"/>
    <col min="9227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1.28515625" style="53" customWidth="1"/>
    <col min="9482" max="9482" width="26.42578125" style="53" customWidth="1"/>
    <col min="9483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1.28515625" style="53" customWidth="1"/>
    <col min="9738" max="9738" width="26.42578125" style="53" customWidth="1"/>
    <col min="9739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1.28515625" style="53" customWidth="1"/>
    <col min="9994" max="9994" width="26.42578125" style="53" customWidth="1"/>
    <col min="9995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1.28515625" style="53" customWidth="1"/>
    <col min="10250" max="10250" width="26.42578125" style="53" customWidth="1"/>
    <col min="10251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1.28515625" style="53" customWidth="1"/>
    <col min="10506" max="10506" width="26.42578125" style="53" customWidth="1"/>
    <col min="10507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1.28515625" style="53" customWidth="1"/>
    <col min="10762" max="10762" width="26.42578125" style="53" customWidth="1"/>
    <col min="10763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1.28515625" style="53" customWidth="1"/>
    <col min="11018" max="11018" width="26.42578125" style="53" customWidth="1"/>
    <col min="11019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1.28515625" style="53" customWidth="1"/>
    <col min="11274" max="11274" width="26.42578125" style="53" customWidth="1"/>
    <col min="11275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1.28515625" style="53" customWidth="1"/>
    <col min="11530" max="11530" width="26.42578125" style="53" customWidth="1"/>
    <col min="11531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1.28515625" style="53" customWidth="1"/>
    <col min="11786" max="11786" width="26.42578125" style="53" customWidth="1"/>
    <col min="11787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1.28515625" style="53" customWidth="1"/>
    <col min="12042" max="12042" width="26.42578125" style="53" customWidth="1"/>
    <col min="12043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1.28515625" style="53" customWidth="1"/>
    <col min="12298" max="12298" width="26.42578125" style="53" customWidth="1"/>
    <col min="12299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1.28515625" style="53" customWidth="1"/>
    <col min="12554" max="12554" width="26.42578125" style="53" customWidth="1"/>
    <col min="12555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1.28515625" style="53" customWidth="1"/>
    <col min="12810" max="12810" width="26.42578125" style="53" customWidth="1"/>
    <col min="12811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1.28515625" style="53" customWidth="1"/>
    <col min="13066" max="13066" width="26.42578125" style="53" customWidth="1"/>
    <col min="13067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1.28515625" style="53" customWidth="1"/>
    <col min="13322" max="13322" width="26.42578125" style="53" customWidth="1"/>
    <col min="13323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1.28515625" style="53" customWidth="1"/>
    <col min="13578" max="13578" width="26.42578125" style="53" customWidth="1"/>
    <col min="13579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1.28515625" style="53" customWidth="1"/>
    <col min="13834" max="13834" width="26.42578125" style="53" customWidth="1"/>
    <col min="13835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1.28515625" style="53" customWidth="1"/>
    <col min="14090" max="14090" width="26.42578125" style="53" customWidth="1"/>
    <col min="14091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1.28515625" style="53" customWidth="1"/>
    <col min="14346" max="14346" width="26.42578125" style="53" customWidth="1"/>
    <col min="14347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1.28515625" style="53" customWidth="1"/>
    <col min="14602" max="14602" width="26.42578125" style="53" customWidth="1"/>
    <col min="14603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1.28515625" style="53" customWidth="1"/>
    <col min="14858" max="14858" width="26.42578125" style="53" customWidth="1"/>
    <col min="14859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1.28515625" style="53" customWidth="1"/>
    <col min="15114" max="15114" width="26.42578125" style="53" customWidth="1"/>
    <col min="15115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1.28515625" style="53" customWidth="1"/>
    <col min="15370" max="15370" width="26.42578125" style="53" customWidth="1"/>
    <col min="15371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1.28515625" style="53" customWidth="1"/>
    <col min="15626" max="15626" width="26.42578125" style="53" customWidth="1"/>
    <col min="15627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1.28515625" style="53" customWidth="1"/>
    <col min="15882" max="15882" width="26.42578125" style="53" customWidth="1"/>
    <col min="15883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1.28515625" style="53" customWidth="1"/>
    <col min="16138" max="16138" width="26.42578125" style="53" customWidth="1"/>
    <col min="16139" max="16384" width="8.85546875" style="53"/>
  </cols>
  <sheetData>
    <row r="1" spans="1:11" x14ac:dyDescent="0.3">
      <c r="E1" s="57"/>
      <c r="F1" s="232" t="s">
        <v>432</v>
      </c>
    </row>
    <row r="2" spans="1:11" ht="55.9" customHeight="1" x14ac:dyDescent="0.3">
      <c r="A2" s="1255" t="s">
        <v>463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.75" customHeight="1" x14ac:dyDescent="0.3">
      <c r="A5" s="1242" t="s">
        <v>456</v>
      </c>
      <c r="B5" s="1242"/>
      <c r="C5" s="1242"/>
      <c r="D5" s="1242"/>
      <c r="E5" s="1242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11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56"/>
      <c r="J9" s="53"/>
      <c r="K9" s="53"/>
    </row>
    <row r="10" spans="1:11" ht="20.25" customHeight="1" x14ac:dyDescent="0.3">
      <c r="A10" s="105">
        <v>1</v>
      </c>
      <c r="B10" s="66" t="s">
        <v>342</v>
      </c>
      <c r="C10" s="67"/>
      <c r="D10" s="67"/>
      <c r="E10" s="68"/>
      <c r="F10" s="93"/>
      <c r="G10" s="90"/>
      <c r="H10" s="106">
        <f>F10-G10</f>
        <v>0</v>
      </c>
    </row>
    <row r="11" spans="1:11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95">
        <f>SUM(G10:G10)</f>
        <v>0</v>
      </c>
      <c r="H11" s="95">
        <f>SUM(H10:H10)</f>
        <v>0</v>
      </c>
      <c r="I11" s="108"/>
    </row>
    <row r="12" spans="1:11" x14ac:dyDescent="0.3">
      <c r="B12" s="103"/>
      <c r="G12" s="104"/>
      <c r="H12" s="104"/>
    </row>
    <row r="13" spans="1:11" s="42" customFormat="1" ht="23.25" customHeight="1" x14ac:dyDescent="0.25">
      <c r="A13" s="696" t="s">
        <v>762</v>
      </c>
      <c r="C13" s="241"/>
      <c r="E13" s="864" t="s">
        <v>1101</v>
      </c>
      <c r="F13" s="240"/>
      <c r="I13" s="296"/>
    </row>
    <row r="14" spans="1:11" s="297" customFormat="1" ht="12.75" x14ac:dyDescent="0.25">
      <c r="C14" s="298" t="s">
        <v>131</v>
      </c>
      <c r="E14" s="298" t="s">
        <v>132</v>
      </c>
      <c r="F14" s="299"/>
      <c r="I14" s="299"/>
    </row>
    <row r="15" spans="1:11" s="41" customFormat="1" ht="15.75" x14ac:dyDescent="0.25">
      <c r="F15" s="300"/>
      <c r="I15" s="300"/>
    </row>
    <row r="16" spans="1:11" s="42" customFormat="1" ht="23.25" customHeight="1" x14ac:dyDescent="0.25">
      <c r="A16" s="48" t="s">
        <v>133</v>
      </c>
      <c r="C16" s="241"/>
      <c r="E16" s="869" t="s">
        <v>1104</v>
      </c>
      <c r="F16" s="240"/>
      <c r="I16" s="296"/>
    </row>
    <row r="17" spans="3:9" s="297" customFormat="1" ht="12.75" x14ac:dyDescent="0.25">
      <c r="C17" s="298" t="s">
        <v>131</v>
      </c>
      <c r="E17" s="298" t="s">
        <v>132</v>
      </c>
      <c r="F17" s="299"/>
      <c r="I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501</v>
      </c>
      <c r="B3" s="1264"/>
      <c r="C3" s="1264"/>
      <c r="D3" s="1264"/>
      <c r="E3" s="1264"/>
      <c r="F3" s="1264"/>
      <c r="G3" s="700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737" t="s">
        <v>282</v>
      </c>
      <c r="B9" s="737" t="s">
        <v>297</v>
      </c>
      <c r="C9" s="737" t="s">
        <v>346</v>
      </c>
      <c r="D9" s="738" t="s">
        <v>347</v>
      </c>
      <c r="E9" s="737" t="s">
        <v>348</v>
      </c>
      <c r="F9" s="737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742" customFormat="1" ht="54" customHeight="1" x14ac:dyDescent="0.25">
      <c r="A11" s="739">
        <v>1</v>
      </c>
      <c r="B11" s="131" t="s">
        <v>781</v>
      </c>
      <c r="C11" s="715"/>
      <c r="D11" s="715"/>
      <c r="E11" s="715"/>
      <c r="F11" s="356"/>
      <c r="G11" s="356"/>
      <c r="H11" s="740"/>
      <c r="I11" s="741">
        <f>F11-H11</f>
        <v>0</v>
      </c>
      <c r="O11" s="743"/>
    </row>
    <row r="12" spans="1:15" s="742" customFormat="1" ht="21.75" customHeight="1" x14ac:dyDescent="0.25">
      <c r="A12" s="739"/>
      <c r="B12" s="131"/>
      <c r="C12" s="715"/>
      <c r="D12" s="715"/>
      <c r="E12" s="715"/>
      <c r="F12" s="356"/>
      <c r="G12" s="356"/>
      <c r="H12" s="740"/>
      <c r="I12" s="741">
        <f>F12-H12</f>
        <v>0</v>
      </c>
      <c r="K12" s="744"/>
      <c r="N12" s="745"/>
      <c r="O12" s="743"/>
    </row>
    <row r="13" spans="1:15" s="742" customFormat="1" ht="21.75" customHeight="1" x14ac:dyDescent="0.25">
      <c r="A13" s="739"/>
      <c r="B13" s="131"/>
      <c r="C13" s="715"/>
      <c r="D13" s="715"/>
      <c r="E13" s="715"/>
      <c r="F13" s="356"/>
      <c r="G13" s="356"/>
      <c r="H13" s="740"/>
      <c r="I13" s="741">
        <f>F13-H13</f>
        <v>0</v>
      </c>
      <c r="O13" s="743"/>
    </row>
    <row r="14" spans="1:15" s="115" customFormat="1" ht="21.75" customHeight="1" x14ac:dyDescent="0.3">
      <c r="A14" s="438"/>
      <c r="B14" s="439" t="s">
        <v>295</v>
      </c>
      <c r="C14" s="440" t="s">
        <v>305</v>
      </c>
      <c r="D14" s="440" t="s">
        <v>305</v>
      </c>
      <c r="E14" s="440" t="s">
        <v>305</v>
      </c>
      <c r="F14" s="441">
        <f>SUM(F11:F13)</f>
        <v>0</v>
      </c>
      <c r="G14" s="357" t="s">
        <v>366</v>
      </c>
      <c r="H14" s="312">
        <f>H13</f>
        <v>0</v>
      </c>
      <c r="I14" s="312">
        <f>I13</f>
        <v>0</v>
      </c>
      <c r="O14" s="116"/>
    </row>
    <row r="15" spans="1:15" s="115" customFormat="1" ht="18.75" x14ac:dyDescent="0.3">
      <c r="A15" s="53"/>
      <c r="B15" s="53"/>
      <c r="C15" s="53"/>
      <c r="D15" s="53"/>
      <c r="E15" s="53"/>
      <c r="F15" s="53"/>
      <c r="G15" s="314"/>
      <c r="H15" s="316"/>
      <c r="I15" s="316"/>
      <c r="O15" s="116"/>
    </row>
    <row r="16" spans="1:15" s="699" customFormat="1" ht="23.25" customHeight="1" x14ac:dyDescent="0.25">
      <c r="A16" s="696" t="s">
        <v>762</v>
      </c>
      <c r="D16" s="697"/>
      <c r="F16" s="864" t="s">
        <v>1101</v>
      </c>
      <c r="I16" s="296"/>
    </row>
    <row r="17" spans="1:15" s="297" customFormat="1" ht="12.75" x14ac:dyDescent="0.25">
      <c r="D17" s="298" t="s">
        <v>131</v>
      </c>
      <c r="F17" s="298" t="s">
        <v>132</v>
      </c>
      <c r="I17" s="299"/>
    </row>
    <row r="18" spans="1:15" s="41" customFormat="1" ht="15.75" x14ac:dyDescent="0.25">
      <c r="I18" s="300"/>
    </row>
    <row r="19" spans="1:15" s="699" customFormat="1" ht="23.25" customHeight="1" x14ac:dyDescent="0.25">
      <c r="A19" s="696" t="s">
        <v>133</v>
      </c>
      <c r="D19" s="697"/>
      <c r="F19" s="869" t="s">
        <v>1104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115" customFormat="1" ht="18.75" x14ac:dyDescent="0.3">
      <c r="B21" s="119"/>
      <c r="C21" s="119"/>
      <c r="D21" s="119"/>
      <c r="E21" s="120"/>
      <c r="F21" s="120"/>
      <c r="G21" s="120"/>
      <c r="O21" s="116"/>
    </row>
    <row r="22" spans="1:15" ht="18.75" x14ac:dyDescent="0.3">
      <c r="B22" s="119"/>
      <c r="C22" s="119"/>
      <c r="D22" s="119"/>
      <c r="E22" s="119"/>
      <c r="F22" s="119"/>
      <c r="G22" s="119"/>
    </row>
    <row r="23" spans="1:15" ht="18.75" x14ac:dyDescent="0.3">
      <c r="B23" s="119"/>
      <c r="C23" s="119"/>
      <c r="D23" s="119"/>
      <c r="E23" s="119"/>
      <c r="F23" s="119"/>
      <c r="G23" s="119"/>
    </row>
    <row r="24" spans="1:15" ht="18.75" x14ac:dyDescent="0.3">
      <c r="B24" s="53"/>
      <c r="C24" s="53"/>
      <c r="D24" s="53"/>
      <c r="E24" s="53"/>
      <c r="F24" s="53"/>
      <c r="G24" s="53"/>
    </row>
    <row r="30" spans="1:15" x14ac:dyDescent="0.25">
      <c r="F30" s="121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567</v>
      </c>
      <c r="B3" s="1264"/>
      <c r="C3" s="1264"/>
      <c r="D3" s="1264"/>
      <c r="E3" s="1264"/>
      <c r="F3" s="1264"/>
      <c r="G3" s="70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737" t="s">
        <v>282</v>
      </c>
      <c r="B9" s="737" t="s">
        <v>297</v>
      </c>
      <c r="C9" s="737" t="s">
        <v>346</v>
      </c>
      <c r="D9" s="738" t="s">
        <v>347</v>
      </c>
      <c r="E9" s="737" t="s">
        <v>348</v>
      </c>
      <c r="F9" s="737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742" customFormat="1" ht="54" customHeight="1" x14ac:dyDescent="0.25">
      <c r="A11" s="739">
        <v>1</v>
      </c>
      <c r="B11" s="131" t="s">
        <v>781</v>
      </c>
      <c r="C11" s="715"/>
      <c r="D11" s="715"/>
      <c r="E11" s="715"/>
      <c r="F11" s="356"/>
      <c r="G11" s="356"/>
      <c r="H11" s="740"/>
      <c r="I11" s="741">
        <f>F11-H11</f>
        <v>0</v>
      </c>
      <c r="O11" s="743"/>
    </row>
    <row r="12" spans="1:15" s="742" customFormat="1" ht="21.75" customHeight="1" x14ac:dyDescent="0.25">
      <c r="A12" s="739"/>
      <c r="B12" s="131"/>
      <c r="C12" s="715"/>
      <c r="D12" s="715"/>
      <c r="E12" s="715"/>
      <c r="F12" s="356"/>
      <c r="G12" s="356"/>
      <c r="H12" s="740"/>
      <c r="I12" s="741">
        <f>F12-H12</f>
        <v>0</v>
      </c>
      <c r="K12" s="744"/>
      <c r="N12" s="745"/>
      <c r="O12" s="743"/>
    </row>
    <row r="13" spans="1:15" s="742" customFormat="1" ht="21.75" customHeight="1" x14ac:dyDescent="0.25">
      <c r="A13" s="739"/>
      <c r="B13" s="131"/>
      <c r="C13" s="715"/>
      <c r="D13" s="715"/>
      <c r="E13" s="715"/>
      <c r="F13" s="356"/>
      <c r="G13" s="356"/>
      <c r="H13" s="740"/>
      <c r="I13" s="741">
        <f>F13-H13</f>
        <v>0</v>
      </c>
      <c r="O13" s="743"/>
    </row>
    <row r="14" spans="1:15" s="115" customFormat="1" ht="21.75" customHeight="1" x14ac:dyDescent="0.3">
      <c r="A14" s="438"/>
      <c r="B14" s="439" t="s">
        <v>295</v>
      </c>
      <c r="C14" s="440" t="s">
        <v>305</v>
      </c>
      <c r="D14" s="440" t="s">
        <v>305</v>
      </c>
      <c r="E14" s="440" t="s">
        <v>305</v>
      </c>
      <c r="F14" s="441">
        <f>SUM(F11:F13)</f>
        <v>0</v>
      </c>
      <c r="G14" s="357" t="s">
        <v>366</v>
      </c>
      <c r="H14" s="312">
        <f>H13</f>
        <v>0</v>
      </c>
      <c r="I14" s="312">
        <f>I13</f>
        <v>0</v>
      </c>
      <c r="O14" s="116"/>
    </row>
    <row r="15" spans="1:15" s="115" customFormat="1" ht="18.75" x14ac:dyDescent="0.3">
      <c r="A15" s="53"/>
      <c r="B15" s="53"/>
      <c r="C15" s="53"/>
      <c r="D15" s="53"/>
      <c r="E15" s="53"/>
      <c r="F15" s="53"/>
      <c r="G15" s="314"/>
      <c r="H15" s="316"/>
      <c r="I15" s="316"/>
      <c r="O15" s="116"/>
    </row>
    <row r="16" spans="1:15" s="704" customFormat="1" ht="23.25" customHeight="1" x14ac:dyDescent="0.25">
      <c r="A16" s="701" t="s">
        <v>762</v>
      </c>
      <c r="D16" s="702"/>
      <c r="F16" s="864" t="s">
        <v>1101</v>
      </c>
      <c r="I16" s="296"/>
    </row>
    <row r="17" spans="1:15" s="297" customFormat="1" ht="12.75" x14ac:dyDescent="0.25">
      <c r="D17" s="298" t="s">
        <v>131</v>
      </c>
      <c r="F17" s="298" t="s">
        <v>132</v>
      </c>
      <c r="I17" s="299"/>
    </row>
    <row r="18" spans="1:15" s="41" customFormat="1" ht="15.75" x14ac:dyDescent="0.25">
      <c r="I18" s="300"/>
    </row>
    <row r="19" spans="1:15" s="704" customFormat="1" ht="23.25" customHeight="1" x14ac:dyDescent="0.25">
      <c r="A19" s="701" t="s">
        <v>133</v>
      </c>
      <c r="D19" s="702"/>
      <c r="F19" s="869" t="s">
        <v>1104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115" customFormat="1" ht="18.75" x14ac:dyDescent="0.3">
      <c r="B21" s="119"/>
      <c r="C21" s="119"/>
      <c r="D21" s="119"/>
      <c r="E21" s="120"/>
      <c r="F21" s="120"/>
      <c r="G21" s="120"/>
      <c r="O21" s="116"/>
    </row>
    <row r="22" spans="1:15" ht="18.75" x14ac:dyDescent="0.3">
      <c r="B22" s="119"/>
      <c r="C22" s="119"/>
      <c r="D22" s="119"/>
      <c r="E22" s="119"/>
      <c r="F22" s="119"/>
      <c r="G22" s="119"/>
    </row>
    <row r="23" spans="1:15" ht="18.75" x14ac:dyDescent="0.3">
      <c r="B23" s="119"/>
      <c r="C23" s="119"/>
      <c r="D23" s="119"/>
      <c r="E23" s="119"/>
      <c r="F23" s="119"/>
      <c r="G23" s="119"/>
    </row>
    <row r="24" spans="1:15" ht="18.75" x14ac:dyDescent="0.3">
      <c r="B24" s="53"/>
      <c r="C24" s="53"/>
      <c r="D24" s="53"/>
      <c r="E24" s="53"/>
      <c r="F24" s="53"/>
      <c r="G24" s="53"/>
    </row>
    <row r="30" spans="1:15" x14ac:dyDescent="0.25">
      <c r="F30" s="121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567</v>
      </c>
      <c r="B3" s="1264"/>
      <c r="C3" s="1264"/>
      <c r="D3" s="1264"/>
      <c r="E3" s="1264"/>
      <c r="F3" s="1264"/>
      <c r="G3" s="709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737" t="s">
        <v>282</v>
      </c>
      <c r="B9" s="737" t="s">
        <v>297</v>
      </c>
      <c r="C9" s="737" t="s">
        <v>346</v>
      </c>
      <c r="D9" s="738" t="s">
        <v>347</v>
      </c>
      <c r="E9" s="737" t="s">
        <v>348</v>
      </c>
      <c r="F9" s="737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742" customFormat="1" ht="54" customHeight="1" x14ac:dyDescent="0.25">
      <c r="A11" s="739">
        <v>1</v>
      </c>
      <c r="B11" s="131" t="s">
        <v>781</v>
      </c>
      <c r="C11" s="715"/>
      <c r="D11" s="715"/>
      <c r="E11" s="715"/>
      <c r="F11" s="356"/>
      <c r="G11" s="356"/>
      <c r="H11" s="740"/>
      <c r="I11" s="741">
        <f>F11-H11</f>
        <v>0</v>
      </c>
      <c r="O11" s="743"/>
    </row>
    <row r="12" spans="1:15" s="742" customFormat="1" ht="21.75" customHeight="1" x14ac:dyDescent="0.25">
      <c r="A12" s="739"/>
      <c r="B12" s="131"/>
      <c r="C12" s="715"/>
      <c r="D12" s="715"/>
      <c r="E12" s="715"/>
      <c r="F12" s="356"/>
      <c r="G12" s="356"/>
      <c r="H12" s="740"/>
      <c r="I12" s="741">
        <f>F12-H12</f>
        <v>0</v>
      </c>
      <c r="K12" s="744"/>
      <c r="N12" s="745"/>
      <c r="O12" s="743"/>
    </row>
    <row r="13" spans="1:15" s="742" customFormat="1" ht="21.75" customHeight="1" x14ac:dyDescent="0.25">
      <c r="A13" s="739"/>
      <c r="B13" s="131"/>
      <c r="C13" s="715"/>
      <c r="D13" s="715"/>
      <c r="E13" s="715"/>
      <c r="F13" s="356"/>
      <c r="G13" s="356"/>
      <c r="H13" s="740"/>
      <c r="I13" s="741">
        <f>F13-H13</f>
        <v>0</v>
      </c>
      <c r="O13" s="743"/>
    </row>
    <row r="14" spans="1:15" s="115" customFormat="1" ht="21.75" customHeight="1" x14ac:dyDescent="0.3">
      <c r="A14" s="438"/>
      <c r="B14" s="439" t="s">
        <v>295</v>
      </c>
      <c r="C14" s="440" t="s">
        <v>305</v>
      </c>
      <c r="D14" s="440" t="s">
        <v>305</v>
      </c>
      <c r="E14" s="440" t="s">
        <v>305</v>
      </c>
      <c r="F14" s="441">
        <f>SUM(F11:F13)</f>
        <v>0</v>
      </c>
      <c r="G14" s="357" t="s">
        <v>366</v>
      </c>
      <c r="H14" s="312">
        <f>H13</f>
        <v>0</v>
      </c>
      <c r="I14" s="312">
        <f>I13</f>
        <v>0</v>
      </c>
      <c r="O14" s="116"/>
    </row>
    <row r="15" spans="1:15" s="115" customFormat="1" ht="18.75" x14ac:dyDescent="0.3">
      <c r="A15" s="53"/>
      <c r="B15" s="53"/>
      <c r="C15" s="53"/>
      <c r="D15" s="53"/>
      <c r="E15" s="53"/>
      <c r="F15" s="53"/>
      <c r="G15" s="314"/>
      <c r="H15" s="316"/>
      <c r="I15" s="316"/>
      <c r="O15" s="116"/>
    </row>
    <row r="16" spans="1:15" s="704" customFormat="1" ht="23.25" customHeight="1" x14ac:dyDescent="0.25">
      <c r="A16" s="701" t="s">
        <v>762</v>
      </c>
      <c r="D16" s="702"/>
      <c r="F16" s="864" t="s">
        <v>1101</v>
      </c>
      <c r="I16" s="296"/>
    </row>
    <row r="17" spans="1:15" s="297" customFormat="1" ht="12.75" x14ac:dyDescent="0.25">
      <c r="D17" s="298" t="s">
        <v>131</v>
      </c>
      <c r="F17" s="298" t="s">
        <v>132</v>
      </c>
      <c r="I17" s="299"/>
    </row>
    <row r="18" spans="1:15" s="41" customFormat="1" ht="15.75" x14ac:dyDescent="0.25">
      <c r="I18" s="300"/>
    </row>
    <row r="19" spans="1:15" s="704" customFormat="1" ht="23.25" customHeight="1" x14ac:dyDescent="0.25">
      <c r="A19" s="701" t="s">
        <v>133</v>
      </c>
      <c r="D19" s="702"/>
      <c r="F19" s="869" t="s">
        <v>1104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115" customFormat="1" ht="18.75" x14ac:dyDescent="0.3">
      <c r="B21" s="119"/>
      <c r="C21" s="119"/>
      <c r="D21" s="119"/>
      <c r="E21" s="120"/>
      <c r="F21" s="120"/>
      <c r="G21" s="120"/>
      <c r="O21" s="116"/>
    </row>
    <row r="22" spans="1:15" ht="18.75" x14ac:dyDescent="0.3">
      <c r="B22" s="119"/>
      <c r="C22" s="119"/>
      <c r="D22" s="119"/>
      <c r="E22" s="119"/>
      <c r="F22" s="119"/>
      <c r="G22" s="119"/>
    </row>
    <row r="23" spans="1:15" ht="18.75" x14ac:dyDescent="0.3">
      <c r="B23" s="119"/>
      <c r="C23" s="119"/>
      <c r="D23" s="119"/>
      <c r="E23" s="119"/>
      <c r="F23" s="119"/>
      <c r="G23" s="119"/>
    </row>
    <row r="24" spans="1:15" ht="18.75" x14ac:dyDescent="0.3">
      <c r="B24" s="53"/>
      <c r="C24" s="53"/>
      <c r="D24" s="53"/>
      <c r="E24" s="53"/>
      <c r="F24" s="53"/>
      <c r="G24" s="53"/>
    </row>
    <row r="30" spans="1:15" x14ac:dyDescent="0.25">
      <c r="F30" s="121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K80"/>
  <sheetViews>
    <sheetView view="pageBreakPreview" topLeftCell="A7" zoomScale="80" zoomScaleSheetLayoutView="8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4" width="24.28515625" style="122" customWidth="1"/>
    <col min="5" max="5" width="19.28515625" style="122" customWidth="1"/>
    <col min="6" max="6" width="2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9.140625" style="122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24"/>
    </row>
    <row r="9" spans="1:11" x14ac:dyDescent="0.3">
      <c r="A9" s="1270" t="s">
        <v>282</v>
      </c>
      <c r="B9" s="1270" t="s">
        <v>297</v>
      </c>
      <c r="C9" s="1314" t="s">
        <v>367</v>
      </c>
      <c r="D9" s="1315"/>
      <c r="E9" s="1314" t="s">
        <v>368</v>
      </c>
      <c r="F9" s="1315"/>
    </row>
    <row r="10" spans="1:11" ht="75" customHeight="1" x14ac:dyDescent="0.3">
      <c r="A10" s="1270"/>
      <c r="B10" s="1270"/>
      <c r="C10" s="708" t="s">
        <v>354</v>
      </c>
      <c r="D10" s="708" t="s">
        <v>369</v>
      </c>
      <c r="E10" s="708" t="s">
        <v>354</v>
      </c>
      <c r="F10" s="708" t="s">
        <v>369</v>
      </c>
    </row>
    <row r="11" spans="1:11" x14ac:dyDescent="0.3">
      <c r="A11" s="708">
        <v>1</v>
      </c>
      <c r="B11" s="708">
        <v>2</v>
      </c>
      <c r="C11" s="483">
        <v>3</v>
      </c>
      <c r="D11" s="483">
        <v>4</v>
      </c>
      <c r="E11" s="483">
        <v>5</v>
      </c>
      <c r="F11" s="710">
        <v>6</v>
      </c>
      <c r="G11" s="306" t="s">
        <v>357</v>
      </c>
      <c r="H11" s="306" t="s">
        <v>302</v>
      </c>
      <c r="I11" s="306" t="s">
        <v>303</v>
      </c>
    </row>
    <row r="12" spans="1:11" s="123" customFormat="1" x14ac:dyDescent="0.3">
      <c r="A12" s="627">
        <v>1</v>
      </c>
      <c r="B12" s="628" t="s">
        <v>370</v>
      </c>
      <c r="C12" s="629" t="s">
        <v>305</v>
      </c>
      <c r="D12" s="630">
        <f>SUM(D14:D34)</f>
        <v>0</v>
      </c>
      <c r="E12" s="631" t="s">
        <v>305</v>
      </c>
      <c r="F12" s="632">
        <f>SUM(F13:F34)</f>
        <v>0</v>
      </c>
      <c r="G12" s="309"/>
      <c r="H12" s="310"/>
      <c r="I12" s="311"/>
    </row>
    <row r="13" spans="1:11" hidden="1" x14ac:dyDescent="0.3">
      <c r="A13" s="126"/>
      <c r="B13" s="125" t="s">
        <v>199</v>
      </c>
      <c r="C13" s="317"/>
      <c r="D13" s="318"/>
      <c r="E13" s="317"/>
      <c r="F13" s="319"/>
      <c r="G13" s="309"/>
      <c r="H13" s="310"/>
      <c r="I13" s="311">
        <f t="shared" ref="I13:I69" si="0">F13-H13</f>
        <v>0</v>
      </c>
    </row>
    <row r="14" spans="1:11" hidden="1" x14ac:dyDescent="0.3">
      <c r="A14" s="126"/>
      <c r="B14" s="320"/>
      <c r="C14" s="317"/>
      <c r="D14" s="318"/>
      <c r="E14" s="317"/>
      <c r="F14" s="319"/>
      <c r="G14" s="309"/>
      <c r="H14" s="310"/>
      <c r="I14" s="311">
        <f t="shared" si="0"/>
        <v>0</v>
      </c>
    </row>
    <row r="15" spans="1:11" hidden="1" x14ac:dyDescent="0.3">
      <c r="A15" s="126"/>
      <c r="B15" s="320"/>
      <c r="C15" s="317"/>
      <c r="D15" s="318"/>
      <c r="E15" s="317"/>
      <c r="F15" s="319"/>
      <c r="G15" s="309"/>
      <c r="H15" s="310"/>
      <c r="I15" s="311">
        <f t="shared" si="0"/>
        <v>0</v>
      </c>
    </row>
    <row r="16" spans="1:11" hidden="1" x14ac:dyDescent="0.3">
      <c r="A16" s="126"/>
      <c r="B16" s="320"/>
      <c r="C16" s="317"/>
      <c r="D16" s="318"/>
      <c r="E16" s="317"/>
      <c r="F16" s="319"/>
      <c r="G16" s="309"/>
      <c r="H16" s="310"/>
      <c r="I16" s="311">
        <f t="shared" si="0"/>
        <v>0</v>
      </c>
    </row>
    <row r="17" spans="1:9" hidden="1" x14ac:dyDescent="0.3">
      <c r="A17" s="126"/>
      <c r="B17" s="320"/>
      <c r="C17" s="317"/>
      <c r="D17" s="318"/>
      <c r="E17" s="317"/>
      <c r="F17" s="319"/>
      <c r="G17" s="309"/>
      <c r="H17" s="310"/>
      <c r="I17" s="311">
        <f t="shared" si="0"/>
        <v>0</v>
      </c>
    </row>
    <row r="18" spans="1:9" hidden="1" x14ac:dyDescent="0.3">
      <c r="A18" s="126"/>
      <c r="B18" s="320"/>
      <c r="C18" s="317"/>
      <c r="D18" s="318"/>
      <c r="E18" s="317"/>
      <c r="F18" s="319"/>
      <c r="G18" s="309"/>
      <c r="H18" s="310"/>
      <c r="I18" s="311">
        <f t="shared" si="0"/>
        <v>0</v>
      </c>
    </row>
    <row r="19" spans="1:9" hidden="1" x14ac:dyDescent="0.3">
      <c r="A19" s="126"/>
      <c r="B19" s="320"/>
      <c r="C19" s="317"/>
      <c r="D19" s="318"/>
      <c r="E19" s="317"/>
      <c r="F19" s="319"/>
      <c r="G19" s="309"/>
      <c r="H19" s="310"/>
      <c r="I19" s="311">
        <f t="shared" si="0"/>
        <v>0</v>
      </c>
    </row>
    <row r="20" spans="1:9" hidden="1" x14ac:dyDescent="0.3">
      <c r="A20" s="126"/>
      <c r="B20" s="320"/>
      <c r="C20" s="317"/>
      <c r="D20" s="318"/>
      <c r="E20" s="317"/>
      <c r="F20" s="319"/>
      <c r="G20" s="309"/>
      <c r="H20" s="310"/>
      <c r="I20" s="311">
        <f t="shared" si="0"/>
        <v>0</v>
      </c>
    </row>
    <row r="21" spans="1:9" hidden="1" x14ac:dyDescent="0.3">
      <c r="A21" s="126"/>
      <c r="B21" s="320"/>
      <c r="C21" s="317"/>
      <c r="D21" s="318"/>
      <c r="E21" s="317"/>
      <c r="F21" s="319"/>
      <c r="G21" s="309"/>
      <c r="H21" s="310"/>
      <c r="I21" s="311">
        <f t="shared" si="0"/>
        <v>0</v>
      </c>
    </row>
    <row r="22" spans="1:9" hidden="1" x14ac:dyDescent="0.3">
      <c r="A22" s="126"/>
      <c r="B22" s="320"/>
      <c r="C22" s="317"/>
      <c r="D22" s="318"/>
      <c r="E22" s="317"/>
      <c r="F22" s="319"/>
      <c r="G22" s="309"/>
      <c r="H22" s="310"/>
      <c r="I22" s="311">
        <f t="shared" si="0"/>
        <v>0</v>
      </c>
    </row>
    <row r="23" spans="1:9" hidden="1" x14ac:dyDescent="0.3">
      <c r="A23" s="126"/>
      <c r="B23" s="320"/>
      <c r="C23" s="317"/>
      <c r="D23" s="318"/>
      <c r="E23" s="317"/>
      <c r="F23" s="319"/>
      <c r="G23" s="309"/>
      <c r="H23" s="310"/>
      <c r="I23" s="311">
        <f t="shared" si="0"/>
        <v>0</v>
      </c>
    </row>
    <row r="24" spans="1:9" hidden="1" x14ac:dyDescent="0.3">
      <c r="A24" s="126"/>
      <c r="B24" s="320"/>
      <c r="C24" s="317"/>
      <c r="D24" s="318"/>
      <c r="E24" s="317"/>
      <c r="F24" s="319"/>
      <c r="G24" s="309"/>
      <c r="H24" s="310"/>
      <c r="I24" s="311">
        <f t="shared" si="0"/>
        <v>0</v>
      </c>
    </row>
    <row r="25" spans="1:9" hidden="1" x14ac:dyDescent="0.3">
      <c r="A25" s="126"/>
      <c r="B25" s="320"/>
      <c r="C25" s="317"/>
      <c r="D25" s="318"/>
      <c r="E25" s="317"/>
      <c r="F25" s="319"/>
      <c r="G25" s="309"/>
      <c r="H25" s="310"/>
      <c r="I25" s="311">
        <f t="shared" si="0"/>
        <v>0</v>
      </c>
    </row>
    <row r="26" spans="1:9" hidden="1" x14ac:dyDescent="0.3">
      <c r="A26" s="126"/>
      <c r="B26" s="320"/>
      <c r="C26" s="317"/>
      <c r="D26" s="318"/>
      <c r="E26" s="317"/>
      <c r="F26" s="319"/>
      <c r="G26" s="309"/>
      <c r="H26" s="310"/>
      <c r="I26" s="311">
        <f t="shared" si="0"/>
        <v>0</v>
      </c>
    </row>
    <row r="27" spans="1:9" hidden="1" x14ac:dyDescent="0.3">
      <c r="A27" s="126"/>
      <c r="B27" s="320"/>
      <c r="C27" s="317"/>
      <c r="D27" s="318"/>
      <c r="E27" s="317"/>
      <c r="F27" s="319"/>
      <c r="G27" s="309"/>
      <c r="H27" s="310"/>
      <c r="I27" s="311">
        <f t="shared" si="0"/>
        <v>0</v>
      </c>
    </row>
    <row r="28" spans="1:9" hidden="1" x14ac:dyDescent="0.3">
      <c r="A28" s="126"/>
      <c r="B28" s="320"/>
      <c r="C28" s="317"/>
      <c r="D28" s="318"/>
      <c r="E28" s="317"/>
      <c r="F28" s="319"/>
      <c r="G28" s="309"/>
      <c r="H28" s="310"/>
      <c r="I28" s="311">
        <f t="shared" si="0"/>
        <v>0</v>
      </c>
    </row>
    <row r="29" spans="1:9" ht="20.25" hidden="1" customHeight="1" x14ac:dyDescent="0.3">
      <c r="A29" s="126"/>
      <c r="B29" s="125"/>
      <c r="C29" s="317"/>
      <c r="D29" s="318"/>
      <c r="E29" s="317"/>
      <c r="F29" s="319"/>
      <c r="G29" s="309"/>
      <c r="H29" s="310"/>
      <c r="I29" s="311">
        <f t="shared" si="0"/>
        <v>0</v>
      </c>
    </row>
    <row r="30" spans="1:9" ht="20.25" hidden="1" customHeight="1" x14ac:dyDescent="0.3">
      <c r="A30" s="126"/>
      <c r="B30" s="125"/>
      <c r="C30" s="317"/>
      <c r="D30" s="318"/>
      <c r="E30" s="317"/>
      <c r="F30" s="319"/>
      <c r="G30" s="309"/>
      <c r="H30" s="310"/>
      <c r="I30" s="311">
        <f t="shared" si="0"/>
        <v>0</v>
      </c>
    </row>
    <row r="31" spans="1:9" ht="22.5" hidden="1" customHeight="1" x14ac:dyDescent="0.3">
      <c r="A31" s="126"/>
      <c r="B31" s="125"/>
      <c r="C31" s="317"/>
      <c r="D31" s="318"/>
      <c r="E31" s="317"/>
      <c r="F31" s="319"/>
      <c r="G31" s="309"/>
      <c r="H31" s="310"/>
      <c r="I31" s="311">
        <f t="shared" si="0"/>
        <v>0</v>
      </c>
    </row>
    <row r="32" spans="1:9" ht="22.5" hidden="1" customHeight="1" x14ac:dyDescent="0.3">
      <c r="A32" s="126"/>
      <c r="B32" s="125"/>
      <c r="C32" s="317"/>
      <c r="D32" s="318"/>
      <c r="E32" s="317"/>
      <c r="F32" s="319"/>
      <c r="G32" s="309"/>
      <c r="H32" s="310"/>
      <c r="I32" s="311">
        <f t="shared" si="0"/>
        <v>0</v>
      </c>
    </row>
    <row r="33" spans="1:9" ht="22.5" hidden="1" customHeight="1" x14ac:dyDescent="0.3">
      <c r="A33" s="126"/>
      <c r="B33" s="125"/>
      <c r="C33" s="317"/>
      <c r="D33" s="318"/>
      <c r="E33" s="317"/>
      <c r="F33" s="319"/>
      <c r="G33" s="309"/>
      <c r="H33" s="310"/>
      <c r="I33" s="311">
        <f t="shared" si="0"/>
        <v>0</v>
      </c>
    </row>
    <row r="34" spans="1:9" hidden="1" x14ac:dyDescent="0.3">
      <c r="A34" s="126"/>
      <c r="B34" s="125"/>
      <c r="C34" s="317"/>
      <c r="D34" s="318"/>
      <c r="E34" s="317"/>
      <c r="F34" s="319"/>
      <c r="G34" s="309"/>
      <c r="H34" s="310"/>
      <c r="I34" s="311">
        <f t="shared" si="0"/>
        <v>0</v>
      </c>
    </row>
    <row r="35" spans="1:9" s="123" customFormat="1" x14ac:dyDescent="0.3">
      <c r="A35" s="627">
        <v>2</v>
      </c>
      <c r="B35" s="628" t="s">
        <v>371</v>
      </c>
      <c r="C35" s="629" t="s">
        <v>305</v>
      </c>
      <c r="D35" s="633">
        <f>SUM(D37:D40)</f>
        <v>0</v>
      </c>
      <c r="E35" s="629" t="s">
        <v>305</v>
      </c>
      <c r="F35" s="634">
        <f>SUM(F36:F40)</f>
        <v>0</v>
      </c>
      <c r="G35" s="309"/>
      <c r="H35" s="310"/>
      <c r="I35" s="311"/>
    </row>
    <row r="36" spans="1:9" hidden="1" x14ac:dyDescent="0.3">
      <c r="A36" s="126"/>
      <c r="B36" s="125" t="s">
        <v>199</v>
      </c>
      <c r="C36" s="317"/>
      <c r="D36" s="318"/>
      <c r="E36" s="317"/>
      <c r="F36" s="319"/>
      <c r="G36" s="309"/>
      <c r="H36" s="310"/>
      <c r="I36" s="311">
        <f t="shared" si="0"/>
        <v>0</v>
      </c>
    </row>
    <row r="37" spans="1:9" ht="21" hidden="1" customHeight="1" x14ac:dyDescent="0.3">
      <c r="A37" s="126"/>
      <c r="B37" s="125"/>
      <c r="C37" s="317"/>
      <c r="D37" s="318" t="s">
        <v>372</v>
      </c>
      <c r="E37" s="317"/>
      <c r="F37" s="319"/>
      <c r="G37" s="309"/>
      <c r="H37" s="310"/>
      <c r="I37" s="311">
        <f t="shared" si="0"/>
        <v>0</v>
      </c>
    </row>
    <row r="38" spans="1:9" hidden="1" x14ac:dyDescent="0.3">
      <c r="A38" s="126"/>
      <c r="B38" s="125"/>
      <c r="C38" s="317"/>
      <c r="D38" s="318"/>
      <c r="E38" s="317"/>
      <c r="F38" s="319"/>
      <c r="G38" s="309"/>
      <c r="H38" s="310"/>
      <c r="I38" s="311">
        <f t="shared" si="0"/>
        <v>0</v>
      </c>
    </row>
    <row r="39" spans="1:9" hidden="1" x14ac:dyDescent="0.3">
      <c r="A39" s="126"/>
      <c r="B39" s="125"/>
      <c r="C39" s="317"/>
      <c r="D39" s="318"/>
      <c r="E39" s="317"/>
      <c r="F39" s="319"/>
      <c r="G39" s="309"/>
      <c r="H39" s="310"/>
      <c r="I39" s="311">
        <f t="shared" si="0"/>
        <v>0</v>
      </c>
    </row>
    <row r="40" spans="1:9" hidden="1" x14ac:dyDescent="0.3">
      <c r="A40" s="126"/>
      <c r="B40" s="125"/>
      <c r="C40" s="317"/>
      <c r="D40" s="318"/>
      <c r="E40" s="317"/>
      <c r="F40" s="319"/>
      <c r="G40" s="309"/>
      <c r="H40" s="310"/>
      <c r="I40" s="311">
        <f t="shared" si="0"/>
        <v>0</v>
      </c>
    </row>
    <row r="41" spans="1:9" x14ac:dyDescent="0.3">
      <c r="A41" s="627">
        <v>3</v>
      </c>
      <c r="B41" s="628" t="s">
        <v>373</v>
      </c>
      <c r="C41" s="629" t="s">
        <v>305</v>
      </c>
      <c r="D41" s="633">
        <f>SUM(D43:D57)</f>
        <v>0</v>
      </c>
      <c r="E41" s="629" t="s">
        <v>305</v>
      </c>
      <c r="F41" s="634">
        <f>SUM(F42:F49)</f>
        <v>0</v>
      </c>
      <c r="G41" s="309"/>
      <c r="H41" s="310"/>
      <c r="I41" s="311"/>
    </row>
    <row r="42" spans="1:9" hidden="1" x14ac:dyDescent="0.3">
      <c r="A42" s="126"/>
      <c r="B42" s="125" t="s">
        <v>199</v>
      </c>
      <c r="C42" s="317"/>
      <c r="D42" s="318"/>
      <c r="E42" s="317"/>
      <c r="F42" s="319"/>
      <c r="G42" s="309"/>
      <c r="H42" s="310"/>
      <c r="I42" s="311">
        <f t="shared" si="0"/>
        <v>0</v>
      </c>
    </row>
    <row r="43" spans="1:9" ht="23.45" hidden="1" customHeight="1" x14ac:dyDescent="0.3">
      <c r="A43" s="126"/>
      <c r="B43" s="148"/>
      <c r="C43" s="625"/>
      <c r="D43" s="319"/>
      <c r="E43" s="625"/>
      <c r="F43" s="319"/>
      <c r="G43" s="309"/>
      <c r="H43" s="310"/>
      <c r="I43" s="311">
        <f t="shared" ref="I43:I49" si="1">D43-H43</f>
        <v>0</v>
      </c>
    </row>
    <row r="44" spans="1:9" ht="23.45" hidden="1" customHeight="1" x14ac:dyDescent="0.3">
      <c r="A44" s="126"/>
      <c r="B44" s="148"/>
      <c r="C44" s="625"/>
      <c r="D44" s="319"/>
      <c r="E44" s="625"/>
      <c r="F44" s="319"/>
      <c r="G44" s="309"/>
      <c r="H44" s="310"/>
      <c r="I44" s="311">
        <f t="shared" si="1"/>
        <v>0</v>
      </c>
    </row>
    <row r="45" spans="1:9" ht="23.45" hidden="1" customHeight="1" x14ac:dyDescent="0.3">
      <c r="A45" s="126"/>
      <c r="B45" s="148"/>
      <c r="C45" s="625"/>
      <c r="D45" s="319"/>
      <c r="E45" s="625"/>
      <c r="F45" s="319"/>
      <c r="G45" s="309"/>
      <c r="H45" s="310"/>
      <c r="I45" s="311">
        <f t="shared" si="1"/>
        <v>0</v>
      </c>
    </row>
    <row r="46" spans="1:9" ht="23.45" hidden="1" customHeight="1" x14ac:dyDescent="0.3">
      <c r="A46" s="126"/>
      <c r="B46" s="148"/>
      <c r="C46" s="625"/>
      <c r="D46" s="319"/>
      <c r="E46" s="625"/>
      <c r="F46" s="319"/>
      <c r="G46" s="309"/>
      <c r="H46" s="310"/>
      <c r="I46" s="311">
        <f t="shared" si="1"/>
        <v>0</v>
      </c>
    </row>
    <row r="47" spans="1:9" ht="23.45" hidden="1" customHeight="1" x14ac:dyDescent="0.3">
      <c r="A47" s="126"/>
      <c r="B47" s="148"/>
      <c r="C47" s="625"/>
      <c r="D47" s="319"/>
      <c r="E47" s="625"/>
      <c r="F47" s="319"/>
      <c r="G47" s="309"/>
      <c r="H47" s="310"/>
      <c r="I47" s="311">
        <f t="shared" si="1"/>
        <v>0</v>
      </c>
    </row>
    <row r="48" spans="1:9" ht="23.45" hidden="1" customHeight="1" x14ac:dyDescent="0.3">
      <c r="A48" s="126"/>
      <c r="B48" s="148"/>
      <c r="C48" s="625"/>
      <c r="D48" s="319"/>
      <c r="E48" s="625"/>
      <c r="F48" s="319"/>
      <c r="G48" s="309"/>
      <c r="H48" s="310"/>
      <c r="I48" s="311">
        <f t="shared" si="1"/>
        <v>0</v>
      </c>
    </row>
    <row r="49" spans="1:9" ht="24" hidden="1" customHeight="1" x14ac:dyDescent="0.3">
      <c r="A49" s="126"/>
      <c r="B49" s="149"/>
      <c r="C49" s="625"/>
      <c r="D49" s="319"/>
      <c r="E49" s="625"/>
      <c r="F49" s="319"/>
      <c r="G49" s="309"/>
      <c r="H49" s="310"/>
      <c r="I49" s="311">
        <f t="shared" si="1"/>
        <v>0</v>
      </c>
    </row>
    <row r="50" spans="1:9" s="123" customFormat="1" ht="20.25" customHeight="1" x14ac:dyDescent="0.3">
      <c r="A50" s="627">
        <v>4</v>
      </c>
      <c r="B50" s="627" t="s">
        <v>374</v>
      </c>
      <c r="C50" s="629" t="s">
        <v>305</v>
      </c>
      <c r="D50" s="633">
        <f>SUM(D57:D57)</f>
        <v>0</v>
      </c>
      <c r="E50" s="629" t="s">
        <v>305</v>
      </c>
      <c r="F50" s="634">
        <f>SUM(F51:F57)</f>
        <v>0</v>
      </c>
      <c r="G50" s="309"/>
      <c r="H50" s="310"/>
      <c r="I50" s="311"/>
    </row>
    <row r="51" spans="1:9" hidden="1" x14ac:dyDescent="0.3">
      <c r="A51" s="126"/>
      <c r="B51" s="148" t="s">
        <v>199</v>
      </c>
      <c r="C51" s="317"/>
      <c r="D51" s="318"/>
      <c r="E51" s="317"/>
      <c r="F51" s="319"/>
      <c r="G51" s="309"/>
      <c r="H51" s="310"/>
      <c r="I51" s="311">
        <f t="shared" si="0"/>
        <v>0</v>
      </c>
    </row>
    <row r="52" spans="1:9" hidden="1" x14ac:dyDescent="0.3">
      <c r="A52" s="126"/>
      <c r="B52" s="321"/>
      <c r="C52" s="317"/>
      <c r="D52" s="318"/>
      <c r="E52" s="317"/>
      <c r="F52" s="319"/>
      <c r="G52" s="309"/>
      <c r="H52" s="310"/>
      <c r="I52" s="311">
        <f t="shared" si="0"/>
        <v>0</v>
      </c>
    </row>
    <row r="53" spans="1:9" hidden="1" x14ac:dyDescent="0.3">
      <c r="A53" s="126"/>
      <c r="B53" s="148"/>
      <c r="C53" s="317"/>
      <c r="D53" s="318"/>
      <c r="E53" s="317"/>
      <c r="F53" s="319"/>
      <c r="G53" s="309"/>
      <c r="H53" s="310"/>
      <c r="I53" s="311">
        <f t="shared" si="0"/>
        <v>0</v>
      </c>
    </row>
    <row r="54" spans="1:9" hidden="1" x14ac:dyDescent="0.3">
      <c r="A54" s="126"/>
      <c r="B54" s="148"/>
      <c r="C54" s="317"/>
      <c r="D54" s="318"/>
      <c r="E54" s="317"/>
      <c r="F54" s="319"/>
      <c r="G54" s="309"/>
      <c r="H54" s="310"/>
      <c r="I54" s="311">
        <f t="shared" si="0"/>
        <v>0</v>
      </c>
    </row>
    <row r="55" spans="1:9" hidden="1" x14ac:dyDescent="0.3">
      <c r="A55" s="126"/>
      <c r="B55" s="148"/>
      <c r="C55" s="317"/>
      <c r="D55" s="318"/>
      <c r="E55" s="317"/>
      <c r="F55" s="319"/>
      <c r="G55" s="309"/>
      <c r="H55" s="310"/>
      <c r="I55" s="311">
        <f t="shared" si="0"/>
        <v>0</v>
      </c>
    </row>
    <row r="56" spans="1:9" hidden="1" x14ac:dyDescent="0.3">
      <c r="A56" s="126"/>
      <c r="B56" s="148"/>
      <c r="C56" s="317"/>
      <c r="D56" s="318"/>
      <c r="E56" s="317"/>
      <c r="F56" s="319"/>
      <c r="G56" s="309"/>
      <c r="H56" s="310"/>
      <c r="I56" s="311">
        <f t="shared" si="0"/>
        <v>0</v>
      </c>
    </row>
    <row r="57" spans="1:9" hidden="1" x14ac:dyDescent="0.3">
      <c r="A57" s="126"/>
      <c r="B57" s="148"/>
      <c r="C57" s="317"/>
      <c r="D57" s="318"/>
      <c r="E57" s="317"/>
      <c r="F57" s="319"/>
      <c r="G57" s="309"/>
      <c r="H57" s="310"/>
      <c r="I57" s="311">
        <f t="shared" si="0"/>
        <v>0</v>
      </c>
    </row>
    <row r="58" spans="1:9" s="123" customFormat="1" x14ac:dyDescent="0.3">
      <c r="A58" s="528">
        <v>5</v>
      </c>
      <c r="B58" s="528" t="s">
        <v>375</v>
      </c>
      <c r="C58" s="636" t="s">
        <v>305</v>
      </c>
      <c r="D58" s="575">
        <f>SUM(D59:D69)</f>
        <v>0</v>
      </c>
      <c r="E58" s="636" t="s">
        <v>305</v>
      </c>
      <c r="F58" s="637">
        <f>SUM(F59:F69)</f>
        <v>0</v>
      </c>
      <c r="G58" s="638"/>
      <c r="H58" s="639"/>
      <c r="I58" s="640"/>
    </row>
    <row r="59" spans="1:9" x14ac:dyDescent="0.3">
      <c r="A59" s="150"/>
      <c r="B59" s="151" t="s">
        <v>199</v>
      </c>
      <c r="C59" s="317"/>
      <c r="D59" s="318"/>
      <c r="E59" s="317"/>
      <c r="F59" s="319"/>
      <c r="G59" s="309"/>
      <c r="H59" s="310"/>
      <c r="I59" s="311">
        <f t="shared" si="0"/>
        <v>0</v>
      </c>
    </row>
    <row r="60" spans="1:9" x14ac:dyDescent="0.3">
      <c r="A60" s="126"/>
      <c r="B60" s="320"/>
      <c r="C60" s="317"/>
      <c r="D60" s="318"/>
      <c r="E60" s="317"/>
      <c r="F60" s="319"/>
      <c r="G60" s="309"/>
      <c r="H60" s="310"/>
      <c r="I60" s="311">
        <f t="shared" si="0"/>
        <v>0</v>
      </c>
    </row>
    <row r="61" spans="1:9" x14ac:dyDescent="0.3">
      <c r="A61" s="126"/>
      <c r="B61" s="320"/>
      <c r="C61" s="317"/>
      <c r="D61" s="318"/>
      <c r="E61" s="317"/>
      <c r="F61" s="319"/>
      <c r="G61" s="309"/>
      <c r="H61" s="310"/>
      <c r="I61" s="311">
        <f t="shared" si="0"/>
        <v>0</v>
      </c>
    </row>
    <row r="62" spans="1:9" x14ac:dyDescent="0.3">
      <c r="A62" s="126"/>
      <c r="B62" s="320"/>
      <c r="C62" s="317"/>
      <c r="D62" s="318"/>
      <c r="E62" s="317"/>
      <c r="F62" s="319"/>
      <c r="G62" s="309"/>
      <c r="H62" s="310"/>
      <c r="I62" s="311">
        <f t="shared" si="0"/>
        <v>0</v>
      </c>
    </row>
    <row r="63" spans="1:9" x14ac:dyDescent="0.3">
      <c r="A63" s="126"/>
      <c r="B63" s="320"/>
      <c r="C63" s="317"/>
      <c r="D63" s="318"/>
      <c r="E63" s="317"/>
      <c r="F63" s="319"/>
      <c r="G63" s="309"/>
      <c r="H63" s="310"/>
      <c r="I63" s="311">
        <f t="shared" si="0"/>
        <v>0</v>
      </c>
    </row>
    <row r="64" spans="1:9" x14ac:dyDescent="0.3">
      <c r="A64" s="126"/>
      <c r="B64" s="321"/>
      <c r="C64" s="317"/>
      <c r="D64" s="318"/>
      <c r="E64" s="317"/>
      <c r="F64" s="319"/>
      <c r="G64" s="309"/>
      <c r="H64" s="310"/>
      <c r="I64" s="311">
        <f t="shared" si="0"/>
        <v>0</v>
      </c>
    </row>
    <row r="65" spans="1:9" x14ac:dyDescent="0.3">
      <c r="A65" s="126"/>
      <c r="B65" s="320"/>
      <c r="C65" s="317"/>
      <c r="D65" s="318"/>
      <c r="E65" s="317"/>
      <c r="F65" s="319"/>
      <c r="G65" s="309"/>
      <c r="H65" s="310"/>
      <c r="I65" s="311">
        <f t="shared" si="0"/>
        <v>0</v>
      </c>
    </row>
    <row r="66" spans="1:9" x14ac:dyDescent="0.3">
      <c r="A66" s="126"/>
      <c r="B66" s="320"/>
      <c r="C66" s="317"/>
      <c r="D66" s="318"/>
      <c r="E66" s="317"/>
      <c r="F66" s="319"/>
      <c r="G66" s="309"/>
      <c r="H66" s="310"/>
      <c r="I66" s="311"/>
    </row>
    <row r="67" spans="1:9" x14ac:dyDescent="0.3">
      <c r="A67" s="126"/>
      <c r="B67" s="320"/>
      <c r="C67" s="317"/>
      <c r="D67" s="318"/>
      <c r="E67" s="317"/>
      <c r="F67" s="319"/>
      <c r="G67" s="309"/>
      <c r="H67" s="310"/>
      <c r="I67" s="311">
        <f t="shared" si="0"/>
        <v>0</v>
      </c>
    </row>
    <row r="68" spans="1:9" x14ac:dyDescent="0.3">
      <c r="A68" s="126"/>
      <c r="B68" s="320"/>
      <c r="C68" s="317"/>
      <c r="D68" s="318"/>
      <c r="E68" s="317"/>
      <c r="F68" s="319"/>
      <c r="G68" s="309"/>
      <c r="H68" s="310"/>
      <c r="I68" s="311">
        <f t="shared" si="0"/>
        <v>0</v>
      </c>
    </row>
    <row r="69" spans="1:9" x14ac:dyDescent="0.3">
      <c r="A69" s="126"/>
      <c r="B69" s="320"/>
      <c r="C69" s="317"/>
      <c r="D69" s="318"/>
      <c r="E69" s="317"/>
      <c r="F69" s="319"/>
      <c r="G69" s="309"/>
      <c r="H69" s="310"/>
      <c r="I69" s="311">
        <f t="shared" si="0"/>
        <v>0</v>
      </c>
    </row>
    <row r="70" spans="1:9" s="123" customFormat="1" x14ac:dyDescent="0.3">
      <c r="A70" s="635"/>
      <c r="B70" s="528" t="s">
        <v>295</v>
      </c>
      <c r="C70" s="636" t="s">
        <v>305</v>
      </c>
      <c r="D70" s="575">
        <f>D50+D41+D35+D12+D58</f>
        <v>0</v>
      </c>
      <c r="E70" s="636" t="s">
        <v>10</v>
      </c>
      <c r="F70" s="637">
        <f>F50+F41+F35+F12+F58</f>
        <v>0</v>
      </c>
      <c r="G70" s="313" t="s">
        <v>366</v>
      </c>
      <c r="H70" s="312">
        <f>SUM(H12:H69)</f>
        <v>0</v>
      </c>
      <c r="I70" s="312">
        <f>SUM(I12:I69)</f>
        <v>0</v>
      </c>
    </row>
    <row r="71" spans="1:9" x14ac:dyDescent="0.3">
      <c r="F71" s="127"/>
    </row>
    <row r="72" spans="1:9" x14ac:dyDescent="0.3">
      <c r="F72" s="127"/>
    </row>
    <row r="73" spans="1:9" x14ac:dyDescent="0.25">
      <c r="A73" s="701" t="s">
        <v>762</v>
      </c>
      <c r="B73" s="704"/>
      <c r="C73" s="702"/>
      <c r="E73" s="864" t="s">
        <v>1101</v>
      </c>
      <c r="G73" s="704"/>
      <c r="H73" s="704"/>
      <c r="I73" s="296"/>
    </row>
    <row r="74" spans="1:9" ht="15" x14ac:dyDescent="0.25">
      <c r="A74" s="297"/>
      <c r="B74" s="297"/>
      <c r="C74" s="298" t="s">
        <v>131</v>
      </c>
      <c r="E74" s="298" t="s">
        <v>132</v>
      </c>
      <c r="G74" s="297"/>
      <c r="H74" s="297"/>
      <c r="I74" s="299"/>
    </row>
    <row r="75" spans="1:9" ht="15.75" x14ac:dyDescent="0.25">
      <c r="A75" s="41"/>
      <c r="B75" s="41"/>
      <c r="C75" s="41"/>
      <c r="E75" s="41"/>
      <c r="G75" s="41"/>
      <c r="H75" s="41"/>
      <c r="I75" s="300"/>
    </row>
    <row r="76" spans="1:9" x14ac:dyDescent="0.25">
      <c r="A76" s="701" t="s">
        <v>133</v>
      </c>
      <c r="B76" s="704"/>
      <c r="C76" s="702"/>
      <c r="E76" s="869" t="s">
        <v>1104</v>
      </c>
      <c r="G76" s="704"/>
      <c r="H76" s="704"/>
      <c r="I76" s="296"/>
    </row>
    <row r="77" spans="1:9" ht="15" x14ac:dyDescent="0.25">
      <c r="A77" s="297"/>
      <c r="B77" s="297"/>
      <c r="C77" s="298" t="s">
        <v>131</v>
      </c>
      <c r="E77" s="298" t="s">
        <v>132</v>
      </c>
      <c r="G77" s="297"/>
      <c r="H77" s="297"/>
      <c r="I77" s="299"/>
    </row>
    <row r="80" spans="1:9" ht="21" x14ac:dyDescent="0.35">
      <c r="B80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0"/>
  <sheetViews>
    <sheetView view="pageBreakPreview" topLeftCell="A7" zoomScale="80" zoomScaleSheetLayoutView="8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4" width="24.28515625" style="122" customWidth="1"/>
    <col min="5" max="5" width="19.28515625" style="122" customWidth="1"/>
    <col min="6" max="6" width="2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9.140625" style="122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606</v>
      </c>
      <c r="B3" s="1269"/>
      <c r="C3" s="1269"/>
      <c r="D3" s="1269"/>
      <c r="E3" s="1269"/>
      <c r="F3" s="1269"/>
      <c r="G3" s="143"/>
      <c r="H3" s="143"/>
      <c r="I3" s="1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24"/>
    </row>
    <row r="9" spans="1:11" x14ac:dyDescent="0.3">
      <c r="A9" s="1270" t="s">
        <v>282</v>
      </c>
      <c r="B9" s="1270" t="s">
        <v>297</v>
      </c>
      <c r="C9" s="1314" t="s">
        <v>367</v>
      </c>
      <c r="D9" s="1315"/>
      <c r="E9" s="1314" t="s">
        <v>368</v>
      </c>
      <c r="F9" s="1315"/>
    </row>
    <row r="10" spans="1:11" ht="75" customHeight="1" x14ac:dyDescent="0.3">
      <c r="A10" s="1270"/>
      <c r="B10" s="1270"/>
      <c r="C10" s="708" t="s">
        <v>354</v>
      </c>
      <c r="D10" s="708" t="s">
        <v>369</v>
      </c>
      <c r="E10" s="708" t="s">
        <v>354</v>
      </c>
      <c r="F10" s="708" t="s">
        <v>369</v>
      </c>
    </row>
    <row r="11" spans="1:11" x14ac:dyDescent="0.3">
      <c r="A11" s="708">
        <v>1</v>
      </c>
      <c r="B11" s="708">
        <v>2</v>
      </c>
      <c r="C11" s="483">
        <v>3</v>
      </c>
      <c r="D11" s="483">
        <v>4</v>
      </c>
      <c r="E11" s="483">
        <v>5</v>
      </c>
      <c r="F11" s="710">
        <v>6</v>
      </c>
      <c r="G11" s="306" t="s">
        <v>357</v>
      </c>
      <c r="H11" s="306" t="s">
        <v>302</v>
      </c>
      <c r="I11" s="306" t="s">
        <v>303</v>
      </c>
    </row>
    <row r="12" spans="1:11" s="123" customFormat="1" x14ac:dyDescent="0.3">
      <c r="A12" s="627">
        <v>1</v>
      </c>
      <c r="B12" s="628" t="s">
        <v>370</v>
      </c>
      <c r="C12" s="629" t="s">
        <v>305</v>
      </c>
      <c r="D12" s="630">
        <f>SUM(D14:D34)</f>
        <v>0</v>
      </c>
      <c r="E12" s="631" t="s">
        <v>305</v>
      </c>
      <c r="F12" s="632">
        <f>SUM(F13:F34)</f>
        <v>0</v>
      </c>
      <c r="G12" s="309"/>
      <c r="H12" s="310"/>
      <c r="I12" s="311"/>
    </row>
    <row r="13" spans="1:11" hidden="1" x14ac:dyDescent="0.3">
      <c r="A13" s="126"/>
      <c r="B13" s="125" t="s">
        <v>199</v>
      </c>
      <c r="C13" s="317"/>
      <c r="D13" s="318"/>
      <c r="E13" s="317"/>
      <c r="F13" s="319"/>
      <c r="G13" s="309"/>
      <c r="H13" s="310"/>
      <c r="I13" s="311">
        <f t="shared" ref="I13:I69" si="0">F13-H13</f>
        <v>0</v>
      </c>
    </row>
    <row r="14" spans="1:11" hidden="1" x14ac:dyDescent="0.3">
      <c r="A14" s="126"/>
      <c r="B14" s="320"/>
      <c r="C14" s="317"/>
      <c r="D14" s="318"/>
      <c r="E14" s="317"/>
      <c r="F14" s="319"/>
      <c r="G14" s="309"/>
      <c r="H14" s="310"/>
      <c r="I14" s="311">
        <f t="shared" si="0"/>
        <v>0</v>
      </c>
    </row>
    <row r="15" spans="1:11" hidden="1" x14ac:dyDescent="0.3">
      <c r="A15" s="126"/>
      <c r="B15" s="320"/>
      <c r="C15" s="317"/>
      <c r="D15" s="318"/>
      <c r="E15" s="317"/>
      <c r="F15" s="319"/>
      <c r="G15" s="309"/>
      <c r="H15" s="310"/>
      <c r="I15" s="311">
        <f t="shared" si="0"/>
        <v>0</v>
      </c>
    </row>
    <row r="16" spans="1:11" hidden="1" x14ac:dyDescent="0.3">
      <c r="A16" s="126"/>
      <c r="B16" s="320"/>
      <c r="C16" s="317"/>
      <c r="D16" s="318"/>
      <c r="E16" s="317"/>
      <c r="F16" s="319"/>
      <c r="G16" s="309"/>
      <c r="H16" s="310"/>
      <c r="I16" s="311">
        <f t="shared" si="0"/>
        <v>0</v>
      </c>
    </row>
    <row r="17" spans="1:9" hidden="1" x14ac:dyDescent="0.3">
      <c r="A17" s="126"/>
      <c r="B17" s="320"/>
      <c r="C17" s="317"/>
      <c r="D17" s="318"/>
      <c r="E17" s="317"/>
      <c r="F17" s="319"/>
      <c r="G17" s="309"/>
      <c r="H17" s="310"/>
      <c r="I17" s="311">
        <f t="shared" si="0"/>
        <v>0</v>
      </c>
    </row>
    <row r="18" spans="1:9" hidden="1" x14ac:dyDescent="0.3">
      <c r="A18" s="126"/>
      <c r="B18" s="320"/>
      <c r="C18" s="317"/>
      <c r="D18" s="318"/>
      <c r="E18" s="317"/>
      <c r="F18" s="319"/>
      <c r="G18" s="309"/>
      <c r="H18" s="310"/>
      <c r="I18" s="311">
        <f t="shared" si="0"/>
        <v>0</v>
      </c>
    </row>
    <row r="19" spans="1:9" hidden="1" x14ac:dyDescent="0.3">
      <c r="A19" s="126"/>
      <c r="B19" s="320"/>
      <c r="C19" s="317"/>
      <c r="D19" s="318"/>
      <c r="E19" s="317"/>
      <c r="F19" s="319"/>
      <c r="G19" s="309"/>
      <c r="H19" s="310"/>
      <c r="I19" s="311">
        <f t="shared" si="0"/>
        <v>0</v>
      </c>
    </row>
    <row r="20" spans="1:9" hidden="1" x14ac:dyDescent="0.3">
      <c r="A20" s="126"/>
      <c r="B20" s="320"/>
      <c r="C20" s="317"/>
      <c r="D20" s="318"/>
      <c r="E20" s="317"/>
      <c r="F20" s="319"/>
      <c r="G20" s="309"/>
      <c r="H20" s="310"/>
      <c r="I20" s="311">
        <f t="shared" si="0"/>
        <v>0</v>
      </c>
    </row>
    <row r="21" spans="1:9" hidden="1" x14ac:dyDescent="0.3">
      <c r="A21" s="126"/>
      <c r="B21" s="320"/>
      <c r="C21" s="317"/>
      <c r="D21" s="318"/>
      <c r="E21" s="317"/>
      <c r="F21" s="319"/>
      <c r="G21" s="309"/>
      <c r="H21" s="310"/>
      <c r="I21" s="311">
        <f t="shared" si="0"/>
        <v>0</v>
      </c>
    </row>
    <row r="22" spans="1:9" hidden="1" x14ac:dyDescent="0.3">
      <c r="A22" s="126"/>
      <c r="B22" s="320"/>
      <c r="C22" s="317"/>
      <c r="D22" s="318"/>
      <c r="E22" s="317"/>
      <c r="F22" s="319"/>
      <c r="G22" s="309"/>
      <c r="H22" s="310"/>
      <c r="I22" s="311">
        <f t="shared" si="0"/>
        <v>0</v>
      </c>
    </row>
    <row r="23" spans="1:9" hidden="1" x14ac:dyDescent="0.3">
      <c r="A23" s="126"/>
      <c r="B23" s="320"/>
      <c r="C23" s="317"/>
      <c r="D23" s="318"/>
      <c r="E23" s="317"/>
      <c r="F23" s="319"/>
      <c r="G23" s="309"/>
      <c r="H23" s="310"/>
      <c r="I23" s="311">
        <f t="shared" si="0"/>
        <v>0</v>
      </c>
    </row>
    <row r="24" spans="1:9" hidden="1" x14ac:dyDescent="0.3">
      <c r="A24" s="126"/>
      <c r="B24" s="320"/>
      <c r="C24" s="317"/>
      <c r="D24" s="318"/>
      <c r="E24" s="317"/>
      <c r="F24" s="319"/>
      <c r="G24" s="309"/>
      <c r="H24" s="310"/>
      <c r="I24" s="311">
        <f t="shared" si="0"/>
        <v>0</v>
      </c>
    </row>
    <row r="25" spans="1:9" hidden="1" x14ac:dyDescent="0.3">
      <c r="A25" s="126"/>
      <c r="B25" s="320"/>
      <c r="C25" s="317"/>
      <c r="D25" s="318"/>
      <c r="E25" s="317"/>
      <c r="F25" s="319"/>
      <c r="G25" s="309"/>
      <c r="H25" s="310"/>
      <c r="I25" s="311">
        <f t="shared" si="0"/>
        <v>0</v>
      </c>
    </row>
    <row r="26" spans="1:9" hidden="1" x14ac:dyDescent="0.3">
      <c r="A26" s="126"/>
      <c r="B26" s="320"/>
      <c r="C26" s="317"/>
      <c r="D26" s="318"/>
      <c r="E26" s="317"/>
      <c r="F26" s="319"/>
      <c r="G26" s="309"/>
      <c r="H26" s="310"/>
      <c r="I26" s="311">
        <f t="shared" si="0"/>
        <v>0</v>
      </c>
    </row>
    <row r="27" spans="1:9" hidden="1" x14ac:dyDescent="0.3">
      <c r="A27" s="126"/>
      <c r="B27" s="320"/>
      <c r="C27" s="317"/>
      <c r="D27" s="318"/>
      <c r="E27" s="317"/>
      <c r="F27" s="319"/>
      <c r="G27" s="309"/>
      <c r="H27" s="310"/>
      <c r="I27" s="311">
        <f t="shared" si="0"/>
        <v>0</v>
      </c>
    </row>
    <row r="28" spans="1:9" hidden="1" x14ac:dyDescent="0.3">
      <c r="A28" s="126"/>
      <c r="B28" s="320"/>
      <c r="C28" s="317"/>
      <c r="D28" s="318"/>
      <c r="E28" s="317"/>
      <c r="F28" s="319"/>
      <c r="G28" s="309"/>
      <c r="H28" s="310"/>
      <c r="I28" s="311">
        <f t="shared" si="0"/>
        <v>0</v>
      </c>
    </row>
    <row r="29" spans="1:9" ht="20.25" hidden="1" customHeight="1" x14ac:dyDescent="0.3">
      <c r="A29" s="126"/>
      <c r="B29" s="125"/>
      <c r="C29" s="317"/>
      <c r="D29" s="318"/>
      <c r="E29" s="317"/>
      <c r="F29" s="319"/>
      <c r="G29" s="309"/>
      <c r="H29" s="310"/>
      <c r="I29" s="311">
        <f t="shared" si="0"/>
        <v>0</v>
      </c>
    </row>
    <row r="30" spans="1:9" ht="20.25" hidden="1" customHeight="1" x14ac:dyDescent="0.3">
      <c r="A30" s="126"/>
      <c r="B30" s="125"/>
      <c r="C30" s="317"/>
      <c r="D30" s="318"/>
      <c r="E30" s="317"/>
      <c r="F30" s="319"/>
      <c r="G30" s="309"/>
      <c r="H30" s="310"/>
      <c r="I30" s="311">
        <f t="shared" si="0"/>
        <v>0</v>
      </c>
    </row>
    <row r="31" spans="1:9" ht="22.5" hidden="1" customHeight="1" x14ac:dyDescent="0.3">
      <c r="A31" s="126"/>
      <c r="B31" s="125"/>
      <c r="C31" s="317"/>
      <c r="D31" s="318"/>
      <c r="E31" s="317"/>
      <c r="F31" s="319"/>
      <c r="G31" s="309"/>
      <c r="H31" s="310"/>
      <c r="I31" s="311">
        <f t="shared" si="0"/>
        <v>0</v>
      </c>
    </row>
    <row r="32" spans="1:9" ht="22.5" hidden="1" customHeight="1" x14ac:dyDescent="0.3">
      <c r="A32" s="126"/>
      <c r="B32" s="125"/>
      <c r="C32" s="317"/>
      <c r="D32" s="318"/>
      <c r="E32" s="317"/>
      <c r="F32" s="319"/>
      <c r="G32" s="309"/>
      <c r="H32" s="310"/>
      <c r="I32" s="311">
        <f t="shared" si="0"/>
        <v>0</v>
      </c>
    </row>
    <row r="33" spans="1:9" ht="22.5" hidden="1" customHeight="1" x14ac:dyDescent="0.3">
      <c r="A33" s="126"/>
      <c r="B33" s="125"/>
      <c r="C33" s="317"/>
      <c r="D33" s="318"/>
      <c r="E33" s="317"/>
      <c r="F33" s="319"/>
      <c r="G33" s="309"/>
      <c r="H33" s="310"/>
      <c r="I33" s="311">
        <f t="shared" si="0"/>
        <v>0</v>
      </c>
    </row>
    <row r="34" spans="1:9" hidden="1" x14ac:dyDescent="0.3">
      <c r="A34" s="126"/>
      <c r="B34" s="125"/>
      <c r="C34" s="317"/>
      <c r="D34" s="318"/>
      <c r="E34" s="317"/>
      <c r="F34" s="319"/>
      <c r="G34" s="309"/>
      <c r="H34" s="310"/>
      <c r="I34" s="311">
        <f t="shared" si="0"/>
        <v>0</v>
      </c>
    </row>
    <row r="35" spans="1:9" s="123" customFormat="1" x14ac:dyDescent="0.3">
      <c r="A35" s="627">
        <v>2</v>
      </c>
      <c r="B35" s="628" t="s">
        <v>371</v>
      </c>
      <c r="C35" s="629" t="s">
        <v>305</v>
      </c>
      <c r="D35" s="633">
        <f>SUM(D37:D40)</f>
        <v>0</v>
      </c>
      <c r="E35" s="629" t="s">
        <v>305</v>
      </c>
      <c r="F35" s="634">
        <f>SUM(F36:F40)</f>
        <v>0</v>
      </c>
      <c r="G35" s="309"/>
      <c r="H35" s="310"/>
      <c r="I35" s="311"/>
    </row>
    <row r="36" spans="1:9" hidden="1" x14ac:dyDescent="0.3">
      <c r="A36" s="126"/>
      <c r="B36" s="125" t="s">
        <v>199</v>
      </c>
      <c r="C36" s="317"/>
      <c r="D36" s="318"/>
      <c r="E36" s="317"/>
      <c r="F36" s="319"/>
      <c r="G36" s="309"/>
      <c r="H36" s="310"/>
      <c r="I36" s="311">
        <f t="shared" si="0"/>
        <v>0</v>
      </c>
    </row>
    <row r="37" spans="1:9" ht="21" hidden="1" customHeight="1" x14ac:dyDescent="0.3">
      <c r="A37" s="126"/>
      <c r="B37" s="125"/>
      <c r="C37" s="317"/>
      <c r="D37" s="318" t="s">
        <v>372</v>
      </c>
      <c r="E37" s="317"/>
      <c r="F37" s="319"/>
      <c r="G37" s="309"/>
      <c r="H37" s="310"/>
      <c r="I37" s="311">
        <f t="shared" si="0"/>
        <v>0</v>
      </c>
    </row>
    <row r="38" spans="1:9" hidden="1" x14ac:dyDescent="0.3">
      <c r="A38" s="126"/>
      <c r="B38" s="125"/>
      <c r="C38" s="317"/>
      <c r="D38" s="318"/>
      <c r="E38" s="317"/>
      <c r="F38" s="319"/>
      <c r="G38" s="309"/>
      <c r="H38" s="310"/>
      <c r="I38" s="311">
        <f t="shared" si="0"/>
        <v>0</v>
      </c>
    </row>
    <row r="39" spans="1:9" hidden="1" x14ac:dyDescent="0.3">
      <c r="A39" s="126"/>
      <c r="B39" s="125"/>
      <c r="C39" s="317"/>
      <c r="D39" s="318"/>
      <c r="E39" s="317"/>
      <c r="F39" s="319"/>
      <c r="G39" s="309"/>
      <c r="H39" s="310"/>
      <c r="I39" s="311">
        <f t="shared" si="0"/>
        <v>0</v>
      </c>
    </row>
    <row r="40" spans="1:9" hidden="1" x14ac:dyDescent="0.3">
      <c r="A40" s="126"/>
      <c r="B40" s="125"/>
      <c r="C40" s="317"/>
      <c r="D40" s="318"/>
      <c r="E40" s="317"/>
      <c r="F40" s="319"/>
      <c r="G40" s="309"/>
      <c r="H40" s="310"/>
      <c r="I40" s="311">
        <f t="shared" si="0"/>
        <v>0</v>
      </c>
    </row>
    <row r="41" spans="1:9" x14ac:dyDescent="0.3">
      <c r="A41" s="627">
        <v>3</v>
      </c>
      <c r="B41" s="628" t="s">
        <v>373</v>
      </c>
      <c r="C41" s="629" t="s">
        <v>305</v>
      </c>
      <c r="D41" s="633">
        <f>SUM(D43:D57)</f>
        <v>0</v>
      </c>
      <c r="E41" s="629" t="s">
        <v>305</v>
      </c>
      <c r="F41" s="634">
        <f>SUM(F42:F49)</f>
        <v>0</v>
      </c>
      <c r="G41" s="309"/>
      <c r="H41" s="310"/>
      <c r="I41" s="311"/>
    </row>
    <row r="42" spans="1:9" hidden="1" x14ac:dyDescent="0.3">
      <c r="A42" s="126"/>
      <c r="B42" s="125" t="s">
        <v>199</v>
      </c>
      <c r="C42" s="317"/>
      <c r="D42" s="318"/>
      <c r="E42" s="317"/>
      <c r="F42" s="319"/>
      <c r="G42" s="309"/>
      <c r="H42" s="310"/>
      <c r="I42" s="311">
        <f t="shared" si="0"/>
        <v>0</v>
      </c>
    </row>
    <row r="43" spans="1:9" ht="23.45" hidden="1" customHeight="1" x14ac:dyDescent="0.3">
      <c r="A43" s="126"/>
      <c r="B43" s="148"/>
      <c r="C43" s="625"/>
      <c r="D43" s="319"/>
      <c r="E43" s="625"/>
      <c r="F43" s="319"/>
      <c r="G43" s="309"/>
      <c r="H43" s="310"/>
      <c r="I43" s="311">
        <f t="shared" ref="I43:I49" si="1">D43-H43</f>
        <v>0</v>
      </c>
    </row>
    <row r="44" spans="1:9" ht="23.45" hidden="1" customHeight="1" x14ac:dyDescent="0.3">
      <c r="A44" s="126"/>
      <c r="B44" s="148"/>
      <c r="C44" s="625"/>
      <c r="D44" s="319"/>
      <c r="E44" s="625"/>
      <c r="F44" s="319"/>
      <c r="G44" s="309"/>
      <c r="H44" s="310"/>
      <c r="I44" s="311">
        <f t="shared" si="1"/>
        <v>0</v>
      </c>
    </row>
    <row r="45" spans="1:9" ht="23.45" hidden="1" customHeight="1" x14ac:dyDescent="0.3">
      <c r="A45" s="126"/>
      <c r="B45" s="148"/>
      <c r="C45" s="625"/>
      <c r="D45" s="319"/>
      <c r="E45" s="625"/>
      <c r="F45" s="319"/>
      <c r="G45" s="309"/>
      <c r="H45" s="310"/>
      <c r="I45" s="311">
        <f t="shared" si="1"/>
        <v>0</v>
      </c>
    </row>
    <row r="46" spans="1:9" ht="23.45" hidden="1" customHeight="1" x14ac:dyDescent="0.3">
      <c r="A46" s="126"/>
      <c r="B46" s="148"/>
      <c r="C46" s="625"/>
      <c r="D46" s="319"/>
      <c r="E46" s="625"/>
      <c r="F46" s="319"/>
      <c r="G46" s="309"/>
      <c r="H46" s="310"/>
      <c r="I46" s="311">
        <f t="shared" si="1"/>
        <v>0</v>
      </c>
    </row>
    <row r="47" spans="1:9" ht="23.45" hidden="1" customHeight="1" x14ac:dyDescent="0.3">
      <c r="A47" s="126"/>
      <c r="B47" s="148"/>
      <c r="C47" s="625"/>
      <c r="D47" s="319"/>
      <c r="E47" s="625"/>
      <c r="F47" s="319"/>
      <c r="G47" s="309"/>
      <c r="H47" s="310"/>
      <c r="I47" s="311">
        <f t="shared" si="1"/>
        <v>0</v>
      </c>
    </row>
    <row r="48" spans="1:9" ht="23.45" hidden="1" customHeight="1" x14ac:dyDescent="0.3">
      <c r="A48" s="126"/>
      <c r="B48" s="148"/>
      <c r="C48" s="625"/>
      <c r="D48" s="319"/>
      <c r="E48" s="625"/>
      <c r="F48" s="319"/>
      <c r="G48" s="309"/>
      <c r="H48" s="310"/>
      <c r="I48" s="311">
        <f t="shared" si="1"/>
        <v>0</v>
      </c>
    </row>
    <row r="49" spans="1:9" ht="24" hidden="1" customHeight="1" x14ac:dyDescent="0.3">
      <c r="A49" s="126"/>
      <c r="B49" s="149"/>
      <c r="C49" s="625"/>
      <c r="D49" s="319"/>
      <c r="E49" s="625"/>
      <c r="F49" s="319"/>
      <c r="G49" s="309"/>
      <c r="H49" s="310"/>
      <c r="I49" s="311">
        <f t="shared" si="1"/>
        <v>0</v>
      </c>
    </row>
    <row r="50" spans="1:9" s="123" customFormat="1" ht="20.25" customHeight="1" x14ac:dyDescent="0.3">
      <c r="A50" s="627">
        <v>4</v>
      </c>
      <c r="B50" s="627" t="s">
        <v>374</v>
      </c>
      <c r="C50" s="629" t="s">
        <v>305</v>
      </c>
      <c r="D50" s="633">
        <f>SUM(D57:D57)</f>
        <v>0</v>
      </c>
      <c r="E50" s="629" t="s">
        <v>305</v>
      </c>
      <c r="F50" s="634">
        <f>SUM(F51:F57)</f>
        <v>0</v>
      </c>
      <c r="G50" s="309"/>
      <c r="H50" s="310"/>
      <c r="I50" s="311"/>
    </row>
    <row r="51" spans="1:9" hidden="1" x14ac:dyDescent="0.3">
      <c r="A51" s="126"/>
      <c r="B51" s="148" t="s">
        <v>199</v>
      </c>
      <c r="C51" s="317"/>
      <c r="D51" s="318"/>
      <c r="E51" s="317"/>
      <c r="F51" s="319"/>
      <c r="G51" s="309"/>
      <c r="H51" s="310"/>
      <c r="I51" s="311">
        <f t="shared" si="0"/>
        <v>0</v>
      </c>
    </row>
    <row r="52" spans="1:9" hidden="1" x14ac:dyDescent="0.3">
      <c r="A52" s="126"/>
      <c r="B52" s="321"/>
      <c r="C52" s="317"/>
      <c r="D52" s="318"/>
      <c r="E52" s="317"/>
      <c r="F52" s="319"/>
      <c r="G52" s="309"/>
      <c r="H52" s="310"/>
      <c r="I52" s="311">
        <f t="shared" si="0"/>
        <v>0</v>
      </c>
    </row>
    <row r="53" spans="1:9" hidden="1" x14ac:dyDescent="0.3">
      <c r="A53" s="126"/>
      <c r="B53" s="148"/>
      <c r="C53" s="317"/>
      <c r="D53" s="318"/>
      <c r="E53" s="317"/>
      <c r="F53" s="319"/>
      <c r="G53" s="309"/>
      <c r="H53" s="310"/>
      <c r="I53" s="311">
        <f t="shared" si="0"/>
        <v>0</v>
      </c>
    </row>
    <row r="54" spans="1:9" hidden="1" x14ac:dyDescent="0.3">
      <c r="A54" s="126"/>
      <c r="B54" s="148"/>
      <c r="C54" s="317"/>
      <c r="D54" s="318"/>
      <c r="E54" s="317"/>
      <c r="F54" s="319"/>
      <c r="G54" s="309"/>
      <c r="H54" s="310"/>
      <c r="I54" s="311">
        <f t="shared" si="0"/>
        <v>0</v>
      </c>
    </row>
    <row r="55" spans="1:9" hidden="1" x14ac:dyDescent="0.3">
      <c r="A55" s="126"/>
      <c r="B55" s="148"/>
      <c r="C55" s="317"/>
      <c r="D55" s="318"/>
      <c r="E55" s="317"/>
      <c r="F55" s="319"/>
      <c r="G55" s="309"/>
      <c r="H55" s="310"/>
      <c r="I55" s="311">
        <f t="shared" si="0"/>
        <v>0</v>
      </c>
    </row>
    <row r="56" spans="1:9" hidden="1" x14ac:dyDescent="0.3">
      <c r="A56" s="126"/>
      <c r="B56" s="148"/>
      <c r="C56" s="317"/>
      <c r="D56" s="318"/>
      <c r="E56" s="317"/>
      <c r="F56" s="319"/>
      <c r="G56" s="309"/>
      <c r="H56" s="310"/>
      <c r="I56" s="311">
        <f t="shared" si="0"/>
        <v>0</v>
      </c>
    </row>
    <row r="57" spans="1:9" hidden="1" x14ac:dyDescent="0.3">
      <c r="A57" s="126"/>
      <c r="B57" s="148"/>
      <c r="C57" s="317"/>
      <c r="D57" s="318"/>
      <c r="E57" s="317"/>
      <c r="F57" s="319"/>
      <c r="G57" s="309"/>
      <c r="H57" s="310"/>
      <c r="I57" s="311">
        <f t="shared" si="0"/>
        <v>0</v>
      </c>
    </row>
    <row r="58" spans="1:9" s="123" customFormat="1" x14ac:dyDescent="0.3">
      <c r="A58" s="528">
        <v>5</v>
      </c>
      <c r="B58" s="528" t="s">
        <v>375</v>
      </c>
      <c r="C58" s="636" t="s">
        <v>305</v>
      </c>
      <c r="D58" s="575">
        <f>SUM(D59:D69)</f>
        <v>0</v>
      </c>
      <c r="E58" s="636" t="s">
        <v>305</v>
      </c>
      <c r="F58" s="637">
        <f>SUM(F59:F69)</f>
        <v>0</v>
      </c>
      <c r="G58" s="638"/>
      <c r="H58" s="639"/>
      <c r="I58" s="640"/>
    </row>
    <row r="59" spans="1:9" x14ac:dyDescent="0.3">
      <c r="A59" s="150"/>
      <c r="B59" s="151" t="s">
        <v>199</v>
      </c>
      <c r="C59" s="317"/>
      <c r="D59" s="318"/>
      <c r="E59" s="317"/>
      <c r="F59" s="319"/>
      <c r="G59" s="309"/>
      <c r="H59" s="310"/>
      <c r="I59" s="311">
        <f t="shared" si="0"/>
        <v>0</v>
      </c>
    </row>
    <row r="60" spans="1:9" x14ac:dyDescent="0.3">
      <c r="A60" s="126"/>
      <c r="B60" s="320"/>
      <c r="C60" s="317"/>
      <c r="D60" s="318"/>
      <c r="E60" s="317"/>
      <c r="F60" s="319"/>
      <c r="G60" s="309"/>
      <c r="H60" s="310"/>
      <c r="I60" s="311">
        <f t="shared" si="0"/>
        <v>0</v>
      </c>
    </row>
    <row r="61" spans="1:9" x14ac:dyDescent="0.3">
      <c r="A61" s="126"/>
      <c r="B61" s="320"/>
      <c r="C61" s="317"/>
      <c r="D61" s="318"/>
      <c r="E61" s="317"/>
      <c r="F61" s="319"/>
      <c r="G61" s="309"/>
      <c r="H61" s="310"/>
      <c r="I61" s="311">
        <f t="shared" si="0"/>
        <v>0</v>
      </c>
    </row>
    <row r="62" spans="1:9" x14ac:dyDescent="0.3">
      <c r="A62" s="126"/>
      <c r="B62" s="320"/>
      <c r="C62" s="317"/>
      <c r="D62" s="318"/>
      <c r="E62" s="317"/>
      <c r="F62" s="319"/>
      <c r="G62" s="309"/>
      <c r="H62" s="310"/>
      <c r="I62" s="311">
        <f t="shared" si="0"/>
        <v>0</v>
      </c>
    </row>
    <row r="63" spans="1:9" x14ac:dyDescent="0.3">
      <c r="A63" s="126"/>
      <c r="B63" s="320"/>
      <c r="C63" s="317"/>
      <c r="D63" s="318"/>
      <c r="E63" s="317"/>
      <c r="F63" s="319"/>
      <c r="G63" s="309"/>
      <c r="H63" s="310"/>
      <c r="I63" s="311">
        <f t="shared" si="0"/>
        <v>0</v>
      </c>
    </row>
    <row r="64" spans="1:9" x14ac:dyDescent="0.3">
      <c r="A64" s="126"/>
      <c r="B64" s="321"/>
      <c r="C64" s="317"/>
      <c r="D64" s="318"/>
      <c r="E64" s="317"/>
      <c r="F64" s="319"/>
      <c r="G64" s="309"/>
      <c r="H64" s="310"/>
      <c r="I64" s="311">
        <f t="shared" si="0"/>
        <v>0</v>
      </c>
    </row>
    <row r="65" spans="1:9" x14ac:dyDescent="0.3">
      <c r="A65" s="126"/>
      <c r="B65" s="320"/>
      <c r="C65" s="317"/>
      <c r="D65" s="318"/>
      <c r="E65" s="317"/>
      <c r="F65" s="319"/>
      <c r="G65" s="309"/>
      <c r="H65" s="310"/>
      <c r="I65" s="311">
        <f t="shared" si="0"/>
        <v>0</v>
      </c>
    </row>
    <row r="66" spans="1:9" x14ac:dyDescent="0.3">
      <c r="A66" s="126"/>
      <c r="B66" s="320"/>
      <c r="C66" s="317"/>
      <c r="D66" s="318"/>
      <c r="E66" s="317"/>
      <c r="F66" s="319"/>
      <c r="G66" s="309"/>
      <c r="H66" s="310"/>
      <c r="I66" s="311"/>
    </row>
    <row r="67" spans="1:9" x14ac:dyDescent="0.3">
      <c r="A67" s="126"/>
      <c r="B67" s="320"/>
      <c r="C67" s="317"/>
      <c r="D67" s="318"/>
      <c r="E67" s="317"/>
      <c r="F67" s="319"/>
      <c r="G67" s="309"/>
      <c r="H67" s="310"/>
      <c r="I67" s="311">
        <f t="shared" si="0"/>
        <v>0</v>
      </c>
    </row>
    <row r="68" spans="1:9" x14ac:dyDescent="0.3">
      <c r="A68" s="126"/>
      <c r="B68" s="320"/>
      <c r="C68" s="317"/>
      <c r="D68" s="318"/>
      <c r="E68" s="317"/>
      <c r="F68" s="319"/>
      <c r="G68" s="309"/>
      <c r="H68" s="310"/>
      <c r="I68" s="311">
        <f t="shared" si="0"/>
        <v>0</v>
      </c>
    </row>
    <row r="69" spans="1:9" x14ac:dyDescent="0.3">
      <c r="A69" s="126"/>
      <c r="B69" s="320"/>
      <c r="C69" s="317"/>
      <c r="D69" s="318"/>
      <c r="E69" s="317"/>
      <c r="F69" s="319"/>
      <c r="G69" s="309"/>
      <c r="H69" s="310"/>
      <c r="I69" s="311">
        <f t="shared" si="0"/>
        <v>0</v>
      </c>
    </row>
    <row r="70" spans="1:9" s="123" customFormat="1" x14ac:dyDescent="0.3">
      <c r="A70" s="635"/>
      <c r="B70" s="528" t="s">
        <v>295</v>
      </c>
      <c r="C70" s="636" t="s">
        <v>305</v>
      </c>
      <c r="D70" s="575">
        <f>D50+D41+D35+D12+D58</f>
        <v>0</v>
      </c>
      <c r="E70" s="636" t="s">
        <v>10</v>
      </c>
      <c r="F70" s="637">
        <f>F50+F41+F35+F12+F58</f>
        <v>0</v>
      </c>
      <c r="G70" s="313" t="s">
        <v>366</v>
      </c>
      <c r="H70" s="312">
        <f>SUM(H12:H69)</f>
        <v>0</v>
      </c>
      <c r="I70" s="312">
        <f>SUM(I12:I69)</f>
        <v>0</v>
      </c>
    </row>
    <row r="71" spans="1:9" x14ac:dyDescent="0.3">
      <c r="F71" s="127"/>
    </row>
    <row r="72" spans="1:9" x14ac:dyDescent="0.3">
      <c r="F72" s="127"/>
    </row>
    <row r="73" spans="1:9" x14ac:dyDescent="0.25">
      <c r="A73" s="701" t="s">
        <v>762</v>
      </c>
      <c r="B73" s="704"/>
      <c r="C73" s="702"/>
      <c r="E73" s="864" t="s">
        <v>1101</v>
      </c>
      <c r="G73" s="704"/>
      <c r="H73" s="704"/>
      <c r="I73" s="296"/>
    </row>
    <row r="74" spans="1:9" ht="15" x14ac:dyDescent="0.25">
      <c r="A74" s="297"/>
      <c r="B74" s="297"/>
      <c r="C74" s="298" t="s">
        <v>131</v>
      </c>
      <c r="E74" s="298" t="s">
        <v>132</v>
      </c>
      <c r="G74" s="297"/>
      <c r="H74" s="297"/>
      <c r="I74" s="299"/>
    </row>
    <row r="75" spans="1:9" ht="15.75" x14ac:dyDescent="0.25">
      <c r="A75" s="41"/>
      <c r="B75" s="41"/>
      <c r="C75" s="41"/>
      <c r="E75" s="41"/>
      <c r="G75" s="41"/>
      <c r="H75" s="41"/>
      <c r="I75" s="300"/>
    </row>
    <row r="76" spans="1:9" x14ac:dyDescent="0.25">
      <c r="A76" s="701" t="s">
        <v>133</v>
      </c>
      <c r="B76" s="704"/>
      <c r="C76" s="702"/>
      <c r="E76" s="869" t="s">
        <v>1104</v>
      </c>
      <c r="G76" s="704"/>
      <c r="H76" s="704"/>
      <c r="I76" s="296"/>
    </row>
    <row r="77" spans="1:9" ht="15" x14ac:dyDescent="0.25">
      <c r="A77" s="297"/>
      <c r="B77" s="297"/>
      <c r="C77" s="298" t="s">
        <v>131</v>
      </c>
      <c r="E77" s="298" t="s">
        <v>132</v>
      </c>
      <c r="G77" s="297"/>
      <c r="H77" s="297"/>
      <c r="I77" s="299"/>
    </row>
    <row r="80" spans="1:9" ht="21" x14ac:dyDescent="0.35">
      <c r="B80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0"/>
  <sheetViews>
    <sheetView view="pageBreakPreview" topLeftCell="A10" zoomScale="80" zoomScaleSheetLayoutView="80" workbookViewId="0">
      <selection activeCell="U15" sqref="U15"/>
    </sheetView>
  </sheetViews>
  <sheetFormatPr defaultRowHeight="18.75" x14ac:dyDescent="0.3"/>
  <cols>
    <col min="1" max="1" width="8" style="122" customWidth="1"/>
    <col min="2" max="2" width="118.140625" style="122" customWidth="1"/>
    <col min="3" max="4" width="24.28515625" style="122" customWidth="1"/>
    <col min="5" max="5" width="19.28515625" style="122" customWidth="1"/>
    <col min="6" max="6" width="21.140625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9.140625" style="122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569</v>
      </c>
      <c r="B3" s="1269"/>
      <c r="C3" s="1269"/>
      <c r="D3" s="1269"/>
      <c r="E3" s="1269"/>
      <c r="F3" s="1269"/>
      <c r="G3" s="143"/>
      <c r="H3" s="143"/>
      <c r="I3" s="1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24"/>
    </row>
    <row r="9" spans="1:11" x14ac:dyDescent="0.3">
      <c r="A9" s="1270" t="s">
        <v>282</v>
      </c>
      <c r="B9" s="1270" t="s">
        <v>297</v>
      </c>
      <c r="C9" s="1314" t="s">
        <v>367</v>
      </c>
      <c r="D9" s="1315"/>
      <c r="E9" s="1314" t="s">
        <v>368</v>
      </c>
      <c r="F9" s="1315"/>
    </row>
    <row r="10" spans="1:11" ht="75" customHeight="1" x14ac:dyDescent="0.3">
      <c r="A10" s="1270"/>
      <c r="B10" s="1270"/>
      <c r="C10" s="708" t="s">
        <v>354</v>
      </c>
      <c r="D10" s="708" t="s">
        <v>369</v>
      </c>
      <c r="E10" s="708" t="s">
        <v>354</v>
      </c>
      <c r="F10" s="708" t="s">
        <v>369</v>
      </c>
    </row>
    <row r="11" spans="1:11" x14ac:dyDescent="0.3">
      <c r="A11" s="708">
        <v>1</v>
      </c>
      <c r="B11" s="708">
        <v>2</v>
      </c>
      <c r="C11" s="483">
        <v>3</v>
      </c>
      <c r="D11" s="483">
        <v>4</v>
      </c>
      <c r="E11" s="483">
        <v>5</v>
      </c>
      <c r="F11" s="710">
        <v>6</v>
      </c>
      <c r="G11" s="306" t="s">
        <v>357</v>
      </c>
      <c r="H11" s="306" t="s">
        <v>302</v>
      </c>
      <c r="I11" s="306" t="s">
        <v>303</v>
      </c>
    </row>
    <row r="12" spans="1:11" s="123" customFormat="1" x14ac:dyDescent="0.3">
      <c r="A12" s="627">
        <v>1</v>
      </c>
      <c r="B12" s="628" t="s">
        <v>370</v>
      </c>
      <c r="C12" s="629" t="s">
        <v>305</v>
      </c>
      <c r="D12" s="630">
        <f>SUM(D14:D34)</f>
        <v>0</v>
      </c>
      <c r="E12" s="631" t="s">
        <v>305</v>
      </c>
      <c r="F12" s="632">
        <f>SUM(F13:F34)</f>
        <v>0</v>
      </c>
      <c r="G12" s="309"/>
      <c r="H12" s="310"/>
      <c r="I12" s="311"/>
    </row>
    <row r="13" spans="1:11" hidden="1" x14ac:dyDescent="0.3">
      <c r="A13" s="126"/>
      <c r="B13" s="125" t="s">
        <v>199</v>
      </c>
      <c r="C13" s="317"/>
      <c r="D13" s="318"/>
      <c r="E13" s="317"/>
      <c r="F13" s="319"/>
      <c r="G13" s="309"/>
      <c r="H13" s="310"/>
      <c r="I13" s="311">
        <f t="shared" ref="I13:I69" si="0">F13-H13</f>
        <v>0</v>
      </c>
    </row>
    <row r="14" spans="1:11" hidden="1" x14ac:dyDescent="0.3">
      <c r="A14" s="126"/>
      <c r="B14" s="320"/>
      <c r="C14" s="317"/>
      <c r="D14" s="318"/>
      <c r="E14" s="317"/>
      <c r="F14" s="319"/>
      <c r="G14" s="309"/>
      <c r="H14" s="310"/>
      <c r="I14" s="311">
        <f t="shared" si="0"/>
        <v>0</v>
      </c>
    </row>
    <row r="15" spans="1:11" hidden="1" x14ac:dyDescent="0.3">
      <c r="A15" s="126"/>
      <c r="B15" s="320"/>
      <c r="C15" s="317"/>
      <c r="D15" s="318"/>
      <c r="E15" s="317"/>
      <c r="F15" s="319"/>
      <c r="G15" s="309"/>
      <c r="H15" s="310"/>
      <c r="I15" s="311">
        <f t="shared" si="0"/>
        <v>0</v>
      </c>
    </row>
    <row r="16" spans="1:11" hidden="1" x14ac:dyDescent="0.3">
      <c r="A16" s="126"/>
      <c r="B16" s="320"/>
      <c r="C16" s="317"/>
      <c r="D16" s="318"/>
      <c r="E16" s="317"/>
      <c r="F16" s="319"/>
      <c r="G16" s="309"/>
      <c r="H16" s="310"/>
      <c r="I16" s="311">
        <f t="shared" si="0"/>
        <v>0</v>
      </c>
    </row>
    <row r="17" spans="1:9" hidden="1" x14ac:dyDescent="0.3">
      <c r="A17" s="126"/>
      <c r="B17" s="320"/>
      <c r="C17" s="317"/>
      <c r="D17" s="318"/>
      <c r="E17" s="317"/>
      <c r="F17" s="319"/>
      <c r="G17" s="309"/>
      <c r="H17" s="310"/>
      <c r="I17" s="311">
        <f t="shared" si="0"/>
        <v>0</v>
      </c>
    </row>
    <row r="18" spans="1:9" hidden="1" x14ac:dyDescent="0.3">
      <c r="A18" s="126"/>
      <c r="B18" s="320"/>
      <c r="C18" s="317"/>
      <c r="D18" s="318"/>
      <c r="E18" s="317"/>
      <c r="F18" s="319"/>
      <c r="G18" s="309"/>
      <c r="H18" s="310"/>
      <c r="I18" s="311">
        <f t="shared" si="0"/>
        <v>0</v>
      </c>
    </row>
    <row r="19" spans="1:9" hidden="1" x14ac:dyDescent="0.3">
      <c r="A19" s="126"/>
      <c r="B19" s="320"/>
      <c r="C19" s="317"/>
      <c r="D19" s="318"/>
      <c r="E19" s="317"/>
      <c r="F19" s="319"/>
      <c r="G19" s="309"/>
      <c r="H19" s="310"/>
      <c r="I19" s="311">
        <f t="shared" si="0"/>
        <v>0</v>
      </c>
    </row>
    <row r="20" spans="1:9" hidden="1" x14ac:dyDescent="0.3">
      <c r="A20" s="126"/>
      <c r="B20" s="320"/>
      <c r="C20" s="317"/>
      <c r="D20" s="318"/>
      <c r="E20" s="317"/>
      <c r="F20" s="319"/>
      <c r="G20" s="309"/>
      <c r="H20" s="310"/>
      <c r="I20" s="311">
        <f t="shared" si="0"/>
        <v>0</v>
      </c>
    </row>
    <row r="21" spans="1:9" hidden="1" x14ac:dyDescent="0.3">
      <c r="A21" s="126"/>
      <c r="B21" s="320"/>
      <c r="C21" s="317"/>
      <c r="D21" s="318"/>
      <c r="E21" s="317"/>
      <c r="F21" s="319"/>
      <c r="G21" s="309"/>
      <c r="H21" s="310"/>
      <c r="I21" s="311">
        <f t="shared" si="0"/>
        <v>0</v>
      </c>
    </row>
    <row r="22" spans="1:9" hidden="1" x14ac:dyDescent="0.3">
      <c r="A22" s="126"/>
      <c r="B22" s="320"/>
      <c r="C22" s="317"/>
      <c r="D22" s="318"/>
      <c r="E22" s="317"/>
      <c r="F22" s="319"/>
      <c r="G22" s="309"/>
      <c r="H22" s="310"/>
      <c r="I22" s="311">
        <f t="shared" si="0"/>
        <v>0</v>
      </c>
    </row>
    <row r="23" spans="1:9" hidden="1" x14ac:dyDescent="0.3">
      <c r="A23" s="126"/>
      <c r="B23" s="320"/>
      <c r="C23" s="317"/>
      <c r="D23" s="318"/>
      <c r="E23" s="317"/>
      <c r="F23" s="319"/>
      <c r="G23" s="309"/>
      <c r="H23" s="310"/>
      <c r="I23" s="311">
        <f t="shared" si="0"/>
        <v>0</v>
      </c>
    </row>
    <row r="24" spans="1:9" hidden="1" x14ac:dyDescent="0.3">
      <c r="A24" s="126"/>
      <c r="B24" s="320"/>
      <c r="C24" s="317"/>
      <c r="D24" s="318"/>
      <c r="E24" s="317"/>
      <c r="F24" s="319"/>
      <c r="G24" s="309"/>
      <c r="H24" s="310"/>
      <c r="I24" s="311">
        <f t="shared" si="0"/>
        <v>0</v>
      </c>
    </row>
    <row r="25" spans="1:9" hidden="1" x14ac:dyDescent="0.3">
      <c r="A25" s="126"/>
      <c r="B25" s="320"/>
      <c r="C25" s="317"/>
      <c r="D25" s="318"/>
      <c r="E25" s="317"/>
      <c r="F25" s="319"/>
      <c r="G25" s="309"/>
      <c r="H25" s="310"/>
      <c r="I25" s="311">
        <f t="shared" si="0"/>
        <v>0</v>
      </c>
    </row>
    <row r="26" spans="1:9" hidden="1" x14ac:dyDescent="0.3">
      <c r="A26" s="126"/>
      <c r="B26" s="320"/>
      <c r="C26" s="317"/>
      <c r="D26" s="318"/>
      <c r="E26" s="317"/>
      <c r="F26" s="319"/>
      <c r="G26" s="309"/>
      <c r="H26" s="310"/>
      <c r="I26" s="311">
        <f t="shared" si="0"/>
        <v>0</v>
      </c>
    </row>
    <row r="27" spans="1:9" hidden="1" x14ac:dyDescent="0.3">
      <c r="A27" s="126"/>
      <c r="B27" s="320"/>
      <c r="C27" s="317"/>
      <c r="D27" s="318"/>
      <c r="E27" s="317"/>
      <c r="F27" s="319"/>
      <c r="G27" s="309"/>
      <c r="H27" s="310"/>
      <c r="I27" s="311">
        <f t="shared" si="0"/>
        <v>0</v>
      </c>
    </row>
    <row r="28" spans="1:9" hidden="1" x14ac:dyDescent="0.3">
      <c r="A28" s="126"/>
      <c r="B28" s="320"/>
      <c r="C28" s="317"/>
      <c r="D28" s="318"/>
      <c r="E28" s="317"/>
      <c r="F28" s="319"/>
      <c r="G28" s="309"/>
      <c r="H28" s="310"/>
      <c r="I28" s="311">
        <f t="shared" si="0"/>
        <v>0</v>
      </c>
    </row>
    <row r="29" spans="1:9" ht="20.25" hidden="1" customHeight="1" x14ac:dyDescent="0.3">
      <c r="A29" s="126"/>
      <c r="B29" s="125"/>
      <c r="C29" s="317"/>
      <c r="D29" s="318"/>
      <c r="E29" s="317"/>
      <c r="F29" s="319"/>
      <c r="G29" s="309"/>
      <c r="H29" s="310"/>
      <c r="I29" s="311">
        <f t="shared" si="0"/>
        <v>0</v>
      </c>
    </row>
    <row r="30" spans="1:9" ht="20.25" hidden="1" customHeight="1" x14ac:dyDescent="0.3">
      <c r="A30" s="126"/>
      <c r="B30" s="125"/>
      <c r="C30" s="317"/>
      <c r="D30" s="318"/>
      <c r="E30" s="317"/>
      <c r="F30" s="319"/>
      <c r="G30" s="309"/>
      <c r="H30" s="310"/>
      <c r="I30" s="311">
        <f t="shared" si="0"/>
        <v>0</v>
      </c>
    </row>
    <row r="31" spans="1:9" ht="22.5" hidden="1" customHeight="1" x14ac:dyDescent="0.3">
      <c r="A31" s="126"/>
      <c r="B31" s="125"/>
      <c r="C31" s="317"/>
      <c r="D31" s="318"/>
      <c r="E31" s="317"/>
      <c r="F31" s="319"/>
      <c r="G31" s="309"/>
      <c r="H31" s="310"/>
      <c r="I31" s="311">
        <f t="shared" si="0"/>
        <v>0</v>
      </c>
    </row>
    <row r="32" spans="1:9" ht="22.5" hidden="1" customHeight="1" x14ac:dyDescent="0.3">
      <c r="A32" s="126"/>
      <c r="B32" s="125"/>
      <c r="C32" s="317"/>
      <c r="D32" s="318"/>
      <c r="E32" s="317"/>
      <c r="F32" s="319"/>
      <c r="G32" s="309"/>
      <c r="H32" s="310"/>
      <c r="I32" s="311">
        <f t="shared" si="0"/>
        <v>0</v>
      </c>
    </row>
    <row r="33" spans="1:9" ht="22.5" hidden="1" customHeight="1" x14ac:dyDescent="0.3">
      <c r="A33" s="126"/>
      <c r="B33" s="125"/>
      <c r="C33" s="317"/>
      <c r="D33" s="318"/>
      <c r="E33" s="317"/>
      <c r="F33" s="319"/>
      <c r="G33" s="309"/>
      <c r="H33" s="310"/>
      <c r="I33" s="311">
        <f t="shared" si="0"/>
        <v>0</v>
      </c>
    </row>
    <row r="34" spans="1:9" hidden="1" x14ac:dyDescent="0.3">
      <c r="A34" s="126"/>
      <c r="B34" s="125"/>
      <c r="C34" s="317"/>
      <c r="D34" s="318"/>
      <c r="E34" s="317"/>
      <c r="F34" s="319"/>
      <c r="G34" s="309"/>
      <c r="H34" s="310"/>
      <c r="I34" s="311">
        <f t="shared" si="0"/>
        <v>0</v>
      </c>
    </row>
    <row r="35" spans="1:9" s="123" customFormat="1" x14ac:dyDescent="0.3">
      <c r="A35" s="627">
        <v>2</v>
      </c>
      <c r="B35" s="628" t="s">
        <v>371</v>
      </c>
      <c r="C35" s="629" t="s">
        <v>305</v>
      </c>
      <c r="D35" s="633">
        <f>SUM(D37:D40)</f>
        <v>0</v>
      </c>
      <c r="E35" s="629" t="s">
        <v>305</v>
      </c>
      <c r="F35" s="634">
        <f>SUM(F36:F40)</f>
        <v>0</v>
      </c>
      <c r="G35" s="309"/>
      <c r="H35" s="310"/>
      <c r="I35" s="311"/>
    </row>
    <row r="36" spans="1:9" hidden="1" x14ac:dyDescent="0.3">
      <c r="A36" s="126"/>
      <c r="B36" s="125" t="s">
        <v>199</v>
      </c>
      <c r="C36" s="317"/>
      <c r="D36" s="318"/>
      <c r="E36" s="317"/>
      <c r="F36" s="319"/>
      <c r="G36" s="309"/>
      <c r="H36" s="310"/>
      <c r="I36" s="311">
        <f t="shared" si="0"/>
        <v>0</v>
      </c>
    </row>
    <row r="37" spans="1:9" ht="21" hidden="1" customHeight="1" x14ac:dyDescent="0.3">
      <c r="A37" s="126"/>
      <c r="B37" s="125"/>
      <c r="C37" s="317"/>
      <c r="D37" s="318" t="s">
        <v>372</v>
      </c>
      <c r="E37" s="317"/>
      <c r="F37" s="319"/>
      <c r="G37" s="309"/>
      <c r="H37" s="310"/>
      <c r="I37" s="311">
        <f t="shared" si="0"/>
        <v>0</v>
      </c>
    </row>
    <row r="38" spans="1:9" hidden="1" x14ac:dyDescent="0.3">
      <c r="A38" s="126"/>
      <c r="B38" s="125"/>
      <c r="C38" s="317"/>
      <c r="D38" s="318"/>
      <c r="E38" s="317"/>
      <c r="F38" s="319"/>
      <c r="G38" s="309"/>
      <c r="H38" s="310"/>
      <c r="I38" s="311">
        <f t="shared" si="0"/>
        <v>0</v>
      </c>
    </row>
    <row r="39" spans="1:9" hidden="1" x14ac:dyDescent="0.3">
      <c r="A39" s="126"/>
      <c r="B39" s="125"/>
      <c r="C39" s="317"/>
      <c r="D39" s="318"/>
      <c r="E39" s="317"/>
      <c r="F39" s="319"/>
      <c r="G39" s="309"/>
      <c r="H39" s="310"/>
      <c r="I39" s="311">
        <f t="shared" si="0"/>
        <v>0</v>
      </c>
    </row>
    <row r="40" spans="1:9" hidden="1" x14ac:dyDescent="0.3">
      <c r="A40" s="126"/>
      <c r="B40" s="125"/>
      <c r="C40" s="317"/>
      <c r="D40" s="318"/>
      <c r="E40" s="317"/>
      <c r="F40" s="319"/>
      <c r="G40" s="309"/>
      <c r="H40" s="310"/>
      <c r="I40" s="311">
        <f t="shared" si="0"/>
        <v>0</v>
      </c>
    </row>
    <row r="41" spans="1:9" x14ac:dyDescent="0.3">
      <c r="A41" s="627">
        <v>3</v>
      </c>
      <c r="B41" s="628" t="s">
        <v>373</v>
      </c>
      <c r="C41" s="629" t="s">
        <v>305</v>
      </c>
      <c r="D41" s="633">
        <f>SUM(D43:D57)</f>
        <v>0</v>
      </c>
      <c r="E41" s="629" t="s">
        <v>305</v>
      </c>
      <c r="F41" s="634">
        <f>SUM(F42:F49)</f>
        <v>0</v>
      </c>
      <c r="G41" s="309"/>
      <c r="H41" s="310"/>
      <c r="I41" s="311"/>
    </row>
    <row r="42" spans="1:9" hidden="1" x14ac:dyDescent="0.3">
      <c r="A42" s="126"/>
      <c r="B42" s="125" t="s">
        <v>199</v>
      </c>
      <c r="C42" s="317"/>
      <c r="D42" s="318"/>
      <c r="E42" s="317"/>
      <c r="F42" s="319"/>
      <c r="G42" s="309"/>
      <c r="H42" s="310"/>
      <c r="I42" s="311">
        <f t="shared" si="0"/>
        <v>0</v>
      </c>
    </row>
    <row r="43" spans="1:9" ht="23.45" hidden="1" customHeight="1" x14ac:dyDescent="0.3">
      <c r="A43" s="126"/>
      <c r="B43" s="148"/>
      <c r="C43" s="625"/>
      <c r="D43" s="319"/>
      <c r="E43" s="625"/>
      <c r="F43" s="319"/>
      <c r="G43" s="309"/>
      <c r="H43" s="310"/>
      <c r="I43" s="311">
        <f t="shared" ref="I43:I49" si="1">D43-H43</f>
        <v>0</v>
      </c>
    </row>
    <row r="44" spans="1:9" ht="23.45" hidden="1" customHeight="1" x14ac:dyDescent="0.3">
      <c r="A44" s="126"/>
      <c r="B44" s="148"/>
      <c r="C44" s="625"/>
      <c r="D44" s="319"/>
      <c r="E44" s="625"/>
      <c r="F44" s="319"/>
      <c r="G44" s="309"/>
      <c r="H44" s="310"/>
      <c r="I44" s="311">
        <f t="shared" si="1"/>
        <v>0</v>
      </c>
    </row>
    <row r="45" spans="1:9" ht="23.45" hidden="1" customHeight="1" x14ac:dyDescent="0.3">
      <c r="A45" s="126"/>
      <c r="B45" s="148"/>
      <c r="C45" s="625"/>
      <c r="D45" s="319"/>
      <c r="E45" s="625"/>
      <c r="F45" s="319"/>
      <c r="G45" s="309"/>
      <c r="H45" s="310"/>
      <c r="I45" s="311">
        <f t="shared" si="1"/>
        <v>0</v>
      </c>
    </row>
    <row r="46" spans="1:9" ht="23.45" hidden="1" customHeight="1" x14ac:dyDescent="0.3">
      <c r="A46" s="126"/>
      <c r="B46" s="148"/>
      <c r="C46" s="625"/>
      <c r="D46" s="319"/>
      <c r="E46" s="625"/>
      <c r="F46" s="319"/>
      <c r="G46" s="309"/>
      <c r="H46" s="310"/>
      <c r="I46" s="311">
        <f t="shared" si="1"/>
        <v>0</v>
      </c>
    </row>
    <row r="47" spans="1:9" ht="23.45" hidden="1" customHeight="1" x14ac:dyDescent="0.3">
      <c r="A47" s="126"/>
      <c r="B47" s="148"/>
      <c r="C47" s="625"/>
      <c r="D47" s="319"/>
      <c r="E47" s="625"/>
      <c r="F47" s="319"/>
      <c r="G47" s="309"/>
      <c r="H47" s="310"/>
      <c r="I47" s="311">
        <f t="shared" si="1"/>
        <v>0</v>
      </c>
    </row>
    <row r="48" spans="1:9" ht="23.45" hidden="1" customHeight="1" x14ac:dyDescent="0.3">
      <c r="A48" s="126"/>
      <c r="B48" s="148"/>
      <c r="C48" s="625"/>
      <c r="D48" s="319"/>
      <c r="E48" s="625"/>
      <c r="F48" s="319"/>
      <c r="G48" s="309"/>
      <c r="H48" s="310"/>
      <c r="I48" s="311">
        <f t="shared" si="1"/>
        <v>0</v>
      </c>
    </row>
    <row r="49" spans="1:9" ht="24" hidden="1" customHeight="1" x14ac:dyDescent="0.3">
      <c r="A49" s="126"/>
      <c r="B49" s="149"/>
      <c r="C49" s="625"/>
      <c r="D49" s="319"/>
      <c r="E49" s="625"/>
      <c r="F49" s="319"/>
      <c r="G49" s="309"/>
      <c r="H49" s="310"/>
      <c r="I49" s="311">
        <f t="shared" si="1"/>
        <v>0</v>
      </c>
    </row>
    <row r="50" spans="1:9" s="123" customFormat="1" ht="20.25" customHeight="1" x14ac:dyDescent="0.3">
      <c r="A50" s="627">
        <v>4</v>
      </c>
      <c r="B50" s="627" t="s">
        <v>374</v>
      </c>
      <c r="C50" s="629" t="s">
        <v>305</v>
      </c>
      <c r="D50" s="633">
        <f>SUM(D57:D57)</f>
        <v>0</v>
      </c>
      <c r="E50" s="629" t="s">
        <v>305</v>
      </c>
      <c r="F50" s="634">
        <f>SUM(F51:F57)</f>
        <v>0</v>
      </c>
      <c r="G50" s="309"/>
      <c r="H50" s="310"/>
      <c r="I50" s="311"/>
    </row>
    <row r="51" spans="1:9" hidden="1" x14ac:dyDescent="0.3">
      <c r="A51" s="126"/>
      <c r="B51" s="148" t="s">
        <v>199</v>
      </c>
      <c r="C51" s="317"/>
      <c r="D51" s="318"/>
      <c r="E51" s="317"/>
      <c r="F51" s="319"/>
      <c r="G51" s="309"/>
      <c r="H51" s="310"/>
      <c r="I51" s="311">
        <f t="shared" si="0"/>
        <v>0</v>
      </c>
    </row>
    <row r="52" spans="1:9" hidden="1" x14ac:dyDescent="0.3">
      <c r="A52" s="126"/>
      <c r="B52" s="321"/>
      <c r="C52" s="317"/>
      <c r="D52" s="318"/>
      <c r="E52" s="317"/>
      <c r="F52" s="319"/>
      <c r="G52" s="309"/>
      <c r="H52" s="310"/>
      <c r="I52" s="311">
        <f t="shared" si="0"/>
        <v>0</v>
      </c>
    </row>
    <row r="53" spans="1:9" hidden="1" x14ac:dyDescent="0.3">
      <c r="A53" s="126"/>
      <c r="B53" s="148"/>
      <c r="C53" s="317"/>
      <c r="D53" s="318"/>
      <c r="E53" s="317"/>
      <c r="F53" s="319"/>
      <c r="G53" s="309"/>
      <c r="H53" s="310"/>
      <c r="I53" s="311">
        <f t="shared" si="0"/>
        <v>0</v>
      </c>
    </row>
    <row r="54" spans="1:9" hidden="1" x14ac:dyDescent="0.3">
      <c r="A54" s="126"/>
      <c r="B54" s="148"/>
      <c r="C54" s="317"/>
      <c r="D54" s="318"/>
      <c r="E54" s="317"/>
      <c r="F54" s="319"/>
      <c r="G54" s="309"/>
      <c r="H54" s="310"/>
      <c r="I54" s="311">
        <f t="shared" si="0"/>
        <v>0</v>
      </c>
    </row>
    <row r="55" spans="1:9" hidden="1" x14ac:dyDescent="0.3">
      <c r="A55" s="126"/>
      <c r="B55" s="148"/>
      <c r="C55" s="317"/>
      <c r="D55" s="318"/>
      <c r="E55" s="317"/>
      <c r="F55" s="319"/>
      <c r="G55" s="309"/>
      <c r="H55" s="310"/>
      <c r="I55" s="311">
        <f t="shared" si="0"/>
        <v>0</v>
      </c>
    </row>
    <row r="56" spans="1:9" hidden="1" x14ac:dyDescent="0.3">
      <c r="A56" s="126"/>
      <c r="B56" s="148"/>
      <c r="C56" s="317"/>
      <c r="D56" s="318"/>
      <c r="E56" s="317"/>
      <c r="F56" s="319"/>
      <c r="G56" s="309"/>
      <c r="H56" s="310"/>
      <c r="I56" s="311">
        <f t="shared" si="0"/>
        <v>0</v>
      </c>
    </row>
    <row r="57" spans="1:9" hidden="1" x14ac:dyDescent="0.3">
      <c r="A57" s="126"/>
      <c r="B57" s="148"/>
      <c r="C57" s="317"/>
      <c r="D57" s="318"/>
      <c r="E57" s="317"/>
      <c r="F57" s="319"/>
      <c r="G57" s="309"/>
      <c r="H57" s="310"/>
      <c r="I57" s="311">
        <f t="shared" si="0"/>
        <v>0</v>
      </c>
    </row>
    <row r="58" spans="1:9" s="123" customFormat="1" x14ac:dyDescent="0.3">
      <c r="A58" s="528">
        <v>5</v>
      </c>
      <c r="B58" s="528" t="s">
        <v>375</v>
      </c>
      <c r="C58" s="636" t="s">
        <v>305</v>
      </c>
      <c r="D58" s="575">
        <f>SUM(D59:D69)</f>
        <v>0</v>
      </c>
      <c r="E58" s="636" t="s">
        <v>305</v>
      </c>
      <c r="F58" s="637">
        <f>SUM(F59:F69)</f>
        <v>0</v>
      </c>
      <c r="G58" s="638"/>
      <c r="H58" s="639"/>
      <c r="I58" s="640"/>
    </row>
    <row r="59" spans="1:9" x14ac:dyDescent="0.3">
      <c r="A59" s="150"/>
      <c r="B59" s="151" t="s">
        <v>199</v>
      </c>
      <c r="C59" s="317"/>
      <c r="D59" s="318"/>
      <c r="E59" s="317"/>
      <c r="F59" s="319"/>
      <c r="G59" s="309"/>
      <c r="H59" s="310"/>
      <c r="I59" s="311">
        <f t="shared" si="0"/>
        <v>0</v>
      </c>
    </row>
    <row r="60" spans="1:9" x14ac:dyDescent="0.3">
      <c r="A60" s="126"/>
      <c r="B60" s="320"/>
      <c r="C60" s="317"/>
      <c r="D60" s="318"/>
      <c r="E60" s="317"/>
      <c r="F60" s="319"/>
      <c r="G60" s="309"/>
      <c r="H60" s="310"/>
      <c r="I60" s="311">
        <f t="shared" si="0"/>
        <v>0</v>
      </c>
    </row>
    <row r="61" spans="1:9" x14ac:dyDescent="0.3">
      <c r="A61" s="126"/>
      <c r="B61" s="320"/>
      <c r="C61" s="317"/>
      <c r="D61" s="318"/>
      <c r="E61" s="317"/>
      <c r="F61" s="319"/>
      <c r="G61" s="309"/>
      <c r="H61" s="310"/>
      <c r="I61" s="311">
        <f t="shared" si="0"/>
        <v>0</v>
      </c>
    </row>
    <row r="62" spans="1:9" x14ac:dyDescent="0.3">
      <c r="A62" s="126"/>
      <c r="B62" s="320"/>
      <c r="C62" s="317"/>
      <c r="D62" s="318"/>
      <c r="E62" s="317"/>
      <c r="F62" s="319"/>
      <c r="G62" s="309"/>
      <c r="H62" s="310"/>
      <c r="I62" s="311">
        <f t="shared" si="0"/>
        <v>0</v>
      </c>
    </row>
    <row r="63" spans="1:9" x14ac:dyDescent="0.3">
      <c r="A63" s="126"/>
      <c r="B63" s="320"/>
      <c r="C63" s="317"/>
      <c r="D63" s="318"/>
      <c r="E63" s="317"/>
      <c r="F63" s="319"/>
      <c r="G63" s="309"/>
      <c r="H63" s="310"/>
      <c r="I63" s="311">
        <f t="shared" si="0"/>
        <v>0</v>
      </c>
    </row>
    <row r="64" spans="1:9" x14ac:dyDescent="0.3">
      <c r="A64" s="126"/>
      <c r="B64" s="321"/>
      <c r="C64" s="317"/>
      <c r="D64" s="318"/>
      <c r="E64" s="317"/>
      <c r="F64" s="319"/>
      <c r="G64" s="309"/>
      <c r="H64" s="310"/>
      <c r="I64" s="311">
        <f t="shared" si="0"/>
        <v>0</v>
      </c>
    </row>
    <row r="65" spans="1:9" x14ac:dyDescent="0.3">
      <c r="A65" s="126"/>
      <c r="B65" s="320"/>
      <c r="C65" s="317"/>
      <c r="D65" s="318"/>
      <c r="E65" s="317"/>
      <c r="F65" s="319"/>
      <c r="G65" s="309"/>
      <c r="H65" s="310"/>
      <c r="I65" s="311">
        <f t="shared" si="0"/>
        <v>0</v>
      </c>
    </row>
    <row r="66" spans="1:9" x14ac:dyDescent="0.3">
      <c r="A66" s="126"/>
      <c r="B66" s="320"/>
      <c r="C66" s="317"/>
      <c r="D66" s="318"/>
      <c r="E66" s="317"/>
      <c r="F66" s="319"/>
      <c r="G66" s="309"/>
      <c r="H66" s="310"/>
      <c r="I66" s="311"/>
    </row>
    <row r="67" spans="1:9" x14ac:dyDescent="0.3">
      <c r="A67" s="126"/>
      <c r="B67" s="320"/>
      <c r="C67" s="317"/>
      <c r="D67" s="318"/>
      <c r="E67" s="317"/>
      <c r="F67" s="319"/>
      <c r="G67" s="309"/>
      <c r="H67" s="310"/>
      <c r="I67" s="311">
        <f t="shared" si="0"/>
        <v>0</v>
      </c>
    </row>
    <row r="68" spans="1:9" x14ac:dyDescent="0.3">
      <c r="A68" s="126"/>
      <c r="B68" s="320"/>
      <c r="C68" s="317"/>
      <c r="D68" s="318"/>
      <c r="E68" s="317"/>
      <c r="F68" s="319"/>
      <c r="G68" s="309"/>
      <c r="H68" s="310"/>
      <c r="I68" s="311">
        <f t="shared" si="0"/>
        <v>0</v>
      </c>
    </row>
    <row r="69" spans="1:9" x14ac:dyDescent="0.3">
      <c r="A69" s="126"/>
      <c r="B69" s="320"/>
      <c r="C69" s="317"/>
      <c r="D69" s="318"/>
      <c r="E69" s="317"/>
      <c r="F69" s="319"/>
      <c r="G69" s="309"/>
      <c r="H69" s="310"/>
      <c r="I69" s="311">
        <f t="shared" si="0"/>
        <v>0</v>
      </c>
    </row>
    <row r="70" spans="1:9" s="123" customFormat="1" x14ac:dyDescent="0.3">
      <c r="A70" s="635"/>
      <c r="B70" s="528" t="s">
        <v>295</v>
      </c>
      <c r="C70" s="636" t="s">
        <v>305</v>
      </c>
      <c r="D70" s="575">
        <f>D50+D41+D35+D12+D58</f>
        <v>0</v>
      </c>
      <c r="E70" s="636" t="s">
        <v>10</v>
      </c>
      <c r="F70" s="637">
        <f>F50+F41+F35+F12+F58</f>
        <v>0</v>
      </c>
      <c r="G70" s="313" t="s">
        <v>366</v>
      </c>
      <c r="H70" s="312">
        <f>SUM(H12:H69)</f>
        <v>0</v>
      </c>
      <c r="I70" s="312">
        <f>SUM(I12:I69)</f>
        <v>0</v>
      </c>
    </row>
    <row r="71" spans="1:9" x14ac:dyDescent="0.3">
      <c r="F71" s="127"/>
    </row>
    <row r="72" spans="1:9" x14ac:dyDescent="0.3">
      <c r="F72" s="127"/>
    </row>
    <row r="73" spans="1:9" x14ac:dyDescent="0.25">
      <c r="A73" s="701" t="s">
        <v>762</v>
      </c>
      <c r="B73" s="704"/>
      <c r="C73" s="702"/>
      <c r="E73" s="864" t="s">
        <v>1101</v>
      </c>
      <c r="G73" s="704"/>
      <c r="H73" s="704"/>
      <c r="I73" s="296"/>
    </row>
    <row r="74" spans="1:9" ht="15" x14ac:dyDescent="0.25">
      <c r="A74" s="297"/>
      <c r="B74" s="297"/>
      <c r="C74" s="298" t="s">
        <v>131</v>
      </c>
      <c r="E74" s="298" t="s">
        <v>132</v>
      </c>
      <c r="G74" s="297"/>
      <c r="H74" s="297"/>
      <c r="I74" s="299"/>
    </row>
    <row r="75" spans="1:9" ht="15.75" x14ac:dyDescent="0.25">
      <c r="A75" s="41"/>
      <c r="B75" s="41"/>
      <c r="C75" s="41"/>
      <c r="E75" s="41"/>
      <c r="G75" s="41"/>
      <c r="H75" s="41"/>
      <c r="I75" s="300"/>
    </row>
    <row r="76" spans="1:9" x14ac:dyDescent="0.25">
      <c r="A76" s="701" t="s">
        <v>133</v>
      </c>
      <c r="B76" s="704"/>
      <c r="C76" s="702"/>
      <c r="E76" s="869" t="s">
        <v>1104</v>
      </c>
      <c r="G76" s="704"/>
      <c r="H76" s="704"/>
      <c r="I76" s="296"/>
    </row>
    <row r="77" spans="1:9" ht="15" x14ac:dyDescent="0.25">
      <c r="A77" s="297"/>
      <c r="B77" s="297"/>
      <c r="C77" s="298" t="s">
        <v>131</v>
      </c>
      <c r="E77" s="298" t="s">
        <v>132</v>
      </c>
      <c r="G77" s="297"/>
      <c r="H77" s="297"/>
      <c r="I77" s="299"/>
    </row>
    <row r="80" spans="1:9" ht="21" x14ac:dyDescent="0.35">
      <c r="B80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329"/>
      <c r="C35" s="328"/>
      <c r="D35" s="308"/>
      <c r="E35" s="414"/>
      <c r="F35" s="308"/>
      <c r="G35" s="417"/>
      <c r="H35" s="145"/>
      <c r="I35" s="145">
        <f t="shared" si="0"/>
        <v>0</v>
      </c>
    </row>
    <row r="36" spans="1:10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0</v>
      </c>
      <c r="G44" s="313" t="s">
        <v>366</v>
      </c>
      <c r="H44" s="335">
        <f>H12+H18+H26+H33</f>
        <v>0</v>
      </c>
      <c r="I44" s="335">
        <f>SUM(I12:I43)</f>
        <v>0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329"/>
      <c r="C35" s="328"/>
      <c r="D35" s="308"/>
      <c r="E35" s="414"/>
      <c r="F35" s="308"/>
      <c r="G35" s="417"/>
      <c r="H35" s="145"/>
      <c r="I35" s="145">
        <f t="shared" si="0"/>
        <v>0</v>
      </c>
    </row>
    <row r="36" spans="1:10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0</v>
      </c>
      <c r="G44" s="313" t="s">
        <v>366</v>
      </c>
      <c r="H44" s="335">
        <f>H12+H18+H26+H33</f>
        <v>0</v>
      </c>
      <c r="I44" s="335">
        <f>SUM(I12:I43)</f>
        <v>0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0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329"/>
      <c r="C35" s="328"/>
      <c r="D35" s="308"/>
      <c r="E35" s="414"/>
      <c r="F35" s="308"/>
      <c r="G35" s="417"/>
      <c r="H35" s="145"/>
      <c r="I35" s="145">
        <f t="shared" si="0"/>
        <v>0</v>
      </c>
    </row>
    <row r="36" spans="1:10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0</v>
      </c>
      <c r="G44" s="313" t="s">
        <v>366</v>
      </c>
      <c r="H44" s="335">
        <f>H12+H18+H26+H33</f>
        <v>0</v>
      </c>
      <c r="I44" s="335">
        <f>SUM(I12:I43)</f>
        <v>0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30.28515625" style="119" customWidth="1"/>
    <col min="6" max="6" width="20.5703125" style="119" customWidth="1"/>
    <col min="7" max="7" width="22.7109375" style="119" customWidth="1"/>
    <col min="8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</row>
    <row r="10" spans="1:11" ht="37.5" customHeight="1" x14ac:dyDescent="0.3">
      <c r="A10" s="1270"/>
      <c r="B10" s="1270"/>
      <c r="C10" s="1275"/>
      <c r="D10" s="1277"/>
    </row>
    <row r="11" spans="1:11" x14ac:dyDescent="0.3">
      <c r="A11" s="522">
        <v>1</v>
      </c>
      <c r="B11" s="522">
        <v>2</v>
      </c>
      <c r="C11" s="523">
        <v>3</v>
      </c>
      <c r="D11" s="524">
        <v>4</v>
      </c>
      <c r="E11" s="146" t="s">
        <v>357</v>
      </c>
      <c r="F11" s="146" t="s">
        <v>302</v>
      </c>
      <c r="G11" s="146" t="s">
        <v>303</v>
      </c>
    </row>
    <row r="12" spans="1:11" customFormat="1" x14ac:dyDescent="0.3">
      <c r="A12" s="105">
        <v>1</v>
      </c>
      <c r="B12" s="66"/>
      <c r="C12" s="173"/>
      <c r="D12" s="338"/>
      <c r="E12" s="339"/>
      <c r="F12" s="145"/>
      <c r="G12" s="145">
        <f>D12-F12</f>
        <v>0</v>
      </c>
      <c r="H12" s="160"/>
      <c r="I12" s="174"/>
    </row>
    <row r="13" spans="1:11" customFormat="1" x14ac:dyDescent="0.3">
      <c r="A13" s="105"/>
      <c r="B13" s="66"/>
      <c r="C13" s="173"/>
      <c r="D13" s="338"/>
      <c r="E13" s="339"/>
      <c r="F13" s="145"/>
      <c r="G13" s="145">
        <f t="shared" ref="G13:G27" si="0">D13-F13</f>
        <v>0</v>
      </c>
      <c r="H13" s="160"/>
      <c r="I13" s="174"/>
    </row>
    <row r="14" spans="1:11" customFormat="1" x14ac:dyDescent="0.3">
      <c r="A14" s="105"/>
      <c r="B14" s="66"/>
      <c r="C14" s="173"/>
      <c r="D14" s="338"/>
      <c r="E14" s="339"/>
      <c r="F14" s="145"/>
      <c r="G14" s="145">
        <f t="shared" si="0"/>
        <v>0</v>
      </c>
      <c r="H14" s="160"/>
      <c r="I14" s="174"/>
    </row>
    <row r="15" spans="1:11" customFormat="1" x14ac:dyDescent="0.3">
      <c r="A15" s="105"/>
      <c r="B15" s="66"/>
      <c r="C15" s="173"/>
      <c r="D15" s="338"/>
      <c r="E15" s="339"/>
      <c r="F15" s="145"/>
      <c r="G15" s="145">
        <f t="shared" si="0"/>
        <v>0</v>
      </c>
      <c r="H15" s="160"/>
      <c r="I15" s="174"/>
    </row>
    <row r="16" spans="1:11" customFormat="1" x14ac:dyDescent="0.3">
      <c r="A16" s="105"/>
      <c r="B16" s="66"/>
      <c r="C16" s="173"/>
      <c r="D16" s="338"/>
      <c r="E16" s="339"/>
      <c r="F16" s="145"/>
      <c r="G16" s="145">
        <f t="shared" si="0"/>
        <v>0</v>
      </c>
      <c r="H16" s="160"/>
      <c r="I16" s="174"/>
    </row>
    <row r="17" spans="1:9" customFormat="1" x14ac:dyDescent="0.3">
      <c r="A17" s="105"/>
      <c r="B17" s="66"/>
      <c r="C17" s="173"/>
      <c r="D17" s="338"/>
      <c r="E17" s="339"/>
      <c r="F17" s="145"/>
      <c r="G17" s="145">
        <f t="shared" si="0"/>
        <v>0</v>
      </c>
      <c r="H17" s="160"/>
      <c r="I17" s="174"/>
    </row>
    <row r="18" spans="1:9" customFormat="1" x14ac:dyDescent="0.3">
      <c r="A18" s="105"/>
      <c r="B18" s="66"/>
      <c r="C18" s="173"/>
      <c r="D18" s="338"/>
      <c r="E18" s="339"/>
      <c r="F18" s="145"/>
      <c r="G18" s="145">
        <f t="shared" si="0"/>
        <v>0</v>
      </c>
      <c r="H18" s="160"/>
      <c r="I18" s="174"/>
    </row>
    <row r="19" spans="1:9" customFormat="1" x14ac:dyDescent="0.3">
      <c r="A19" s="105"/>
      <c r="B19" s="66"/>
      <c r="C19" s="173"/>
      <c r="D19" s="338"/>
      <c r="E19" s="339"/>
      <c r="F19" s="145"/>
      <c r="G19" s="145">
        <f t="shared" si="0"/>
        <v>0</v>
      </c>
      <c r="H19" s="160"/>
      <c r="I19" s="174"/>
    </row>
    <row r="20" spans="1:9" customFormat="1" x14ac:dyDescent="0.3">
      <c r="A20" s="105"/>
      <c r="B20" s="66"/>
      <c r="C20" s="173"/>
      <c r="D20" s="338"/>
      <c r="E20" s="339"/>
      <c r="F20" s="145"/>
      <c r="G20" s="145">
        <f t="shared" si="0"/>
        <v>0</v>
      </c>
      <c r="H20" s="160"/>
      <c r="I20" s="174"/>
    </row>
    <row r="21" spans="1:9" customFormat="1" x14ac:dyDescent="0.3">
      <c r="A21" s="105"/>
      <c r="B21" s="66"/>
      <c r="C21" s="173"/>
      <c r="D21" s="338"/>
      <c r="E21" s="339"/>
      <c r="F21" s="145"/>
      <c r="G21" s="145">
        <f t="shared" si="0"/>
        <v>0</v>
      </c>
      <c r="H21" s="160"/>
      <c r="I21" s="174"/>
    </row>
    <row r="22" spans="1:9" customFormat="1" x14ac:dyDescent="0.3">
      <c r="A22" s="105"/>
      <c r="B22" s="66"/>
      <c r="C22" s="173"/>
      <c r="D22" s="338"/>
      <c r="E22" s="339"/>
      <c r="F22" s="145"/>
      <c r="G22" s="145">
        <f t="shared" si="0"/>
        <v>0</v>
      </c>
      <c r="H22" s="160"/>
      <c r="I22" s="174"/>
    </row>
    <row r="23" spans="1:9" customFormat="1" x14ac:dyDescent="0.3">
      <c r="A23" s="105"/>
      <c r="B23" s="66"/>
      <c r="C23" s="173"/>
      <c r="D23" s="338"/>
      <c r="E23" s="339"/>
      <c r="F23" s="145"/>
      <c r="G23" s="145">
        <f t="shared" si="0"/>
        <v>0</v>
      </c>
      <c r="H23" s="160"/>
      <c r="I23" s="174"/>
    </row>
    <row r="24" spans="1:9" customFormat="1" x14ac:dyDescent="0.3">
      <c r="A24" s="105"/>
      <c r="B24" s="66"/>
      <c r="C24" s="173"/>
      <c r="D24" s="338"/>
      <c r="E24" s="339"/>
      <c r="F24" s="145"/>
      <c r="G24" s="145">
        <f t="shared" si="0"/>
        <v>0</v>
      </c>
      <c r="H24" s="160"/>
      <c r="I24" s="174"/>
    </row>
    <row r="25" spans="1:9" customFormat="1" x14ac:dyDescent="0.3">
      <c r="A25" s="105"/>
      <c r="B25" s="66"/>
      <c r="C25" s="173"/>
      <c r="D25" s="338"/>
      <c r="E25" s="339"/>
      <c r="F25" s="145"/>
      <c r="G25" s="145">
        <f t="shared" si="0"/>
        <v>0</v>
      </c>
      <c r="H25" s="160"/>
      <c r="I25" s="174"/>
    </row>
    <row r="26" spans="1:9" customFormat="1" x14ac:dyDescent="0.3">
      <c r="A26" s="105"/>
      <c r="B26" s="66"/>
      <c r="C26" s="173"/>
      <c r="D26" s="338"/>
      <c r="E26" s="339"/>
      <c r="F26" s="145"/>
      <c r="G26" s="145">
        <f t="shared" si="0"/>
        <v>0</v>
      </c>
      <c r="H26" s="160"/>
      <c r="I26" s="174"/>
    </row>
    <row r="27" spans="1:9" customFormat="1" x14ac:dyDescent="0.3">
      <c r="A27" s="105"/>
      <c r="B27" s="66"/>
      <c r="C27" s="173"/>
      <c r="D27" s="338"/>
      <c r="E27" s="339"/>
      <c r="F27" s="145"/>
      <c r="G27" s="145">
        <f t="shared" si="0"/>
        <v>0</v>
      </c>
      <c r="H27" s="160"/>
      <c r="I27" s="174"/>
    </row>
    <row r="28" spans="1:9" customFormat="1" x14ac:dyDescent="0.3">
      <c r="A28" s="105"/>
      <c r="B28" s="66"/>
      <c r="C28" s="173"/>
      <c r="D28" s="338"/>
      <c r="E28" s="339"/>
      <c r="F28" s="145"/>
      <c r="G28" s="145"/>
      <c r="H28" s="160"/>
      <c r="I28" s="174"/>
    </row>
    <row r="29" spans="1:9" ht="21" customHeight="1" x14ac:dyDescent="0.3">
      <c r="A29" s="527"/>
      <c r="B29" s="528" t="s">
        <v>295</v>
      </c>
      <c r="C29" s="529" t="s">
        <v>305</v>
      </c>
      <c r="D29" s="454">
        <f>SUM(D12:D28)</f>
        <v>0</v>
      </c>
      <c r="E29" s="146" t="s">
        <v>366</v>
      </c>
      <c r="F29" s="146">
        <f>SUM(F12)</f>
        <v>0</v>
      </c>
      <c r="G29" s="146">
        <f>SUM(G12)</f>
        <v>0</v>
      </c>
    </row>
    <row r="30" spans="1:9" ht="21" customHeight="1" x14ac:dyDescent="0.3">
      <c r="A30" s="358"/>
      <c r="B30" s="161"/>
      <c r="C30" s="162"/>
      <c r="D30" s="359"/>
      <c r="E30" s="360"/>
      <c r="F30" s="360"/>
      <c r="G30" s="360"/>
    </row>
    <row r="31" spans="1:9" s="53" customFormat="1" ht="18" customHeight="1" x14ac:dyDescent="0.3">
      <c r="A31" s="701" t="s">
        <v>762</v>
      </c>
      <c r="B31" s="704"/>
      <c r="C31" s="702"/>
      <c r="D31" s="864" t="s">
        <v>1101</v>
      </c>
      <c r="E31" s="704"/>
      <c r="F31" s="122"/>
      <c r="G31" s="704"/>
    </row>
    <row r="32" spans="1:9" s="165" customFormat="1" ht="19.5" x14ac:dyDescent="0.3">
      <c r="A32" s="122"/>
      <c r="B32" s="297"/>
      <c r="C32" s="298" t="s">
        <v>131</v>
      </c>
      <c r="D32" s="298" t="s">
        <v>132</v>
      </c>
      <c r="E32" s="297"/>
      <c r="F32" s="122"/>
      <c r="G32" s="297"/>
    </row>
    <row r="33" spans="1:7" ht="15.75" x14ac:dyDescent="0.25">
      <c r="A33" s="297"/>
      <c r="B33" s="41"/>
      <c r="C33" s="41"/>
      <c r="D33" s="41"/>
      <c r="E33" s="41"/>
      <c r="F33" s="122"/>
      <c r="G33" s="41"/>
    </row>
    <row r="34" spans="1:7" x14ac:dyDescent="0.25">
      <c r="A34" s="701" t="s">
        <v>133</v>
      </c>
      <c r="B34" s="704"/>
      <c r="C34" s="702"/>
      <c r="D34" s="869" t="s">
        <v>1104</v>
      </c>
      <c r="E34" s="704"/>
      <c r="F34" s="122"/>
      <c r="G34" s="704"/>
    </row>
    <row r="35" spans="1:7" ht="15" x14ac:dyDescent="0.25">
      <c r="B35" s="297"/>
      <c r="C35" s="298" t="s">
        <v>131</v>
      </c>
      <c r="D35" s="298" t="s">
        <v>132</v>
      </c>
      <c r="E35" s="297"/>
      <c r="F35" s="122"/>
      <c r="G35" s="297"/>
    </row>
    <row r="36" spans="1:7" x14ac:dyDescent="0.3">
      <c r="A36" s="53"/>
      <c r="B36" s="53"/>
      <c r="C36" s="53"/>
      <c r="D36" s="53"/>
      <c r="E36" s="53"/>
      <c r="F36" s="53"/>
      <c r="G36" s="53"/>
    </row>
    <row r="37" spans="1:7" ht="19.5" x14ac:dyDescent="0.3">
      <c r="A37" s="165"/>
      <c r="B37" s="165"/>
      <c r="C37" s="165"/>
      <c r="D37" s="165"/>
      <c r="E37" s="166"/>
      <c r="F37" s="166"/>
      <c r="G37" s="166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21.28515625" style="53" customWidth="1"/>
    <col min="9" max="9" width="11.28515625" style="56" customWidth="1"/>
    <col min="10" max="10" width="26.42578125" style="53" customWidth="1"/>
    <col min="11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1.28515625" style="53" customWidth="1"/>
    <col min="266" max="266" width="26.42578125" style="53" customWidth="1"/>
    <col min="267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1.28515625" style="53" customWidth="1"/>
    <col min="522" max="522" width="26.42578125" style="53" customWidth="1"/>
    <col min="523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1.28515625" style="53" customWidth="1"/>
    <col min="778" max="778" width="26.42578125" style="53" customWidth="1"/>
    <col min="779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1.28515625" style="53" customWidth="1"/>
    <col min="1034" max="1034" width="26.42578125" style="53" customWidth="1"/>
    <col min="1035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1.28515625" style="53" customWidth="1"/>
    <col min="1290" max="1290" width="26.42578125" style="53" customWidth="1"/>
    <col min="1291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1.28515625" style="53" customWidth="1"/>
    <col min="1546" max="1546" width="26.42578125" style="53" customWidth="1"/>
    <col min="1547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1.28515625" style="53" customWidth="1"/>
    <col min="1802" max="1802" width="26.42578125" style="53" customWidth="1"/>
    <col min="1803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1.28515625" style="53" customWidth="1"/>
    <col min="2058" max="2058" width="26.42578125" style="53" customWidth="1"/>
    <col min="2059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1.28515625" style="53" customWidth="1"/>
    <col min="2314" max="2314" width="26.42578125" style="53" customWidth="1"/>
    <col min="2315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1.28515625" style="53" customWidth="1"/>
    <col min="2570" max="2570" width="26.42578125" style="53" customWidth="1"/>
    <col min="2571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1.28515625" style="53" customWidth="1"/>
    <col min="2826" max="2826" width="26.42578125" style="53" customWidth="1"/>
    <col min="2827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1.28515625" style="53" customWidth="1"/>
    <col min="3082" max="3082" width="26.42578125" style="53" customWidth="1"/>
    <col min="3083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1.28515625" style="53" customWidth="1"/>
    <col min="3338" max="3338" width="26.42578125" style="53" customWidth="1"/>
    <col min="3339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1.28515625" style="53" customWidth="1"/>
    <col min="3594" max="3594" width="26.42578125" style="53" customWidth="1"/>
    <col min="3595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1.28515625" style="53" customWidth="1"/>
    <col min="3850" max="3850" width="26.42578125" style="53" customWidth="1"/>
    <col min="3851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1.28515625" style="53" customWidth="1"/>
    <col min="4106" max="4106" width="26.42578125" style="53" customWidth="1"/>
    <col min="4107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1.28515625" style="53" customWidth="1"/>
    <col min="4362" max="4362" width="26.42578125" style="53" customWidth="1"/>
    <col min="4363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1.28515625" style="53" customWidth="1"/>
    <col min="4618" max="4618" width="26.42578125" style="53" customWidth="1"/>
    <col min="4619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1.28515625" style="53" customWidth="1"/>
    <col min="4874" max="4874" width="26.42578125" style="53" customWidth="1"/>
    <col min="4875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1.28515625" style="53" customWidth="1"/>
    <col min="5130" max="5130" width="26.42578125" style="53" customWidth="1"/>
    <col min="5131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1.28515625" style="53" customWidth="1"/>
    <col min="5386" max="5386" width="26.42578125" style="53" customWidth="1"/>
    <col min="5387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1.28515625" style="53" customWidth="1"/>
    <col min="5642" max="5642" width="26.42578125" style="53" customWidth="1"/>
    <col min="5643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1.28515625" style="53" customWidth="1"/>
    <col min="5898" max="5898" width="26.42578125" style="53" customWidth="1"/>
    <col min="5899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1.28515625" style="53" customWidth="1"/>
    <col min="6154" max="6154" width="26.42578125" style="53" customWidth="1"/>
    <col min="6155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1.28515625" style="53" customWidth="1"/>
    <col min="6410" max="6410" width="26.42578125" style="53" customWidth="1"/>
    <col min="6411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1.28515625" style="53" customWidth="1"/>
    <col min="6666" max="6666" width="26.42578125" style="53" customWidth="1"/>
    <col min="6667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1.28515625" style="53" customWidth="1"/>
    <col min="6922" max="6922" width="26.42578125" style="53" customWidth="1"/>
    <col min="6923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1.28515625" style="53" customWidth="1"/>
    <col min="7178" max="7178" width="26.42578125" style="53" customWidth="1"/>
    <col min="7179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1.28515625" style="53" customWidth="1"/>
    <col min="7434" max="7434" width="26.42578125" style="53" customWidth="1"/>
    <col min="7435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1.28515625" style="53" customWidth="1"/>
    <col min="7690" max="7690" width="26.42578125" style="53" customWidth="1"/>
    <col min="7691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1.28515625" style="53" customWidth="1"/>
    <col min="7946" max="7946" width="26.42578125" style="53" customWidth="1"/>
    <col min="7947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1.28515625" style="53" customWidth="1"/>
    <col min="8202" max="8202" width="26.42578125" style="53" customWidth="1"/>
    <col min="8203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1.28515625" style="53" customWidth="1"/>
    <col min="8458" max="8458" width="26.42578125" style="53" customWidth="1"/>
    <col min="8459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1.28515625" style="53" customWidth="1"/>
    <col min="8714" max="8714" width="26.42578125" style="53" customWidth="1"/>
    <col min="8715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1.28515625" style="53" customWidth="1"/>
    <col min="8970" max="8970" width="26.42578125" style="53" customWidth="1"/>
    <col min="8971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1.28515625" style="53" customWidth="1"/>
    <col min="9226" max="9226" width="26.42578125" style="53" customWidth="1"/>
    <col min="9227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1.28515625" style="53" customWidth="1"/>
    <col min="9482" max="9482" width="26.42578125" style="53" customWidth="1"/>
    <col min="9483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1.28515625" style="53" customWidth="1"/>
    <col min="9738" max="9738" width="26.42578125" style="53" customWidth="1"/>
    <col min="9739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1.28515625" style="53" customWidth="1"/>
    <col min="9994" max="9994" width="26.42578125" style="53" customWidth="1"/>
    <col min="9995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1.28515625" style="53" customWidth="1"/>
    <col min="10250" max="10250" width="26.42578125" style="53" customWidth="1"/>
    <col min="10251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1.28515625" style="53" customWidth="1"/>
    <col min="10506" max="10506" width="26.42578125" style="53" customWidth="1"/>
    <col min="10507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1.28515625" style="53" customWidth="1"/>
    <col min="10762" max="10762" width="26.42578125" style="53" customWidth="1"/>
    <col min="10763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1.28515625" style="53" customWidth="1"/>
    <col min="11018" max="11018" width="26.42578125" style="53" customWidth="1"/>
    <col min="11019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1.28515625" style="53" customWidth="1"/>
    <col min="11274" max="11274" width="26.42578125" style="53" customWidth="1"/>
    <col min="11275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1.28515625" style="53" customWidth="1"/>
    <col min="11530" max="11530" width="26.42578125" style="53" customWidth="1"/>
    <col min="11531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1.28515625" style="53" customWidth="1"/>
    <col min="11786" max="11786" width="26.42578125" style="53" customWidth="1"/>
    <col min="11787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1.28515625" style="53" customWidth="1"/>
    <col min="12042" max="12042" width="26.42578125" style="53" customWidth="1"/>
    <col min="12043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1.28515625" style="53" customWidth="1"/>
    <col min="12298" max="12298" width="26.42578125" style="53" customWidth="1"/>
    <col min="12299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1.28515625" style="53" customWidth="1"/>
    <col min="12554" max="12554" width="26.42578125" style="53" customWidth="1"/>
    <col min="12555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1.28515625" style="53" customWidth="1"/>
    <col min="12810" max="12810" width="26.42578125" style="53" customWidth="1"/>
    <col min="12811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1.28515625" style="53" customWidth="1"/>
    <col min="13066" max="13066" width="26.42578125" style="53" customWidth="1"/>
    <col min="13067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1.28515625" style="53" customWidth="1"/>
    <col min="13322" max="13322" width="26.42578125" style="53" customWidth="1"/>
    <col min="13323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1.28515625" style="53" customWidth="1"/>
    <col min="13578" max="13578" width="26.42578125" style="53" customWidth="1"/>
    <col min="13579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1.28515625" style="53" customWidth="1"/>
    <col min="13834" max="13834" width="26.42578125" style="53" customWidth="1"/>
    <col min="13835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1.28515625" style="53" customWidth="1"/>
    <col min="14090" max="14090" width="26.42578125" style="53" customWidth="1"/>
    <col min="14091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1.28515625" style="53" customWidth="1"/>
    <col min="14346" max="14346" width="26.42578125" style="53" customWidth="1"/>
    <col min="14347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1.28515625" style="53" customWidth="1"/>
    <col min="14602" max="14602" width="26.42578125" style="53" customWidth="1"/>
    <col min="14603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1.28515625" style="53" customWidth="1"/>
    <col min="14858" max="14858" width="26.42578125" style="53" customWidth="1"/>
    <col min="14859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1.28515625" style="53" customWidth="1"/>
    <col min="15114" max="15114" width="26.42578125" style="53" customWidth="1"/>
    <col min="15115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1.28515625" style="53" customWidth="1"/>
    <col min="15370" max="15370" width="26.42578125" style="53" customWidth="1"/>
    <col min="15371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1.28515625" style="53" customWidth="1"/>
    <col min="15626" max="15626" width="26.42578125" style="53" customWidth="1"/>
    <col min="15627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1.28515625" style="53" customWidth="1"/>
    <col min="15882" max="15882" width="26.42578125" style="53" customWidth="1"/>
    <col min="15883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1.28515625" style="53" customWidth="1"/>
    <col min="16138" max="16138" width="26.42578125" style="53" customWidth="1"/>
    <col min="16139" max="16384" width="8.85546875" style="53"/>
  </cols>
  <sheetData>
    <row r="1" spans="1:11" x14ac:dyDescent="0.3">
      <c r="E1" s="57"/>
      <c r="F1" s="232" t="s">
        <v>432</v>
      </c>
    </row>
    <row r="2" spans="1:11" ht="55.9" customHeight="1" x14ac:dyDescent="0.3">
      <c r="A2" s="1255" t="s">
        <v>566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.75" customHeight="1" x14ac:dyDescent="0.3">
      <c r="A5" s="1242" t="s">
        <v>456</v>
      </c>
      <c r="B5" s="1242"/>
      <c r="C5" s="1242"/>
      <c r="D5" s="1242"/>
      <c r="E5" s="1242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11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56"/>
      <c r="J9" s="53"/>
      <c r="K9" s="53"/>
    </row>
    <row r="10" spans="1:11" ht="20.25" customHeight="1" x14ac:dyDescent="0.3">
      <c r="A10" s="105">
        <v>1</v>
      </c>
      <c r="B10" s="66" t="s">
        <v>342</v>
      </c>
      <c r="C10" s="67"/>
      <c r="D10" s="67"/>
      <c r="E10" s="68"/>
      <c r="F10" s="93"/>
      <c r="G10" s="90"/>
      <c r="H10" s="106">
        <f>F10-G10</f>
        <v>0</v>
      </c>
    </row>
    <row r="11" spans="1:11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95">
        <f>SUM(G10:G10)</f>
        <v>0</v>
      </c>
      <c r="H11" s="95">
        <f>SUM(H10:H10)</f>
        <v>0</v>
      </c>
      <c r="I11" s="108"/>
    </row>
    <row r="12" spans="1:11" x14ac:dyDescent="0.3">
      <c r="B12" s="103"/>
      <c r="G12" s="104"/>
      <c r="H12" s="104"/>
    </row>
    <row r="13" spans="1:11" s="42" customFormat="1" ht="23.25" customHeight="1" x14ac:dyDescent="0.25">
      <c r="A13" s="696" t="s">
        <v>762</v>
      </c>
      <c r="C13" s="241"/>
      <c r="E13" s="864" t="s">
        <v>1101</v>
      </c>
      <c r="F13" s="240"/>
      <c r="I13" s="296"/>
    </row>
    <row r="14" spans="1:11" s="297" customFormat="1" ht="12.75" x14ac:dyDescent="0.25">
      <c r="C14" s="298" t="s">
        <v>131</v>
      </c>
      <c r="E14" s="298" t="s">
        <v>132</v>
      </c>
      <c r="F14" s="299"/>
      <c r="I14" s="299"/>
    </row>
    <row r="15" spans="1:11" s="41" customFormat="1" ht="15.75" x14ac:dyDescent="0.25">
      <c r="F15" s="300"/>
      <c r="I15" s="300"/>
    </row>
    <row r="16" spans="1:11" s="42" customFormat="1" ht="23.25" customHeight="1" x14ac:dyDescent="0.25">
      <c r="A16" s="48" t="s">
        <v>133</v>
      </c>
      <c r="C16" s="241"/>
      <c r="E16" s="869" t="s">
        <v>1104</v>
      </c>
      <c r="F16" s="240"/>
      <c r="I16" s="296"/>
    </row>
    <row r="17" spans="3:9" s="297" customFormat="1" ht="12.75" x14ac:dyDescent="0.25">
      <c r="C17" s="298" t="s">
        <v>131</v>
      </c>
      <c r="E17" s="298" t="s">
        <v>132</v>
      </c>
      <c r="F17" s="299"/>
      <c r="I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30.28515625" style="119" customWidth="1"/>
    <col min="6" max="6" width="20.5703125" style="119" customWidth="1"/>
    <col min="7" max="7" width="22.7109375" style="119" customWidth="1"/>
    <col min="8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792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</row>
    <row r="10" spans="1:11" ht="37.5" customHeight="1" x14ac:dyDescent="0.3">
      <c r="A10" s="1270"/>
      <c r="B10" s="1270"/>
      <c r="C10" s="1275"/>
      <c r="D10" s="1277"/>
    </row>
    <row r="11" spans="1:11" x14ac:dyDescent="0.3">
      <c r="A11" s="522">
        <v>1</v>
      </c>
      <c r="B11" s="522">
        <v>2</v>
      </c>
      <c r="C11" s="523">
        <v>3</v>
      </c>
      <c r="D11" s="524">
        <v>4</v>
      </c>
      <c r="E11" s="146" t="s">
        <v>357</v>
      </c>
      <c r="F11" s="146" t="s">
        <v>302</v>
      </c>
      <c r="G11" s="146" t="s">
        <v>303</v>
      </c>
    </row>
    <row r="12" spans="1:11" customFormat="1" x14ac:dyDescent="0.3">
      <c r="A12" s="105">
        <v>1</v>
      </c>
      <c r="B12" s="66"/>
      <c r="C12" s="173"/>
      <c r="D12" s="338"/>
      <c r="E12" s="339"/>
      <c r="F12" s="145"/>
      <c r="G12" s="145">
        <f>D12-F12</f>
        <v>0</v>
      </c>
      <c r="H12" s="160"/>
      <c r="I12" s="174"/>
    </row>
    <row r="13" spans="1:11" customFormat="1" x14ac:dyDescent="0.3">
      <c r="A13" s="105"/>
      <c r="B13" s="66"/>
      <c r="C13" s="173"/>
      <c r="D13" s="338"/>
      <c r="E13" s="339"/>
      <c r="F13" s="145"/>
      <c r="G13" s="145">
        <f t="shared" ref="G13:G27" si="0">D13-F13</f>
        <v>0</v>
      </c>
      <c r="H13" s="160"/>
      <c r="I13" s="174"/>
    </row>
    <row r="14" spans="1:11" customFormat="1" x14ac:dyDescent="0.3">
      <c r="A14" s="105"/>
      <c r="B14" s="66"/>
      <c r="C14" s="173"/>
      <c r="D14" s="338"/>
      <c r="E14" s="339"/>
      <c r="F14" s="145"/>
      <c r="G14" s="145">
        <f t="shared" si="0"/>
        <v>0</v>
      </c>
      <c r="H14" s="160"/>
      <c r="I14" s="174"/>
    </row>
    <row r="15" spans="1:11" customFormat="1" x14ac:dyDescent="0.3">
      <c r="A15" s="105"/>
      <c r="B15" s="66"/>
      <c r="C15" s="173"/>
      <c r="D15" s="338"/>
      <c r="E15" s="339"/>
      <c r="F15" s="145"/>
      <c r="G15" s="145">
        <f t="shared" si="0"/>
        <v>0</v>
      </c>
      <c r="H15" s="160"/>
      <c r="I15" s="174"/>
    </row>
    <row r="16" spans="1:11" customFormat="1" x14ac:dyDescent="0.3">
      <c r="A16" s="105"/>
      <c r="B16" s="66"/>
      <c r="C16" s="173"/>
      <c r="D16" s="338"/>
      <c r="E16" s="339"/>
      <c r="F16" s="145"/>
      <c r="G16" s="145">
        <f t="shared" si="0"/>
        <v>0</v>
      </c>
      <c r="H16" s="160"/>
      <c r="I16" s="174"/>
    </row>
    <row r="17" spans="1:9" customFormat="1" x14ac:dyDescent="0.3">
      <c r="A17" s="105"/>
      <c r="B17" s="66"/>
      <c r="C17" s="173"/>
      <c r="D17" s="338"/>
      <c r="E17" s="339"/>
      <c r="F17" s="145"/>
      <c r="G17" s="145">
        <f t="shared" si="0"/>
        <v>0</v>
      </c>
      <c r="H17" s="160"/>
      <c r="I17" s="174"/>
    </row>
    <row r="18" spans="1:9" customFormat="1" x14ac:dyDescent="0.3">
      <c r="A18" s="105"/>
      <c r="B18" s="66"/>
      <c r="C18" s="173"/>
      <c r="D18" s="338"/>
      <c r="E18" s="339"/>
      <c r="F18" s="145"/>
      <c r="G18" s="145">
        <f t="shared" si="0"/>
        <v>0</v>
      </c>
      <c r="H18" s="160"/>
      <c r="I18" s="174"/>
    </row>
    <row r="19" spans="1:9" customFormat="1" x14ac:dyDescent="0.3">
      <c r="A19" s="105"/>
      <c r="B19" s="66"/>
      <c r="C19" s="173"/>
      <c r="D19" s="338"/>
      <c r="E19" s="339"/>
      <c r="F19" s="145"/>
      <c r="G19" s="145">
        <f t="shared" si="0"/>
        <v>0</v>
      </c>
      <c r="H19" s="160"/>
      <c r="I19" s="174"/>
    </row>
    <row r="20" spans="1:9" customFormat="1" x14ac:dyDescent="0.3">
      <c r="A20" s="105"/>
      <c r="B20" s="66"/>
      <c r="C20" s="173"/>
      <c r="D20" s="338"/>
      <c r="E20" s="339"/>
      <c r="F20" s="145"/>
      <c r="G20" s="145">
        <f t="shared" si="0"/>
        <v>0</v>
      </c>
      <c r="H20" s="160"/>
      <c r="I20" s="174"/>
    </row>
    <row r="21" spans="1:9" customFormat="1" x14ac:dyDescent="0.3">
      <c r="A21" s="105"/>
      <c r="B21" s="66"/>
      <c r="C21" s="173"/>
      <c r="D21" s="338"/>
      <c r="E21" s="339"/>
      <c r="F21" s="145"/>
      <c r="G21" s="145">
        <f t="shared" si="0"/>
        <v>0</v>
      </c>
      <c r="H21" s="160"/>
      <c r="I21" s="174"/>
    </row>
    <row r="22" spans="1:9" customFormat="1" x14ac:dyDescent="0.3">
      <c r="A22" s="105"/>
      <c r="B22" s="66"/>
      <c r="C22" s="173"/>
      <c r="D22" s="338"/>
      <c r="E22" s="339"/>
      <c r="F22" s="145"/>
      <c r="G22" s="145">
        <f t="shared" si="0"/>
        <v>0</v>
      </c>
      <c r="H22" s="160"/>
      <c r="I22" s="174"/>
    </row>
    <row r="23" spans="1:9" customFormat="1" x14ac:dyDescent="0.3">
      <c r="A23" s="105"/>
      <c r="B23" s="66"/>
      <c r="C23" s="173"/>
      <c r="D23" s="338"/>
      <c r="E23" s="339"/>
      <c r="F23" s="145"/>
      <c r="G23" s="145">
        <f t="shared" si="0"/>
        <v>0</v>
      </c>
      <c r="H23" s="160"/>
      <c r="I23" s="174"/>
    </row>
    <row r="24" spans="1:9" customFormat="1" x14ac:dyDescent="0.3">
      <c r="A24" s="105"/>
      <c r="B24" s="66"/>
      <c r="C24" s="173"/>
      <c r="D24" s="338"/>
      <c r="E24" s="339"/>
      <c r="F24" s="145"/>
      <c r="G24" s="145">
        <f t="shared" si="0"/>
        <v>0</v>
      </c>
      <c r="H24" s="160"/>
      <c r="I24" s="174"/>
    </row>
    <row r="25" spans="1:9" customFormat="1" x14ac:dyDescent="0.3">
      <c r="A25" s="105"/>
      <c r="B25" s="66"/>
      <c r="C25" s="173"/>
      <c r="D25" s="338"/>
      <c r="E25" s="339"/>
      <c r="F25" s="145"/>
      <c r="G25" s="145">
        <f t="shared" si="0"/>
        <v>0</v>
      </c>
      <c r="H25" s="160"/>
      <c r="I25" s="174"/>
    </row>
    <row r="26" spans="1:9" customFormat="1" x14ac:dyDescent="0.3">
      <c r="A26" s="105"/>
      <c r="B26" s="66"/>
      <c r="C26" s="173"/>
      <c r="D26" s="338"/>
      <c r="E26" s="339"/>
      <c r="F26" s="145"/>
      <c r="G26" s="145">
        <f t="shared" si="0"/>
        <v>0</v>
      </c>
      <c r="H26" s="160"/>
      <c r="I26" s="174"/>
    </row>
    <row r="27" spans="1:9" customFormat="1" x14ac:dyDescent="0.3">
      <c r="A27" s="105"/>
      <c r="B27" s="66"/>
      <c r="C27" s="173"/>
      <c r="D27" s="338"/>
      <c r="E27" s="339"/>
      <c r="F27" s="145"/>
      <c r="G27" s="145">
        <f t="shared" si="0"/>
        <v>0</v>
      </c>
      <c r="H27" s="160"/>
      <c r="I27" s="174"/>
    </row>
    <row r="28" spans="1:9" customFormat="1" x14ac:dyDescent="0.3">
      <c r="A28" s="105"/>
      <c r="B28" s="66"/>
      <c r="C28" s="173"/>
      <c r="D28" s="338"/>
      <c r="E28" s="339"/>
      <c r="F28" s="145"/>
      <c r="G28" s="145"/>
      <c r="H28" s="160"/>
      <c r="I28" s="174"/>
    </row>
    <row r="29" spans="1:9" ht="21" customHeight="1" x14ac:dyDescent="0.3">
      <c r="A29" s="527"/>
      <c r="B29" s="528" t="s">
        <v>295</v>
      </c>
      <c r="C29" s="529" t="s">
        <v>305</v>
      </c>
      <c r="D29" s="454">
        <f>SUM(D12:D28)</f>
        <v>0</v>
      </c>
      <c r="E29" s="146" t="s">
        <v>366</v>
      </c>
      <c r="F29" s="146">
        <f>SUM(F12)</f>
        <v>0</v>
      </c>
      <c r="G29" s="146">
        <f>SUM(G12)</f>
        <v>0</v>
      </c>
    </row>
    <row r="30" spans="1:9" ht="21" customHeight="1" x14ac:dyDescent="0.3">
      <c r="A30" s="358"/>
      <c r="B30" s="161"/>
      <c r="C30" s="162"/>
      <c r="D30" s="359"/>
      <c r="E30" s="360"/>
      <c r="F30" s="360"/>
      <c r="G30" s="360"/>
    </row>
    <row r="31" spans="1:9" s="53" customFormat="1" ht="18" customHeight="1" x14ac:dyDescent="0.3">
      <c r="A31" s="701" t="s">
        <v>762</v>
      </c>
      <c r="B31" s="704"/>
      <c r="C31" s="702"/>
      <c r="D31" s="864" t="s">
        <v>1101</v>
      </c>
      <c r="E31" s="704"/>
      <c r="F31" s="122"/>
      <c r="G31" s="704"/>
    </row>
    <row r="32" spans="1:9" s="165" customFormat="1" ht="19.5" x14ac:dyDescent="0.3">
      <c r="A32" s="122"/>
      <c r="B32" s="297"/>
      <c r="C32" s="298" t="s">
        <v>131</v>
      </c>
      <c r="D32" s="298" t="s">
        <v>132</v>
      </c>
      <c r="E32" s="297"/>
      <c r="F32" s="122"/>
      <c r="G32" s="297"/>
    </row>
    <row r="33" spans="1:7" ht="15.75" x14ac:dyDescent="0.25">
      <c r="A33" s="297"/>
      <c r="B33" s="41"/>
      <c r="C33" s="41"/>
      <c r="D33" s="41"/>
      <c r="E33" s="41"/>
      <c r="F33" s="122"/>
      <c r="G33" s="41"/>
    </row>
    <row r="34" spans="1:7" x14ac:dyDescent="0.25">
      <c r="A34" s="701" t="s">
        <v>133</v>
      </c>
      <c r="B34" s="704"/>
      <c r="C34" s="702"/>
      <c r="D34" s="869" t="s">
        <v>1104</v>
      </c>
      <c r="E34" s="704"/>
      <c r="F34" s="122"/>
      <c r="G34" s="704"/>
    </row>
    <row r="35" spans="1:7" ht="15" x14ac:dyDescent="0.25">
      <c r="B35" s="297"/>
      <c r="C35" s="298" t="s">
        <v>131</v>
      </c>
      <c r="D35" s="298" t="s">
        <v>132</v>
      </c>
      <c r="E35" s="297"/>
      <c r="F35" s="122"/>
      <c r="G35" s="297"/>
    </row>
    <row r="36" spans="1:7" x14ac:dyDescent="0.3">
      <c r="A36" s="53"/>
      <c r="B36" s="53"/>
      <c r="C36" s="53"/>
      <c r="D36" s="53"/>
      <c r="E36" s="53"/>
      <c r="F36" s="53"/>
      <c r="G36" s="53"/>
    </row>
    <row r="37" spans="1:7" ht="19.5" x14ac:dyDescent="0.3">
      <c r="A37" s="165"/>
      <c r="B37" s="165"/>
      <c r="C37" s="165"/>
      <c r="D37" s="165"/>
      <c r="E37" s="166"/>
      <c r="F37" s="166"/>
      <c r="G37" s="166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30.28515625" style="119" customWidth="1"/>
    <col min="6" max="6" width="20.5703125" style="119" customWidth="1"/>
    <col min="7" max="7" width="22.7109375" style="119" customWidth="1"/>
    <col min="8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836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</row>
    <row r="10" spans="1:11" ht="37.5" customHeight="1" x14ac:dyDescent="0.3">
      <c r="A10" s="1270"/>
      <c r="B10" s="1270"/>
      <c r="C10" s="1275"/>
      <c r="D10" s="1277"/>
    </row>
    <row r="11" spans="1:11" x14ac:dyDescent="0.3">
      <c r="A11" s="522">
        <v>1</v>
      </c>
      <c r="B11" s="522">
        <v>2</v>
      </c>
      <c r="C11" s="523">
        <v>3</v>
      </c>
      <c r="D11" s="524">
        <v>4</v>
      </c>
      <c r="E11" s="146" t="s">
        <v>357</v>
      </c>
      <c r="F11" s="146" t="s">
        <v>302</v>
      </c>
      <c r="G11" s="146" t="s">
        <v>303</v>
      </c>
    </row>
    <row r="12" spans="1:11" customFormat="1" x14ac:dyDescent="0.3">
      <c r="A12" s="105">
        <v>1</v>
      </c>
      <c r="B12" s="66"/>
      <c r="C12" s="173"/>
      <c r="D12" s="338"/>
      <c r="E12" s="339"/>
      <c r="F12" s="145"/>
      <c r="G12" s="145">
        <f>D12-F12</f>
        <v>0</v>
      </c>
      <c r="H12" s="160"/>
      <c r="I12" s="174"/>
    </row>
    <row r="13" spans="1:11" customFormat="1" x14ac:dyDescent="0.3">
      <c r="A13" s="105"/>
      <c r="B13" s="66"/>
      <c r="C13" s="173"/>
      <c r="D13" s="338"/>
      <c r="E13" s="339"/>
      <c r="F13" s="145"/>
      <c r="G13" s="145">
        <f t="shared" ref="G13:G27" si="0">D13-F13</f>
        <v>0</v>
      </c>
      <c r="H13" s="160"/>
      <c r="I13" s="174"/>
    </row>
    <row r="14" spans="1:11" customFormat="1" x14ac:dyDescent="0.3">
      <c r="A14" s="105"/>
      <c r="B14" s="66"/>
      <c r="C14" s="173"/>
      <c r="D14" s="338"/>
      <c r="E14" s="339"/>
      <c r="F14" s="145"/>
      <c r="G14" s="145">
        <f t="shared" si="0"/>
        <v>0</v>
      </c>
      <c r="H14" s="160"/>
      <c r="I14" s="174"/>
    </row>
    <row r="15" spans="1:11" customFormat="1" x14ac:dyDescent="0.3">
      <c r="A15" s="105"/>
      <c r="B15" s="66"/>
      <c r="C15" s="173"/>
      <c r="D15" s="338"/>
      <c r="E15" s="339"/>
      <c r="F15" s="145"/>
      <c r="G15" s="145">
        <f t="shared" si="0"/>
        <v>0</v>
      </c>
      <c r="H15" s="160"/>
      <c r="I15" s="174"/>
    </row>
    <row r="16" spans="1:11" customFormat="1" x14ac:dyDescent="0.3">
      <c r="A16" s="105"/>
      <c r="B16" s="66"/>
      <c r="C16" s="173"/>
      <c r="D16" s="338"/>
      <c r="E16" s="339"/>
      <c r="F16" s="145"/>
      <c r="G16" s="145">
        <f t="shared" si="0"/>
        <v>0</v>
      </c>
      <c r="H16" s="160"/>
      <c r="I16" s="174"/>
    </row>
    <row r="17" spans="1:9" customFormat="1" x14ac:dyDescent="0.3">
      <c r="A17" s="105"/>
      <c r="B17" s="66"/>
      <c r="C17" s="173"/>
      <c r="D17" s="338"/>
      <c r="E17" s="339"/>
      <c r="F17" s="145"/>
      <c r="G17" s="145">
        <f t="shared" si="0"/>
        <v>0</v>
      </c>
      <c r="H17" s="160"/>
      <c r="I17" s="174"/>
    </row>
    <row r="18" spans="1:9" customFormat="1" x14ac:dyDescent="0.3">
      <c r="A18" s="105"/>
      <c r="B18" s="66"/>
      <c r="C18" s="173"/>
      <c r="D18" s="338"/>
      <c r="E18" s="339"/>
      <c r="F18" s="145"/>
      <c r="G18" s="145">
        <f t="shared" si="0"/>
        <v>0</v>
      </c>
      <c r="H18" s="160"/>
      <c r="I18" s="174"/>
    </row>
    <row r="19" spans="1:9" customFormat="1" x14ac:dyDescent="0.3">
      <c r="A19" s="105"/>
      <c r="B19" s="66"/>
      <c r="C19" s="173"/>
      <c r="D19" s="338"/>
      <c r="E19" s="339"/>
      <c r="F19" s="145"/>
      <c r="G19" s="145">
        <f t="shared" si="0"/>
        <v>0</v>
      </c>
      <c r="H19" s="160"/>
      <c r="I19" s="174"/>
    </row>
    <row r="20" spans="1:9" customFormat="1" x14ac:dyDescent="0.3">
      <c r="A20" s="105"/>
      <c r="B20" s="66"/>
      <c r="C20" s="173"/>
      <c r="D20" s="338"/>
      <c r="E20" s="339"/>
      <c r="F20" s="145"/>
      <c r="G20" s="145">
        <f t="shared" si="0"/>
        <v>0</v>
      </c>
      <c r="H20" s="160"/>
      <c r="I20" s="174"/>
    </row>
    <row r="21" spans="1:9" customFormat="1" x14ac:dyDescent="0.3">
      <c r="A21" s="105"/>
      <c r="B21" s="66"/>
      <c r="C21" s="173"/>
      <c r="D21" s="338"/>
      <c r="E21" s="339"/>
      <c r="F21" s="145"/>
      <c r="G21" s="145">
        <f t="shared" si="0"/>
        <v>0</v>
      </c>
      <c r="H21" s="160"/>
      <c r="I21" s="174"/>
    </row>
    <row r="22" spans="1:9" customFormat="1" x14ac:dyDescent="0.3">
      <c r="A22" s="105"/>
      <c r="B22" s="66"/>
      <c r="C22" s="173"/>
      <c r="D22" s="338"/>
      <c r="E22" s="339"/>
      <c r="F22" s="145"/>
      <c r="G22" s="145">
        <f t="shared" si="0"/>
        <v>0</v>
      </c>
      <c r="H22" s="160"/>
      <c r="I22" s="174"/>
    </row>
    <row r="23" spans="1:9" customFormat="1" x14ac:dyDescent="0.3">
      <c r="A23" s="105"/>
      <c r="B23" s="66"/>
      <c r="C23" s="173"/>
      <c r="D23" s="338"/>
      <c r="E23" s="339"/>
      <c r="F23" s="145"/>
      <c r="G23" s="145">
        <f t="shared" si="0"/>
        <v>0</v>
      </c>
      <c r="H23" s="160"/>
      <c r="I23" s="174"/>
    </row>
    <row r="24" spans="1:9" customFormat="1" x14ac:dyDescent="0.3">
      <c r="A24" s="105"/>
      <c r="B24" s="66"/>
      <c r="C24" s="173"/>
      <c r="D24" s="338"/>
      <c r="E24" s="339"/>
      <c r="F24" s="145"/>
      <c r="G24" s="145">
        <f t="shared" si="0"/>
        <v>0</v>
      </c>
      <c r="H24" s="160"/>
      <c r="I24" s="174"/>
    </row>
    <row r="25" spans="1:9" customFormat="1" x14ac:dyDescent="0.3">
      <c r="A25" s="105"/>
      <c r="B25" s="66"/>
      <c r="C25" s="173"/>
      <c r="D25" s="338"/>
      <c r="E25" s="339"/>
      <c r="F25" s="145"/>
      <c r="G25" s="145">
        <f t="shared" si="0"/>
        <v>0</v>
      </c>
      <c r="H25" s="160"/>
      <c r="I25" s="174"/>
    </row>
    <row r="26" spans="1:9" customFormat="1" x14ac:dyDescent="0.3">
      <c r="A26" s="105"/>
      <c r="B26" s="66"/>
      <c r="C26" s="173"/>
      <c r="D26" s="338"/>
      <c r="E26" s="339"/>
      <c r="F26" s="145"/>
      <c r="G26" s="145">
        <f t="shared" si="0"/>
        <v>0</v>
      </c>
      <c r="H26" s="160"/>
      <c r="I26" s="174"/>
    </row>
    <row r="27" spans="1:9" customFormat="1" x14ac:dyDescent="0.3">
      <c r="A27" s="105"/>
      <c r="B27" s="66"/>
      <c r="C27" s="173"/>
      <c r="D27" s="338"/>
      <c r="E27" s="339"/>
      <c r="F27" s="145"/>
      <c r="G27" s="145">
        <f t="shared" si="0"/>
        <v>0</v>
      </c>
      <c r="H27" s="160"/>
      <c r="I27" s="174"/>
    </row>
    <row r="28" spans="1:9" customFormat="1" x14ac:dyDescent="0.3">
      <c r="A28" s="105"/>
      <c r="B28" s="66"/>
      <c r="C28" s="173"/>
      <c r="D28" s="338"/>
      <c r="E28" s="339"/>
      <c r="F28" s="145"/>
      <c r="G28" s="145"/>
      <c r="H28" s="160"/>
      <c r="I28" s="174"/>
    </row>
    <row r="29" spans="1:9" ht="21" customHeight="1" x14ac:dyDescent="0.3">
      <c r="A29" s="527"/>
      <c r="B29" s="528" t="s">
        <v>295</v>
      </c>
      <c r="C29" s="529" t="s">
        <v>305</v>
      </c>
      <c r="D29" s="454">
        <f>SUM(D12:D28)</f>
        <v>0</v>
      </c>
      <c r="E29" s="146" t="s">
        <v>366</v>
      </c>
      <c r="F29" s="146">
        <f>SUM(F12)</f>
        <v>0</v>
      </c>
      <c r="G29" s="146">
        <f>SUM(G12)</f>
        <v>0</v>
      </c>
    </row>
    <row r="30" spans="1:9" ht="21" customHeight="1" x14ac:dyDescent="0.3">
      <c r="A30" s="358"/>
      <c r="B30" s="161"/>
      <c r="C30" s="162"/>
      <c r="D30" s="359"/>
      <c r="E30" s="360"/>
      <c r="F30" s="360"/>
      <c r="G30" s="360"/>
    </row>
    <row r="31" spans="1:9" s="53" customFormat="1" ht="18" customHeight="1" x14ac:dyDescent="0.3">
      <c r="A31" s="701" t="s">
        <v>762</v>
      </c>
      <c r="B31" s="704"/>
      <c r="C31" s="702"/>
      <c r="D31" s="864" t="s">
        <v>1101</v>
      </c>
      <c r="E31" s="704"/>
      <c r="F31" s="122"/>
      <c r="G31" s="704"/>
    </row>
    <row r="32" spans="1:9" s="165" customFormat="1" ht="19.5" x14ac:dyDescent="0.3">
      <c r="A32" s="122"/>
      <c r="B32" s="297"/>
      <c r="C32" s="298" t="s">
        <v>131</v>
      </c>
      <c r="D32" s="298" t="s">
        <v>132</v>
      </c>
      <c r="E32" s="297"/>
      <c r="F32" s="122"/>
      <c r="G32" s="297"/>
    </row>
    <row r="33" spans="1:7" ht="15.75" x14ac:dyDescent="0.25">
      <c r="A33" s="297"/>
      <c r="B33" s="41"/>
      <c r="C33" s="41"/>
      <c r="D33" s="41"/>
      <c r="E33" s="41"/>
      <c r="F33" s="122"/>
      <c r="G33" s="41"/>
    </row>
    <row r="34" spans="1:7" x14ac:dyDescent="0.25">
      <c r="A34" s="701" t="s">
        <v>133</v>
      </c>
      <c r="B34" s="704"/>
      <c r="C34" s="702"/>
      <c r="D34" s="869" t="s">
        <v>1104</v>
      </c>
      <c r="E34" s="704"/>
      <c r="F34" s="122"/>
      <c r="G34" s="704"/>
    </row>
    <row r="35" spans="1:7" ht="15" x14ac:dyDescent="0.25">
      <c r="B35" s="297"/>
      <c r="C35" s="298" t="s">
        <v>131</v>
      </c>
      <c r="D35" s="298" t="s">
        <v>132</v>
      </c>
      <c r="E35" s="297"/>
      <c r="F35" s="122"/>
      <c r="G35" s="297"/>
    </row>
    <row r="36" spans="1:7" x14ac:dyDescent="0.3">
      <c r="A36" s="53"/>
      <c r="B36" s="53"/>
      <c r="C36" s="53"/>
      <c r="D36" s="53"/>
      <c r="E36" s="53"/>
      <c r="F36" s="53"/>
      <c r="G36" s="53"/>
    </row>
    <row r="37" spans="1:7" ht="19.5" x14ac:dyDescent="0.3">
      <c r="A37" s="165"/>
      <c r="B37" s="165"/>
      <c r="C37" s="165"/>
      <c r="D37" s="165"/>
      <c r="E37" s="166"/>
      <c r="F37" s="166"/>
      <c r="G37" s="166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7" customWidth="1"/>
    <col min="7" max="8" width="20" style="167" customWidth="1"/>
    <col min="9" max="9" width="13.28515625" style="12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232" t="s">
        <v>440</v>
      </c>
    </row>
    <row r="3" spans="1:11" ht="21" customHeight="1" x14ac:dyDescent="0.3">
      <c r="A3" s="1263" t="s">
        <v>502</v>
      </c>
      <c r="B3" s="1263"/>
      <c r="C3" s="1263"/>
      <c r="D3" s="1263"/>
      <c r="E3" s="126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58"/>
    </row>
    <row r="9" spans="1:11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1" s="171" customFormat="1" ht="18.75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1" s="171" customFormat="1" ht="18.75" x14ac:dyDescent="0.3">
      <c r="A11" s="105">
        <v>1</v>
      </c>
      <c r="B11" s="172"/>
      <c r="C11" s="70"/>
      <c r="D11" s="641"/>
      <c r="E11" s="642"/>
      <c r="F11" s="309"/>
      <c r="G11" s="310"/>
      <c r="H11" s="310">
        <f t="shared" ref="H11:H19" si="0">E11-G11</f>
        <v>0</v>
      </c>
    </row>
    <row r="12" spans="1:11" ht="18.75" x14ac:dyDescent="0.3">
      <c r="A12" s="105">
        <v>2</v>
      </c>
      <c r="B12" s="66"/>
      <c r="C12" s="534"/>
      <c r="D12" s="641"/>
      <c r="E12" s="643"/>
      <c r="F12" s="309"/>
      <c r="G12" s="310"/>
      <c r="H12" s="310">
        <f t="shared" si="0"/>
        <v>0</v>
      </c>
      <c r="I12"/>
    </row>
    <row r="13" spans="1:11" ht="18.75" x14ac:dyDescent="0.3">
      <c r="A13" s="105">
        <v>3</v>
      </c>
      <c r="B13" s="66"/>
      <c r="C13" s="534"/>
      <c r="D13" s="641"/>
      <c r="E13" s="643"/>
      <c r="F13" s="309"/>
      <c r="G13" s="310"/>
      <c r="H13" s="310">
        <f t="shared" si="0"/>
        <v>0</v>
      </c>
      <c r="I13"/>
    </row>
    <row r="14" spans="1:11" ht="18.75" x14ac:dyDescent="0.3">
      <c r="A14" s="105">
        <v>4</v>
      </c>
      <c r="B14" s="66"/>
      <c r="C14" s="534"/>
      <c r="D14" s="641"/>
      <c r="E14" s="643"/>
      <c r="F14" s="309"/>
      <c r="G14" s="310"/>
      <c r="H14" s="310">
        <f t="shared" si="0"/>
        <v>0</v>
      </c>
      <c r="I14"/>
    </row>
    <row r="15" spans="1:11" ht="18.75" x14ac:dyDescent="0.3">
      <c r="A15" s="105">
        <v>5</v>
      </c>
      <c r="B15" s="66"/>
      <c r="C15" s="534"/>
      <c r="D15" s="641"/>
      <c r="E15" s="643"/>
      <c r="F15" s="309"/>
      <c r="G15" s="310"/>
      <c r="H15" s="310">
        <f t="shared" si="0"/>
        <v>0</v>
      </c>
      <c r="I15"/>
    </row>
    <row r="16" spans="1:11" ht="18.75" x14ac:dyDescent="0.3">
      <c r="A16" s="105">
        <v>6</v>
      </c>
      <c r="B16" s="66"/>
      <c r="C16" s="534"/>
      <c r="D16" s="641"/>
      <c r="E16" s="643"/>
      <c r="F16" s="309"/>
      <c r="G16" s="310"/>
      <c r="H16" s="310">
        <f t="shared" si="0"/>
        <v>0</v>
      </c>
      <c r="I16"/>
    </row>
    <row r="17" spans="1:10" ht="18.75" x14ac:dyDescent="0.3">
      <c r="A17" s="105">
        <v>7</v>
      </c>
      <c r="B17" s="66"/>
      <c r="C17" s="534"/>
      <c r="D17" s="641"/>
      <c r="E17" s="643"/>
      <c r="F17" s="309"/>
      <c r="G17" s="310"/>
      <c r="H17" s="310">
        <f t="shared" si="0"/>
        <v>0</v>
      </c>
      <c r="I17"/>
    </row>
    <row r="18" spans="1:10" ht="18.75" x14ac:dyDescent="0.3">
      <c r="A18" s="105"/>
      <c r="B18" s="66"/>
      <c r="C18" s="534"/>
      <c r="D18" s="641"/>
      <c r="E18" s="643"/>
      <c r="F18" s="309"/>
      <c r="G18" s="310"/>
      <c r="H18" s="310">
        <f t="shared" si="0"/>
        <v>0</v>
      </c>
      <c r="I18"/>
    </row>
    <row r="19" spans="1:10" ht="18.75" x14ac:dyDescent="0.3">
      <c r="A19" s="105"/>
      <c r="B19" s="66"/>
      <c r="C19" s="534"/>
      <c r="D19" s="641"/>
      <c r="E19" s="643"/>
      <c r="F19" s="309"/>
      <c r="G19" s="310"/>
      <c r="H19" s="310">
        <f t="shared" si="0"/>
        <v>0</v>
      </c>
      <c r="I19"/>
    </row>
    <row r="20" spans="1:10" s="176" customFormat="1" ht="18.75" x14ac:dyDescent="0.3">
      <c r="A20" s="531"/>
      <c r="B20" s="453" t="s">
        <v>295</v>
      </c>
      <c r="C20" s="532" t="s">
        <v>305</v>
      </c>
      <c r="D20" s="532" t="s">
        <v>305</v>
      </c>
      <c r="E20" s="533">
        <f>SUM(E11:E19)</f>
        <v>0</v>
      </c>
      <c r="F20" s="526" t="s">
        <v>366</v>
      </c>
      <c r="G20" s="146">
        <f>SUM(G11:G19)</f>
        <v>0</v>
      </c>
      <c r="H20" s="146">
        <f>SUM(H11:H19)</f>
        <v>0</v>
      </c>
    </row>
    <row r="21" spans="1:10" ht="18.75" x14ac:dyDescent="0.3">
      <c r="F21" s="141"/>
      <c r="G21" s="141"/>
      <c r="H21" s="141"/>
      <c r="I21"/>
    </row>
    <row r="22" spans="1:10" ht="18.75" x14ac:dyDescent="0.3">
      <c r="F22" s="141"/>
      <c r="G22" s="141"/>
      <c r="H22" s="141"/>
      <c r="I22"/>
    </row>
    <row r="23" spans="1:10" s="141" customFormat="1" ht="18.75" x14ac:dyDescent="0.3">
      <c r="A23" s="701" t="s">
        <v>762</v>
      </c>
      <c r="B23" s="704"/>
      <c r="C23" s="702"/>
      <c r="D23" s="53"/>
      <c r="E23" s="864" t="s">
        <v>1101</v>
      </c>
      <c r="I23"/>
      <c r="J23"/>
    </row>
    <row r="24" spans="1:10" s="141" customFormat="1" ht="19.5" x14ac:dyDescent="0.3">
      <c r="A24" s="122"/>
      <c r="B24" s="297"/>
      <c r="C24" s="298" t="s">
        <v>131</v>
      </c>
      <c r="D24" s="165"/>
      <c r="E24" s="298" t="s">
        <v>132</v>
      </c>
      <c r="I24"/>
      <c r="J24"/>
    </row>
    <row r="25" spans="1:10" s="141" customFormat="1" ht="18.75" x14ac:dyDescent="0.3">
      <c r="A25" s="297"/>
      <c r="B25" s="41"/>
      <c r="C25" s="41"/>
      <c r="D25" s="122"/>
      <c r="E25" s="41"/>
      <c r="I25"/>
      <c r="J25"/>
    </row>
    <row r="26" spans="1:10" s="141" customFormat="1" ht="18.75" x14ac:dyDescent="0.3">
      <c r="A26" s="701" t="s">
        <v>133</v>
      </c>
      <c r="B26" s="704"/>
      <c r="C26" s="702"/>
      <c r="D26" s="122"/>
      <c r="E26" s="869" t="s">
        <v>1104</v>
      </c>
      <c r="I26"/>
      <c r="J26"/>
    </row>
    <row r="27" spans="1:10" s="141" customFormat="1" ht="18.75" x14ac:dyDescent="0.3">
      <c r="A27" s="122"/>
      <c r="B27" s="297"/>
      <c r="C27" s="298" t="s">
        <v>131</v>
      </c>
      <c r="D27" s="122"/>
      <c r="E27" s="298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7" customWidth="1"/>
    <col min="7" max="8" width="20" style="167" customWidth="1"/>
    <col min="9" max="9" width="13.28515625" style="12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232" t="s">
        <v>440</v>
      </c>
    </row>
    <row r="3" spans="1:11" ht="21" customHeight="1" x14ac:dyDescent="0.3">
      <c r="A3" s="1263" t="s">
        <v>674</v>
      </c>
      <c r="B3" s="1263"/>
      <c r="C3" s="1263"/>
      <c r="D3" s="1263"/>
      <c r="E3" s="126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58"/>
    </row>
    <row r="9" spans="1:11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1" s="171" customFormat="1" ht="18.75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1" s="171" customFormat="1" ht="18.75" x14ac:dyDescent="0.3">
      <c r="A11" s="105">
        <v>1</v>
      </c>
      <c r="B11" s="172"/>
      <c r="C11" s="70"/>
      <c r="D11" s="641"/>
      <c r="E11" s="642"/>
      <c r="F11" s="309"/>
      <c r="G11" s="310"/>
      <c r="H11" s="310">
        <f t="shared" ref="H11:H19" si="0">E11-G11</f>
        <v>0</v>
      </c>
    </row>
    <row r="12" spans="1:11" ht="18.75" x14ac:dyDescent="0.3">
      <c r="A12" s="105">
        <v>2</v>
      </c>
      <c r="B12" s="66"/>
      <c r="C12" s="534"/>
      <c r="D12" s="641"/>
      <c r="E12" s="643"/>
      <c r="F12" s="309"/>
      <c r="G12" s="310"/>
      <c r="H12" s="310">
        <f t="shared" si="0"/>
        <v>0</v>
      </c>
      <c r="I12"/>
    </row>
    <row r="13" spans="1:11" ht="18.75" x14ac:dyDescent="0.3">
      <c r="A13" s="105">
        <v>3</v>
      </c>
      <c r="B13" s="66"/>
      <c r="C13" s="534"/>
      <c r="D13" s="641"/>
      <c r="E13" s="643"/>
      <c r="F13" s="309"/>
      <c r="G13" s="310"/>
      <c r="H13" s="310">
        <f t="shared" si="0"/>
        <v>0</v>
      </c>
      <c r="I13"/>
    </row>
    <row r="14" spans="1:11" ht="18.75" x14ac:dyDescent="0.3">
      <c r="A14" s="105">
        <v>4</v>
      </c>
      <c r="B14" s="66"/>
      <c r="C14" s="534"/>
      <c r="D14" s="641"/>
      <c r="E14" s="643"/>
      <c r="F14" s="309"/>
      <c r="G14" s="310"/>
      <c r="H14" s="310">
        <f t="shared" si="0"/>
        <v>0</v>
      </c>
      <c r="I14"/>
    </row>
    <row r="15" spans="1:11" ht="18.75" x14ac:dyDescent="0.3">
      <c r="A15" s="105">
        <v>5</v>
      </c>
      <c r="B15" s="66"/>
      <c r="C15" s="534"/>
      <c r="D15" s="641"/>
      <c r="E15" s="643"/>
      <c r="F15" s="309"/>
      <c r="G15" s="310"/>
      <c r="H15" s="310">
        <f t="shared" si="0"/>
        <v>0</v>
      </c>
      <c r="I15"/>
    </row>
    <row r="16" spans="1:11" ht="18.75" x14ac:dyDescent="0.3">
      <c r="A16" s="105">
        <v>6</v>
      </c>
      <c r="B16" s="66"/>
      <c r="C16" s="534"/>
      <c r="D16" s="641"/>
      <c r="E16" s="643"/>
      <c r="F16" s="309"/>
      <c r="G16" s="310"/>
      <c r="H16" s="310">
        <f t="shared" si="0"/>
        <v>0</v>
      </c>
      <c r="I16"/>
    </row>
    <row r="17" spans="1:10" ht="18.75" x14ac:dyDescent="0.3">
      <c r="A17" s="105">
        <v>7</v>
      </c>
      <c r="B17" s="66"/>
      <c r="C17" s="534"/>
      <c r="D17" s="641"/>
      <c r="E17" s="643"/>
      <c r="F17" s="309"/>
      <c r="G17" s="310"/>
      <c r="H17" s="310">
        <f t="shared" si="0"/>
        <v>0</v>
      </c>
      <c r="I17"/>
    </row>
    <row r="18" spans="1:10" ht="18.75" x14ac:dyDescent="0.3">
      <c r="A18" s="105"/>
      <c r="B18" s="66"/>
      <c r="C18" s="534"/>
      <c r="D18" s="641"/>
      <c r="E18" s="643"/>
      <c r="F18" s="309"/>
      <c r="G18" s="310"/>
      <c r="H18" s="310">
        <f t="shared" si="0"/>
        <v>0</v>
      </c>
      <c r="I18"/>
    </row>
    <row r="19" spans="1:10" ht="18.75" x14ac:dyDescent="0.3">
      <c r="A19" s="105"/>
      <c r="B19" s="66"/>
      <c r="C19" s="534"/>
      <c r="D19" s="641"/>
      <c r="E19" s="643"/>
      <c r="F19" s="309"/>
      <c r="G19" s="310"/>
      <c r="H19" s="310">
        <f t="shared" si="0"/>
        <v>0</v>
      </c>
      <c r="I19"/>
    </row>
    <row r="20" spans="1:10" s="176" customFormat="1" ht="18.75" x14ac:dyDescent="0.3">
      <c r="A20" s="531"/>
      <c r="B20" s="453" t="s">
        <v>295</v>
      </c>
      <c r="C20" s="532" t="s">
        <v>305</v>
      </c>
      <c r="D20" s="532" t="s">
        <v>305</v>
      </c>
      <c r="E20" s="533">
        <f>SUM(E11:E19)</f>
        <v>0</v>
      </c>
      <c r="F20" s="526" t="s">
        <v>366</v>
      </c>
      <c r="G20" s="146">
        <f>SUM(G11:G19)</f>
        <v>0</v>
      </c>
      <c r="H20" s="146">
        <f>SUM(H11:H19)</f>
        <v>0</v>
      </c>
    </row>
    <row r="21" spans="1:10" ht="18.75" x14ac:dyDescent="0.3">
      <c r="F21" s="141"/>
      <c r="G21" s="141"/>
      <c r="H21" s="141"/>
      <c r="I21"/>
    </row>
    <row r="22" spans="1:10" ht="18.75" x14ac:dyDescent="0.3">
      <c r="F22" s="141"/>
      <c r="G22" s="141"/>
      <c r="H22" s="141"/>
      <c r="I22"/>
    </row>
    <row r="23" spans="1:10" s="141" customFormat="1" ht="18.75" x14ac:dyDescent="0.3">
      <c r="A23" s="701" t="s">
        <v>762</v>
      </c>
      <c r="B23" s="704"/>
      <c r="C23" s="702"/>
      <c r="D23" s="53"/>
      <c r="E23" s="864" t="s">
        <v>1101</v>
      </c>
      <c r="I23"/>
      <c r="J23"/>
    </row>
    <row r="24" spans="1:10" s="141" customFormat="1" ht="19.5" x14ac:dyDescent="0.3">
      <c r="A24" s="122"/>
      <c r="B24" s="297"/>
      <c r="C24" s="298" t="s">
        <v>131</v>
      </c>
      <c r="D24" s="165"/>
      <c r="E24" s="298" t="s">
        <v>132</v>
      </c>
      <c r="I24"/>
      <c r="J24"/>
    </row>
    <row r="25" spans="1:10" s="141" customFormat="1" ht="18.75" x14ac:dyDescent="0.3">
      <c r="A25" s="297"/>
      <c r="B25" s="41"/>
      <c r="C25" s="41"/>
      <c r="D25" s="122"/>
      <c r="E25" s="41"/>
      <c r="I25"/>
      <c r="J25"/>
    </row>
    <row r="26" spans="1:10" s="141" customFormat="1" ht="18.75" x14ac:dyDescent="0.3">
      <c r="A26" s="701" t="s">
        <v>133</v>
      </c>
      <c r="B26" s="704"/>
      <c r="C26" s="702"/>
      <c r="D26" s="122"/>
      <c r="E26" s="869" t="s">
        <v>1104</v>
      </c>
      <c r="I26"/>
      <c r="J26"/>
    </row>
    <row r="27" spans="1:10" s="141" customFormat="1" ht="18.75" x14ac:dyDescent="0.3">
      <c r="A27" s="122"/>
      <c r="B27" s="297"/>
      <c r="C27" s="298" t="s">
        <v>131</v>
      </c>
      <c r="D27" s="122"/>
      <c r="E27" s="298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7" customWidth="1"/>
    <col min="7" max="8" width="20" style="167" customWidth="1"/>
    <col min="9" max="9" width="13.28515625" style="12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232" t="s">
        <v>440</v>
      </c>
    </row>
    <row r="3" spans="1:11" ht="21" customHeight="1" x14ac:dyDescent="0.3">
      <c r="A3" s="1263" t="s">
        <v>577</v>
      </c>
      <c r="B3" s="1263"/>
      <c r="C3" s="1263"/>
      <c r="D3" s="1263"/>
      <c r="E3" s="126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58"/>
    </row>
    <row r="9" spans="1:11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1" s="171" customFormat="1" ht="18.75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1" s="171" customFormat="1" ht="18.75" x14ac:dyDescent="0.3">
      <c r="A11" s="105">
        <v>1</v>
      </c>
      <c r="B11" s="172"/>
      <c r="C11" s="70"/>
      <c r="D11" s="641"/>
      <c r="E11" s="642"/>
      <c r="F11" s="309"/>
      <c r="G11" s="310"/>
      <c r="H11" s="310">
        <f t="shared" ref="H11:H19" si="0">E11-G11</f>
        <v>0</v>
      </c>
    </row>
    <row r="12" spans="1:11" ht="18.75" x14ac:dyDescent="0.3">
      <c r="A12" s="105">
        <v>2</v>
      </c>
      <c r="B12" s="66"/>
      <c r="C12" s="534"/>
      <c r="D12" s="641"/>
      <c r="E12" s="643"/>
      <c r="F12" s="309"/>
      <c r="G12" s="310"/>
      <c r="H12" s="310">
        <f t="shared" si="0"/>
        <v>0</v>
      </c>
      <c r="I12"/>
    </row>
    <row r="13" spans="1:11" ht="18.75" x14ac:dyDescent="0.3">
      <c r="A13" s="105">
        <v>3</v>
      </c>
      <c r="B13" s="66"/>
      <c r="C13" s="534"/>
      <c r="D13" s="641"/>
      <c r="E13" s="643"/>
      <c r="F13" s="309"/>
      <c r="G13" s="310"/>
      <c r="H13" s="310">
        <f t="shared" si="0"/>
        <v>0</v>
      </c>
      <c r="I13"/>
    </row>
    <row r="14" spans="1:11" ht="18.75" x14ac:dyDescent="0.3">
      <c r="A14" s="105">
        <v>4</v>
      </c>
      <c r="B14" s="66"/>
      <c r="C14" s="534"/>
      <c r="D14" s="641"/>
      <c r="E14" s="643"/>
      <c r="F14" s="309"/>
      <c r="G14" s="310"/>
      <c r="H14" s="310">
        <f t="shared" si="0"/>
        <v>0</v>
      </c>
      <c r="I14"/>
    </row>
    <row r="15" spans="1:11" ht="18.75" x14ac:dyDescent="0.3">
      <c r="A15" s="105">
        <v>5</v>
      </c>
      <c r="B15" s="66"/>
      <c r="C15" s="534"/>
      <c r="D15" s="641"/>
      <c r="E15" s="643"/>
      <c r="F15" s="309"/>
      <c r="G15" s="310"/>
      <c r="H15" s="310">
        <f t="shared" si="0"/>
        <v>0</v>
      </c>
      <c r="I15"/>
    </row>
    <row r="16" spans="1:11" ht="18.75" x14ac:dyDescent="0.3">
      <c r="A16" s="105">
        <v>6</v>
      </c>
      <c r="B16" s="66"/>
      <c r="C16" s="534"/>
      <c r="D16" s="641"/>
      <c r="E16" s="643"/>
      <c r="F16" s="309"/>
      <c r="G16" s="310"/>
      <c r="H16" s="310">
        <f t="shared" si="0"/>
        <v>0</v>
      </c>
      <c r="I16"/>
    </row>
    <row r="17" spans="1:10" ht="18.75" x14ac:dyDescent="0.3">
      <c r="A17" s="105">
        <v>7</v>
      </c>
      <c r="B17" s="66"/>
      <c r="C17" s="534"/>
      <c r="D17" s="641"/>
      <c r="E17" s="643"/>
      <c r="F17" s="309"/>
      <c r="G17" s="310"/>
      <c r="H17" s="310">
        <f t="shared" si="0"/>
        <v>0</v>
      </c>
      <c r="I17"/>
    </row>
    <row r="18" spans="1:10" ht="18.75" x14ac:dyDescent="0.3">
      <c r="A18" s="105"/>
      <c r="B18" s="66"/>
      <c r="C18" s="534"/>
      <c r="D18" s="641"/>
      <c r="E18" s="643"/>
      <c r="F18" s="309"/>
      <c r="G18" s="310"/>
      <c r="H18" s="310">
        <f t="shared" si="0"/>
        <v>0</v>
      </c>
      <c r="I18"/>
    </row>
    <row r="19" spans="1:10" ht="18.75" x14ac:dyDescent="0.3">
      <c r="A19" s="105"/>
      <c r="B19" s="66"/>
      <c r="C19" s="534"/>
      <c r="D19" s="641"/>
      <c r="E19" s="643"/>
      <c r="F19" s="309"/>
      <c r="G19" s="310"/>
      <c r="H19" s="310">
        <f t="shared" si="0"/>
        <v>0</v>
      </c>
      <c r="I19"/>
    </row>
    <row r="20" spans="1:10" s="176" customFormat="1" ht="18.75" x14ac:dyDescent="0.3">
      <c r="A20" s="531"/>
      <c r="B20" s="453" t="s">
        <v>295</v>
      </c>
      <c r="C20" s="532" t="s">
        <v>305</v>
      </c>
      <c r="D20" s="532" t="s">
        <v>305</v>
      </c>
      <c r="E20" s="533">
        <f>SUM(E11:E19)</f>
        <v>0</v>
      </c>
      <c r="F20" s="526" t="s">
        <v>366</v>
      </c>
      <c r="G20" s="146">
        <f>SUM(G11:G19)</f>
        <v>0</v>
      </c>
      <c r="H20" s="146">
        <f>SUM(H11:H19)</f>
        <v>0</v>
      </c>
    </row>
    <row r="21" spans="1:10" ht="18.75" x14ac:dyDescent="0.3">
      <c r="F21" s="141"/>
      <c r="G21" s="141"/>
      <c r="H21" s="141"/>
      <c r="I21"/>
    </row>
    <row r="22" spans="1:10" ht="18.75" x14ac:dyDescent="0.3">
      <c r="F22" s="141"/>
      <c r="G22" s="141"/>
      <c r="H22" s="141"/>
      <c r="I22"/>
    </row>
    <row r="23" spans="1:10" s="141" customFormat="1" ht="18.75" x14ac:dyDescent="0.3">
      <c r="A23" s="701" t="s">
        <v>762</v>
      </c>
      <c r="B23" s="704"/>
      <c r="C23" s="702"/>
      <c r="D23" s="53"/>
      <c r="E23" s="864" t="s">
        <v>1101</v>
      </c>
      <c r="I23"/>
      <c r="J23"/>
    </row>
    <row r="24" spans="1:10" s="141" customFormat="1" ht="19.5" x14ac:dyDescent="0.3">
      <c r="A24" s="122"/>
      <c r="B24" s="297"/>
      <c r="C24" s="298" t="s">
        <v>131</v>
      </c>
      <c r="D24" s="165"/>
      <c r="E24" s="298" t="s">
        <v>132</v>
      </c>
      <c r="I24"/>
      <c r="J24"/>
    </row>
    <row r="25" spans="1:10" s="141" customFormat="1" ht="18.75" x14ac:dyDescent="0.3">
      <c r="A25" s="297"/>
      <c r="B25" s="41"/>
      <c r="C25" s="41"/>
      <c r="D25" s="122"/>
      <c r="E25" s="41"/>
      <c r="I25"/>
      <c r="J25"/>
    </row>
    <row r="26" spans="1:10" s="141" customFormat="1" ht="18.75" x14ac:dyDescent="0.3">
      <c r="A26" s="701" t="s">
        <v>133</v>
      </c>
      <c r="B26" s="704"/>
      <c r="C26" s="702"/>
      <c r="D26" s="122"/>
      <c r="E26" s="869" t="s">
        <v>1104</v>
      </c>
      <c r="I26"/>
      <c r="J26"/>
    </row>
    <row r="27" spans="1:10" s="141" customFormat="1" ht="18.75" x14ac:dyDescent="0.3">
      <c r="A27" s="122"/>
      <c r="B27" s="297"/>
      <c r="C27" s="298" t="s">
        <v>131</v>
      </c>
      <c r="D27" s="122"/>
      <c r="E27" s="298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5.140625" style="178" customWidth="1"/>
    <col min="5" max="5" width="27.5703125" style="178" customWidth="1"/>
    <col min="6" max="8" width="24.42578125" style="178" customWidth="1"/>
    <col min="9" max="9" width="17.140625" style="193" customWidth="1"/>
    <col min="10" max="256" width="8.85546875" style="178"/>
    <col min="257" max="257" width="7.28515625" style="178" customWidth="1"/>
    <col min="258" max="258" width="91.28515625" style="178" customWidth="1"/>
    <col min="259" max="259" width="20.28515625" style="178" customWidth="1"/>
    <col min="260" max="260" width="22.7109375" style="178" customWidth="1"/>
    <col min="261" max="261" width="27.5703125" style="178" customWidth="1"/>
    <col min="262" max="264" width="24.42578125" style="178" customWidth="1"/>
    <col min="265" max="265" width="17.140625" style="178" customWidth="1"/>
    <col min="266" max="512" width="8.85546875" style="178"/>
    <col min="513" max="513" width="7.28515625" style="178" customWidth="1"/>
    <col min="514" max="514" width="91.28515625" style="178" customWidth="1"/>
    <col min="515" max="515" width="20.28515625" style="178" customWidth="1"/>
    <col min="516" max="516" width="22.7109375" style="178" customWidth="1"/>
    <col min="517" max="517" width="27.5703125" style="178" customWidth="1"/>
    <col min="518" max="520" width="24.42578125" style="178" customWidth="1"/>
    <col min="521" max="521" width="17.140625" style="178" customWidth="1"/>
    <col min="522" max="768" width="8.85546875" style="178"/>
    <col min="769" max="769" width="7.28515625" style="178" customWidth="1"/>
    <col min="770" max="770" width="91.28515625" style="178" customWidth="1"/>
    <col min="771" max="771" width="20.28515625" style="178" customWidth="1"/>
    <col min="772" max="772" width="22.7109375" style="178" customWidth="1"/>
    <col min="773" max="773" width="27.5703125" style="178" customWidth="1"/>
    <col min="774" max="776" width="24.42578125" style="178" customWidth="1"/>
    <col min="777" max="777" width="17.140625" style="178" customWidth="1"/>
    <col min="778" max="1024" width="8.85546875" style="178"/>
    <col min="1025" max="1025" width="7.28515625" style="178" customWidth="1"/>
    <col min="1026" max="1026" width="91.28515625" style="178" customWidth="1"/>
    <col min="1027" max="1027" width="20.28515625" style="178" customWidth="1"/>
    <col min="1028" max="1028" width="22.7109375" style="178" customWidth="1"/>
    <col min="1029" max="1029" width="27.5703125" style="178" customWidth="1"/>
    <col min="1030" max="1032" width="24.42578125" style="178" customWidth="1"/>
    <col min="1033" max="1033" width="17.140625" style="178" customWidth="1"/>
    <col min="1034" max="1280" width="8.85546875" style="178"/>
    <col min="1281" max="1281" width="7.28515625" style="178" customWidth="1"/>
    <col min="1282" max="1282" width="91.28515625" style="178" customWidth="1"/>
    <col min="1283" max="1283" width="20.28515625" style="178" customWidth="1"/>
    <col min="1284" max="1284" width="22.7109375" style="178" customWidth="1"/>
    <col min="1285" max="1285" width="27.5703125" style="178" customWidth="1"/>
    <col min="1286" max="1288" width="24.42578125" style="178" customWidth="1"/>
    <col min="1289" max="1289" width="17.140625" style="178" customWidth="1"/>
    <col min="1290" max="1536" width="8.85546875" style="178"/>
    <col min="1537" max="1537" width="7.28515625" style="178" customWidth="1"/>
    <col min="1538" max="1538" width="91.28515625" style="178" customWidth="1"/>
    <col min="1539" max="1539" width="20.28515625" style="178" customWidth="1"/>
    <col min="1540" max="1540" width="22.7109375" style="178" customWidth="1"/>
    <col min="1541" max="1541" width="27.5703125" style="178" customWidth="1"/>
    <col min="1542" max="1544" width="24.42578125" style="178" customWidth="1"/>
    <col min="1545" max="1545" width="17.140625" style="178" customWidth="1"/>
    <col min="1546" max="1792" width="8.85546875" style="178"/>
    <col min="1793" max="1793" width="7.28515625" style="178" customWidth="1"/>
    <col min="1794" max="1794" width="91.28515625" style="178" customWidth="1"/>
    <col min="1795" max="1795" width="20.28515625" style="178" customWidth="1"/>
    <col min="1796" max="1796" width="22.7109375" style="178" customWidth="1"/>
    <col min="1797" max="1797" width="27.5703125" style="178" customWidth="1"/>
    <col min="1798" max="1800" width="24.42578125" style="178" customWidth="1"/>
    <col min="1801" max="1801" width="17.140625" style="178" customWidth="1"/>
    <col min="1802" max="2048" width="8.85546875" style="178"/>
    <col min="2049" max="2049" width="7.28515625" style="178" customWidth="1"/>
    <col min="2050" max="2050" width="91.28515625" style="178" customWidth="1"/>
    <col min="2051" max="2051" width="20.28515625" style="178" customWidth="1"/>
    <col min="2052" max="2052" width="22.7109375" style="178" customWidth="1"/>
    <col min="2053" max="2053" width="27.5703125" style="178" customWidth="1"/>
    <col min="2054" max="2056" width="24.42578125" style="178" customWidth="1"/>
    <col min="2057" max="2057" width="17.140625" style="178" customWidth="1"/>
    <col min="2058" max="2304" width="8.85546875" style="178"/>
    <col min="2305" max="2305" width="7.28515625" style="178" customWidth="1"/>
    <col min="2306" max="2306" width="91.28515625" style="178" customWidth="1"/>
    <col min="2307" max="2307" width="20.28515625" style="178" customWidth="1"/>
    <col min="2308" max="2308" width="22.7109375" style="178" customWidth="1"/>
    <col min="2309" max="2309" width="27.5703125" style="178" customWidth="1"/>
    <col min="2310" max="2312" width="24.42578125" style="178" customWidth="1"/>
    <col min="2313" max="2313" width="17.140625" style="178" customWidth="1"/>
    <col min="2314" max="2560" width="8.85546875" style="178"/>
    <col min="2561" max="2561" width="7.28515625" style="178" customWidth="1"/>
    <col min="2562" max="2562" width="91.28515625" style="178" customWidth="1"/>
    <col min="2563" max="2563" width="20.28515625" style="178" customWidth="1"/>
    <col min="2564" max="2564" width="22.7109375" style="178" customWidth="1"/>
    <col min="2565" max="2565" width="27.5703125" style="178" customWidth="1"/>
    <col min="2566" max="2568" width="24.42578125" style="178" customWidth="1"/>
    <col min="2569" max="2569" width="17.140625" style="178" customWidth="1"/>
    <col min="2570" max="2816" width="8.85546875" style="178"/>
    <col min="2817" max="2817" width="7.28515625" style="178" customWidth="1"/>
    <col min="2818" max="2818" width="91.28515625" style="178" customWidth="1"/>
    <col min="2819" max="2819" width="20.28515625" style="178" customWidth="1"/>
    <col min="2820" max="2820" width="22.7109375" style="178" customWidth="1"/>
    <col min="2821" max="2821" width="27.5703125" style="178" customWidth="1"/>
    <col min="2822" max="2824" width="24.42578125" style="178" customWidth="1"/>
    <col min="2825" max="2825" width="17.140625" style="178" customWidth="1"/>
    <col min="2826" max="3072" width="8.85546875" style="178"/>
    <col min="3073" max="3073" width="7.28515625" style="178" customWidth="1"/>
    <col min="3074" max="3074" width="91.28515625" style="178" customWidth="1"/>
    <col min="3075" max="3075" width="20.28515625" style="178" customWidth="1"/>
    <col min="3076" max="3076" width="22.7109375" style="178" customWidth="1"/>
    <col min="3077" max="3077" width="27.5703125" style="178" customWidth="1"/>
    <col min="3078" max="3080" width="24.42578125" style="178" customWidth="1"/>
    <col min="3081" max="3081" width="17.140625" style="178" customWidth="1"/>
    <col min="3082" max="3328" width="8.85546875" style="178"/>
    <col min="3329" max="3329" width="7.28515625" style="178" customWidth="1"/>
    <col min="3330" max="3330" width="91.28515625" style="178" customWidth="1"/>
    <col min="3331" max="3331" width="20.28515625" style="178" customWidth="1"/>
    <col min="3332" max="3332" width="22.7109375" style="178" customWidth="1"/>
    <col min="3333" max="3333" width="27.5703125" style="178" customWidth="1"/>
    <col min="3334" max="3336" width="24.42578125" style="178" customWidth="1"/>
    <col min="3337" max="3337" width="17.140625" style="178" customWidth="1"/>
    <col min="3338" max="3584" width="8.85546875" style="178"/>
    <col min="3585" max="3585" width="7.28515625" style="178" customWidth="1"/>
    <col min="3586" max="3586" width="91.28515625" style="178" customWidth="1"/>
    <col min="3587" max="3587" width="20.28515625" style="178" customWidth="1"/>
    <col min="3588" max="3588" width="22.7109375" style="178" customWidth="1"/>
    <col min="3589" max="3589" width="27.5703125" style="178" customWidth="1"/>
    <col min="3590" max="3592" width="24.42578125" style="178" customWidth="1"/>
    <col min="3593" max="3593" width="17.140625" style="178" customWidth="1"/>
    <col min="3594" max="3840" width="8.85546875" style="178"/>
    <col min="3841" max="3841" width="7.28515625" style="178" customWidth="1"/>
    <col min="3842" max="3842" width="91.28515625" style="178" customWidth="1"/>
    <col min="3843" max="3843" width="20.28515625" style="178" customWidth="1"/>
    <col min="3844" max="3844" width="22.7109375" style="178" customWidth="1"/>
    <col min="3845" max="3845" width="27.5703125" style="178" customWidth="1"/>
    <col min="3846" max="3848" width="24.42578125" style="178" customWidth="1"/>
    <col min="3849" max="3849" width="17.140625" style="178" customWidth="1"/>
    <col min="3850" max="4096" width="8.85546875" style="178"/>
    <col min="4097" max="4097" width="7.28515625" style="178" customWidth="1"/>
    <col min="4098" max="4098" width="91.28515625" style="178" customWidth="1"/>
    <col min="4099" max="4099" width="20.28515625" style="178" customWidth="1"/>
    <col min="4100" max="4100" width="22.7109375" style="178" customWidth="1"/>
    <col min="4101" max="4101" width="27.5703125" style="178" customWidth="1"/>
    <col min="4102" max="4104" width="24.42578125" style="178" customWidth="1"/>
    <col min="4105" max="4105" width="17.140625" style="178" customWidth="1"/>
    <col min="4106" max="4352" width="8.85546875" style="178"/>
    <col min="4353" max="4353" width="7.28515625" style="178" customWidth="1"/>
    <col min="4354" max="4354" width="91.28515625" style="178" customWidth="1"/>
    <col min="4355" max="4355" width="20.28515625" style="178" customWidth="1"/>
    <col min="4356" max="4356" width="22.7109375" style="178" customWidth="1"/>
    <col min="4357" max="4357" width="27.5703125" style="178" customWidth="1"/>
    <col min="4358" max="4360" width="24.42578125" style="178" customWidth="1"/>
    <col min="4361" max="4361" width="17.140625" style="178" customWidth="1"/>
    <col min="4362" max="4608" width="8.85546875" style="178"/>
    <col min="4609" max="4609" width="7.28515625" style="178" customWidth="1"/>
    <col min="4610" max="4610" width="91.28515625" style="178" customWidth="1"/>
    <col min="4611" max="4611" width="20.28515625" style="178" customWidth="1"/>
    <col min="4612" max="4612" width="22.7109375" style="178" customWidth="1"/>
    <col min="4613" max="4613" width="27.5703125" style="178" customWidth="1"/>
    <col min="4614" max="4616" width="24.42578125" style="178" customWidth="1"/>
    <col min="4617" max="4617" width="17.140625" style="178" customWidth="1"/>
    <col min="4618" max="4864" width="8.85546875" style="178"/>
    <col min="4865" max="4865" width="7.28515625" style="178" customWidth="1"/>
    <col min="4866" max="4866" width="91.28515625" style="178" customWidth="1"/>
    <col min="4867" max="4867" width="20.28515625" style="178" customWidth="1"/>
    <col min="4868" max="4868" width="22.7109375" style="178" customWidth="1"/>
    <col min="4869" max="4869" width="27.5703125" style="178" customWidth="1"/>
    <col min="4870" max="4872" width="24.42578125" style="178" customWidth="1"/>
    <col min="4873" max="4873" width="17.140625" style="178" customWidth="1"/>
    <col min="4874" max="5120" width="8.85546875" style="178"/>
    <col min="5121" max="5121" width="7.28515625" style="178" customWidth="1"/>
    <col min="5122" max="5122" width="91.28515625" style="178" customWidth="1"/>
    <col min="5123" max="5123" width="20.28515625" style="178" customWidth="1"/>
    <col min="5124" max="5124" width="22.7109375" style="178" customWidth="1"/>
    <col min="5125" max="5125" width="27.5703125" style="178" customWidth="1"/>
    <col min="5126" max="5128" width="24.42578125" style="178" customWidth="1"/>
    <col min="5129" max="5129" width="17.140625" style="178" customWidth="1"/>
    <col min="5130" max="5376" width="8.85546875" style="178"/>
    <col min="5377" max="5377" width="7.28515625" style="178" customWidth="1"/>
    <col min="5378" max="5378" width="91.28515625" style="178" customWidth="1"/>
    <col min="5379" max="5379" width="20.28515625" style="178" customWidth="1"/>
    <col min="5380" max="5380" width="22.7109375" style="178" customWidth="1"/>
    <col min="5381" max="5381" width="27.5703125" style="178" customWidth="1"/>
    <col min="5382" max="5384" width="24.42578125" style="178" customWidth="1"/>
    <col min="5385" max="5385" width="17.140625" style="178" customWidth="1"/>
    <col min="5386" max="5632" width="8.85546875" style="178"/>
    <col min="5633" max="5633" width="7.28515625" style="178" customWidth="1"/>
    <col min="5634" max="5634" width="91.28515625" style="178" customWidth="1"/>
    <col min="5635" max="5635" width="20.28515625" style="178" customWidth="1"/>
    <col min="5636" max="5636" width="22.7109375" style="178" customWidth="1"/>
    <col min="5637" max="5637" width="27.5703125" style="178" customWidth="1"/>
    <col min="5638" max="5640" width="24.42578125" style="178" customWidth="1"/>
    <col min="5641" max="5641" width="17.140625" style="178" customWidth="1"/>
    <col min="5642" max="5888" width="8.85546875" style="178"/>
    <col min="5889" max="5889" width="7.28515625" style="178" customWidth="1"/>
    <col min="5890" max="5890" width="91.28515625" style="178" customWidth="1"/>
    <col min="5891" max="5891" width="20.28515625" style="178" customWidth="1"/>
    <col min="5892" max="5892" width="22.7109375" style="178" customWidth="1"/>
    <col min="5893" max="5893" width="27.5703125" style="178" customWidth="1"/>
    <col min="5894" max="5896" width="24.42578125" style="178" customWidth="1"/>
    <col min="5897" max="5897" width="17.140625" style="178" customWidth="1"/>
    <col min="5898" max="6144" width="8.85546875" style="178"/>
    <col min="6145" max="6145" width="7.28515625" style="178" customWidth="1"/>
    <col min="6146" max="6146" width="91.28515625" style="178" customWidth="1"/>
    <col min="6147" max="6147" width="20.28515625" style="178" customWidth="1"/>
    <col min="6148" max="6148" width="22.7109375" style="178" customWidth="1"/>
    <col min="6149" max="6149" width="27.5703125" style="178" customWidth="1"/>
    <col min="6150" max="6152" width="24.42578125" style="178" customWidth="1"/>
    <col min="6153" max="6153" width="17.140625" style="178" customWidth="1"/>
    <col min="6154" max="6400" width="8.85546875" style="178"/>
    <col min="6401" max="6401" width="7.28515625" style="178" customWidth="1"/>
    <col min="6402" max="6402" width="91.28515625" style="178" customWidth="1"/>
    <col min="6403" max="6403" width="20.28515625" style="178" customWidth="1"/>
    <col min="6404" max="6404" width="22.7109375" style="178" customWidth="1"/>
    <col min="6405" max="6405" width="27.5703125" style="178" customWidth="1"/>
    <col min="6406" max="6408" width="24.42578125" style="178" customWidth="1"/>
    <col min="6409" max="6409" width="17.140625" style="178" customWidth="1"/>
    <col min="6410" max="6656" width="8.85546875" style="178"/>
    <col min="6657" max="6657" width="7.28515625" style="178" customWidth="1"/>
    <col min="6658" max="6658" width="91.28515625" style="178" customWidth="1"/>
    <col min="6659" max="6659" width="20.28515625" style="178" customWidth="1"/>
    <col min="6660" max="6660" width="22.7109375" style="178" customWidth="1"/>
    <col min="6661" max="6661" width="27.5703125" style="178" customWidth="1"/>
    <col min="6662" max="6664" width="24.42578125" style="178" customWidth="1"/>
    <col min="6665" max="6665" width="17.140625" style="178" customWidth="1"/>
    <col min="6666" max="6912" width="8.85546875" style="178"/>
    <col min="6913" max="6913" width="7.28515625" style="178" customWidth="1"/>
    <col min="6914" max="6914" width="91.28515625" style="178" customWidth="1"/>
    <col min="6915" max="6915" width="20.28515625" style="178" customWidth="1"/>
    <col min="6916" max="6916" width="22.7109375" style="178" customWidth="1"/>
    <col min="6917" max="6917" width="27.5703125" style="178" customWidth="1"/>
    <col min="6918" max="6920" width="24.42578125" style="178" customWidth="1"/>
    <col min="6921" max="6921" width="17.140625" style="178" customWidth="1"/>
    <col min="6922" max="7168" width="8.85546875" style="178"/>
    <col min="7169" max="7169" width="7.28515625" style="178" customWidth="1"/>
    <col min="7170" max="7170" width="91.28515625" style="178" customWidth="1"/>
    <col min="7171" max="7171" width="20.28515625" style="178" customWidth="1"/>
    <col min="7172" max="7172" width="22.7109375" style="178" customWidth="1"/>
    <col min="7173" max="7173" width="27.5703125" style="178" customWidth="1"/>
    <col min="7174" max="7176" width="24.42578125" style="178" customWidth="1"/>
    <col min="7177" max="7177" width="17.140625" style="178" customWidth="1"/>
    <col min="7178" max="7424" width="8.85546875" style="178"/>
    <col min="7425" max="7425" width="7.28515625" style="178" customWidth="1"/>
    <col min="7426" max="7426" width="91.28515625" style="178" customWidth="1"/>
    <col min="7427" max="7427" width="20.28515625" style="178" customWidth="1"/>
    <col min="7428" max="7428" width="22.7109375" style="178" customWidth="1"/>
    <col min="7429" max="7429" width="27.5703125" style="178" customWidth="1"/>
    <col min="7430" max="7432" width="24.42578125" style="178" customWidth="1"/>
    <col min="7433" max="7433" width="17.140625" style="178" customWidth="1"/>
    <col min="7434" max="7680" width="8.85546875" style="178"/>
    <col min="7681" max="7681" width="7.28515625" style="178" customWidth="1"/>
    <col min="7682" max="7682" width="91.28515625" style="178" customWidth="1"/>
    <col min="7683" max="7683" width="20.28515625" style="178" customWidth="1"/>
    <col min="7684" max="7684" width="22.7109375" style="178" customWidth="1"/>
    <col min="7685" max="7685" width="27.5703125" style="178" customWidth="1"/>
    <col min="7686" max="7688" width="24.42578125" style="178" customWidth="1"/>
    <col min="7689" max="7689" width="17.140625" style="178" customWidth="1"/>
    <col min="7690" max="7936" width="8.85546875" style="178"/>
    <col min="7937" max="7937" width="7.28515625" style="178" customWidth="1"/>
    <col min="7938" max="7938" width="91.28515625" style="178" customWidth="1"/>
    <col min="7939" max="7939" width="20.28515625" style="178" customWidth="1"/>
    <col min="7940" max="7940" width="22.7109375" style="178" customWidth="1"/>
    <col min="7941" max="7941" width="27.5703125" style="178" customWidth="1"/>
    <col min="7942" max="7944" width="24.42578125" style="178" customWidth="1"/>
    <col min="7945" max="7945" width="17.140625" style="178" customWidth="1"/>
    <col min="7946" max="8192" width="8.85546875" style="178"/>
    <col min="8193" max="8193" width="7.28515625" style="178" customWidth="1"/>
    <col min="8194" max="8194" width="91.28515625" style="178" customWidth="1"/>
    <col min="8195" max="8195" width="20.28515625" style="178" customWidth="1"/>
    <col min="8196" max="8196" width="22.7109375" style="178" customWidth="1"/>
    <col min="8197" max="8197" width="27.5703125" style="178" customWidth="1"/>
    <col min="8198" max="8200" width="24.42578125" style="178" customWidth="1"/>
    <col min="8201" max="8201" width="17.140625" style="178" customWidth="1"/>
    <col min="8202" max="8448" width="8.85546875" style="178"/>
    <col min="8449" max="8449" width="7.28515625" style="178" customWidth="1"/>
    <col min="8450" max="8450" width="91.28515625" style="178" customWidth="1"/>
    <col min="8451" max="8451" width="20.28515625" style="178" customWidth="1"/>
    <col min="8452" max="8452" width="22.7109375" style="178" customWidth="1"/>
    <col min="8453" max="8453" width="27.5703125" style="178" customWidth="1"/>
    <col min="8454" max="8456" width="24.42578125" style="178" customWidth="1"/>
    <col min="8457" max="8457" width="17.140625" style="178" customWidth="1"/>
    <col min="8458" max="8704" width="8.85546875" style="178"/>
    <col min="8705" max="8705" width="7.28515625" style="178" customWidth="1"/>
    <col min="8706" max="8706" width="91.28515625" style="178" customWidth="1"/>
    <col min="8707" max="8707" width="20.28515625" style="178" customWidth="1"/>
    <col min="8708" max="8708" width="22.7109375" style="178" customWidth="1"/>
    <col min="8709" max="8709" width="27.5703125" style="178" customWidth="1"/>
    <col min="8710" max="8712" width="24.42578125" style="178" customWidth="1"/>
    <col min="8713" max="8713" width="17.140625" style="178" customWidth="1"/>
    <col min="8714" max="8960" width="8.85546875" style="178"/>
    <col min="8961" max="8961" width="7.28515625" style="178" customWidth="1"/>
    <col min="8962" max="8962" width="91.28515625" style="178" customWidth="1"/>
    <col min="8963" max="8963" width="20.28515625" style="178" customWidth="1"/>
    <col min="8964" max="8964" width="22.7109375" style="178" customWidth="1"/>
    <col min="8965" max="8965" width="27.5703125" style="178" customWidth="1"/>
    <col min="8966" max="8968" width="24.42578125" style="178" customWidth="1"/>
    <col min="8969" max="8969" width="17.140625" style="178" customWidth="1"/>
    <col min="8970" max="9216" width="8.85546875" style="178"/>
    <col min="9217" max="9217" width="7.28515625" style="178" customWidth="1"/>
    <col min="9218" max="9218" width="91.28515625" style="178" customWidth="1"/>
    <col min="9219" max="9219" width="20.28515625" style="178" customWidth="1"/>
    <col min="9220" max="9220" width="22.7109375" style="178" customWidth="1"/>
    <col min="9221" max="9221" width="27.5703125" style="178" customWidth="1"/>
    <col min="9222" max="9224" width="24.42578125" style="178" customWidth="1"/>
    <col min="9225" max="9225" width="17.140625" style="178" customWidth="1"/>
    <col min="9226" max="9472" width="8.85546875" style="178"/>
    <col min="9473" max="9473" width="7.28515625" style="178" customWidth="1"/>
    <col min="9474" max="9474" width="91.28515625" style="178" customWidth="1"/>
    <col min="9475" max="9475" width="20.28515625" style="178" customWidth="1"/>
    <col min="9476" max="9476" width="22.7109375" style="178" customWidth="1"/>
    <col min="9477" max="9477" width="27.5703125" style="178" customWidth="1"/>
    <col min="9478" max="9480" width="24.42578125" style="178" customWidth="1"/>
    <col min="9481" max="9481" width="17.140625" style="178" customWidth="1"/>
    <col min="9482" max="9728" width="8.85546875" style="178"/>
    <col min="9729" max="9729" width="7.28515625" style="178" customWidth="1"/>
    <col min="9730" max="9730" width="91.28515625" style="178" customWidth="1"/>
    <col min="9731" max="9731" width="20.28515625" style="178" customWidth="1"/>
    <col min="9732" max="9732" width="22.7109375" style="178" customWidth="1"/>
    <col min="9733" max="9733" width="27.5703125" style="178" customWidth="1"/>
    <col min="9734" max="9736" width="24.42578125" style="178" customWidth="1"/>
    <col min="9737" max="9737" width="17.140625" style="178" customWidth="1"/>
    <col min="9738" max="9984" width="8.85546875" style="178"/>
    <col min="9985" max="9985" width="7.28515625" style="178" customWidth="1"/>
    <col min="9986" max="9986" width="91.28515625" style="178" customWidth="1"/>
    <col min="9987" max="9987" width="20.28515625" style="178" customWidth="1"/>
    <col min="9988" max="9988" width="22.7109375" style="178" customWidth="1"/>
    <col min="9989" max="9989" width="27.5703125" style="178" customWidth="1"/>
    <col min="9990" max="9992" width="24.42578125" style="178" customWidth="1"/>
    <col min="9993" max="9993" width="17.140625" style="178" customWidth="1"/>
    <col min="9994" max="10240" width="8.85546875" style="178"/>
    <col min="10241" max="10241" width="7.28515625" style="178" customWidth="1"/>
    <col min="10242" max="10242" width="91.28515625" style="178" customWidth="1"/>
    <col min="10243" max="10243" width="20.28515625" style="178" customWidth="1"/>
    <col min="10244" max="10244" width="22.7109375" style="178" customWidth="1"/>
    <col min="10245" max="10245" width="27.5703125" style="178" customWidth="1"/>
    <col min="10246" max="10248" width="24.42578125" style="178" customWidth="1"/>
    <col min="10249" max="10249" width="17.140625" style="178" customWidth="1"/>
    <col min="10250" max="10496" width="8.85546875" style="178"/>
    <col min="10497" max="10497" width="7.28515625" style="178" customWidth="1"/>
    <col min="10498" max="10498" width="91.28515625" style="178" customWidth="1"/>
    <col min="10499" max="10499" width="20.28515625" style="178" customWidth="1"/>
    <col min="10500" max="10500" width="22.7109375" style="178" customWidth="1"/>
    <col min="10501" max="10501" width="27.5703125" style="178" customWidth="1"/>
    <col min="10502" max="10504" width="24.42578125" style="178" customWidth="1"/>
    <col min="10505" max="10505" width="17.140625" style="178" customWidth="1"/>
    <col min="10506" max="10752" width="8.85546875" style="178"/>
    <col min="10753" max="10753" width="7.28515625" style="178" customWidth="1"/>
    <col min="10754" max="10754" width="91.28515625" style="178" customWidth="1"/>
    <col min="10755" max="10755" width="20.28515625" style="178" customWidth="1"/>
    <col min="10756" max="10756" width="22.7109375" style="178" customWidth="1"/>
    <col min="10757" max="10757" width="27.5703125" style="178" customWidth="1"/>
    <col min="10758" max="10760" width="24.42578125" style="178" customWidth="1"/>
    <col min="10761" max="10761" width="17.140625" style="178" customWidth="1"/>
    <col min="10762" max="11008" width="8.85546875" style="178"/>
    <col min="11009" max="11009" width="7.28515625" style="178" customWidth="1"/>
    <col min="11010" max="11010" width="91.28515625" style="178" customWidth="1"/>
    <col min="11011" max="11011" width="20.28515625" style="178" customWidth="1"/>
    <col min="11012" max="11012" width="22.7109375" style="178" customWidth="1"/>
    <col min="11013" max="11013" width="27.5703125" style="178" customWidth="1"/>
    <col min="11014" max="11016" width="24.42578125" style="178" customWidth="1"/>
    <col min="11017" max="11017" width="17.140625" style="178" customWidth="1"/>
    <col min="11018" max="11264" width="8.85546875" style="178"/>
    <col min="11265" max="11265" width="7.28515625" style="178" customWidth="1"/>
    <col min="11266" max="11266" width="91.28515625" style="178" customWidth="1"/>
    <col min="11267" max="11267" width="20.28515625" style="178" customWidth="1"/>
    <col min="11268" max="11268" width="22.7109375" style="178" customWidth="1"/>
    <col min="11269" max="11269" width="27.5703125" style="178" customWidth="1"/>
    <col min="11270" max="11272" width="24.42578125" style="178" customWidth="1"/>
    <col min="11273" max="11273" width="17.140625" style="178" customWidth="1"/>
    <col min="11274" max="11520" width="8.85546875" style="178"/>
    <col min="11521" max="11521" width="7.28515625" style="178" customWidth="1"/>
    <col min="11522" max="11522" width="91.28515625" style="178" customWidth="1"/>
    <col min="11523" max="11523" width="20.28515625" style="178" customWidth="1"/>
    <col min="11524" max="11524" width="22.7109375" style="178" customWidth="1"/>
    <col min="11525" max="11525" width="27.5703125" style="178" customWidth="1"/>
    <col min="11526" max="11528" width="24.42578125" style="178" customWidth="1"/>
    <col min="11529" max="11529" width="17.140625" style="178" customWidth="1"/>
    <col min="11530" max="11776" width="8.85546875" style="178"/>
    <col min="11777" max="11777" width="7.28515625" style="178" customWidth="1"/>
    <col min="11778" max="11778" width="91.28515625" style="178" customWidth="1"/>
    <col min="11779" max="11779" width="20.28515625" style="178" customWidth="1"/>
    <col min="11780" max="11780" width="22.7109375" style="178" customWidth="1"/>
    <col min="11781" max="11781" width="27.5703125" style="178" customWidth="1"/>
    <col min="11782" max="11784" width="24.42578125" style="178" customWidth="1"/>
    <col min="11785" max="11785" width="17.140625" style="178" customWidth="1"/>
    <col min="11786" max="12032" width="8.85546875" style="178"/>
    <col min="12033" max="12033" width="7.28515625" style="178" customWidth="1"/>
    <col min="12034" max="12034" width="91.28515625" style="178" customWidth="1"/>
    <col min="12035" max="12035" width="20.28515625" style="178" customWidth="1"/>
    <col min="12036" max="12036" width="22.7109375" style="178" customWidth="1"/>
    <col min="12037" max="12037" width="27.5703125" style="178" customWidth="1"/>
    <col min="12038" max="12040" width="24.42578125" style="178" customWidth="1"/>
    <col min="12041" max="12041" width="17.140625" style="178" customWidth="1"/>
    <col min="12042" max="12288" width="8.85546875" style="178"/>
    <col min="12289" max="12289" width="7.28515625" style="178" customWidth="1"/>
    <col min="12290" max="12290" width="91.28515625" style="178" customWidth="1"/>
    <col min="12291" max="12291" width="20.28515625" style="178" customWidth="1"/>
    <col min="12292" max="12292" width="22.7109375" style="178" customWidth="1"/>
    <col min="12293" max="12293" width="27.5703125" style="178" customWidth="1"/>
    <col min="12294" max="12296" width="24.42578125" style="178" customWidth="1"/>
    <col min="12297" max="12297" width="17.140625" style="178" customWidth="1"/>
    <col min="12298" max="12544" width="8.85546875" style="178"/>
    <col min="12545" max="12545" width="7.28515625" style="178" customWidth="1"/>
    <col min="12546" max="12546" width="91.28515625" style="178" customWidth="1"/>
    <col min="12547" max="12547" width="20.28515625" style="178" customWidth="1"/>
    <col min="12548" max="12548" width="22.7109375" style="178" customWidth="1"/>
    <col min="12549" max="12549" width="27.5703125" style="178" customWidth="1"/>
    <col min="12550" max="12552" width="24.42578125" style="178" customWidth="1"/>
    <col min="12553" max="12553" width="17.140625" style="178" customWidth="1"/>
    <col min="12554" max="12800" width="8.85546875" style="178"/>
    <col min="12801" max="12801" width="7.28515625" style="178" customWidth="1"/>
    <col min="12802" max="12802" width="91.28515625" style="178" customWidth="1"/>
    <col min="12803" max="12803" width="20.28515625" style="178" customWidth="1"/>
    <col min="12804" max="12804" width="22.7109375" style="178" customWidth="1"/>
    <col min="12805" max="12805" width="27.5703125" style="178" customWidth="1"/>
    <col min="12806" max="12808" width="24.42578125" style="178" customWidth="1"/>
    <col min="12809" max="12809" width="17.140625" style="178" customWidth="1"/>
    <col min="12810" max="13056" width="8.85546875" style="178"/>
    <col min="13057" max="13057" width="7.28515625" style="178" customWidth="1"/>
    <col min="13058" max="13058" width="91.28515625" style="178" customWidth="1"/>
    <col min="13059" max="13059" width="20.28515625" style="178" customWidth="1"/>
    <col min="13060" max="13060" width="22.7109375" style="178" customWidth="1"/>
    <col min="13061" max="13061" width="27.5703125" style="178" customWidth="1"/>
    <col min="13062" max="13064" width="24.42578125" style="178" customWidth="1"/>
    <col min="13065" max="13065" width="17.140625" style="178" customWidth="1"/>
    <col min="13066" max="13312" width="8.85546875" style="178"/>
    <col min="13313" max="13313" width="7.28515625" style="178" customWidth="1"/>
    <col min="13314" max="13314" width="91.28515625" style="178" customWidth="1"/>
    <col min="13315" max="13315" width="20.28515625" style="178" customWidth="1"/>
    <col min="13316" max="13316" width="22.7109375" style="178" customWidth="1"/>
    <col min="13317" max="13317" width="27.5703125" style="178" customWidth="1"/>
    <col min="13318" max="13320" width="24.42578125" style="178" customWidth="1"/>
    <col min="13321" max="13321" width="17.140625" style="178" customWidth="1"/>
    <col min="13322" max="13568" width="8.85546875" style="178"/>
    <col min="13569" max="13569" width="7.28515625" style="178" customWidth="1"/>
    <col min="13570" max="13570" width="91.28515625" style="178" customWidth="1"/>
    <col min="13571" max="13571" width="20.28515625" style="178" customWidth="1"/>
    <col min="13572" max="13572" width="22.7109375" style="178" customWidth="1"/>
    <col min="13573" max="13573" width="27.5703125" style="178" customWidth="1"/>
    <col min="13574" max="13576" width="24.42578125" style="178" customWidth="1"/>
    <col min="13577" max="13577" width="17.140625" style="178" customWidth="1"/>
    <col min="13578" max="13824" width="8.85546875" style="178"/>
    <col min="13825" max="13825" width="7.28515625" style="178" customWidth="1"/>
    <col min="13826" max="13826" width="91.28515625" style="178" customWidth="1"/>
    <col min="13827" max="13827" width="20.28515625" style="178" customWidth="1"/>
    <col min="13828" max="13828" width="22.7109375" style="178" customWidth="1"/>
    <col min="13829" max="13829" width="27.5703125" style="178" customWidth="1"/>
    <col min="13830" max="13832" width="24.42578125" style="178" customWidth="1"/>
    <col min="13833" max="13833" width="17.140625" style="178" customWidth="1"/>
    <col min="13834" max="14080" width="8.85546875" style="178"/>
    <col min="14081" max="14081" width="7.28515625" style="178" customWidth="1"/>
    <col min="14082" max="14082" width="91.28515625" style="178" customWidth="1"/>
    <col min="14083" max="14083" width="20.28515625" style="178" customWidth="1"/>
    <col min="14084" max="14084" width="22.7109375" style="178" customWidth="1"/>
    <col min="14085" max="14085" width="27.5703125" style="178" customWidth="1"/>
    <col min="14086" max="14088" width="24.42578125" style="178" customWidth="1"/>
    <col min="14089" max="14089" width="17.140625" style="178" customWidth="1"/>
    <col min="14090" max="14336" width="8.85546875" style="178"/>
    <col min="14337" max="14337" width="7.28515625" style="178" customWidth="1"/>
    <col min="14338" max="14338" width="91.28515625" style="178" customWidth="1"/>
    <col min="14339" max="14339" width="20.28515625" style="178" customWidth="1"/>
    <col min="14340" max="14340" width="22.7109375" style="178" customWidth="1"/>
    <col min="14341" max="14341" width="27.5703125" style="178" customWidth="1"/>
    <col min="14342" max="14344" width="24.42578125" style="178" customWidth="1"/>
    <col min="14345" max="14345" width="17.140625" style="178" customWidth="1"/>
    <col min="14346" max="14592" width="8.85546875" style="178"/>
    <col min="14593" max="14593" width="7.28515625" style="178" customWidth="1"/>
    <col min="14594" max="14594" width="91.28515625" style="178" customWidth="1"/>
    <col min="14595" max="14595" width="20.28515625" style="178" customWidth="1"/>
    <col min="14596" max="14596" width="22.7109375" style="178" customWidth="1"/>
    <col min="14597" max="14597" width="27.5703125" style="178" customWidth="1"/>
    <col min="14598" max="14600" width="24.42578125" style="178" customWidth="1"/>
    <col min="14601" max="14601" width="17.140625" style="178" customWidth="1"/>
    <col min="14602" max="14848" width="8.85546875" style="178"/>
    <col min="14849" max="14849" width="7.28515625" style="178" customWidth="1"/>
    <col min="14850" max="14850" width="91.28515625" style="178" customWidth="1"/>
    <col min="14851" max="14851" width="20.28515625" style="178" customWidth="1"/>
    <col min="14852" max="14852" width="22.7109375" style="178" customWidth="1"/>
    <col min="14853" max="14853" width="27.5703125" style="178" customWidth="1"/>
    <col min="14854" max="14856" width="24.42578125" style="178" customWidth="1"/>
    <col min="14857" max="14857" width="17.140625" style="178" customWidth="1"/>
    <col min="14858" max="15104" width="8.85546875" style="178"/>
    <col min="15105" max="15105" width="7.28515625" style="178" customWidth="1"/>
    <col min="15106" max="15106" width="91.28515625" style="178" customWidth="1"/>
    <col min="15107" max="15107" width="20.28515625" style="178" customWidth="1"/>
    <col min="15108" max="15108" width="22.7109375" style="178" customWidth="1"/>
    <col min="15109" max="15109" width="27.5703125" style="178" customWidth="1"/>
    <col min="15110" max="15112" width="24.42578125" style="178" customWidth="1"/>
    <col min="15113" max="15113" width="17.140625" style="178" customWidth="1"/>
    <col min="15114" max="15360" width="8.85546875" style="178"/>
    <col min="15361" max="15361" width="7.28515625" style="178" customWidth="1"/>
    <col min="15362" max="15362" width="91.28515625" style="178" customWidth="1"/>
    <col min="15363" max="15363" width="20.28515625" style="178" customWidth="1"/>
    <col min="15364" max="15364" width="22.7109375" style="178" customWidth="1"/>
    <col min="15365" max="15365" width="27.5703125" style="178" customWidth="1"/>
    <col min="15366" max="15368" width="24.42578125" style="178" customWidth="1"/>
    <col min="15369" max="15369" width="17.140625" style="178" customWidth="1"/>
    <col min="15370" max="15616" width="8.85546875" style="178"/>
    <col min="15617" max="15617" width="7.28515625" style="178" customWidth="1"/>
    <col min="15618" max="15618" width="91.28515625" style="178" customWidth="1"/>
    <col min="15619" max="15619" width="20.28515625" style="178" customWidth="1"/>
    <col min="15620" max="15620" width="22.7109375" style="178" customWidth="1"/>
    <col min="15621" max="15621" width="27.5703125" style="178" customWidth="1"/>
    <col min="15622" max="15624" width="24.42578125" style="178" customWidth="1"/>
    <col min="15625" max="15625" width="17.140625" style="178" customWidth="1"/>
    <col min="15626" max="15872" width="8.85546875" style="178"/>
    <col min="15873" max="15873" width="7.28515625" style="178" customWidth="1"/>
    <col min="15874" max="15874" width="91.28515625" style="178" customWidth="1"/>
    <col min="15875" max="15875" width="20.28515625" style="178" customWidth="1"/>
    <col min="15876" max="15876" width="22.7109375" style="178" customWidth="1"/>
    <col min="15877" max="15877" width="27.5703125" style="178" customWidth="1"/>
    <col min="15878" max="15880" width="24.42578125" style="178" customWidth="1"/>
    <col min="15881" max="15881" width="17.140625" style="178" customWidth="1"/>
    <col min="15882" max="16128" width="8.85546875" style="178"/>
    <col min="16129" max="16129" width="7.28515625" style="178" customWidth="1"/>
    <col min="16130" max="16130" width="91.28515625" style="178" customWidth="1"/>
    <col min="16131" max="16131" width="20.28515625" style="178" customWidth="1"/>
    <col min="16132" max="16132" width="22.7109375" style="178" customWidth="1"/>
    <col min="16133" max="16133" width="27.5703125" style="178" customWidth="1"/>
    <col min="16134" max="16136" width="24.42578125" style="178" customWidth="1"/>
    <col min="16137" max="16137" width="17.140625" style="178" customWidth="1"/>
    <col min="16138" max="16384" width="8.85546875" style="178"/>
  </cols>
  <sheetData>
    <row r="1" spans="1:11" ht="18.75" x14ac:dyDescent="0.3">
      <c r="A1" s="177"/>
      <c r="B1" s="177"/>
      <c r="C1" s="177"/>
      <c r="D1" s="232" t="s">
        <v>446</v>
      </c>
    </row>
    <row r="2" spans="1:11" ht="12.75" customHeight="1" x14ac:dyDescent="0.3">
      <c r="A2" s="177"/>
      <c r="B2" s="177"/>
      <c r="C2" s="177"/>
      <c r="D2" s="177"/>
      <c r="E2" s="177"/>
    </row>
    <row r="3" spans="1:11" ht="29.25" customHeight="1" x14ac:dyDescent="0.25">
      <c r="A3" s="1283" t="s">
        <v>503</v>
      </c>
      <c r="B3" s="1283"/>
      <c r="C3" s="1283"/>
      <c r="D3" s="1283"/>
      <c r="E3" s="6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  <c r="E8" s="177"/>
    </row>
    <row r="9" spans="1:11" s="180" customFormat="1" ht="15.75" customHeight="1" x14ac:dyDescent="0.25">
      <c r="A9" s="1270" t="s">
        <v>282</v>
      </c>
      <c r="B9" s="1270" t="s">
        <v>386</v>
      </c>
      <c r="C9" s="1270" t="s">
        <v>261</v>
      </c>
      <c r="D9" s="1270" t="s">
        <v>349</v>
      </c>
    </row>
    <row r="10" spans="1:11" s="180" customFormat="1" ht="15.75" customHeight="1" x14ac:dyDescent="0.25">
      <c r="A10" s="1270"/>
      <c r="B10" s="1270"/>
      <c r="C10" s="1270"/>
      <c r="D10" s="1270"/>
    </row>
    <row r="11" spans="1:11" s="180" customFormat="1" ht="15.75" customHeight="1" x14ac:dyDescent="0.25">
      <c r="A11" s="1270"/>
      <c r="B11" s="1270"/>
      <c r="C11" s="1270"/>
      <c r="D11" s="1270"/>
    </row>
    <row r="12" spans="1:11" s="180" customFormat="1" ht="18.75" x14ac:dyDescent="0.3">
      <c r="A12" s="516">
        <v>1</v>
      </c>
      <c r="B12" s="516">
        <v>2</v>
      </c>
      <c r="C12" s="516">
        <v>3</v>
      </c>
      <c r="D12" s="516">
        <v>4</v>
      </c>
      <c r="E12" s="52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610">
        <v>1</v>
      </c>
      <c r="B13" s="368"/>
      <c r="C13" s="646"/>
      <c r="D13" s="649"/>
      <c r="E13" s="645"/>
      <c r="F13" s="145"/>
      <c r="G13" s="145">
        <f>D13-F13</f>
        <v>0</v>
      </c>
    </row>
    <row r="14" spans="1:11" s="183" customFormat="1" ht="18.75" x14ac:dyDescent="0.3">
      <c r="A14" s="610">
        <v>2</v>
      </c>
      <c r="B14" s="368"/>
      <c r="C14" s="646"/>
      <c r="D14" s="649"/>
      <c r="E14" s="645"/>
      <c r="F14" s="145"/>
      <c r="G14" s="145">
        <f t="shared" ref="G14:G23" si="0">D14-F14</f>
        <v>0</v>
      </c>
    </row>
    <row r="15" spans="1:11" s="183" customFormat="1" ht="18.75" x14ac:dyDescent="0.3">
      <c r="A15" s="610">
        <v>3</v>
      </c>
      <c r="B15" s="368"/>
      <c r="C15" s="646"/>
      <c r="D15" s="649"/>
      <c r="E15" s="645"/>
      <c r="F15" s="145"/>
      <c r="G15" s="145">
        <f t="shared" si="0"/>
        <v>0</v>
      </c>
    </row>
    <row r="16" spans="1:11" s="183" customFormat="1" ht="18.75" x14ac:dyDescent="0.3">
      <c r="A16" s="610">
        <v>4</v>
      </c>
      <c r="B16" s="368"/>
      <c r="C16" s="646"/>
      <c r="D16" s="649"/>
      <c r="E16" s="645"/>
      <c r="F16" s="145"/>
      <c r="G16" s="145">
        <f t="shared" si="0"/>
        <v>0</v>
      </c>
    </row>
    <row r="17" spans="1:9" s="183" customFormat="1" ht="18.75" x14ac:dyDescent="0.3">
      <c r="A17" s="610">
        <v>5</v>
      </c>
      <c r="B17" s="368"/>
      <c r="C17" s="646"/>
      <c r="D17" s="649"/>
      <c r="E17" s="645"/>
      <c r="F17" s="145"/>
      <c r="G17" s="145">
        <f t="shared" si="0"/>
        <v>0</v>
      </c>
    </row>
    <row r="18" spans="1:9" s="183" customFormat="1" ht="18.75" x14ac:dyDescent="0.3">
      <c r="A18" s="610">
        <v>6</v>
      </c>
      <c r="B18" s="368"/>
      <c r="C18" s="646"/>
      <c r="D18" s="649"/>
      <c r="E18" s="645"/>
      <c r="F18" s="145"/>
      <c r="G18" s="145">
        <f t="shared" si="0"/>
        <v>0</v>
      </c>
    </row>
    <row r="19" spans="1:9" s="183" customFormat="1" ht="18.75" x14ac:dyDescent="0.3">
      <c r="A19" s="610">
        <v>7</v>
      </c>
      <c r="B19" s="368"/>
      <c r="C19" s="646"/>
      <c r="D19" s="649"/>
      <c r="E19" s="645"/>
      <c r="F19" s="145"/>
      <c r="G19" s="145">
        <f t="shared" si="0"/>
        <v>0</v>
      </c>
    </row>
    <row r="20" spans="1:9" s="183" customFormat="1" ht="18.75" x14ac:dyDescent="0.3">
      <c r="A20" s="610">
        <v>8</v>
      </c>
      <c r="B20" s="368"/>
      <c r="C20" s="646"/>
      <c r="D20" s="649"/>
      <c r="E20" s="645"/>
      <c r="F20" s="145"/>
      <c r="G20" s="145">
        <f t="shared" si="0"/>
        <v>0</v>
      </c>
    </row>
    <row r="21" spans="1:9" s="183" customFormat="1" ht="18.75" x14ac:dyDescent="0.3">
      <c r="A21" s="610">
        <v>9</v>
      </c>
      <c r="B21" s="368"/>
      <c r="C21" s="646"/>
      <c r="D21" s="649"/>
      <c r="E21" s="645"/>
      <c r="F21" s="145"/>
      <c r="G21" s="145">
        <f t="shared" si="0"/>
        <v>0</v>
      </c>
    </row>
    <row r="22" spans="1:9" s="183" customFormat="1" ht="18.75" x14ac:dyDescent="0.3">
      <c r="A22" s="610">
        <v>10</v>
      </c>
      <c r="B22" s="327"/>
      <c r="C22" s="646"/>
      <c r="D22" s="649"/>
      <c r="E22" s="645"/>
      <c r="F22" s="145"/>
      <c r="G22" s="145">
        <f t="shared" si="0"/>
        <v>0</v>
      </c>
    </row>
    <row r="23" spans="1:9" s="183" customFormat="1" ht="18.75" x14ac:dyDescent="0.3">
      <c r="A23" s="305"/>
      <c r="B23" s="647"/>
      <c r="C23" s="646"/>
      <c r="D23" s="649"/>
      <c r="E23" s="645"/>
      <c r="F23" s="145"/>
      <c r="G23" s="145">
        <f t="shared" si="0"/>
        <v>0</v>
      </c>
    </row>
    <row r="24" spans="1:9" ht="18.75" x14ac:dyDescent="0.3">
      <c r="A24" s="648"/>
      <c r="B24" s="487" t="s">
        <v>295</v>
      </c>
      <c r="C24" s="624" t="s">
        <v>305</v>
      </c>
      <c r="D24" s="506">
        <f>SUM(D13:D23)</f>
        <v>0</v>
      </c>
      <c r="E24" s="526" t="s">
        <v>366</v>
      </c>
      <c r="F24" s="146">
        <f>SUM(F13:F23)</f>
        <v>0</v>
      </c>
      <c r="G24" s="146">
        <f>SUM(G13:G23)</f>
        <v>0</v>
      </c>
      <c r="I24" s="178"/>
    </row>
    <row r="25" spans="1:9" ht="18.75" x14ac:dyDescent="0.3">
      <c r="A25" s="122"/>
      <c r="B25" s="122"/>
      <c r="C25" s="122"/>
      <c r="D25" s="122"/>
      <c r="E25" s="314"/>
      <c r="F25" s="316"/>
      <c r="G25" s="316"/>
      <c r="I25" s="178"/>
    </row>
    <row r="26" spans="1:9" ht="18.75" x14ac:dyDescent="0.3">
      <c r="A26" s="122"/>
      <c r="B26" s="122"/>
      <c r="C26" s="122"/>
      <c r="D26" s="122"/>
      <c r="E26" s="314"/>
      <c r="F26" s="316"/>
      <c r="G26" s="316"/>
      <c r="I26" s="178"/>
    </row>
    <row r="27" spans="1:9" ht="18.75" x14ac:dyDescent="0.25">
      <c r="A27" s="701" t="s">
        <v>762</v>
      </c>
      <c r="B27" s="704"/>
      <c r="C27" s="702"/>
      <c r="D27" s="864" t="s">
        <v>1101</v>
      </c>
      <c r="E27" s="704"/>
      <c r="F27" s="122"/>
      <c r="G27" s="704"/>
      <c r="I27" s="178"/>
    </row>
    <row r="28" spans="1:9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I28" s="178"/>
    </row>
    <row r="29" spans="1:9" x14ac:dyDescent="0.25">
      <c r="A29" s="297"/>
      <c r="B29" s="41"/>
      <c r="C29" s="41"/>
      <c r="D29" s="41"/>
      <c r="E29" s="41"/>
      <c r="F29" s="122"/>
      <c r="G29" s="41"/>
      <c r="I29" s="178"/>
    </row>
    <row r="30" spans="1:9" ht="18.75" x14ac:dyDescent="0.25">
      <c r="A30" s="701" t="s">
        <v>133</v>
      </c>
      <c r="B30" s="704"/>
      <c r="C30" s="702"/>
      <c r="D30" s="869" t="s">
        <v>1104</v>
      </c>
      <c r="E30" s="704"/>
      <c r="F30" s="122"/>
      <c r="G30" s="704"/>
      <c r="I30" s="178"/>
    </row>
    <row r="31" spans="1:9" x14ac:dyDescent="0.25">
      <c r="A31" s="122"/>
      <c r="B31" s="297"/>
      <c r="C31" s="298" t="s">
        <v>131</v>
      </c>
      <c r="D31" s="298" t="s">
        <v>132</v>
      </c>
      <c r="E31" s="297"/>
      <c r="F31" s="122"/>
      <c r="G31" s="297"/>
      <c r="I31" s="178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5.140625" style="178" customWidth="1"/>
    <col min="5" max="5" width="27.5703125" style="178" customWidth="1"/>
    <col min="6" max="8" width="24.42578125" style="178" customWidth="1"/>
    <col min="9" max="9" width="17.140625" style="193" customWidth="1"/>
    <col min="10" max="256" width="8.85546875" style="178"/>
    <col min="257" max="257" width="7.28515625" style="178" customWidth="1"/>
    <col min="258" max="258" width="91.28515625" style="178" customWidth="1"/>
    <col min="259" max="259" width="20.28515625" style="178" customWidth="1"/>
    <col min="260" max="260" width="22.7109375" style="178" customWidth="1"/>
    <col min="261" max="261" width="27.5703125" style="178" customWidth="1"/>
    <col min="262" max="264" width="24.42578125" style="178" customWidth="1"/>
    <col min="265" max="265" width="17.140625" style="178" customWidth="1"/>
    <col min="266" max="512" width="8.85546875" style="178"/>
    <col min="513" max="513" width="7.28515625" style="178" customWidth="1"/>
    <col min="514" max="514" width="91.28515625" style="178" customWidth="1"/>
    <col min="515" max="515" width="20.28515625" style="178" customWidth="1"/>
    <col min="516" max="516" width="22.7109375" style="178" customWidth="1"/>
    <col min="517" max="517" width="27.5703125" style="178" customWidth="1"/>
    <col min="518" max="520" width="24.42578125" style="178" customWidth="1"/>
    <col min="521" max="521" width="17.140625" style="178" customWidth="1"/>
    <col min="522" max="768" width="8.85546875" style="178"/>
    <col min="769" max="769" width="7.28515625" style="178" customWidth="1"/>
    <col min="770" max="770" width="91.28515625" style="178" customWidth="1"/>
    <col min="771" max="771" width="20.28515625" style="178" customWidth="1"/>
    <col min="772" max="772" width="22.7109375" style="178" customWidth="1"/>
    <col min="773" max="773" width="27.5703125" style="178" customWidth="1"/>
    <col min="774" max="776" width="24.42578125" style="178" customWidth="1"/>
    <col min="777" max="777" width="17.140625" style="178" customWidth="1"/>
    <col min="778" max="1024" width="8.85546875" style="178"/>
    <col min="1025" max="1025" width="7.28515625" style="178" customWidth="1"/>
    <col min="1026" max="1026" width="91.28515625" style="178" customWidth="1"/>
    <col min="1027" max="1027" width="20.28515625" style="178" customWidth="1"/>
    <col min="1028" max="1028" width="22.7109375" style="178" customWidth="1"/>
    <col min="1029" max="1029" width="27.5703125" style="178" customWidth="1"/>
    <col min="1030" max="1032" width="24.42578125" style="178" customWidth="1"/>
    <col min="1033" max="1033" width="17.140625" style="178" customWidth="1"/>
    <col min="1034" max="1280" width="8.85546875" style="178"/>
    <col min="1281" max="1281" width="7.28515625" style="178" customWidth="1"/>
    <col min="1282" max="1282" width="91.28515625" style="178" customWidth="1"/>
    <col min="1283" max="1283" width="20.28515625" style="178" customWidth="1"/>
    <col min="1284" max="1284" width="22.7109375" style="178" customWidth="1"/>
    <col min="1285" max="1285" width="27.5703125" style="178" customWidth="1"/>
    <col min="1286" max="1288" width="24.42578125" style="178" customWidth="1"/>
    <col min="1289" max="1289" width="17.140625" style="178" customWidth="1"/>
    <col min="1290" max="1536" width="8.85546875" style="178"/>
    <col min="1537" max="1537" width="7.28515625" style="178" customWidth="1"/>
    <col min="1538" max="1538" width="91.28515625" style="178" customWidth="1"/>
    <col min="1539" max="1539" width="20.28515625" style="178" customWidth="1"/>
    <col min="1540" max="1540" width="22.7109375" style="178" customWidth="1"/>
    <col min="1541" max="1541" width="27.5703125" style="178" customWidth="1"/>
    <col min="1542" max="1544" width="24.42578125" style="178" customWidth="1"/>
    <col min="1545" max="1545" width="17.140625" style="178" customWidth="1"/>
    <col min="1546" max="1792" width="8.85546875" style="178"/>
    <col min="1793" max="1793" width="7.28515625" style="178" customWidth="1"/>
    <col min="1794" max="1794" width="91.28515625" style="178" customWidth="1"/>
    <col min="1795" max="1795" width="20.28515625" style="178" customWidth="1"/>
    <col min="1796" max="1796" width="22.7109375" style="178" customWidth="1"/>
    <col min="1797" max="1797" width="27.5703125" style="178" customWidth="1"/>
    <col min="1798" max="1800" width="24.42578125" style="178" customWidth="1"/>
    <col min="1801" max="1801" width="17.140625" style="178" customWidth="1"/>
    <col min="1802" max="2048" width="8.85546875" style="178"/>
    <col min="2049" max="2049" width="7.28515625" style="178" customWidth="1"/>
    <col min="2050" max="2050" width="91.28515625" style="178" customWidth="1"/>
    <col min="2051" max="2051" width="20.28515625" style="178" customWidth="1"/>
    <col min="2052" max="2052" width="22.7109375" style="178" customWidth="1"/>
    <col min="2053" max="2053" width="27.5703125" style="178" customWidth="1"/>
    <col min="2054" max="2056" width="24.42578125" style="178" customWidth="1"/>
    <col min="2057" max="2057" width="17.140625" style="178" customWidth="1"/>
    <col min="2058" max="2304" width="8.85546875" style="178"/>
    <col min="2305" max="2305" width="7.28515625" style="178" customWidth="1"/>
    <col min="2306" max="2306" width="91.28515625" style="178" customWidth="1"/>
    <col min="2307" max="2307" width="20.28515625" style="178" customWidth="1"/>
    <col min="2308" max="2308" width="22.7109375" style="178" customWidth="1"/>
    <col min="2309" max="2309" width="27.5703125" style="178" customWidth="1"/>
    <col min="2310" max="2312" width="24.42578125" style="178" customWidth="1"/>
    <col min="2313" max="2313" width="17.140625" style="178" customWidth="1"/>
    <col min="2314" max="2560" width="8.85546875" style="178"/>
    <col min="2561" max="2561" width="7.28515625" style="178" customWidth="1"/>
    <col min="2562" max="2562" width="91.28515625" style="178" customWidth="1"/>
    <col min="2563" max="2563" width="20.28515625" style="178" customWidth="1"/>
    <col min="2564" max="2564" width="22.7109375" style="178" customWidth="1"/>
    <col min="2565" max="2565" width="27.5703125" style="178" customWidth="1"/>
    <col min="2566" max="2568" width="24.42578125" style="178" customWidth="1"/>
    <col min="2569" max="2569" width="17.140625" style="178" customWidth="1"/>
    <col min="2570" max="2816" width="8.85546875" style="178"/>
    <col min="2817" max="2817" width="7.28515625" style="178" customWidth="1"/>
    <col min="2818" max="2818" width="91.28515625" style="178" customWidth="1"/>
    <col min="2819" max="2819" width="20.28515625" style="178" customWidth="1"/>
    <col min="2820" max="2820" width="22.7109375" style="178" customWidth="1"/>
    <col min="2821" max="2821" width="27.5703125" style="178" customWidth="1"/>
    <col min="2822" max="2824" width="24.42578125" style="178" customWidth="1"/>
    <col min="2825" max="2825" width="17.140625" style="178" customWidth="1"/>
    <col min="2826" max="3072" width="8.85546875" style="178"/>
    <col min="3073" max="3073" width="7.28515625" style="178" customWidth="1"/>
    <col min="3074" max="3074" width="91.28515625" style="178" customWidth="1"/>
    <col min="3075" max="3075" width="20.28515625" style="178" customWidth="1"/>
    <col min="3076" max="3076" width="22.7109375" style="178" customWidth="1"/>
    <col min="3077" max="3077" width="27.5703125" style="178" customWidth="1"/>
    <col min="3078" max="3080" width="24.42578125" style="178" customWidth="1"/>
    <col min="3081" max="3081" width="17.140625" style="178" customWidth="1"/>
    <col min="3082" max="3328" width="8.85546875" style="178"/>
    <col min="3329" max="3329" width="7.28515625" style="178" customWidth="1"/>
    <col min="3330" max="3330" width="91.28515625" style="178" customWidth="1"/>
    <col min="3331" max="3331" width="20.28515625" style="178" customWidth="1"/>
    <col min="3332" max="3332" width="22.7109375" style="178" customWidth="1"/>
    <col min="3333" max="3333" width="27.5703125" style="178" customWidth="1"/>
    <col min="3334" max="3336" width="24.42578125" style="178" customWidth="1"/>
    <col min="3337" max="3337" width="17.140625" style="178" customWidth="1"/>
    <col min="3338" max="3584" width="8.85546875" style="178"/>
    <col min="3585" max="3585" width="7.28515625" style="178" customWidth="1"/>
    <col min="3586" max="3586" width="91.28515625" style="178" customWidth="1"/>
    <col min="3587" max="3587" width="20.28515625" style="178" customWidth="1"/>
    <col min="3588" max="3588" width="22.7109375" style="178" customWidth="1"/>
    <col min="3589" max="3589" width="27.5703125" style="178" customWidth="1"/>
    <col min="3590" max="3592" width="24.42578125" style="178" customWidth="1"/>
    <col min="3593" max="3593" width="17.140625" style="178" customWidth="1"/>
    <col min="3594" max="3840" width="8.85546875" style="178"/>
    <col min="3841" max="3841" width="7.28515625" style="178" customWidth="1"/>
    <col min="3842" max="3842" width="91.28515625" style="178" customWidth="1"/>
    <col min="3843" max="3843" width="20.28515625" style="178" customWidth="1"/>
    <col min="3844" max="3844" width="22.7109375" style="178" customWidth="1"/>
    <col min="3845" max="3845" width="27.5703125" style="178" customWidth="1"/>
    <col min="3846" max="3848" width="24.42578125" style="178" customWidth="1"/>
    <col min="3849" max="3849" width="17.140625" style="178" customWidth="1"/>
    <col min="3850" max="4096" width="8.85546875" style="178"/>
    <col min="4097" max="4097" width="7.28515625" style="178" customWidth="1"/>
    <col min="4098" max="4098" width="91.28515625" style="178" customWidth="1"/>
    <col min="4099" max="4099" width="20.28515625" style="178" customWidth="1"/>
    <col min="4100" max="4100" width="22.7109375" style="178" customWidth="1"/>
    <col min="4101" max="4101" width="27.5703125" style="178" customWidth="1"/>
    <col min="4102" max="4104" width="24.42578125" style="178" customWidth="1"/>
    <col min="4105" max="4105" width="17.140625" style="178" customWidth="1"/>
    <col min="4106" max="4352" width="8.85546875" style="178"/>
    <col min="4353" max="4353" width="7.28515625" style="178" customWidth="1"/>
    <col min="4354" max="4354" width="91.28515625" style="178" customWidth="1"/>
    <col min="4355" max="4355" width="20.28515625" style="178" customWidth="1"/>
    <col min="4356" max="4356" width="22.7109375" style="178" customWidth="1"/>
    <col min="4357" max="4357" width="27.5703125" style="178" customWidth="1"/>
    <col min="4358" max="4360" width="24.42578125" style="178" customWidth="1"/>
    <col min="4361" max="4361" width="17.140625" style="178" customWidth="1"/>
    <col min="4362" max="4608" width="8.85546875" style="178"/>
    <col min="4609" max="4609" width="7.28515625" style="178" customWidth="1"/>
    <col min="4610" max="4610" width="91.28515625" style="178" customWidth="1"/>
    <col min="4611" max="4611" width="20.28515625" style="178" customWidth="1"/>
    <col min="4612" max="4612" width="22.7109375" style="178" customWidth="1"/>
    <col min="4613" max="4613" width="27.5703125" style="178" customWidth="1"/>
    <col min="4614" max="4616" width="24.42578125" style="178" customWidth="1"/>
    <col min="4617" max="4617" width="17.140625" style="178" customWidth="1"/>
    <col min="4618" max="4864" width="8.85546875" style="178"/>
    <col min="4865" max="4865" width="7.28515625" style="178" customWidth="1"/>
    <col min="4866" max="4866" width="91.28515625" style="178" customWidth="1"/>
    <col min="4867" max="4867" width="20.28515625" style="178" customWidth="1"/>
    <col min="4868" max="4868" width="22.7109375" style="178" customWidth="1"/>
    <col min="4869" max="4869" width="27.5703125" style="178" customWidth="1"/>
    <col min="4870" max="4872" width="24.42578125" style="178" customWidth="1"/>
    <col min="4873" max="4873" width="17.140625" style="178" customWidth="1"/>
    <col min="4874" max="5120" width="8.85546875" style="178"/>
    <col min="5121" max="5121" width="7.28515625" style="178" customWidth="1"/>
    <col min="5122" max="5122" width="91.28515625" style="178" customWidth="1"/>
    <col min="5123" max="5123" width="20.28515625" style="178" customWidth="1"/>
    <col min="5124" max="5124" width="22.7109375" style="178" customWidth="1"/>
    <col min="5125" max="5125" width="27.5703125" style="178" customWidth="1"/>
    <col min="5126" max="5128" width="24.42578125" style="178" customWidth="1"/>
    <col min="5129" max="5129" width="17.140625" style="178" customWidth="1"/>
    <col min="5130" max="5376" width="8.85546875" style="178"/>
    <col min="5377" max="5377" width="7.28515625" style="178" customWidth="1"/>
    <col min="5378" max="5378" width="91.28515625" style="178" customWidth="1"/>
    <col min="5379" max="5379" width="20.28515625" style="178" customWidth="1"/>
    <col min="5380" max="5380" width="22.7109375" style="178" customWidth="1"/>
    <col min="5381" max="5381" width="27.5703125" style="178" customWidth="1"/>
    <col min="5382" max="5384" width="24.42578125" style="178" customWidth="1"/>
    <col min="5385" max="5385" width="17.140625" style="178" customWidth="1"/>
    <col min="5386" max="5632" width="8.85546875" style="178"/>
    <col min="5633" max="5633" width="7.28515625" style="178" customWidth="1"/>
    <col min="5634" max="5634" width="91.28515625" style="178" customWidth="1"/>
    <col min="5635" max="5635" width="20.28515625" style="178" customWidth="1"/>
    <col min="5636" max="5636" width="22.7109375" style="178" customWidth="1"/>
    <col min="5637" max="5637" width="27.5703125" style="178" customWidth="1"/>
    <col min="5638" max="5640" width="24.42578125" style="178" customWidth="1"/>
    <col min="5641" max="5641" width="17.140625" style="178" customWidth="1"/>
    <col min="5642" max="5888" width="8.85546875" style="178"/>
    <col min="5889" max="5889" width="7.28515625" style="178" customWidth="1"/>
    <col min="5890" max="5890" width="91.28515625" style="178" customWidth="1"/>
    <col min="5891" max="5891" width="20.28515625" style="178" customWidth="1"/>
    <col min="5892" max="5892" width="22.7109375" style="178" customWidth="1"/>
    <col min="5893" max="5893" width="27.5703125" style="178" customWidth="1"/>
    <col min="5894" max="5896" width="24.42578125" style="178" customWidth="1"/>
    <col min="5897" max="5897" width="17.140625" style="178" customWidth="1"/>
    <col min="5898" max="6144" width="8.85546875" style="178"/>
    <col min="6145" max="6145" width="7.28515625" style="178" customWidth="1"/>
    <col min="6146" max="6146" width="91.28515625" style="178" customWidth="1"/>
    <col min="6147" max="6147" width="20.28515625" style="178" customWidth="1"/>
    <col min="6148" max="6148" width="22.7109375" style="178" customWidth="1"/>
    <col min="6149" max="6149" width="27.5703125" style="178" customWidth="1"/>
    <col min="6150" max="6152" width="24.42578125" style="178" customWidth="1"/>
    <col min="6153" max="6153" width="17.140625" style="178" customWidth="1"/>
    <col min="6154" max="6400" width="8.85546875" style="178"/>
    <col min="6401" max="6401" width="7.28515625" style="178" customWidth="1"/>
    <col min="6402" max="6402" width="91.28515625" style="178" customWidth="1"/>
    <col min="6403" max="6403" width="20.28515625" style="178" customWidth="1"/>
    <col min="6404" max="6404" width="22.7109375" style="178" customWidth="1"/>
    <col min="6405" max="6405" width="27.5703125" style="178" customWidth="1"/>
    <col min="6406" max="6408" width="24.42578125" style="178" customWidth="1"/>
    <col min="6409" max="6409" width="17.140625" style="178" customWidth="1"/>
    <col min="6410" max="6656" width="8.85546875" style="178"/>
    <col min="6657" max="6657" width="7.28515625" style="178" customWidth="1"/>
    <col min="6658" max="6658" width="91.28515625" style="178" customWidth="1"/>
    <col min="6659" max="6659" width="20.28515625" style="178" customWidth="1"/>
    <col min="6660" max="6660" width="22.7109375" style="178" customWidth="1"/>
    <col min="6661" max="6661" width="27.5703125" style="178" customWidth="1"/>
    <col min="6662" max="6664" width="24.42578125" style="178" customWidth="1"/>
    <col min="6665" max="6665" width="17.140625" style="178" customWidth="1"/>
    <col min="6666" max="6912" width="8.85546875" style="178"/>
    <col min="6913" max="6913" width="7.28515625" style="178" customWidth="1"/>
    <col min="6914" max="6914" width="91.28515625" style="178" customWidth="1"/>
    <col min="6915" max="6915" width="20.28515625" style="178" customWidth="1"/>
    <col min="6916" max="6916" width="22.7109375" style="178" customWidth="1"/>
    <col min="6917" max="6917" width="27.5703125" style="178" customWidth="1"/>
    <col min="6918" max="6920" width="24.42578125" style="178" customWidth="1"/>
    <col min="6921" max="6921" width="17.140625" style="178" customWidth="1"/>
    <col min="6922" max="7168" width="8.85546875" style="178"/>
    <col min="7169" max="7169" width="7.28515625" style="178" customWidth="1"/>
    <col min="7170" max="7170" width="91.28515625" style="178" customWidth="1"/>
    <col min="7171" max="7171" width="20.28515625" style="178" customWidth="1"/>
    <col min="7172" max="7172" width="22.7109375" style="178" customWidth="1"/>
    <col min="7173" max="7173" width="27.5703125" style="178" customWidth="1"/>
    <col min="7174" max="7176" width="24.42578125" style="178" customWidth="1"/>
    <col min="7177" max="7177" width="17.140625" style="178" customWidth="1"/>
    <col min="7178" max="7424" width="8.85546875" style="178"/>
    <col min="7425" max="7425" width="7.28515625" style="178" customWidth="1"/>
    <col min="7426" max="7426" width="91.28515625" style="178" customWidth="1"/>
    <col min="7427" max="7427" width="20.28515625" style="178" customWidth="1"/>
    <col min="7428" max="7428" width="22.7109375" style="178" customWidth="1"/>
    <col min="7429" max="7429" width="27.5703125" style="178" customWidth="1"/>
    <col min="7430" max="7432" width="24.42578125" style="178" customWidth="1"/>
    <col min="7433" max="7433" width="17.140625" style="178" customWidth="1"/>
    <col min="7434" max="7680" width="8.85546875" style="178"/>
    <col min="7681" max="7681" width="7.28515625" style="178" customWidth="1"/>
    <col min="7682" max="7682" width="91.28515625" style="178" customWidth="1"/>
    <col min="7683" max="7683" width="20.28515625" style="178" customWidth="1"/>
    <col min="7684" max="7684" width="22.7109375" style="178" customWidth="1"/>
    <col min="7685" max="7685" width="27.5703125" style="178" customWidth="1"/>
    <col min="7686" max="7688" width="24.42578125" style="178" customWidth="1"/>
    <col min="7689" max="7689" width="17.140625" style="178" customWidth="1"/>
    <col min="7690" max="7936" width="8.85546875" style="178"/>
    <col min="7937" max="7937" width="7.28515625" style="178" customWidth="1"/>
    <col min="7938" max="7938" width="91.28515625" style="178" customWidth="1"/>
    <col min="7939" max="7939" width="20.28515625" style="178" customWidth="1"/>
    <col min="7940" max="7940" width="22.7109375" style="178" customWidth="1"/>
    <col min="7941" max="7941" width="27.5703125" style="178" customWidth="1"/>
    <col min="7942" max="7944" width="24.42578125" style="178" customWidth="1"/>
    <col min="7945" max="7945" width="17.140625" style="178" customWidth="1"/>
    <col min="7946" max="8192" width="8.85546875" style="178"/>
    <col min="8193" max="8193" width="7.28515625" style="178" customWidth="1"/>
    <col min="8194" max="8194" width="91.28515625" style="178" customWidth="1"/>
    <col min="8195" max="8195" width="20.28515625" style="178" customWidth="1"/>
    <col min="8196" max="8196" width="22.7109375" style="178" customWidth="1"/>
    <col min="8197" max="8197" width="27.5703125" style="178" customWidth="1"/>
    <col min="8198" max="8200" width="24.42578125" style="178" customWidth="1"/>
    <col min="8201" max="8201" width="17.140625" style="178" customWidth="1"/>
    <col min="8202" max="8448" width="8.85546875" style="178"/>
    <col min="8449" max="8449" width="7.28515625" style="178" customWidth="1"/>
    <col min="8450" max="8450" width="91.28515625" style="178" customWidth="1"/>
    <col min="8451" max="8451" width="20.28515625" style="178" customWidth="1"/>
    <col min="8452" max="8452" width="22.7109375" style="178" customWidth="1"/>
    <col min="8453" max="8453" width="27.5703125" style="178" customWidth="1"/>
    <col min="8454" max="8456" width="24.42578125" style="178" customWidth="1"/>
    <col min="8457" max="8457" width="17.140625" style="178" customWidth="1"/>
    <col min="8458" max="8704" width="8.85546875" style="178"/>
    <col min="8705" max="8705" width="7.28515625" style="178" customWidth="1"/>
    <col min="8706" max="8706" width="91.28515625" style="178" customWidth="1"/>
    <col min="8707" max="8707" width="20.28515625" style="178" customWidth="1"/>
    <col min="8708" max="8708" width="22.7109375" style="178" customWidth="1"/>
    <col min="8709" max="8709" width="27.5703125" style="178" customWidth="1"/>
    <col min="8710" max="8712" width="24.42578125" style="178" customWidth="1"/>
    <col min="8713" max="8713" width="17.140625" style="178" customWidth="1"/>
    <col min="8714" max="8960" width="8.85546875" style="178"/>
    <col min="8961" max="8961" width="7.28515625" style="178" customWidth="1"/>
    <col min="8962" max="8962" width="91.28515625" style="178" customWidth="1"/>
    <col min="8963" max="8963" width="20.28515625" style="178" customWidth="1"/>
    <col min="8964" max="8964" width="22.7109375" style="178" customWidth="1"/>
    <col min="8965" max="8965" width="27.5703125" style="178" customWidth="1"/>
    <col min="8966" max="8968" width="24.42578125" style="178" customWidth="1"/>
    <col min="8969" max="8969" width="17.140625" style="178" customWidth="1"/>
    <col min="8970" max="9216" width="8.85546875" style="178"/>
    <col min="9217" max="9217" width="7.28515625" style="178" customWidth="1"/>
    <col min="9218" max="9218" width="91.28515625" style="178" customWidth="1"/>
    <col min="9219" max="9219" width="20.28515625" style="178" customWidth="1"/>
    <col min="9220" max="9220" width="22.7109375" style="178" customWidth="1"/>
    <col min="9221" max="9221" width="27.5703125" style="178" customWidth="1"/>
    <col min="9222" max="9224" width="24.42578125" style="178" customWidth="1"/>
    <col min="9225" max="9225" width="17.140625" style="178" customWidth="1"/>
    <col min="9226" max="9472" width="8.85546875" style="178"/>
    <col min="9473" max="9473" width="7.28515625" style="178" customWidth="1"/>
    <col min="9474" max="9474" width="91.28515625" style="178" customWidth="1"/>
    <col min="9475" max="9475" width="20.28515625" style="178" customWidth="1"/>
    <col min="9476" max="9476" width="22.7109375" style="178" customWidth="1"/>
    <col min="9477" max="9477" width="27.5703125" style="178" customWidth="1"/>
    <col min="9478" max="9480" width="24.42578125" style="178" customWidth="1"/>
    <col min="9481" max="9481" width="17.140625" style="178" customWidth="1"/>
    <col min="9482" max="9728" width="8.85546875" style="178"/>
    <col min="9729" max="9729" width="7.28515625" style="178" customWidth="1"/>
    <col min="9730" max="9730" width="91.28515625" style="178" customWidth="1"/>
    <col min="9731" max="9731" width="20.28515625" style="178" customWidth="1"/>
    <col min="9732" max="9732" width="22.7109375" style="178" customWidth="1"/>
    <col min="9733" max="9733" width="27.5703125" style="178" customWidth="1"/>
    <col min="9734" max="9736" width="24.42578125" style="178" customWidth="1"/>
    <col min="9737" max="9737" width="17.140625" style="178" customWidth="1"/>
    <col min="9738" max="9984" width="8.85546875" style="178"/>
    <col min="9985" max="9985" width="7.28515625" style="178" customWidth="1"/>
    <col min="9986" max="9986" width="91.28515625" style="178" customWidth="1"/>
    <col min="9987" max="9987" width="20.28515625" style="178" customWidth="1"/>
    <col min="9988" max="9988" width="22.7109375" style="178" customWidth="1"/>
    <col min="9989" max="9989" width="27.5703125" style="178" customWidth="1"/>
    <col min="9990" max="9992" width="24.42578125" style="178" customWidth="1"/>
    <col min="9993" max="9993" width="17.140625" style="178" customWidth="1"/>
    <col min="9994" max="10240" width="8.85546875" style="178"/>
    <col min="10241" max="10241" width="7.28515625" style="178" customWidth="1"/>
    <col min="10242" max="10242" width="91.28515625" style="178" customWidth="1"/>
    <col min="10243" max="10243" width="20.28515625" style="178" customWidth="1"/>
    <col min="10244" max="10244" width="22.7109375" style="178" customWidth="1"/>
    <col min="10245" max="10245" width="27.5703125" style="178" customWidth="1"/>
    <col min="10246" max="10248" width="24.42578125" style="178" customWidth="1"/>
    <col min="10249" max="10249" width="17.140625" style="178" customWidth="1"/>
    <col min="10250" max="10496" width="8.85546875" style="178"/>
    <col min="10497" max="10497" width="7.28515625" style="178" customWidth="1"/>
    <col min="10498" max="10498" width="91.28515625" style="178" customWidth="1"/>
    <col min="10499" max="10499" width="20.28515625" style="178" customWidth="1"/>
    <col min="10500" max="10500" width="22.7109375" style="178" customWidth="1"/>
    <col min="10501" max="10501" width="27.5703125" style="178" customWidth="1"/>
    <col min="10502" max="10504" width="24.42578125" style="178" customWidth="1"/>
    <col min="10505" max="10505" width="17.140625" style="178" customWidth="1"/>
    <col min="10506" max="10752" width="8.85546875" style="178"/>
    <col min="10753" max="10753" width="7.28515625" style="178" customWidth="1"/>
    <col min="10754" max="10754" width="91.28515625" style="178" customWidth="1"/>
    <col min="10755" max="10755" width="20.28515625" style="178" customWidth="1"/>
    <col min="10756" max="10756" width="22.7109375" style="178" customWidth="1"/>
    <col min="10757" max="10757" width="27.5703125" style="178" customWidth="1"/>
    <col min="10758" max="10760" width="24.42578125" style="178" customWidth="1"/>
    <col min="10761" max="10761" width="17.140625" style="178" customWidth="1"/>
    <col min="10762" max="11008" width="8.85546875" style="178"/>
    <col min="11009" max="11009" width="7.28515625" style="178" customWidth="1"/>
    <col min="11010" max="11010" width="91.28515625" style="178" customWidth="1"/>
    <col min="11011" max="11011" width="20.28515625" style="178" customWidth="1"/>
    <col min="11012" max="11012" width="22.7109375" style="178" customWidth="1"/>
    <col min="11013" max="11013" width="27.5703125" style="178" customWidth="1"/>
    <col min="11014" max="11016" width="24.42578125" style="178" customWidth="1"/>
    <col min="11017" max="11017" width="17.140625" style="178" customWidth="1"/>
    <col min="11018" max="11264" width="8.85546875" style="178"/>
    <col min="11265" max="11265" width="7.28515625" style="178" customWidth="1"/>
    <col min="11266" max="11266" width="91.28515625" style="178" customWidth="1"/>
    <col min="11267" max="11267" width="20.28515625" style="178" customWidth="1"/>
    <col min="11268" max="11268" width="22.7109375" style="178" customWidth="1"/>
    <col min="11269" max="11269" width="27.5703125" style="178" customWidth="1"/>
    <col min="11270" max="11272" width="24.42578125" style="178" customWidth="1"/>
    <col min="11273" max="11273" width="17.140625" style="178" customWidth="1"/>
    <col min="11274" max="11520" width="8.85546875" style="178"/>
    <col min="11521" max="11521" width="7.28515625" style="178" customWidth="1"/>
    <col min="11522" max="11522" width="91.28515625" style="178" customWidth="1"/>
    <col min="11523" max="11523" width="20.28515625" style="178" customWidth="1"/>
    <col min="11524" max="11524" width="22.7109375" style="178" customWidth="1"/>
    <col min="11525" max="11525" width="27.5703125" style="178" customWidth="1"/>
    <col min="11526" max="11528" width="24.42578125" style="178" customWidth="1"/>
    <col min="11529" max="11529" width="17.140625" style="178" customWidth="1"/>
    <col min="11530" max="11776" width="8.85546875" style="178"/>
    <col min="11777" max="11777" width="7.28515625" style="178" customWidth="1"/>
    <col min="11778" max="11778" width="91.28515625" style="178" customWidth="1"/>
    <col min="11779" max="11779" width="20.28515625" style="178" customWidth="1"/>
    <col min="11780" max="11780" width="22.7109375" style="178" customWidth="1"/>
    <col min="11781" max="11781" width="27.5703125" style="178" customWidth="1"/>
    <col min="11782" max="11784" width="24.42578125" style="178" customWidth="1"/>
    <col min="11785" max="11785" width="17.140625" style="178" customWidth="1"/>
    <col min="11786" max="12032" width="8.85546875" style="178"/>
    <col min="12033" max="12033" width="7.28515625" style="178" customWidth="1"/>
    <col min="12034" max="12034" width="91.28515625" style="178" customWidth="1"/>
    <col min="12035" max="12035" width="20.28515625" style="178" customWidth="1"/>
    <col min="12036" max="12036" width="22.7109375" style="178" customWidth="1"/>
    <col min="12037" max="12037" width="27.5703125" style="178" customWidth="1"/>
    <col min="12038" max="12040" width="24.42578125" style="178" customWidth="1"/>
    <col min="12041" max="12041" width="17.140625" style="178" customWidth="1"/>
    <col min="12042" max="12288" width="8.85546875" style="178"/>
    <col min="12289" max="12289" width="7.28515625" style="178" customWidth="1"/>
    <col min="12290" max="12290" width="91.28515625" style="178" customWidth="1"/>
    <col min="12291" max="12291" width="20.28515625" style="178" customWidth="1"/>
    <col min="12292" max="12292" width="22.7109375" style="178" customWidth="1"/>
    <col min="12293" max="12293" width="27.5703125" style="178" customWidth="1"/>
    <col min="12294" max="12296" width="24.42578125" style="178" customWidth="1"/>
    <col min="12297" max="12297" width="17.140625" style="178" customWidth="1"/>
    <col min="12298" max="12544" width="8.85546875" style="178"/>
    <col min="12545" max="12545" width="7.28515625" style="178" customWidth="1"/>
    <col min="12546" max="12546" width="91.28515625" style="178" customWidth="1"/>
    <col min="12547" max="12547" width="20.28515625" style="178" customWidth="1"/>
    <col min="12548" max="12548" width="22.7109375" style="178" customWidth="1"/>
    <col min="12549" max="12549" width="27.5703125" style="178" customWidth="1"/>
    <col min="12550" max="12552" width="24.42578125" style="178" customWidth="1"/>
    <col min="12553" max="12553" width="17.140625" style="178" customWidth="1"/>
    <col min="12554" max="12800" width="8.85546875" style="178"/>
    <col min="12801" max="12801" width="7.28515625" style="178" customWidth="1"/>
    <col min="12802" max="12802" width="91.28515625" style="178" customWidth="1"/>
    <col min="12803" max="12803" width="20.28515625" style="178" customWidth="1"/>
    <col min="12804" max="12804" width="22.7109375" style="178" customWidth="1"/>
    <col min="12805" max="12805" width="27.5703125" style="178" customWidth="1"/>
    <col min="12806" max="12808" width="24.42578125" style="178" customWidth="1"/>
    <col min="12809" max="12809" width="17.140625" style="178" customWidth="1"/>
    <col min="12810" max="13056" width="8.85546875" style="178"/>
    <col min="13057" max="13057" width="7.28515625" style="178" customWidth="1"/>
    <col min="13058" max="13058" width="91.28515625" style="178" customWidth="1"/>
    <col min="13059" max="13059" width="20.28515625" style="178" customWidth="1"/>
    <col min="13060" max="13060" width="22.7109375" style="178" customWidth="1"/>
    <col min="13061" max="13061" width="27.5703125" style="178" customWidth="1"/>
    <col min="13062" max="13064" width="24.42578125" style="178" customWidth="1"/>
    <col min="13065" max="13065" width="17.140625" style="178" customWidth="1"/>
    <col min="13066" max="13312" width="8.85546875" style="178"/>
    <col min="13313" max="13313" width="7.28515625" style="178" customWidth="1"/>
    <col min="13314" max="13314" width="91.28515625" style="178" customWidth="1"/>
    <col min="13315" max="13315" width="20.28515625" style="178" customWidth="1"/>
    <col min="13316" max="13316" width="22.7109375" style="178" customWidth="1"/>
    <col min="13317" max="13317" width="27.5703125" style="178" customWidth="1"/>
    <col min="13318" max="13320" width="24.42578125" style="178" customWidth="1"/>
    <col min="13321" max="13321" width="17.140625" style="178" customWidth="1"/>
    <col min="13322" max="13568" width="8.85546875" style="178"/>
    <col min="13569" max="13569" width="7.28515625" style="178" customWidth="1"/>
    <col min="13570" max="13570" width="91.28515625" style="178" customWidth="1"/>
    <col min="13571" max="13571" width="20.28515625" style="178" customWidth="1"/>
    <col min="13572" max="13572" width="22.7109375" style="178" customWidth="1"/>
    <col min="13573" max="13573" width="27.5703125" style="178" customWidth="1"/>
    <col min="13574" max="13576" width="24.42578125" style="178" customWidth="1"/>
    <col min="13577" max="13577" width="17.140625" style="178" customWidth="1"/>
    <col min="13578" max="13824" width="8.85546875" style="178"/>
    <col min="13825" max="13825" width="7.28515625" style="178" customWidth="1"/>
    <col min="13826" max="13826" width="91.28515625" style="178" customWidth="1"/>
    <col min="13827" max="13827" width="20.28515625" style="178" customWidth="1"/>
    <col min="13828" max="13828" width="22.7109375" style="178" customWidth="1"/>
    <col min="13829" max="13829" width="27.5703125" style="178" customWidth="1"/>
    <col min="13830" max="13832" width="24.42578125" style="178" customWidth="1"/>
    <col min="13833" max="13833" width="17.140625" style="178" customWidth="1"/>
    <col min="13834" max="14080" width="8.85546875" style="178"/>
    <col min="14081" max="14081" width="7.28515625" style="178" customWidth="1"/>
    <col min="14082" max="14082" width="91.28515625" style="178" customWidth="1"/>
    <col min="14083" max="14083" width="20.28515625" style="178" customWidth="1"/>
    <col min="14084" max="14084" width="22.7109375" style="178" customWidth="1"/>
    <col min="14085" max="14085" width="27.5703125" style="178" customWidth="1"/>
    <col min="14086" max="14088" width="24.42578125" style="178" customWidth="1"/>
    <col min="14089" max="14089" width="17.140625" style="178" customWidth="1"/>
    <col min="14090" max="14336" width="8.85546875" style="178"/>
    <col min="14337" max="14337" width="7.28515625" style="178" customWidth="1"/>
    <col min="14338" max="14338" width="91.28515625" style="178" customWidth="1"/>
    <col min="14339" max="14339" width="20.28515625" style="178" customWidth="1"/>
    <col min="14340" max="14340" width="22.7109375" style="178" customWidth="1"/>
    <col min="14341" max="14341" width="27.5703125" style="178" customWidth="1"/>
    <col min="14342" max="14344" width="24.42578125" style="178" customWidth="1"/>
    <col min="14345" max="14345" width="17.140625" style="178" customWidth="1"/>
    <col min="14346" max="14592" width="8.85546875" style="178"/>
    <col min="14593" max="14593" width="7.28515625" style="178" customWidth="1"/>
    <col min="14594" max="14594" width="91.28515625" style="178" customWidth="1"/>
    <col min="14595" max="14595" width="20.28515625" style="178" customWidth="1"/>
    <col min="14596" max="14596" width="22.7109375" style="178" customWidth="1"/>
    <col min="14597" max="14597" width="27.5703125" style="178" customWidth="1"/>
    <col min="14598" max="14600" width="24.42578125" style="178" customWidth="1"/>
    <col min="14601" max="14601" width="17.140625" style="178" customWidth="1"/>
    <col min="14602" max="14848" width="8.85546875" style="178"/>
    <col min="14849" max="14849" width="7.28515625" style="178" customWidth="1"/>
    <col min="14850" max="14850" width="91.28515625" style="178" customWidth="1"/>
    <col min="14851" max="14851" width="20.28515625" style="178" customWidth="1"/>
    <col min="14852" max="14852" width="22.7109375" style="178" customWidth="1"/>
    <col min="14853" max="14853" width="27.5703125" style="178" customWidth="1"/>
    <col min="14854" max="14856" width="24.42578125" style="178" customWidth="1"/>
    <col min="14857" max="14857" width="17.140625" style="178" customWidth="1"/>
    <col min="14858" max="15104" width="8.85546875" style="178"/>
    <col min="15105" max="15105" width="7.28515625" style="178" customWidth="1"/>
    <col min="15106" max="15106" width="91.28515625" style="178" customWidth="1"/>
    <col min="15107" max="15107" width="20.28515625" style="178" customWidth="1"/>
    <col min="15108" max="15108" width="22.7109375" style="178" customWidth="1"/>
    <col min="15109" max="15109" width="27.5703125" style="178" customWidth="1"/>
    <col min="15110" max="15112" width="24.42578125" style="178" customWidth="1"/>
    <col min="15113" max="15113" width="17.140625" style="178" customWidth="1"/>
    <col min="15114" max="15360" width="8.85546875" style="178"/>
    <col min="15361" max="15361" width="7.28515625" style="178" customWidth="1"/>
    <col min="15362" max="15362" width="91.28515625" style="178" customWidth="1"/>
    <col min="15363" max="15363" width="20.28515625" style="178" customWidth="1"/>
    <col min="15364" max="15364" width="22.7109375" style="178" customWidth="1"/>
    <col min="15365" max="15365" width="27.5703125" style="178" customWidth="1"/>
    <col min="15366" max="15368" width="24.42578125" style="178" customWidth="1"/>
    <col min="15369" max="15369" width="17.140625" style="178" customWidth="1"/>
    <col min="15370" max="15616" width="8.85546875" style="178"/>
    <col min="15617" max="15617" width="7.28515625" style="178" customWidth="1"/>
    <col min="15618" max="15618" width="91.28515625" style="178" customWidth="1"/>
    <col min="15619" max="15619" width="20.28515625" style="178" customWidth="1"/>
    <col min="15620" max="15620" width="22.7109375" style="178" customWidth="1"/>
    <col min="15621" max="15621" width="27.5703125" style="178" customWidth="1"/>
    <col min="15622" max="15624" width="24.42578125" style="178" customWidth="1"/>
    <col min="15625" max="15625" width="17.140625" style="178" customWidth="1"/>
    <col min="15626" max="15872" width="8.85546875" style="178"/>
    <col min="15873" max="15873" width="7.28515625" style="178" customWidth="1"/>
    <col min="15874" max="15874" width="91.28515625" style="178" customWidth="1"/>
    <col min="15875" max="15875" width="20.28515625" style="178" customWidth="1"/>
    <col min="15876" max="15876" width="22.7109375" style="178" customWidth="1"/>
    <col min="15877" max="15877" width="27.5703125" style="178" customWidth="1"/>
    <col min="15878" max="15880" width="24.42578125" style="178" customWidth="1"/>
    <col min="15881" max="15881" width="17.140625" style="178" customWidth="1"/>
    <col min="15882" max="16128" width="8.85546875" style="178"/>
    <col min="16129" max="16129" width="7.28515625" style="178" customWidth="1"/>
    <col min="16130" max="16130" width="91.28515625" style="178" customWidth="1"/>
    <col min="16131" max="16131" width="20.28515625" style="178" customWidth="1"/>
    <col min="16132" max="16132" width="22.7109375" style="178" customWidth="1"/>
    <col min="16133" max="16133" width="27.5703125" style="178" customWidth="1"/>
    <col min="16134" max="16136" width="24.42578125" style="178" customWidth="1"/>
    <col min="16137" max="16137" width="17.140625" style="178" customWidth="1"/>
    <col min="16138" max="16384" width="8.85546875" style="178"/>
  </cols>
  <sheetData>
    <row r="1" spans="1:11" ht="18.75" x14ac:dyDescent="0.3">
      <c r="A1" s="177"/>
      <c r="B1" s="177"/>
      <c r="C1" s="177"/>
      <c r="D1" s="232" t="s">
        <v>446</v>
      </c>
    </row>
    <row r="2" spans="1:11" ht="12.75" customHeight="1" x14ac:dyDescent="0.3">
      <c r="A2" s="177"/>
      <c r="B2" s="177"/>
      <c r="C2" s="177"/>
      <c r="D2" s="177"/>
      <c r="E2" s="177"/>
    </row>
    <row r="3" spans="1:11" ht="29.25" customHeight="1" x14ac:dyDescent="0.25">
      <c r="A3" s="1283" t="s">
        <v>676</v>
      </c>
      <c r="B3" s="1283"/>
      <c r="C3" s="1283"/>
      <c r="D3" s="1283"/>
      <c r="E3" s="6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  <c r="E8" s="177"/>
    </row>
    <row r="9" spans="1:11" s="180" customFormat="1" ht="15.75" customHeight="1" x14ac:dyDescent="0.25">
      <c r="A9" s="1270" t="s">
        <v>282</v>
      </c>
      <c r="B9" s="1270" t="s">
        <v>386</v>
      </c>
      <c r="C9" s="1270" t="s">
        <v>261</v>
      </c>
      <c r="D9" s="1270" t="s">
        <v>349</v>
      </c>
    </row>
    <row r="10" spans="1:11" s="180" customFormat="1" ht="15.75" customHeight="1" x14ac:dyDescent="0.25">
      <c r="A10" s="1270"/>
      <c r="B10" s="1270"/>
      <c r="C10" s="1270"/>
      <c r="D10" s="1270"/>
    </row>
    <row r="11" spans="1:11" s="180" customFormat="1" ht="15.75" customHeight="1" x14ac:dyDescent="0.25">
      <c r="A11" s="1270"/>
      <c r="B11" s="1270"/>
      <c r="C11" s="1270"/>
      <c r="D11" s="1270"/>
    </row>
    <row r="12" spans="1:11" s="180" customFormat="1" ht="18.75" x14ac:dyDescent="0.3">
      <c r="A12" s="516">
        <v>1</v>
      </c>
      <c r="B12" s="516">
        <v>2</v>
      </c>
      <c r="C12" s="516">
        <v>3</v>
      </c>
      <c r="D12" s="516">
        <v>4</v>
      </c>
      <c r="E12" s="52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610">
        <v>1</v>
      </c>
      <c r="B13" s="368"/>
      <c r="C13" s="646"/>
      <c r="D13" s="649"/>
      <c r="E13" s="645"/>
      <c r="F13" s="145"/>
      <c r="G13" s="145">
        <f>D13-F13</f>
        <v>0</v>
      </c>
    </row>
    <row r="14" spans="1:11" s="183" customFormat="1" ht="18.75" x14ac:dyDescent="0.3">
      <c r="A14" s="610">
        <v>2</v>
      </c>
      <c r="B14" s="368"/>
      <c r="C14" s="646"/>
      <c r="D14" s="649"/>
      <c r="E14" s="645"/>
      <c r="F14" s="145"/>
      <c r="G14" s="145">
        <f t="shared" ref="G14:G23" si="0">D14-F14</f>
        <v>0</v>
      </c>
    </row>
    <row r="15" spans="1:11" s="183" customFormat="1" ht="18.75" x14ac:dyDescent="0.3">
      <c r="A15" s="610">
        <v>3</v>
      </c>
      <c r="B15" s="368"/>
      <c r="C15" s="646"/>
      <c r="D15" s="649"/>
      <c r="E15" s="645"/>
      <c r="F15" s="145"/>
      <c r="G15" s="145">
        <f t="shared" si="0"/>
        <v>0</v>
      </c>
    </row>
    <row r="16" spans="1:11" s="183" customFormat="1" ht="18.75" x14ac:dyDescent="0.3">
      <c r="A16" s="610">
        <v>4</v>
      </c>
      <c r="B16" s="368"/>
      <c r="C16" s="646"/>
      <c r="D16" s="649"/>
      <c r="E16" s="645"/>
      <c r="F16" s="145"/>
      <c r="G16" s="145">
        <f t="shared" si="0"/>
        <v>0</v>
      </c>
    </row>
    <row r="17" spans="1:9" s="183" customFormat="1" ht="18.75" x14ac:dyDescent="0.3">
      <c r="A17" s="610">
        <v>5</v>
      </c>
      <c r="B17" s="368"/>
      <c r="C17" s="646"/>
      <c r="D17" s="649"/>
      <c r="E17" s="645"/>
      <c r="F17" s="145"/>
      <c r="G17" s="145">
        <f t="shared" si="0"/>
        <v>0</v>
      </c>
    </row>
    <row r="18" spans="1:9" s="183" customFormat="1" ht="18.75" x14ac:dyDescent="0.3">
      <c r="A18" s="610">
        <v>6</v>
      </c>
      <c r="B18" s="368"/>
      <c r="C18" s="646"/>
      <c r="D18" s="649"/>
      <c r="E18" s="645"/>
      <c r="F18" s="145"/>
      <c r="G18" s="145">
        <f t="shared" si="0"/>
        <v>0</v>
      </c>
    </row>
    <row r="19" spans="1:9" s="183" customFormat="1" ht="18.75" x14ac:dyDescent="0.3">
      <c r="A19" s="610">
        <v>7</v>
      </c>
      <c r="B19" s="368"/>
      <c r="C19" s="646"/>
      <c r="D19" s="649"/>
      <c r="E19" s="645"/>
      <c r="F19" s="145"/>
      <c r="G19" s="145">
        <f t="shared" si="0"/>
        <v>0</v>
      </c>
    </row>
    <row r="20" spans="1:9" s="183" customFormat="1" ht="18.75" x14ac:dyDescent="0.3">
      <c r="A20" s="610">
        <v>8</v>
      </c>
      <c r="B20" s="368"/>
      <c r="C20" s="646"/>
      <c r="D20" s="649"/>
      <c r="E20" s="645"/>
      <c r="F20" s="145"/>
      <c r="G20" s="145">
        <f t="shared" si="0"/>
        <v>0</v>
      </c>
    </row>
    <row r="21" spans="1:9" s="183" customFormat="1" ht="18.75" x14ac:dyDescent="0.3">
      <c r="A21" s="610">
        <v>9</v>
      </c>
      <c r="B21" s="368"/>
      <c r="C21" s="646"/>
      <c r="D21" s="649"/>
      <c r="E21" s="645"/>
      <c r="F21" s="145"/>
      <c r="G21" s="145">
        <f t="shared" si="0"/>
        <v>0</v>
      </c>
    </row>
    <row r="22" spans="1:9" s="183" customFormat="1" ht="18.75" x14ac:dyDescent="0.3">
      <c r="A22" s="610">
        <v>10</v>
      </c>
      <c r="B22" s="327"/>
      <c r="C22" s="646"/>
      <c r="D22" s="649"/>
      <c r="E22" s="645"/>
      <c r="F22" s="145"/>
      <c r="G22" s="145">
        <f t="shared" si="0"/>
        <v>0</v>
      </c>
    </row>
    <row r="23" spans="1:9" s="183" customFormat="1" ht="18.75" x14ac:dyDescent="0.3">
      <c r="A23" s="305"/>
      <c r="B23" s="647"/>
      <c r="C23" s="646"/>
      <c r="D23" s="649"/>
      <c r="E23" s="645"/>
      <c r="F23" s="145"/>
      <c r="G23" s="145">
        <f t="shared" si="0"/>
        <v>0</v>
      </c>
    </row>
    <row r="24" spans="1:9" ht="18.75" x14ac:dyDescent="0.3">
      <c r="A24" s="648"/>
      <c r="B24" s="487" t="s">
        <v>295</v>
      </c>
      <c r="C24" s="624" t="s">
        <v>305</v>
      </c>
      <c r="D24" s="506">
        <f>SUM(D13:D23)</f>
        <v>0</v>
      </c>
      <c r="E24" s="526" t="s">
        <v>366</v>
      </c>
      <c r="F24" s="146">
        <f>SUM(F13:F23)</f>
        <v>0</v>
      </c>
      <c r="G24" s="146">
        <f>SUM(G13:G23)</f>
        <v>0</v>
      </c>
      <c r="I24" s="178"/>
    </row>
    <row r="25" spans="1:9" ht="18.75" x14ac:dyDescent="0.3">
      <c r="A25" s="122"/>
      <c r="B25" s="122"/>
      <c r="C25" s="122"/>
      <c r="D25" s="122"/>
      <c r="E25" s="314"/>
      <c r="F25" s="316"/>
      <c r="G25" s="316"/>
      <c r="I25" s="178"/>
    </row>
    <row r="26" spans="1:9" ht="18.75" x14ac:dyDescent="0.3">
      <c r="A26" s="122"/>
      <c r="B26" s="122"/>
      <c r="C26" s="122"/>
      <c r="D26" s="122"/>
      <c r="E26" s="314"/>
      <c r="F26" s="316"/>
      <c r="G26" s="316"/>
      <c r="I26" s="178"/>
    </row>
    <row r="27" spans="1:9" ht="18.75" x14ac:dyDescent="0.25">
      <c r="A27" s="701" t="s">
        <v>762</v>
      </c>
      <c r="B27" s="704"/>
      <c r="C27" s="702"/>
      <c r="D27" s="864" t="s">
        <v>1101</v>
      </c>
      <c r="E27" s="704"/>
      <c r="F27" s="122"/>
      <c r="G27" s="704"/>
      <c r="I27" s="178"/>
    </row>
    <row r="28" spans="1:9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I28" s="178"/>
    </row>
    <row r="29" spans="1:9" x14ac:dyDescent="0.25">
      <c r="A29" s="297"/>
      <c r="B29" s="41"/>
      <c r="C29" s="41"/>
      <c r="D29" s="41"/>
      <c r="E29" s="41"/>
      <c r="F29" s="122"/>
      <c r="G29" s="41"/>
      <c r="I29" s="178"/>
    </row>
    <row r="30" spans="1:9" ht="18.75" x14ac:dyDescent="0.25">
      <c r="A30" s="701" t="s">
        <v>133</v>
      </c>
      <c r="B30" s="704"/>
      <c r="C30" s="702"/>
      <c r="D30" s="869" t="s">
        <v>1104</v>
      </c>
      <c r="E30" s="704"/>
      <c r="F30" s="122"/>
      <c r="G30" s="704"/>
      <c r="I30" s="178"/>
    </row>
    <row r="31" spans="1:9" x14ac:dyDescent="0.25">
      <c r="A31" s="122"/>
      <c r="B31" s="297"/>
      <c r="C31" s="298" t="s">
        <v>131</v>
      </c>
      <c r="D31" s="298" t="s">
        <v>132</v>
      </c>
      <c r="E31" s="297"/>
      <c r="F31" s="122"/>
      <c r="G31" s="297"/>
      <c r="I31" s="178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5.140625" style="178" customWidth="1"/>
    <col min="5" max="5" width="27.5703125" style="178" customWidth="1"/>
    <col min="6" max="8" width="24.42578125" style="178" customWidth="1"/>
    <col min="9" max="9" width="17.140625" style="193" customWidth="1"/>
    <col min="10" max="256" width="8.85546875" style="178"/>
    <col min="257" max="257" width="7.28515625" style="178" customWidth="1"/>
    <col min="258" max="258" width="91.28515625" style="178" customWidth="1"/>
    <col min="259" max="259" width="20.28515625" style="178" customWidth="1"/>
    <col min="260" max="260" width="22.7109375" style="178" customWidth="1"/>
    <col min="261" max="261" width="27.5703125" style="178" customWidth="1"/>
    <col min="262" max="264" width="24.42578125" style="178" customWidth="1"/>
    <col min="265" max="265" width="17.140625" style="178" customWidth="1"/>
    <col min="266" max="512" width="8.85546875" style="178"/>
    <col min="513" max="513" width="7.28515625" style="178" customWidth="1"/>
    <col min="514" max="514" width="91.28515625" style="178" customWidth="1"/>
    <col min="515" max="515" width="20.28515625" style="178" customWidth="1"/>
    <col min="516" max="516" width="22.7109375" style="178" customWidth="1"/>
    <col min="517" max="517" width="27.5703125" style="178" customWidth="1"/>
    <col min="518" max="520" width="24.42578125" style="178" customWidth="1"/>
    <col min="521" max="521" width="17.140625" style="178" customWidth="1"/>
    <col min="522" max="768" width="8.85546875" style="178"/>
    <col min="769" max="769" width="7.28515625" style="178" customWidth="1"/>
    <col min="770" max="770" width="91.28515625" style="178" customWidth="1"/>
    <col min="771" max="771" width="20.28515625" style="178" customWidth="1"/>
    <col min="772" max="772" width="22.7109375" style="178" customWidth="1"/>
    <col min="773" max="773" width="27.5703125" style="178" customWidth="1"/>
    <col min="774" max="776" width="24.42578125" style="178" customWidth="1"/>
    <col min="777" max="777" width="17.140625" style="178" customWidth="1"/>
    <col min="778" max="1024" width="8.85546875" style="178"/>
    <col min="1025" max="1025" width="7.28515625" style="178" customWidth="1"/>
    <col min="1026" max="1026" width="91.28515625" style="178" customWidth="1"/>
    <col min="1027" max="1027" width="20.28515625" style="178" customWidth="1"/>
    <col min="1028" max="1028" width="22.7109375" style="178" customWidth="1"/>
    <col min="1029" max="1029" width="27.5703125" style="178" customWidth="1"/>
    <col min="1030" max="1032" width="24.42578125" style="178" customWidth="1"/>
    <col min="1033" max="1033" width="17.140625" style="178" customWidth="1"/>
    <col min="1034" max="1280" width="8.85546875" style="178"/>
    <col min="1281" max="1281" width="7.28515625" style="178" customWidth="1"/>
    <col min="1282" max="1282" width="91.28515625" style="178" customWidth="1"/>
    <col min="1283" max="1283" width="20.28515625" style="178" customWidth="1"/>
    <col min="1284" max="1284" width="22.7109375" style="178" customWidth="1"/>
    <col min="1285" max="1285" width="27.5703125" style="178" customWidth="1"/>
    <col min="1286" max="1288" width="24.42578125" style="178" customWidth="1"/>
    <col min="1289" max="1289" width="17.140625" style="178" customWidth="1"/>
    <col min="1290" max="1536" width="8.85546875" style="178"/>
    <col min="1537" max="1537" width="7.28515625" style="178" customWidth="1"/>
    <col min="1538" max="1538" width="91.28515625" style="178" customWidth="1"/>
    <col min="1539" max="1539" width="20.28515625" style="178" customWidth="1"/>
    <col min="1540" max="1540" width="22.7109375" style="178" customWidth="1"/>
    <col min="1541" max="1541" width="27.5703125" style="178" customWidth="1"/>
    <col min="1542" max="1544" width="24.42578125" style="178" customWidth="1"/>
    <col min="1545" max="1545" width="17.140625" style="178" customWidth="1"/>
    <col min="1546" max="1792" width="8.85546875" style="178"/>
    <col min="1793" max="1793" width="7.28515625" style="178" customWidth="1"/>
    <col min="1794" max="1794" width="91.28515625" style="178" customWidth="1"/>
    <col min="1795" max="1795" width="20.28515625" style="178" customWidth="1"/>
    <col min="1796" max="1796" width="22.7109375" style="178" customWidth="1"/>
    <col min="1797" max="1797" width="27.5703125" style="178" customWidth="1"/>
    <col min="1798" max="1800" width="24.42578125" style="178" customWidth="1"/>
    <col min="1801" max="1801" width="17.140625" style="178" customWidth="1"/>
    <col min="1802" max="2048" width="8.85546875" style="178"/>
    <col min="2049" max="2049" width="7.28515625" style="178" customWidth="1"/>
    <col min="2050" max="2050" width="91.28515625" style="178" customWidth="1"/>
    <col min="2051" max="2051" width="20.28515625" style="178" customWidth="1"/>
    <col min="2052" max="2052" width="22.7109375" style="178" customWidth="1"/>
    <col min="2053" max="2053" width="27.5703125" style="178" customWidth="1"/>
    <col min="2054" max="2056" width="24.42578125" style="178" customWidth="1"/>
    <col min="2057" max="2057" width="17.140625" style="178" customWidth="1"/>
    <col min="2058" max="2304" width="8.85546875" style="178"/>
    <col min="2305" max="2305" width="7.28515625" style="178" customWidth="1"/>
    <col min="2306" max="2306" width="91.28515625" style="178" customWidth="1"/>
    <col min="2307" max="2307" width="20.28515625" style="178" customWidth="1"/>
    <col min="2308" max="2308" width="22.7109375" style="178" customWidth="1"/>
    <col min="2309" max="2309" width="27.5703125" style="178" customWidth="1"/>
    <col min="2310" max="2312" width="24.42578125" style="178" customWidth="1"/>
    <col min="2313" max="2313" width="17.140625" style="178" customWidth="1"/>
    <col min="2314" max="2560" width="8.85546875" style="178"/>
    <col min="2561" max="2561" width="7.28515625" style="178" customWidth="1"/>
    <col min="2562" max="2562" width="91.28515625" style="178" customWidth="1"/>
    <col min="2563" max="2563" width="20.28515625" style="178" customWidth="1"/>
    <col min="2564" max="2564" width="22.7109375" style="178" customWidth="1"/>
    <col min="2565" max="2565" width="27.5703125" style="178" customWidth="1"/>
    <col min="2566" max="2568" width="24.42578125" style="178" customWidth="1"/>
    <col min="2569" max="2569" width="17.140625" style="178" customWidth="1"/>
    <col min="2570" max="2816" width="8.85546875" style="178"/>
    <col min="2817" max="2817" width="7.28515625" style="178" customWidth="1"/>
    <col min="2818" max="2818" width="91.28515625" style="178" customWidth="1"/>
    <col min="2819" max="2819" width="20.28515625" style="178" customWidth="1"/>
    <col min="2820" max="2820" width="22.7109375" style="178" customWidth="1"/>
    <col min="2821" max="2821" width="27.5703125" style="178" customWidth="1"/>
    <col min="2822" max="2824" width="24.42578125" style="178" customWidth="1"/>
    <col min="2825" max="2825" width="17.140625" style="178" customWidth="1"/>
    <col min="2826" max="3072" width="8.85546875" style="178"/>
    <col min="3073" max="3073" width="7.28515625" style="178" customWidth="1"/>
    <col min="3074" max="3074" width="91.28515625" style="178" customWidth="1"/>
    <col min="3075" max="3075" width="20.28515625" style="178" customWidth="1"/>
    <col min="3076" max="3076" width="22.7109375" style="178" customWidth="1"/>
    <col min="3077" max="3077" width="27.5703125" style="178" customWidth="1"/>
    <col min="3078" max="3080" width="24.42578125" style="178" customWidth="1"/>
    <col min="3081" max="3081" width="17.140625" style="178" customWidth="1"/>
    <col min="3082" max="3328" width="8.85546875" style="178"/>
    <col min="3329" max="3329" width="7.28515625" style="178" customWidth="1"/>
    <col min="3330" max="3330" width="91.28515625" style="178" customWidth="1"/>
    <col min="3331" max="3331" width="20.28515625" style="178" customWidth="1"/>
    <col min="3332" max="3332" width="22.7109375" style="178" customWidth="1"/>
    <col min="3333" max="3333" width="27.5703125" style="178" customWidth="1"/>
    <col min="3334" max="3336" width="24.42578125" style="178" customWidth="1"/>
    <col min="3337" max="3337" width="17.140625" style="178" customWidth="1"/>
    <col min="3338" max="3584" width="8.85546875" style="178"/>
    <col min="3585" max="3585" width="7.28515625" style="178" customWidth="1"/>
    <col min="3586" max="3586" width="91.28515625" style="178" customWidth="1"/>
    <col min="3587" max="3587" width="20.28515625" style="178" customWidth="1"/>
    <col min="3588" max="3588" width="22.7109375" style="178" customWidth="1"/>
    <col min="3589" max="3589" width="27.5703125" style="178" customWidth="1"/>
    <col min="3590" max="3592" width="24.42578125" style="178" customWidth="1"/>
    <col min="3593" max="3593" width="17.140625" style="178" customWidth="1"/>
    <col min="3594" max="3840" width="8.85546875" style="178"/>
    <col min="3841" max="3841" width="7.28515625" style="178" customWidth="1"/>
    <col min="3842" max="3842" width="91.28515625" style="178" customWidth="1"/>
    <col min="3843" max="3843" width="20.28515625" style="178" customWidth="1"/>
    <col min="3844" max="3844" width="22.7109375" style="178" customWidth="1"/>
    <col min="3845" max="3845" width="27.5703125" style="178" customWidth="1"/>
    <col min="3846" max="3848" width="24.42578125" style="178" customWidth="1"/>
    <col min="3849" max="3849" width="17.140625" style="178" customWidth="1"/>
    <col min="3850" max="4096" width="8.85546875" style="178"/>
    <col min="4097" max="4097" width="7.28515625" style="178" customWidth="1"/>
    <col min="4098" max="4098" width="91.28515625" style="178" customWidth="1"/>
    <col min="4099" max="4099" width="20.28515625" style="178" customWidth="1"/>
    <col min="4100" max="4100" width="22.7109375" style="178" customWidth="1"/>
    <col min="4101" max="4101" width="27.5703125" style="178" customWidth="1"/>
    <col min="4102" max="4104" width="24.42578125" style="178" customWidth="1"/>
    <col min="4105" max="4105" width="17.140625" style="178" customWidth="1"/>
    <col min="4106" max="4352" width="8.85546875" style="178"/>
    <col min="4353" max="4353" width="7.28515625" style="178" customWidth="1"/>
    <col min="4354" max="4354" width="91.28515625" style="178" customWidth="1"/>
    <col min="4355" max="4355" width="20.28515625" style="178" customWidth="1"/>
    <col min="4356" max="4356" width="22.7109375" style="178" customWidth="1"/>
    <col min="4357" max="4357" width="27.5703125" style="178" customWidth="1"/>
    <col min="4358" max="4360" width="24.42578125" style="178" customWidth="1"/>
    <col min="4361" max="4361" width="17.140625" style="178" customWidth="1"/>
    <col min="4362" max="4608" width="8.85546875" style="178"/>
    <col min="4609" max="4609" width="7.28515625" style="178" customWidth="1"/>
    <col min="4610" max="4610" width="91.28515625" style="178" customWidth="1"/>
    <col min="4611" max="4611" width="20.28515625" style="178" customWidth="1"/>
    <col min="4612" max="4612" width="22.7109375" style="178" customWidth="1"/>
    <col min="4613" max="4613" width="27.5703125" style="178" customWidth="1"/>
    <col min="4614" max="4616" width="24.42578125" style="178" customWidth="1"/>
    <col min="4617" max="4617" width="17.140625" style="178" customWidth="1"/>
    <col min="4618" max="4864" width="8.85546875" style="178"/>
    <col min="4865" max="4865" width="7.28515625" style="178" customWidth="1"/>
    <col min="4866" max="4866" width="91.28515625" style="178" customWidth="1"/>
    <col min="4867" max="4867" width="20.28515625" style="178" customWidth="1"/>
    <col min="4868" max="4868" width="22.7109375" style="178" customWidth="1"/>
    <col min="4869" max="4869" width="27.5703125" style="178" customWidth="1"/>
    <col min="4870" max="4872" width="24.42578125" style="178" customWidth="1"/>
    <col min="4873" max="4873" width="17.140625" style="178" customWidth="1"/>
    <col min="4874" max="5120" width="8.85546875" style="178"/>
    <col min="5121" max="5121" width="7.28515625" style="178" customWidth="1"/>
    <col min="5122" max="5122" width="91.28515625" style="178" customWidth="1"/>
    <col min="5123" max="5123" width="20.28515625" style="178" customWidth="1"/>
    <col min="5124" max="5124" width="22.7109375" style="178" customWidth="1"/>
    <col min="5125" max="5125" width="27.5703125" style="178" customWidth="1"/>
    <col min="5126" max="5128" width="24.42578125" style="178" customWidth="1"/>
    <col min="5129" max="5129" width="17.140625" style="178" customWidth="1"/>
    <col min="5130" max="5376" width="8.85546875" style="178"/>
    <col min="5377" max="5377" width="7.28515625" style="178" customWidth="1"/>
    <col min="5378" max="5378" width="91.28515625" style="178" customWidth="1"/>
    <col min="5379" max="5379" width="20.28515625" style="178" customWidth="1"/>
    <col min="5380" max="5380" width="22.7109375" style="178" customWidth="1"/>
    <col min="5381" max="5381" width="27.5703125" style="178" customWidth="1"/>
    <col min="5382" max="5384" width="24.42578125" style="178" customWidth="1"/>
    <col min="5385" max="5385" width="17.140625" style="178" customWidth="1"/>
    <col min="5386" max="5632" width="8.85546875" style="178"/>
    <col min="5633" max="5633" width="7.28515625" style="178" customWidth="1"/>
    <col min="5634" max="5634" width="91.28515625" style="178" customWidth="1"/>
    <col min="5635" max="5635" width="20.28515625" style="178" customWidth="1"/>
    <col min="5636" max="5636" width="22.7109375" style="178" customWidth="1"/>
    <col min="5637" max="5637" width="27.5703125" style="178" customWidth="1"/>
    <col min="5638" max="5640" width="24.42578125" style="178" customWidth="1"/>
    <col min="5641" max="5641" width="17.140625" style="178" customWidth="1"/>
    <col min="5642" max="5888" width="8.85546875" style="178"/>
    <col min="5889" max="5889" width="7.28515625" style="178" customWidth="1"/>
    <col min="5890" max="5890" width="91.28515625" style="178" customWidth="1"/>
    <col min="5891" max="5891" width="20.28515625" style="178" customWidth="1"/>
    <col min="5892" max="5892" width="22.7109375" style="178" customWidth="1"/>
    <col min="5893" max="5893" width="27.5703125" style="178" customWidth="1"/>
    <col min="5894" max="5896" width="24.42578125" style="178" customWidth="1"/>
    <col min="5897" max="5897" width="17.140625" style="178" customWidth="1"/>
    <col min="5898" max="6144" width="8.85546875" style="178"/>
    <col min="6145" max="6145" width="7.28515625" style="178" customWidth="1"/>
    <col min="6146" max="6146" width="91.28515625" style="178" customWidth="1"/>
    <col min="6147" max="6147" width="20.28515625" style="178" customWidth="1"/>
    <col min="6148" max="6148" width="22.7109375" style="178" customWidth="1"/>
    <col min="6149" max="6149" width="27.5703125" style="178" customWidth="1"/>
    <col min="6150" max="6152" width="24.42578125" style="178" customWidth="1"/>
    <col min="6153" max="6153" width="17.140625" style="178" customWidth="1"/>
    <col min="6154" max="6400" width="8.85546875" style="178"/>
    <col min="6401" max="6401" width="7.28515625" style="178" customWidth="1"/>
    <col min="6402" max="6402" width="91.28515625" style="178" customWidth="1"/>
    <col min="6403" max="6403" width="20.28515625" style="178" customWidth="1"/>
    <col min="6404" max="6404" width="22.7109375" style="178" customWidth="1"/>
    <col min="6405" max="6405" width="27.5703125" style="178" customWidth="1"/>
    <col min="6406" max="6408" width="24.42578125" style="178" customWidth="1"/>
    <col min="6409" max="6409" width="17.140625" style="178" customWidth="1"/>
    <col min="6410" max="6656" width="8.85546875" style="178"/>
    <col min="6657" max="6657" width="7.28515625" style="178" customWidth="1"/>
    <col min="6658" max="6658" width="91.28515625" style="178" customWidth="1"/>
    <col min="6659" max="6659" width="20.28515625" style="178" customWidth="1"/>
    <col min="6660" max="6660" width="22.7109375" style="178" customWidth="1"/>
    <col min="6661" max="6661" width="27.5703125" style="178" customWidth="1"/>
    <col min="6662" max="6664" width="24.42578125" style="178" customWidth="1"/>
    <col min="6665" max="6665" width="17.140625" style="178" customWidth="1"/>
    <col min="6666" max="6912" width="8.85546875" style="178"/>
    <col min="6913" max="6913" width="7.28515625" style="178" customWidth="1"/>
    <col min="6914" max="6914" width="91.28515625" style="178" customWidth="1"/>
    <col min="6915" max="6915" width="20.28515625" style="178" customWidth="1"/>
    <col min="6916" max="6916" width="22.7109375" style="178" customWidth="1"/>
    <col min="6917" max="6917" width="27.5703125" style="178" customWidth="1"/>
    <col min="6918" max="6920" width="24.42578125" style="178" customWidth="1"/>
    <col min="6921" max="6921" width="17.140625" style="178" customWidth="1"/>
    <col min="6922" max="7168" width="8.85546875" style="178"/>
    <col min="7169" max="7169" width="7.28515625" style="178" customWidth="1"/>
    <col min="7170" max="7170" width="91.28515625" style="178" customWidth="1"/>
    <col min="7171" max="7171" width="20.28515625" style="178" customWidth="1"/>
    <col min="7172" max="7172" width="22.7109375" style="178" customWidth="1"/>
    <col min="7173" max="7173" width="27.5703125" style="178" customWidth="1"/>
    <col min="7174" max="7176" width="24.42578125" style="178" customWidth="1"/>
    <col min="7177" max="7177" width="17.140625" style="178" customWidth="1"/>
    <col min="7178" max="7424" width="8.85546875" style="178"/>
    <col min="7425" max="7425" width="7.28515625" style="178" customWidth="1"/>
    <col min="7426" max="7426" width="91.28515625" style="178" customWidth="1"/>
    <col min="7427" max="7427" width="20.28515625" style="178" customWidth="1"/>
    <col min="7428" max="7428" width="22.7109375" style="178" customWidth="1"/>
    <col min="7429" max="7429" width="27.5703125" style="178" customWidth="1"/>
    <col min="7430" max="7432" width="24.42578125" style="178" customWidth="1"/>
    <col min="7433" max="7433" width="17.140625" style="178" customWidth="1"/>
    <col min="7434" max="7680" width="8.85546875" style="178"/>
    <col min="7681" max="7681" width="7.28515625" style="178" customWidth="1"/>
    <col min="7682" max="7682" width="91.28515625" style="178" customWidth="1"/>
    <col min="7683" max="7683" width="20.28515625" style="178" customWidth="1"/>
    <col min="7684" max="7684" width="22.7109375" style="178" customWidth="1"/>
    <col min="7685" max="7685" width="27.5703125" style="178" customWidth="1"/>
    <col min="7686" max="7688" width="24.42578125" style="178" customWidth="1"/>
    <col min="7689" max="7689" width="17.140625" style="178" customWidth="1"/>
    <col min="7690" max="7936" width="8.85546875" style="178"/>
    <col min="7937" max="7937" width="7.28515625" style="178" customWidth="1"/>
    <col min="7938" max="7938" width="91.28515625" style="178" customWidth="1"/>
    <col min="7939" max="7939" width="20.28515625" style="178" customWidth="1"/>
    <col min="7940" max="7940" width="22.7109375" style="178" customWidth="1"/>
    <col min="7941" max="7941" width="27.5703125" style="178" customWidth="1"/>
    <col min="7942" max="7944" width="24.42578125" style="178" customWidth="1"/>
    <col min="7945" max="7945" width="17.140625" style="178" customWidth="1"/>
    <col min="7946" max="8192" width="8.85546875" style="178"/>
    <col min="8193" max="8193" width="7.28515625" style="178" customWidth="1"/>
    <col min="8194" max="8194" width="91.28515625" style="178" customWidth="1"/>
    <col min="8195" max="8195" width="20.28515625" style="178" customWidth="1"/>
    <col min="8196" max="8196" width="22.7109375" style="178" customWidth="1"/>
    <col min="8197" max="8197" width="27.5703125" style="178" customWidth="1"/>
    <col min="8198" max="8200" width="24.42578125" style="178" customWidth="1"/>
    <col min="8201" max="8201" width="17.140625" style="178" customWidth="1"/>
    <col min="8202" max="8448" width="8.85546875" style="178"/>
    <col min="8449" max="8449" width="7.28515625" style="178" customWidth="1"/>
    <col min="8450" max="8450" width="91.28515625" style="178" customWidth="1"/>
    <col min="8451" max="8451" width="20.28515625" style="178" customWidth="1"/>
    <col min="8452" max="8452" width="22.7109375" style="178" customWidth="1"/>
    <col min="8453" max="8453" width="27.5703125" style="178" customWidth="1"/>
    <col min="8454" max="8456" width="24.42578125" style="178" customWidth="1"/>
    <col min="8457" max="8457" width="17.140625" style="178" customWidth="1"/>
    <col min="8458" max="8704" width="8.85546875" style="178"/>
    <col min="8705" max="8705" width="7.28515625" style="178" customWidth="1"/>
    <col min="8706" max="8706" width="91.28515625" style="178" customWidth="1"/>
    <col min="8707" max="8707" width="20.28515625" style="178" customWidth="1"/>
    <col min="8708" max="8708" width="22.7109375" style="178" customWidth="1"/>
    <col min="8709" max="8709" width="27.5703125" style="178" customWidth="1"/>
    <col min="8710" max="8712" width="24.42578125" style="178" customWidth="1"/>
    <col min="8713" max="8713" width="17.140625" style="178" customWidth="1"/>
    <col min="8714" max="8960" width="8.85546875" style="178"/>
    <col min="8961" max="8961" width="7.28515625" style="178" customWidth="1"/>
    <col min="8962" max="8962" width="91.28515625" style="178" customWidth="1"/>
    <col min="8963" max="8963" width="20.28515625" style="178" customWidth="1"/>
    <col min="8964" max="8964" width="22.7109375" style="178" customWidth="1"/>
    <col min="8965" max="8965" width="27.5703125" style="178" customWidth="1"/>
    <col min="8966" max="8968" width="24.42578125" style="178" customWidth="1"/>
    <col min="8969" max="8969" width="17.140625" style="178" customWidth="1"/>
    <col min="8970" max="9216" width="8.85546875" style="178"/>
    <col min="9217" max="9217" width="7.28515625" style="178" customWidth="1"/>
    <col min="9218" max="9218" width="91.28515625" style="178" customWidth="1"/>
    <col min="9219" max="9219" width="20.28515625" style="178" customWidth="1"/>
    <col min="9220" max="9220" width="22.7109375" style="178" customWidth="1"/>
    <col min="9221" max="9221" width="27.5703125" style="178" customWidth="1"/>
    <col min="9222" max="9224" width="24.42578125" style="178" customWidth="1"/>
    <col min="9225" max="9225" width="17.140625" style="178" customWidth="1"/>
    <col min="9226" max="9472" width="8.85546875" style="178"/>
    <col min="9473" max="9473" width="7.28515625" style="178" customWidth="1"/>
    <col min="9474" max="9474" width="91.28515625" style="178" customWidth="1"/>
    <col min="9475" max="9475" width="20.28515625" style="178" customWidth="1"/>
    <col min="9476" max="9476" width="22.7109375" style="178" customWidth="1"/>
    <col min="9477" max="9477" width="27.5703125" style="178" customWidth="1"/>
    <col min="9478" max="9480" width="24.42578125" style="178" customWidth="1"/>
    <col min="9481" max="9481" width="17.140625" style="178" customWidth="1"/>
    <col min="9482" max="9728" width="8.85546875" style="178"/>
    <col min="9729" max="9729" width="7.28515625" style="178" customWidth="1"/>
    <col min="9730" max="9730" width="91.28515625" style="178" customWidth="1"/>
    <col min="9731" max="9731" width="20.28515625" style="178" customWidth="1"/>
    <col min="9732" max="9732" width="22.7109375" style="178" customWidth="1"/>
    <col min="9733" max="9733" width="27.5703125" style="178" customWidth="1"/>
    <col min="9734" max="9736" width="24.42578125" style="178" customWidth="1"/>
    <col min="9737" max="9737" width="17.140625" style="178" customWidth="1"/>
    <col min="9738" max="9984" width="8.85546875" style="178"/>
    <col min="9985" max="9985" width="7.28515625" style="178" customWidth="1"/>
    <col min="9986" max="9986" width="91.28515625" style="178" customWidth="1"/>
    <col min="9987" max="9987" width="20.28515625" style="178" customWidth="1"/>
    <col min="9988" max="9988" width="22.7109375" style="178" customWidth="1"/>
    <col min="9989" max="9989" width="27.5703125" style="178" customWidth="1"/>
    <col min="9990" max="9992" width="24.42578125" style="178" customWidth="1"/>
    <col min="9993" max="9993" width="17.140625" style="178" customWidth="1"/>
    <col min="9994" max="10240" width="8.85546875" style="178"/>
    <col min="10241" max="10241" width="7.28515625" style="178" customWidth="1"/>
    <col min="10242" max="10242" width="91.28515625" style="178" customWidth="1"/>
    <col min="10243" max="10243" width="20.28515625" style="178" customWidth="1"/>
    <col min="10244" max="10244" width="22.7109375" style="178" customWidth="1"/>
    <col min="10245" max="10245" width="27.5703125" style="178" customWidth="1"/>
    <col min="10246" max="10248" width="24.42578125" style="178" customWidth="1"/>
    <col min="10249" max="10249" width="17.140625" style="178" customWidth="1"/>
    <col min="10250" max="10496" width="8.85546875" style="178"/>
    <col min="10497" max="10497" width="7.28515625" style="178" customWidth="1"/>
    <col min="10498" max="10498" width="91.28515625" style="178" customWidth="1"/>
    <col min="10499" max="10499" width="20.28515625" style="178" customWidth="1"/>
    <col min="10500" max="10500" width="22.7109375" style="178" customWidth="1"/>
    <col min="10501" max="10501" width="27.5703125" style="178" customWidth="1"/>
    <col min="10502" max="10504" width="24.42578125" style="178" customWidth="1"/>
    <col min="10505" max="10505" width="17.140625" style="178" customWidth="1"/>
    <col min="10506" max="10752" width="8.85546875" style="178"/>
    <col min="10753" max="10753" width="7.28515625" style="178" customWidth="1"/>
    <col min="10754" max="10754" width="91.28515625" style="178" customWidth="1"/>
    <col min="10755" max="10755" width="20.28515625" style="178" customWidth="1"/>
    <col min="10756" max="10756" width="22.7109375" style="178" customWidth="1"/>
    <col min="10757" max="10757" width="27.5703125" style="178" customWidth="1"/>
    <col min="10758" max="10760" width="24.42578125" style="178" customWidth="1"/>
    <col min="10761" max="10761" width="17.140625" style="178" customWidth="1"/>
    <col min="10762" max="11008" width="8.85546875" style="178"/>
    <col min="11009" max="11009" width="7.28515625" style="178" customWidth="1"/>
    <col min="11010" max="11010" width="91.28515625" style="178" customWidth="1"/>
    <col min="11011" max="11011" width="20.28515625" style="178" customWidth="1"/>
    <col min="11012" max="11012" width="22.7109375" style="178" customWidth="1"/>
    <col min="11013" max="11013" width="27.5703125" style="178" customWidth="1"/>
    <col min="11014" max="11016" width="24.42578125" style="178" customWidth="1"/>
    <col min="11017" max="11017" width="17.140625" style="178" customWidth="1"/>
    <col min="11018" max="11264" width="8.85546875" style="178"/>
    <col min="11265" max="11265" width="7.28515625" style="178" customWidth="1"/>
    <col min="11266" max="11266" width="91.28515625" style="178" customWidth="1"/>
    <col min="11267" max="11267" width="20.28515625" style="178" customWidth="1"/>
    <col min="11268" max="11268" width="22.7109375" style="178" customWidth="1"/>
    <col min="11269" max="11269" width="27.5703125" style="178" customWidth="1"/>
    <col min="11270" max="11272" width="24.42578125" style="178" customWidth="1"/>
    <col min="11273" max="11273" width="17.140625" style="178" customWidth="1"/>
    <col min="11274" max="11520" width="8.85546875" style="178"/>
    <col min="11521" max="11521" width="7.28515625" style="178" customWidth="1"/>
    <col min="11522" max="11522" width="91.28515625" style="178" customWidth="1"/>
    <col min="11523" max="11523" width="20.28515625" style="178" customWidth="1"/>
    <col min="11524" max="11524" width="22.7109375" style="178" customWidth="1"/>
    <col min="11525" max="11525" width="27.5703125" style="178" customWidth="1"/>
    <col min="11526" max="11528" width="24.42578125" style="178" customWidth="1"/>
    <col min="11529" max="11529" width="17.140625" style="178" customWidth="1"/>
    <col min="11530" max="11776" width="8.85546875" style="178"/>
    <col min="11777" max="11777" width="7.28515625" style="178" customWidth="1"/>
    <col min="11778" max="11778" width="91.28515625" style="178" customWidth="1"/>
    <col min="11779" max="11779" width="20.28515625" style="178" customWidth="1"/>
    <col min="11780" max="11780" width="22.7109375" style="178" customWidth="1"/>
    <col min="11781" max="11781" width="27.5703125" style="178" customWidth="1"/>
    <col min="11782" max="11784" width="24.42578125" style="178" customWidth="1"/>
    <col min="11785" max="11785" width="17.140625" style="178" customWidth="1"/>
    <col min="11786" max="12032" width="8.85546875" style="178"/>
    <col min="12033" max="12033" width="7.28515625" style="178" customWidth="1"/>
    <col min="12034" max="12034" width="91.28515625" style="178" customWidth="1"/>
    <col min="12035" max="12035" width="20.28515625" style="178" customWidth="1"/>
    <col min="12036" max="12036" width="22.7109375" style="178" customWidth="1"/>
    <col min="12037" max="12037" width="27.5703125" style="178" customWidth="1"/>
    <col min="12038" max="12040" width="24.42578125" style="178" customWidth="1"/>
    <col min="12041" max="12041" width="17.140625" style="178" customWidth="1"/>
    <col min="12042" max="12288" width="8.85546875" style="178"/>
    <col min="12289" max="12289" width="7.28515625" style="178" customWidth="1"/>
    <col min="12290" max="12290" width="91.28515625" style="178" customWidth="1"/>
    <col min="12291" max="12291" width="20.28515625" style="178" customWidth="1"/>
    <col min="12292" max="12292" width="22.7109375" style="178" customWidth="1"/>
    <col min="12293" max="12293" width="27.5703125" style="178" customWidth="1"/>
    <col min="12294" max="12296" width="24.42578125" style="178" customWidth="1"/>
    <col min="12297" max="12297" width="17.140625" style="178" customWidth="1"/>
    <col min="12298" max="12544" width="8.85546875" style="178"/>
    <col min="12545" max="12545" width="7.28515625" style="178" customWidth="1"/>
    <col min="12546" max="12546" width="91.28515625" style="178" customWidth="1"/>
    <col min="12547" max="12547" width="20.28515625" style="178" customWidth="1"/>
    <col min="12548" max="12548" width="22.7109375" style="178" customWidth="1"/>
    <col min="12549" max="12549" width="27.5703125" style="178" customWidth="1"/>
    <col min="12550" max="12552" width="24.42578125" style="178" customWidth="1"/>
    <col min="12553" max="12553" width="17.140625" style="178" customWidth="1"/>
    <col min="12554" max="12800" width="8.85546875" style="178"/>
    <col min="12801" max="12801" width="7.28515625" style="178" customWidth="1"/>
    <col min="12802" max="12802" width="91.28515625" style="178" customWidth="1"/>
    <col min="12803" max="12803" width="20.28515625" style="178" customWidth="1"/>
    <col min="12804" max="12804" width="22.7109375" style="178" customWidth="1"/>
    <col min="12805" max="12805" width="27.5703125" style="178" customWidth="1"/>
    <col min="12806" max="12808" width="24.42578125" style="178" customWidth="1"/>
    <col min="12809" max="12809" width="17.140625" style="178" customWidth="1"/>
    <col min="12810" max="13056" width="8.85546875" style="178"/>
    <col min="13057" max="13057" width="7.28515625" style="178" customWidth="1"/>
    <col min="13058" max="13058" width="91.28515625" style="178" customWidth="1"/>
    <col min="13059" max="13059" width="20.28515625" style="178" customWidth="1"/>
    <col min="13060" max="13060" width="22.7109375" style="178" customWidth="1"/>
    <col min="13061" max="13061" width="27.5703125" style="178" customWidth="1"/>
    <col min="13062" max="13064" width="24.42578125" style="178" customWidth="1"/>
    <col min="13065" max="13065" width="17.140625" style="178" customWidth="1"/>
    <col min="13066" max="13312" width="8.85546875" style="178"/>
    <col min="13313" max="13313" width="7.28515625" style="178" customWidth="1"/>
    <col min="13314" max="13314" width="91.28515625" style="178" customWidth="1"/>
    <col min="13315" max="13315" width="20.28515625" style="178" customWidth="1"/>
    <col min="13316" max="13316" width="22.7109375" style="178" customWidth="1"/>
    <col min="13317" max="13317" width="27.5703125" style="178" customWidth="1"/>
    <col min="13318" max="13320" width="24.42578125" style="178" customWidth="1"/>
    <col min="13321" max="13321" width="17.140625" style="178" customWidth="1"/>
    <col min="13322" max="13568" width="8.85546875" style="178"/>
    <col min="13569" max="13569" width="7.28515625" style="178" customWidth="1"/>
    <col min="13570" max="13570" width="91.28515625" style="178" customWidth="1"/>
    <col min="13571" max="13571" width="20.28515625" style="178" customWidth="1"/>
    <col min="13572" max="13572" width="22.7109375" style="178" customWidth="1"/>
    <col min="13573" max="13573" width="27.5703125" style="178" customWidth="1"/>
    <col min="13574" max="13576" width="24.42578125" style="178" customWidth="1"/>
    <col min="13577" max="13577" width="17.140625" style="178" customWidth="1"/>
    <col min="13578" max="13824" width="8.85546875" style="178"/>
    <col min="13825" max="13825" width="7.28515625" style="178" customWidth="1"/>
    <col min="13826" max="13826" width="91.28515625" style="178" customWidth="1"/>
    <col min="13827" max="13827" width="20.28515625" style="178" customWidth="1"/>
    <col min="13828" max="13828" width="22.7109375" style="178" customWidth="1"/>
    <col min="13829" max="13829" width="27.5703125" style="178" customWidth="1"/>
    <col min="13830" max="13832" width="24.42578125" style="178" customWidth="1"/>
    <col min="13833" max="13833" width="17.140625" style="178" customWidth="1"/>
    <col min="13834" max="14080" width="8.85546875" style="178"/>
    <col min="14081" max="14081" width="7.28515625" style="178" customWidth="1"/>
    <col min="14082" max="14082" width="91.28515625" style="178" customWidth="1"/>
    <col min="14083" max="14083" width="20.28515625" style="178" customWidth="1"/>
    <col min="14084" max="14084" width="22.7109375" style="178" customWidth="1"/>
    <col min="14085" max="14085" width="27.5703125" style="178" customWidth="1"/>
    <col min="14086" max="14088" width="24.42578125" style="178" customWidth="1"/>
    <col min="14089" max="14089" width="17.140625" style="178" customWidth="1"/>
    <col min="14090" max="14336" width="8.85546875" style="178"/>
    <col min="14337" max="14337" width="7.28515625" style="178" customWidth="1"/>
    <col min="14338" max="14338" width="91.28515625" style="178" customWidth="1"/>
    <col min="14339" max="14339" width="20.28515625" style="178" customWidth="1"/>
    <col min="14340" max="14340" width="22.7109375" style="178" customWidth="1"/>
    <col min="14341" max="14341" width="27.5703125" style="178" customWidth="1"/>
    <col min="14342" max="14344" width="24.42578125" style="178" customWidth="1"/>
    <col min="14345" max="14345" width="17.140625" style="178" customWidth="1"/>
    <col min="14346" max="14592" width="8.85546875" style="178"/>
    <col min="14593" max="14593" width="7.28515625" style="178" customWidth="1"/>
    <col min="14594" max="14594" width="91.28515625" style="178" customWidth="1"/>
    <col min="14595" max="14595" width="20.28515625" style="178" customWidth="1"/>
    <col min="14596" max="14596" width="22.7109375" style="178" customWidth="1"/>
    <col min="14597" max="14597" width="27.5703125" style="178" customWidth="1"/>
    <col min="14598" max="14600" width="24.42578125" style="178" customWidth="1"/>
    <col min="14601" max="14601" width="17.140625" style="178" customWidth="1"/>
    <col min="14602" max="14848" width="8.85546875" style="178"/>
    <col min="14849" max="14849" width="7.28515625" style="178" customWidth="1"/>
    <col min="14850" max="14850" width="91.28515625" style="178" customWidth="1"/>
    <col min="14851" max="14851" width="20.28515625" style="178" customWidth="1"/>
    <col min="14852" max="14852" width="22.7109375" style="178" customWidth="1"/>
    <col min="14853" max="14853" width="27.5703125" style="178" customWidth="1"/>
    <col min="14854" max="14856" width="24.42578125" style="178" customWidth="1"/>
    <col min="14857" max="14857" width="17.140625" style="178" customWidth="1"/>
    <col min="14858" max="15104" width="8.85546875" style="178"/>
    <col min="15105" max="15105" width="7.28515625" style="178" customWidth="1"/>
    <col min="15106" max="15106" width="91.28515625" style="178" customWidth="1"/>
    <col min="15107" max="15107" width="20.28515625" style="178" customWidth="1"/>
    <col min="15108" max="15108" width="22.7109375" style="178" customWidth="1"/>
    <col min="15109" max="15109" width="27.5703125" style="178" customWidth="1"/>
    <col min="15110" max="15112" width="24.42578125" style="178" customWidth="1"/>
    <col min="15113" max="15113" width="17.140625" style="178" customWidth="1"/>
    <col min="15114" max="15360" width="8.85546875" style="178"/>
    <col min="15361" max="15361" width="7.28515625" style="178" customWidth="1"/>
    <col min="15362" max="15362" width="91.28515625" style="178" customWidth="1"/>
    <col min="15363" max="15363" width="20.28515625" style="178" customWidth="1"/>
    <col min="15364" max="15364" width="22.7109375" style="178" customWidth="1"/>
    <col min="15365" max="15365" width="27.5703125" style="178" customWidth="1"/>
    <col min="15366" max="15368" width="24.42578125" style="178" customWidth="1"/>
    <col min="15369" max="15369" width="17.140625" style="178" customWidth="1"/>
    <col min="15370" max="15616" width="8.85546875" style="178"/>
    <col min="15617" max="15617" width="7.28515625" style="178" customWidth="1"/>
    <col min="15618" max="15618" width="91.28515625" style="178" customWidth="1"/>
    <col min="15619" max="15619" width="20.28515625" style="178" customWidth="1"/>
    <col min="15620" max="15620" width="22.7109375" style="178" customWidth="1"/>
    <col min="15621" max="15621" width="27.5703125" style="178" customWidth="1"/>
    <col min="15622" max="15624" width="24.42578125" style="178" customWidth="1"/>
    <col min="15625" max="15625" width="17.140625" style="178" customWidth="1"/>
    <col min="15626" max="15872" width="8.85546875" style="178"/>
    <col min="15873" max="15873" width="7.28515625" style="178" customWidth="1"/>
    <col min="15874" max="15874" width="91.28515625" style="178" customWidth="1"/>
    <col min="15875" max="15875" width="20.28515625" style="178" customWidth="1"/>
    <col min="15876" max="15876" width="22.7109375" style="178" customWidth="1"/>
    <col min="15877" max="15877" width="27.5703125" style="178" customWidth="1"/>
    <col min="15878" max="15880" width="24.42578125" style="178" customWidth="1"/>
    <col min="15881" max="15881" width="17.140625" style="178" customWidth="1"/>
    <col min="15882" max="16128" width="8.85546875" style="178"/>
    <col min="16129" max="16129" width="7.28515625" style="178" customWidth="1"/>
    <col min="16130" max="16130" width="91.28515625" style="178" customWidth="1"/>
    <col min="16131" max="16131" width="20.28515625" style="178" customWidth="1"/>
    <col min="16132" max="16132" width="22.7109375" style="178" customWidth="1"/>
    <col min="16133" max="16133" width="27.5703125" style="178" customWidth="1"/>
    <col min="16134" max="16136" width="24.42578125" style="178" customWidth="1"/>
    <col min="16137" max="16137" width="17.140625" style="178" customWidth="1"/>
    <col min="16138" max="16384" width="8.85546875" style="178"/>
  </cols>
  <sheetData>
    <row r="1" spans="1:11" ht="18.75" x14ac:dyDescent="0.3">
      <c r="A1" s="177"/>
      <c r="B1" s="177"/>
      <c r="C1" s="177"/>
      <c r="D1" s="232" t="s">
        <v>446</v>
      </c>
    </row>
    <row r="2" spans="1:11" ht="12.75" customHeight="1" x14ac:dyDescent="0.3">
      <c r="A2" s="177"/>
      <c r="B2" s="177"/>
      <c r="C2" s="177"/>
      <c r="D2" s="177"/>
      <c r="E2" s="177"/>
    </row>
    <row r="3" spans="1:11" ht="29.25" customHeight="1" x14ac:dyDescent="0.25">
      <c r="A3" s="1283" t="s">
        <v>578</v>
      </c>
      <c r="B3" s="1283"/>
      <c r="C3" s="1283"/>
      <c r="D3" s="1283"/>
      <c r="E3" s="64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  <c r="E8" s="177"/>
    </row>
    <row r="9" spans="1:11" s="180" customFormat="1" ht="15.75" customHeight="1" x14ac:dyDescent="0.25">
      <c r="A9" s="1270" t="s">
        <v>282</v>
      </c>
      <c r="B9" s="1270" t="s">
        <v>386</v>
      </c>
      <c r="C9" s="1270" t="s">
        <v>261</v>
      </c>
      <c r="D9" s="1270" t="s">
        <v>349</v>
      </c>
    </row>
    <row r="10" spans="1:11" s="180" customFormat="1" ht="15.75" customHeight="1" x14ac:dyDescent="0.25">
      <c r="A10" s="1270"/>
      <c r="B10" s="1270"/>
      <c r="C10" s="1270"/>
      <c r="D10" s="1270"/>
    </row>
    <row r="11" spans="1:11" s="180" customFormat="1" ht="15.75" customHeight="1" x14ac:dyDescent="0.25">
      <c r="A11" s="1270"/>
      <c r="B11" s="1270"/>
      <c r="C11" s="1270"/>
      <c r="D11" s="1270"/>
    </row>
    <row r="12" spans="1:11" s="180" customFormat="1" ht="18.75" x14ac:dyDescent="0.3">
      <c r="A12" s="516">
        <v>1</v>
      </c>
      <c r="B12" s="516">
        <v>2</v>
      </c>
      <c r="C12" s="516">
        <v>3</v>
      </c>
      <c r="D12" s="516">
        <v>4</v>
      </c>
      <c r="E12" s="52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610">
        <v>1</v>
      </c>
      <c r="B13" s="368"/>
      <c r="C13" s="646"/>
      <c r="D13" s="649"/>
      <c r="E13" s="645"/>
      <c r="F13" s="145"/>
      <c r="G13" s="145">
        <f>D13-F13</f>
        <v>0</v>
      </c>
    </row>
    <row r="14" spans="1:11" s="183" customFormat="1" ht="18.75" x14ac:dyDescent="0.3">
      <c r="A14" s="610">
        <v>2</v>
      </c>
      <c r="B14" s="368"/>
      <c r="C14" s="646"/>
      <c r="D14" s="649"/>
      <c r="E14" s="645"/>
      <c r="F14" s="145"/>
      <c r="G14" s="145">
        <f t="shared" ref="G14:G23" si="0">D14-F14</f>
        <v>0</v>
      </c>
    </row>
    <row r="15" spans="1:11" s="183" customFormat="1" ht="18.75" x14ac:dyDescent="0.3">
      <c r="A15" s="610">
        <v>3</v>
      </c>
      <c r="B15" s="368"/>
      <c r="C15" s="646"/>
      <c r="D15" s="649"/>
      <c r="E15" s="645"/>
      <c r="F15" s="145"/>
      <c r="G15" s="145">
        <f t="shared" si="0"/>
        <v>0</v>
      </c>
    </row>
    <row r="16" spans="1:11" s="183" customFormat="1" ht="18.75" x14ac:dyDescent="0.3">
      <c r="A16" s="610">
        <v>4</v>
      </c>
      <c r="B16" s="368"/>
      <c r="C16" s="646"/>
      <c r="D16" s="649"/>
      <c r="E16" s="645"/>
      <c r="F16" s="145"/>
      <c r="G16" s="145">
        <f t="shared" si="0"/>
        <v>0</v>
      </c>
    </row>
    <row r="17" spans="1:9" s="183" customFormat="1" ht="18.75" x14ac:dyDescent="0.3">
      <c r="A17" s="610">
        <v>5</v>
      </c>
      <c r="B17" s="368"/>
      <c r="C17" s="646"/>
      <c r="D17" s="649"/>
      <c r="E17" s="645"/>
      <c r="F17" s="145"/>
      <c r="G17" s="145">
        <f t="shared" si="0"/>
        <v>0</v>
      </c>
    </row>
    <row r="18" spans="1:9" s="183" customFormat="1" ht="18.75" x14ac:dyDescent="0.3">
      <c r="A18" s="610">
        <v>6</v>
      </c>
      <c r="B18" s="368"/>
      <c r="C18" s="646"/>
      <c r="D18" s="649"/>
      <c r="E18" s="645"/>
      <c r="F18" s="145"/>
      <c r="G18" s="145">
        <f t="shared" si="0"/>
        <v>0</v>
      </c>
    </row>
    <row r="19" spans="1:9" s="183" customFormat="1" ht="18.75" x14ac:dyDescent="0.3">
      <c r="A19" s="610">
        <v>7</v>
      </c>
      <c r="B19" s="368"/>
      <c r="C19" s="646"/>
      <c r="D19" s="649"/>
      <c r="E19" s="645"/>
      <c r="F19" s="145"/>
      <c r="G19" s="145">
        <f t="shared" si="0"/>
        <v>0</v>
      </c>
    </row>
    <row r="20" spans="1:9" s="183" customFormat="1" ht="18.75" x14ac:dyDescent="0.3">
      <c r="A20" s="610">
        <v>8</v>
      </c>
      <c r="B20" s="368"/>
      <c r="C20" s="646"/>
      <c r="D20" s="649"/>
      <c r="E20" s="645"/>
      <c r="F20" s="145"/>
      <c r="G20" s="145">
        <f t="shared" si="0"/>
        <v>0</v>
      </c>
    </row>
    <row r="21" spans="1:9" s="183" customFormat="1" ht="18.75" x14ac:dyDescent="0.3">
      <c r="A21" s="610">
        <v>9</v>
      </c>
      <c r="B21" s="368"/>
      <c r="C21" s="646"/>
      <c r="D21" s="649"/>
      <c r="E21" s="645"/>
      <c r="F21" s="145"/>
      <c r="G21" s="145">
        <f t="shared" si="0"/>
        <v>0</v>
      </c>
    </row>
    <row r="22" spans="1:9" s="183" customFormat="1" ht="18.75" x14ac:dyDescent="0.3">
      <c r="A22" s="610">
        <v>10</v>
      </c>
      <c r="B22" s="327"/>
      <c r="C22" s="646"/>
      <c r="D22" s="649"/>
      <c r="E22" s="645"/>
      <c r="F22" s="145"/>
      <c r="G22" s="145">
        <f t="shared" si="0"/>
        <v>0</v>
      </c>
    </row>
    <row r="23" spans="1:9" s="183" customFormat="1" ht="18.75" x14ac:dyDescent="0.3">
      <c r="A23" s="305"/>
      <c r="B23" s="647"/>
      <c r="C23" s="646"/>
      <c r="D23" s="649"/>
      <c r="E23" s="645"/>
      <c r="F23" s="145"/>
      <c r="G23" s="145">
        <f t="shared" si="0"/>
        <v>0</v>
      </c>
    </row>
    <row r="24" spans="1:9" ht="18.75" x14ac:dyDescent="0.3">
      <c r="A24" s="648"/>
      <c r="B24" s="487" t="s">
        <v>295</v>
      </c>
      <c r="C24" s="624" t="s">
        <v>305</v>
      </c>
      <c r="D24" s="506">
        <f>SUM(D13:D23)</f>
        <v>0</v>
      </c>
      <c r="E24" s="526" t="s">
        <v>366</v>
      </c>
      <c r="F24" s="146">
        <f>SUM(F13:F23)</f>
        <v>0</v>
      </c>
      <c r="G24" s="146">
        <f>SUM(G13:G23)</f>
        <v>0</v>
      </c>
      <c r="I24" s="178"/>
    </row>
    <row r="25" spans="1:9" ht="18.75" x14ac:dyDescent="0.3">
      <c r="A25" s="122"/>
      <c r="B25" s="122"/>
      <c r="C25" s="122"/>
      <c r="D25" s="122"/>
      <c r="E25" s="314"/>
      <c r="F25" s="316"/>
      <c r="G25" s="316"/>
      <c r="I25" s="178"/>
    </row>
    <row r="26" spans="1:9" ht="18.75" x14ac:dyDescent="0.3">
      <c r="A26" s="122"/>
      <c r="B26" s="122"/>
      <c r="C26" s="122"/>
      <c r="D26" s="122"/>
      <c r="E26" s="314"/>
      <c r="F26" s="316"/>
      <c r="G26" s="316"/>
      <c r="I26" s="178"/>
    </row>
    <row r="27" spans="1:9" ht="18.75" x14ac:dyDescent="0.25">
      <c r="A27" s="701" t="s">
        <v>762</v>
      </c>
      <c r="B27" s="704"/>
      <c r="C27" s="702"/>
      <c r="D27" s="864" t="s">
        <v>1101</v>
      </c>
      <c r="E27" s="704"/>
      <c r="F27" s="122"/>
      <c r="G27" s="704"/>
      <c r="I27" s="178"/>
    </row>
    <row r="28" spans="1:9" x14ac:dyDescent="0.25">
      <c r="A28" s="122"/>
      <c r="B28" s="297"/>
      <c r="C28" s="298" t="s">
        <v>131</v>
      </c>
      <c r="D28" s="298" t="s">
        <v>132</v>
      </c>
      <c r="E28" s="297"/>
      <c r="F28" s="122"/>
      <c r="G28" s="297"/>
      <c r="I28" s="178"/>
    </row>
    <row r="29" spans="1:9" x14ac:dyDescent="0.25">
      <c r="A29" s="297"/>
      <c r="B29" s="41"/>
      <c r="C29" s="41"/>
      <c r="D29" s="41"/>
      <c r="E29" s="41"/>
      <c r="F29" s="122"/>
      <c r="G29" s="41"/>
      <c r="I29" s="178"/>
    </row>
    <row r="30" spans="1:9" ht="18.75" x14ac:dyDescent="0.25">
      <c r="A30" s="701" t="s">
        <v>133</v>
      </c>
      <c r="B30" s="704"/>
      <c r="C30" s="702"/>
      <c r="D30" s="869" t="s">
        <v>1104</v>
      </c>
      <c r="E30" s="704"/>
      <c r="F30" s="122"/>
      <c r="G30" s="704"/>
      <c r="I30" s="178"/>
    </row>
    <row r="31" spans="1:9" x14ac:dyDescent="0.25">
      <c r="A31" s="122"/>
      <c r="B31" s="297"/>
      <c r="C31" s="298" t="s">
        <v>131</v>
      </c>
      <c r="D31" s="298" t="s">
        <v>132</v>
      </c>
      <c r="E31" s="297"/>
      <c r="F31" s="122"/>
      <c r="G31" s="297"/>
      <c r="I31" s="178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F43" sqref="F43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18279.8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329" t="s">
        <v>834</v>
      </c>
      <c r="C35" s="328"/>
      <c r="D35" s="308"/>
      <c r="E35" s="414"/>
      <c r="F35" s="308">
        <v>18279.8</v>
      </c>
      <c r="G35" s="417"/>
      <c r="H35" s="145"/>
      <c r="I35" s="145">
        <f t="shared" si="0"/>
        <v>18279.8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18279.8</v>
      </c>
      <c r="G44" s="313" t="s">
        <v>366</v>
      </c>
      <c r="H44" s="335">
        <f>H12+H18+H26+H33</f>
        <v>0</v>
      </c>
      <c r="I44" s="335">
        <f>SUM(I12:I43)</f>
        <v>18279.8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37.5" x14ac:dyDescent="0.3">
      <c r="A13" s="70">
        <v>1</v>
      </c>
      <c r="B13" s="732" t="s">
        <v>777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L92"/>
  <sheetViews>
    <sheetView view="pageBreakPreview" topLeftCell="A13" zoomScale="70" zoomScaleNormal="60" zoomScaleSheetLayoutView="70" workbookViewId="0">
      <selection activeCell="G24" sqref="G24"/>
    </sheetView>
  </sheetViews>
  <sheetFormatPr defaultRowHeight="18.75" x14ac:dyDescent="0.3"/>
  <cols>
    <col min="1" max="1" width="7.28515625" style="82" customWidth="1"/>
    <col min="2" max="2" width="105.140625" style="74" customWidth="1"/>
    <col min="3" max="4" width="21" style="72" customWidth="1"/>
    <col min="5" max="5" width="21" style="74" customWidth="1"/>
    <col min="6" max="9" width="19" style="74" customWidth="1"/>
    <col min="10" max="257" width="9.140625" style="74"/>
    <col min="258" max="258" width="7.28515625" style="74" customWidth="1"/>
    <col min="259" max="259" width="105.140625" style="74" customWidth="1"/>
    <col min="260" max="262" width="21" style="74" customWidth="1"/>
    <col min="263" max="265" width="19" style="74" customWidth="1"/>
    <col min="266" max="513" width="9.140625" style="74"/>
    <col min="514" max="514" width="7.28515625" style="74" customWidth="1"/>
    <col min="515" max="515" width="105.140625" style="74" customWidth="1"/>
    <col min="516" max="518" width="21" style="74" customWidth="1"/>
    <col min="519" max="521" width="19" style="74" customWidth="1"/>
    <col min="522" max="769" width="9.140625" style="74"/>
    <col min="770" max="770" width="7.28515625" style="74" customWidth="1"/>
    <col min="771" max="771" width="105.140625" style="74" customWidth="1"/>
    <col min="772" max="774" width="21" style="74" customWidth="1"/>
    <col min="775" max="777" width="19" style="74" customWidth="1"/>
    <col min="778" max="1025" width="9.140625" style="74"/>
    <col min="1026" max="1026" width="7.28515625" style="74" customWidth="1"/>
    <col min="1027" max="1027" width="105.140625" style="74" customWidth="1"/>
    <col min="1028" max="1030" width="21" style="74" customWidth="1"/>
    <col min="1031" max="1033" width="19" style="74" customWidth="1"/>
    <col min="1034" max="1281" width="9.140625" style="74"/>
    <col min="1282" max="1282" width="7.28515625" style="74" customWidth="1"/>
    <col min="1283" max="1283" width="105.140625" style="74" customWidth="1"/>
    <col min="1284" max="1286" width="21" style="74" customWidth="1"/>
    <col min="1287" max="1289" width="19" style="74" customWidth="1"/>
    <col min="1290" max="1537" width="9.140625" style="74"/>
    <col min="1538" max="1538" width="7.28515625" style="74" customWidth="1"/>
    <col min="1539" max="1539" width="105.140625" style="74" customWidth="1"/>
    <col min="1540" max="1542" width="21" style="74" customWidth="1"/>
    <col min="1543" max="1545" width="19" style="74" customWidth="1"/>
    <col min="1546" max="1793" width="9.140625" style="74"/>
    <col min="1794" max="1794" width="7.28515625" style="74" customWidth="1"/>
    <col min="1795" max="1795" width="105.140625" style="74" customWidth="1"/>
    <col min="1796" max="1798" width="21" style="74" customWidth="1"/>
    <col min="1799" max="1801" width="19" style="74" customWidth="1"/>
    <col min="1802" max="2049" width="9.140625" style="74"/>
    <col min="2050" max="2050" width="7.28515625" style="74" customWidth="1"/>
    <col min="2051" max="2051" width="105.140625" style="74" customWidth="1"/>
    <col min="2052" max="2054" width="21" style="74" customWidth="1"/>
    <col min="2055" max="2057" width="19" style="74" customWidth="1"/>
    <col min="2058" max="2305" width="9.140625" style="74"/>
    <col min="2306" max="2306" width="7.28515625" style="74" customWidth="1"/>
    <col min="2307" max="2307" width="105.140625" style="74" customWidth="1"/>
    <col min="2308" max="2310" width="21" style="74" customWidth="1"/>
    <col min="2311" max="2313" width="19" style="74" customWidth="1"/>
    <col min="2314" max="2561" width="9.140625" style="74"/>
    <col min="2562" max="2562" width="7.28515625" style="74" customWidth="1"/>
    <col min="2563" max="2563" width="105.140625" style="74" customWidth="1"/>
    <col min="2564" max="2566" width="21" style="74" customWidth="1"/>
    <col min="2567" max="2569" width="19" style="74" customWidth="1"/>
    <col min="2570" max="2817" width="9.140625" style="74"/>
    <col min="2818" max="2818" width="7.28515625" style="74" customWidth="1"/>
    <col min="2819" max="2819" width="105.140625" style="74" customWidth="1"/>
    <col min="2820" max="2822" width="21" style="74" customWidth="1"/>
    <col min="2823" max="2825" width="19" style="74" customWidth="1"/>
    <col min="2826" max="3073" width="9.140625" style="74"/>
    <col min="3074" max="3074" width="7.28515625" style="74" customWidth="1"/>
    <col min="3075" max="3075" width="105.140625" style="74" customWidth="1"/>
    <col min="3076" max="3078" width="21" style="74" customWidth="1"/>
    <col min="3079" max="3081" width="19" style="74" customWidth="1"/>
    <col min="3082" max="3329" width="9.140625" style="74"/>
    <col min="3330" max="3330" width="7.28515625" style="74" customWidth="1"/>
    <col min="3331" max="3331" width="105.140625" style="74" customWidth="1"/>
    <col min="3332" max="3334" width="21" style="74" customWidth="1"/>
    <col min="3335" max="3337" width="19" style="74" customWidth="1"/>
    <col min="3338" max="3585" width="9.140625" style="74"/>
    <col min="3586" max="3586" width="7.28515625" style="74" customWidth="1"/>
    <col min="3587" max="3587" width="105.140625" style="74" customWidth="1"/>
    <col min="3588" max="3590" width="21" style="74" customWidth="1"/>
    <col min="3591" max="3593" width="19" style="74" customWidth="1"/>
    <col min="3594" max="3841" width="9.140625" style="74"/>
    <col min="3842" max="3842" width="7.28515625" style="74" customWidth="1"/>
    <col min="3843" max="3843" width="105.140625" style="74" customWidth="1"/>
    <col min="3844" max="3846" width="21" style="74" customWidth="1"/>
    <col min="3847" max="3849" width="19" style="74" customWidth="1"/>
    <col min="3850" max="4097" width="9.140625" style="74"/>
    <col min="4098" max="4098" width="7.28515625" style="74" customWidth="1"/>
    <col min="4099" max="4099" width="105.140625" style="74" customWidth="1"/>
    <col min="4100" max="4102" width="21" style="74" customWidth="1"/>
    <col min="4103" max="4105" width="19" style="74" customWidth="1"/>
    <col min="4106" max="4353" width="9.140625" style="74"/>
    <col min="4354" max="4354" width="7.28515625" style="74" customWidth="1"/>
    <col min="4355" max="4355" width="105.140625" style="74" customWidth="1"/>
    <col min="4356" max="4358" width="21" style="74" customWidth="1"/>
    <col min="4359" max="4361" width="19" style="74" customWidth="1"/>
    <col min="4362" max="4609" width="9.140625" style="74"/>
    <col min="4610" max="4610" width="7.28515625" style="74" customWidth="1"/>
    <col min="4611" max="4611" width="105.140625" style="74" customWidth="1"/>
    <col min="4612" max="4614" width="21" style="74" customWidth="1"/>
    <col min="4615" max="4617" width="19" style="74" customWidth="1"/>
    <col min="4618" max="4865" width="9.140625" style="74"/>
    <col min="4866" max="4866" width="7.28515625" style="74" customWidth="1"/>
    <col min="4867" max="4867" width="105.140625" style="74" customWidth="1"/>
    <col min="4868" max="4870" width="21" style="74" customWidth="1"/>
    <col min="4871" max="4873" width="19" style="74" customWidth="1"/>
    <col min="4874" max="5121" width="9.140625" style="74"/>
    <col min="5122" max="5122" width="7.28515625" style="74" customWidth="1"/>
    <col min="5123" max="5123" width="105.140625" style="74" customWidth="1"/>
    <col min="5124" max="5126" width="21" style="74" customWidth="1"/>
    <col min="5127" max="5129" width="19" style="74" customWidth="1"/>
    <col min="5130" max="5377" width="9.140625" style="74"/>
    <col min="5378" max="5378" width="7.28515625" style="74" customWidth="1"/>
    <col min="5379" max="5379" width="105.140625" style="74" customWidth="1"/>
    <col min="5380" max="5382" width="21" style="74" customWidth="1"/>
    <col min="5383" max="5385" width="19" style="74" customWidth="1"/>
    <col min="5386" max="5633" width="9.140625" style="74"/>
    <col min="5634" max="5634" width="7.28515625" style="74" customWidth="1"/>
    <col min="5635" max="5635" width="105.140625" style="74" customWidth="1"/>
    <col min="5636" max="5638" width="21" style="74" customWidth="1"/>
    <col min="5639" max="5641" width="19" style="74" customWidth="1"/>
    <col min="5642" max="5889" width="9.140625" style="74"/>
    <col min="5890" max="5890" width="7.28515625" style="74" customWidth="1"/>
    <col min="5891" max="5891" width="105.140625" style="74" customWidth="1"/>
    <col min="5892" max="5894" width="21" style="74" customWidth="1"/>
    <col min="5895" max="5897" width="19" style="74" customWidth="1"/>
    <col min="5898" max="6145" width="9.140625" style="74"/>
    <col min="6146" max="6146" width="7.28515625" style="74" customWidth="1"/>
    <col min="6147" max="6147" width="105.140625" style="74" customWidth="1"/>
    <col min="6148" max="6150" width="21" style="74" customWidth="1"/>
    <col min="6151" max="6153" width="19" style="74" customWidth="1"/>
    <col min="6154" max="6401" width="9.140625" style="74"/>
    <col min="6402" max="6402" width="7.28515625" style="74" customWidth="1"/>
    <col min="6403" max="6403" width="105.140625" style="74" customWidth="1"/>
    <col min="6404" max="6406" width="21" style="74" customWidth="1"/>
    <col min="6407" max="6409" width="19" style="74" customWidth="1"/>
    <col min="6410" max="6657" width="9.140625" style="74"/>
    <col min="6658" max="6658" width="7.28515625" style="74" customWidth="1"/>
    <col min="6659" max="6659" width="105.140625" style="74" customWidth="1"/>
    <col min="6660" max="6662" width="21" style="74" customWidth="1"/>
    <col min="6663" max="6665" width="19" style="74" customWidth="1"/>
    <col min="6666" max="6913" width="9.140625" style="74"/>
    <col min="6914" max="6914" width="7.28515625" style="74" customWidth="1"/>
    <col min="6915" max="6915" width="105.140625" style="74" customWidth="1"/>
    <col min="6916" max="6918" width="21" style="74" customWidth="1"/>
    <col min="6919" max="6921" width="19" style="74" customWidth="1"/>
    <col min="6922" max="7169" width="9.140625" style="74"/>
    <col min="7170" max="7170" width="7.28515625" style="74" customWidth="1"/>
    <col min="7171" max="7171" width="105.140625" style="74" customWidth="1"/>
    <col min="7172" max="7174" width="21" style="74" customWidth="1"/>
    <col min="7175" max="7177" width="19" style="74" customWidth="1"/>
    <col min="7178" max="7425" width="9.140625" style="74"/>
    <col min="7426" max="7426" width="7.28515625" style="74" customWidth="1"/>
    <col min="7427" max="7427" width="105.140625" style="74" customWidth="1"/>
    <col min="7428" max="7430" width="21" style="74" customWidth="1"/>
    <col min="7431" max="7433" width="19" style="74" customWidth="1"/>
    <col min="7434" max="7681" width="9.140625" style="74"/>
    <col min="7682" max="7682" width="7.28515625" style="74" customWidth="1"/>
    <col min="7683" max="7683" width="105.140625" style="74" customWidth="1"/>
    <col min="7684" max="7686" width="21" style="74" customWidth="1"/>
    <col min="7687" max="7689" width="19" style="74" customWidth="1"/>
    <col min="7690" max="7937" width="9.140625" style="74"/>
    <col min="7938" max="7938" width="7.28515625" style="74" customWidth="1"/>
    <col min="7939" max="7939" width="105.140625" style="74" customWidth="1"/>
    <col min="7940" max="7942" width="21" style="74" customWidth="1"/>
    <col min="7943" max="7945" width="19" style="74" customWidth="1"/>
    <col min="7946" max="8193" width="9.140625" style="74"/>
    <col min="8194" max="8194" width="7.28515625" style="74" customWidth="1"/>
    <col min="8195" max="8195" width="105.140625" style="74" customWidth="1"/>
    <col min="8196" max="8198" width="21" style="74" customWidth="1"/>
    <col min="8199" max="8201" width="19" style="74" customWidth="1"/>
    <col min="8202" max="8449" width="9.140625" style="74"/>
    <col min="8450" max="8450" width="7.28515625" style="74" customWidth="1"/>
    <col min="8451" max="8451" width="105.140625" style="74" customWidth="1"/>
    <col min="8452" max="8454" width="21" style="74" customWidth="1"/>
    <col min="8455" max="8457" width="19" style="74" customWidth="1"/>
    <col min="8458" max="8705" width="9.140625" style="74"/>
    <col min="8706" max="8706" width="7.28515625" style="74" customWidth="1"/>
    <col min="8707" max="8707" width="105.140625" style="74" customWidth="1"/>
    <col min="8708" max="8710" width="21" style="74" customWidth="1"/>
    <col min="8711" max="8713" width="19" style="74" customWidth="1"/>
    <col min="8714" max="8961" width="9.140625" style="74"/>
    <col min="8962" max="8962" width="7.28515625" style="74" customWidth="1"/>
    <col min="8963" max="8963" width="105.140625" style="74" customWidth="1"/>
    <col min="8964" max="8966" width="21" style="74" customWidth="1"/>
    <col min="8967" max="8969" width="19" style="74" customWidth="1"/>
    <col min="8970" max="9217" width="9.140625" style="74"/>
    <col min="9218" max="9218" width="7.28515625" style="74" customWidth="1"/>
    <col min="9219" max="9219" width="105.140625" style="74" customWidth="1"/>
    <col min="9220" max="9222" width="21" style="74" customWidth="1"/>
    <col min="9223" max="9225" width="19" style="74" customWidth="1"/>
    <col min="9226" max="9473" width="9.140625" style="74"/>
    <col min="9474" max="9474" width="7.28515625" style="74" customWidth="1"/>
    <col min="9475" max="9475" width="105.140625" style="74" customWidth="1"/>
    <col min="9476" max="9478" width="21" style="74" customWidth="1"/>
    <col min="9479" max="9481" width="19" style="74" customWidth="1"/>
    <col min="9482" max="9729" width="9.140625" style="74"/>
    <col min="9730" max="9730" width="7.28515625" style="74" customWidth="1"/>
    <col min="9731" max="9731" width="105.140625" style="74" customWidth="1"/>
    <col min="9732" max="9734" width="21" style="74" customWidth="1"/>
    <col min="9735" max="9737" width="19" style="74" customWidth="1"/>
    <col min="9738" max="9985" width="9.140625" style="74"/>
    <col min="9986" max="9986" width="7.28515625" style="74" customWidth="1"/>
    <col min="9987" max="9987" width="105.140625" style="74" customWidth="1"/>
    <col min="9988" max="9990" width="21" style="74" customWidth="1"/>
    <col min="9991" max="9993" width="19" style="74" customWidth="1"/>
    <col min="9994" max="10241" width="9.140625" style="74"/>
    <col min="10242" max="10242" width="7.28515625" style="74" customWidth="1"/>
    <col min="10243" max="10243" width="105.140625" style="74" customWidth="1"/>
    <col min="10244" max="10246" width="21" style="74" customWidth="1"/>
    <col min="10247" max="10249" width="19" style="74" customWidth="1"/>
    <col min="10250" max="10497" width="9.140625" style="74"/>
    <col min="10498" max="10498" width="7.28515625" style="74" customWidth="1"/>
    <col min="10499" max="10499" width="105.140625" style="74" customWidth="1"/>
    <col min="10500" max="10502" width="21" style="74" customWidth="1"/>
    <col min="10503" max="10505" width="19" style="74" customWidth="1"/>
    <col min="10506" max="10753" width="9.140625" style="74"/>
    <col min="10754" max="10754" width="7.28515625" style="74" customWidth="1"/>
    <col min="10755" max="10755" width="105.140625" style="74" customWidth="1"/>
    <col min="10756" max="10758" width="21" style="74" customWidth="1"/>
    <col min="10759" max="10761" width="19" style="74" customWidth="1"/>
    <col min="10762" max="11009" width="9.140625" style="74"/>
    <col min="11010" max="11010" width="7.28515625" style="74" customWidth="1"/>
    <col min="11011" max="11011" width="105.140625" style="74" customWidth="1"/>
    <col min="11012" max="11014" width="21" style="74" customWidth="1"/>
    <col min="11015" max="11017" width="19" style="74" customWidth="1"/>
    <col min="11018" max="11265" width="9.140625" style="74"/>
    <col min="11266" max="11266" width="7.28515625" style="74" customWidth="1"/>
    <col min="11267" max="11267" width="105.140625" style="74" customWidth="1"/>
    <col min="11268" max="11270" width="21" style="74" customWidth="1"/>
    <col min="11271" max="11273" width="19" style="74" customWidth="1"/>
    <col min="11274" max="11521" width="9.140625" style="74"/>
    <col min="11522" max="11522" width="7.28515625" style="74" customWidth="1"/>
    <col min="11523" max="11523" width="105.140625" style="74" customWidth="1"/>
    <col min="11524" max="11526" width="21" style="74" customWidth="1"/>
    <col min="11527" max="11529" width="19" style="74" customWidth="1"/>
    <col min="11530" max="11777" width="9.140625" style="74"/>
    <col min="11778" max="11778" width="7.28515625" style="74" customWidth="1"/>
    <col min="11779" max="11779" width="105.140625" style="74" customWidth="1"/>
    <col min="11780" max="11782" width="21" style="74" customWidth="1"/>
    <col min="11783" max="11785" width="19" style="74" customWidth="1"/>
    <col min="11786" max="12033" width="9.140625" style="74"/>
    <col min="12034" max="12034" width="7.28515625" style="74" customWidth="1"/>
    <col min="12035" max="12035" width="105.140625" style="74" customWidth="1"/>
    <col min="12036" max="12038" width="21" style="74" customWidth="1"/>
    <col min="12039" max="12041" width="19" style="74" customWidth="1"/>
    <col min="12042" max="12289" width="9.140625" style="74"/>
    <col min="12290" max="12290" width="7.28515625" style="74" customWidth="1"/>
    <col min="12291" max="12291" width="105.140625" style="74" customWidth="1"/>
    <col min="12292" max="12294" width="21" style="74" customWidth="1"/>
    <col min="12295" max="12297" width="19" style="74" customWidth="1"/>
    <col min="12298" max="12545" width="9.140625" style="74"/>
    <col min="12546" max="12546" width="7.28515625" style="74" customWidth="1"/>
    <col min="12547" max="12547" width="105.140625" style="74" customWidth="1"/>
    <col min="12548" max="12550" width="21" style="74" customWidth="1"/>
    <col min="12551" max="12553" width="19" style="74" customWidth="1"/>
    <col min="12554" max="12801" width="9.140625" style="74"/>
    <col min="12802" max="12802" width="7.28515625" style="74" customWidth="1"/>
    <col min="12803" max="12803" width="105.140625" style="74" customWidth="1"/>
    <col min="12804" max="12806" width="21" style="74" customWidth="1"/>
    <col min="12807" max="12809" width="19" style="74" customWidth="1"/>
    <col min="12810" max="13057" width="9.140625" style="74"/>
    <col min="13058" max="13058" width="7.28515625" style="74" customWidth="1"/>
    <col min="13059" max="13059" width="105.140625" style="74" customWidth="1"/>
    <col min="13060" max="13062" width="21" style="74" customWidth="1"/>
    <col min="13063" max="13065" width="19" style="74" customWidth="1"/>
    <col min="13066" max="13313" width="9.140625" style="74"/>
    <col min="13314" max="13314" width="7.28515625" style="74" customWidth="1"/>
    <col min="13315" max="13315" width="105.140625" style="74" customWidth="1"/>
    <col min="13316" max="13318" width="21" style="74" customWidth="1"/>
    <col min="13319" max="13321" width="19" style="74" customWidth="1"/>
    <col min="13322" max="13569" width="9.140625" style="74"/>
    <col min="13570" max="13570" width="7.28515625" style="74" customWidth="1"/>
    <col min="13571" max="13571" width="105.140625" style="74" customWidth="1"/>
    <col min="13572" max="13574" width="21" style="74" customWidth="1"/>
    <col min="13575" max="13577" width="19" style="74" customWidth="1"/>
    <col min="13578" max="13825" width="9.140625" style="74"/>
    <col min="13826" max="13826" width="7.28515625" style="74" customWidth="1"/>
    <col min="13827" max="13827" width="105.140625" style="74" customWidth="1"/>
    <col min="13828" max="13830" width="21" style="74" customWidth="1"/>
    <col min="13831" max="13833" width="19" style="74" customWidth="1"/>
    <col min="13834" max="14081" width="9.140625" style="74"/>
    <col min="14082" max="14082" width="7.28515625" style="74" customWidth="1"/>
    <col min="14083" max="14083" width="105.140625" style="74" customWidth="1"/>
    <col min="14084" max="14086" width="21" style="74" customWidth="1"/>
    <col min="14087" max="14089" width="19" style="74" customWidth="1"/>
    <col min="14090" max="14337" width="9.140625" style="74"/>
    <col min="14338" max="14338" width="7.28515625" style="74" customWidth="1"/>
    <col min="14339" max="14339" width="105.140625" style="74" customWidth="1"/>
    <col min="14340" max="14342" width="21" style="74" customWidth="1"/>
    <col min="14343" max="14345" width="19" style="74" customWidth="1"/>
    <col min="14346" max="14593" width="9.140625" style="74"/>
    <col min="14594" max="14594" width="7.28515625" style="74" customWidth="1"/>
    <col min="14595" max="14595" width="105.140625" style="74" customWidth="1"/>
    <col min="14596" max="14598" width="21" style="74" customWidth="1"/>
    <col min="14599" max="14601" width="19" style="74" customWidth="1"/>
    <col min="14602" max="14849" width="9.140625" style="74"/>
    <col min="14850" max="14850" width="7.28515625" style="74" customWidth="1"/>
    <col min="14851" max="14851" width="105.140625" style="74" customWidth="1"/>
    <col min="14852" max="14854" width="21" style="74" customWidth="1"/>
    <col min="14855" max="14857" width="19" style="74" customWidth="1"/>
    <col min="14858" max="15105" width="9.140625" style="74"/>
    <col min="15106" max="15106" width="7.28515625" style="74" customWidth="1"/>
    <col min="15107" max="15107" width="105.140625" style="74" customWidth="1"/>
    <col min="15108" max="15110" width="21" style="74" customWidth="1"/>
    <col min="15111" max="15113" width="19" style="74" customWidth="1"/>
    <col min="15114" max="15361" width="9.140625" style="74"/>
    <col min="15362" max="15362" width="7.28515625" style="74" customWidth="1"/>
    <col min="15363" max="15363" width="105.140625" style="74" customWidth="1"/>
    <col min="15364" max="15366" width="21" style="74" customWidth="1"/>
    <col min="15367" max="15369" width="19" style="74" customWidth="1"/>
    <col min="15370" max="15617" width="9.140625" style="74"/>
    <col min="15618" max="15618" width="7.28515625" style="74" customWidth="1"/>
    <col min="15619" max="15619" width="105.140625" style="74" customWidth="1"/>
    <col min="15620" max="15622" width="21" style="74" customWidth="1"/>
    <col min="15623" max="15625" width="19" style="74" customWidth="1"/>
    <col min="15626" max="15873" width="9.140625" style="74"/>
    <col min="15874" max="15874" width="7.28515625" style="74" customWidth="1"/>
    <col min="15875" max="15875" width="105.140625" style="74" customWidth="1"/>
    <col min="15876" max="15878" width="21" style="74" customWidth="1"/>
    <col min="15879" max="15881" width="19" style="74" customWidth="1"/>
    <col min="15882" max="16129" width="9.140625" style="74"/>
    <col min="16130" max="16130" width="7.28515625" style="74" customWidth="1"/>
    <col min="16131" max="16131" width="105.140625" style="74" customWidth="1"/>
    <col min="16132" max="16134" width="21" style="74" customWidth="1"/>
    <col min="16135" max="16137" width="19" style="74" customWidth="1"/>
    <col min="16138" max="16384" width="9.140625" style="74"/>
  </cols>
  <sheetData>
    <row r="1" spans="1:12" x14ac:dyDescent="0.3">
      <c r="A1" s="71"/>
      <c r="B1" s="72"/>
      <c r="E1" s="73"/>
      <c r="F1" s="301"/>
      <c r="G1" s="301"/>
      <c r="H1" s="301"/>
      <c r="I1" s="274" t="s">
        <v>430</v>
      </c>
    </row>
    <row r="2" spans="1:12" ht="15" x14ac:dyDescent="0.25">
      <c r="A2" s="1260" t="s">
        <v>306</v>
      </c>
      <c r="B2" s="1260"/>
      <c r="C2" s="1260"/>
      <c r="D2" s="1260"/>
      <c r="E2" s="1260"/>
      <c r="F2" s="1260"/>
      <c r="G2" s="1260"/>
      <c r="H2" s="1260"/>
      <c r="I2" s="1260"/>
    </row>
    <row r="3" spans="1:12" ht="71.25" customHeight="1" x14ac:dyDescent="0.25">
      <c r="A3" s="1260"/>
      <c r="B3" s="1260"/>
      <c r="C3" s="1260"/>
      <c r="D3" s="1260"/>
      <c r="E3" s="1260"/>
      <c r="F3" s="1260"/>
      <c r="G3" s="1260"/>
      <c r="H3" s="1260"/>
      <c r="I3" s="1260"/>
    </row>
    <row r="4" spans="1:12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</row>
    <row r="5" spans="1:12" s="275" customFormat="1" ht="19.5" customHeight="1" x14ac:dyDescent="0.3">
      <c r="A5" s="278" t="s">
        <v>307</v>
      </c>
      <c r="B5" s="136"/>
      <c r="C5" s="136"/>
      <c r="D5" s="136"/>
      <c r="E5" s="136"/>
      <c r="F5" s="136"/>
      <c r="G5" s="136"/>
      <c r="H5" s="136"/>
      <c r="I5" s="136"/>
      <c r="J5" s="136"/>
      <c r="K5" s="52"/>
      <c r="L5" s="52"/>
    </row>
    <row r="6" spans="1:12" s="53" customFormat="1" ht="25.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279"/>
      <c r="K6" s="84"/>
      <c r="L6" s="84"/>
    </row>
    <row r="7" spans="1:12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  <c r="L7" s="84"/>
    </row>
    <row r="8" spans="1:12" s="49" customFormat="1" ht="27.75" customHeight="1" x14ac:dyDescent="0.3">
      <c r="A8" s="235"/>
      <c r="B8" s="235"/>
      <c r="C8" s="234"/>
      <c r="D8" s="234"/>
      <c r="E8" s="234"/>
      <c r="F8" s="234"/>
      <c r="G8" s="234"/>
      <c r="H8" s="234"/>
      <c r="I8" s="234"/>
      <c r="J8" s="234"/>
      <c r="K8" s="234"/>
      <c r="L8" s="234"/>
    </row>
    <row r="9" spans="1:12" ht="19.5" customHeight="1" x14ac:dyDescent="0.3">
      <c r="A9" s="1261" t="s">
        <v>282</v>
      </c>
      <c r="B9" s="1261" t="s">
        <v>308</v>
      </c>
      <c r="C9" s="1262" t="s">
        <v>309</v>
      </c>
      <c r="D9" s="1262"/>
      <c r="E9" s="1262"/>
      <c r="F9" s="1262" t="s">
        <v>310</v>
      </c>
      <c r="G9" s="1262"/>
      <c r="H9" s="1262"/>
      <c r="I9" s="1262"/>
    </row>
    <row r="10" spans="1:12" ht="93.75" x14ac:dyDescent="0.25">
      <c r="A10" s="1261"/>
      <c r="B10" s="1261"/>
      <c r="C10" s="463" t="s">
        <v>581</v>
      </c>
      <c r="D10" s="463" t="s">
        <v>582</v>
      </c>
      <c r="E10" s="463" t="s">
        <v>565</v>
      </c>
      <c r="F10" s="463" t="s">
        <v>581</v>
      </c>
      <c r="G10" s="1032" t="s">
        <v>1212</v>
      </c>
      <c r="H10" s="463" t="s">
        <v>582</v>
      </c>
      <c r="I10" s="463" t="s">
        <v>565</v>
      </c>
    </row>
    <row r="11" spans="1:12" s="77" customFormat="1" ht="31.5" customHeight="1" x14ac:dyDescent="0.25">
      <c r="A11" s="464">
        <v>1</v>
      </c>
      <c r="B11" s="464">
        <v>2</v>
      </c>
      <c r="C11" s="465">
        <v>3</v>
      </c>
      <c r="D11" s="465">
        <v>4</v>
      </c>
      <c r="E11" s="465">
        <v>5</v>
      </c>
      <c r="F11" s="465">
        <v>6</v>
      </c>
      <c r="G11" s="465">
        <v>6</v>
      </c>
      <c r="H11" s="465">
        <v>7</v>
      </c>
      <c r="I11" s="465">
        <v>8</v>
      </c>
    </row>
    <row r="12" spans="1:12" s="80" customFormat="1" x14ac:dyDescent="0.25">
      <c r="A12" s="470" t="s">
        <v>57</v>
      </c>
      <c r="B12" s="79" t="s">
        <v>311</v>
      </c>
      <c r="C12" s="390">
        <f>'211квр 111 (2021)РАЙОН'!I27</f>
        <v>6091.43</v>
      </c>
      <c r="D12" s="390">
        <f>'211квр 111 (2022)РАЙОН'!I27</f>
        <v>0</v>
      </c>
      <c r="E12" s="390">
        <f>'211квр 111 (2023)РАЙОН'!I27</f>
        <v>0</v>
      </c>
      <c r="F12" s="390">
        <f>F13+F14+F15</f>
        <v>1340.1146000000001</v>
      </c>
      <c r="G12" s="390">
        <f>G13+G14+G15</f>
        <v>55.840399999999995</v>
      </c>
      <c r="H12" s="390">
        <f>F12</f>
        <v>1340.1146000000001</v>
      </c>
      <c r="I12" s="390">
        <f>H12</f>
        <v>1340.1146000000001</v>
      </c>
    </row>
    <row r="13" spans="1:12" ht="24" customHeight="1" x14ac:dyDescent="0.25">
      <c r="A13" s="470" t="s">
        <v>312</v>
      </c>
      <c r="B13" s="469" t="s">
        <v>313</v>
      </c>
      <c r="C13" s="391">
        <f>C12</f>
        <v>6091.43</v>
      </c>
      <c r="D13" s="391">
        <f>D12</f>
        <v>0</v>
      </c>
      <c r="E13" s="391">
        <f>E12</f>
        <v>0</v>
      </c>
      <c r="F13" s="391">
        <f>C13*0.22</f>
        <v>1340.1146000000001</v>
      </c>
      <c r="G13" s="391">
        <f>253.82*0.22</f>
        <v>55.840399999999995</v>
      </c>
      <c r="H13" s="390">
        <f>D13*0.22</f>
        <v>0</v>
      </c>
      <c r="I13" s="391">
        <f>E13*0.22</f>
        <v>0</v>
      </c>
    </row>
    <row r="14" spans="1:12" x14ac:dyDescent="0.25">
      <c r="A14" s="470" t="s">
        <v>314</v>
      </c>
      <c r="B14" s="79" t="s">
        <v>315</v>
      </c>
      <c r="C14" s="390"/>
      <c r="D14" s="390"/>
      <c r="E14" s="390"/>
      <c r="F14" s="390"/>
      <c r="G14" s="390"/>
      <c r="H14" s="390"/>
      <c r="I14" s="390"/>
    </row>
    <row r="15" spans="1:12" ht="37.5" x14ac:dyDescent="0.25">
      <c r="A15" s="470" t="s">
        <v>316</v>
      </c>
      <c r="B15" s="81" t="s">
        <v>317</v>
      </c>
      <c r="C15" s="390"/>
      <c r="D15" s="390"/>
      <c r="E15" s="390"/>
      <c r="F15" s="390"/>
      <c r="G15" s="390"/>
      <c r="H15" s="390"/>
      <c r="I15" s="390"/>
    </row>
    <row r="16" spans="1:12" s="80" customFormat="1" ht="39" customHeight="1" x14ac:dyDescent="0.25">
      <c r="A16" s="470">
        <v>2</v>
      </c>
      <c r="B16" s="79" t="s">
        <v>318</v>
      </c>
      <c r="C16" s="390">
        <f>C17</f>
        <v>6091.43</v>
      </c>
      <c r="D16" s="390">
        <f>C16</f>
        <v>6091.43</v>
      </c>
      <c r="E16" s="390">
        <f>D16</f>
        <v>6091.43</v>
      </c>
      <c r="F16" s="390">
        <f>SUM(F17:F21)</f>
        <v>188.83433000000002</v>
      </c>
      <c r="G16" s="390">
        <f>SUM(G17:G21)</f>
        <v>7.8684200000000004</v>
      </c>
      <c r="H16" s="390">
        <f>H17+H19</f>
        <v>0</v>
      </c>
      <c r="I16" s="390">
        <f>I17+I19</f>
        <v>0</v>
      </c>
    </row>
    <row r="17" spans="1:10" ht="40.5" customHeight="1" x14ac:dyDescent="0.25">
      <c r="A17" s="470" t="s">
        <v>319</v>
      </c>
      <c r="B17" s="469" t="s">
        <v>320</v>
      </c>
      <c r="C17" s="391">
        <f>C13</f>
        <v>6091.43</v>
      </c>
      <c r="D17" s="391">
        <f>D13</f>
        <v>0</v>
      </c>
      <c r="E17" s="391">
        <f>E13</f>
        <v>0</v>
      </c>
      <c r="F17" s="391">
        <f>C17*0.029</f>
        <v>176.65147000000002</v>
      </c>
      <c r="G17" s="391">
        <f>253.82*0.029</f>
        <v>7.3607800000000001</v>
      </c>
      <c r="H17" s="390">
        <f>D17*0.029</f>
        <v>0</v>
      </c>
      <c r="I17" s="391">
        <f>E17*0.029</f>
        <v>0</v>
      </c>
    </row>
    <row r="18" spans="1:10" ht="37.5" customHeight="1" x14ac:dyDescent="0.25">
      <c r="A18" s="470" t="s">
        <v>321</v>
      </c>
      <c r="B18" s="79" t="s">
        <v>322</v>
      </c>
      <c r="C18" s="390"/>
      <c r="D18" s="390"/>
      <c r="E18" s="390"/>
      <c r="F18" s="390"/>
      <c r="G18" s="390"/>
      <c r="H18" s="390"/>
      <c r="I18" s="390"/>
    </row>
    <row r="19" spans="1:10" s="80" customFormat="1" ht="37.5" customHeight="1" x14ac:dyDescent="0.25">
      <c r="A19" s="470" t="s">
        <v>323</v>
      </c>
      <c r="B19" s="469" t="s">
        <v>324</v>
      </c>
      <c r="C19" s="391">
        <f>C13</f>
        <v>6091.43</v>
      </c>
      <c r="D19" s="391">
        <f>D13</f>
        <v>0</v>
      </c>
      <c r="E19" s="391">
        <f>E13</f>
        <v>0</v>
      </c>
      <c r="F19" s="391">
        <f>C19*0.002</f>
        <v>12.182860000000002</v>
      </c>
      <c r="G19" s="391">
        <f>253.82*0.002</f>
        <v>0.50763999999999998</v>
      </c>
      <c r="H19" s="390">
        <f>D19*0.002</f>
        <v>0</v>
      </c>
      <c r="I19" s="391">
        <f>E19*0.002</f>
        <v>0</v>
      </c>
    </row>
    <row r="20" spans="1:10" ht="57" customHeight="1" x14ac:dyDescent="0.25">
      <c r="A20" s="470" t="s">
        <v>325</v>
      </c>
      <c r="B20" s="79" t="s">
        <v>326</v>
      </c>
      <c r="C20" s="390"/>
      <c r="D20" s="390"/>
      <c r="E20" s="390"/>
      <c r="F20" s="390"/>
      <c r="G20" s="390"/>
      <c r="H20" s="390"/>
      <c r="I20" s="390"/>
    </row>
    <row r="21" spans="1:10" ht="37.5" x14ac:dyDescent="0.25">
      <c r="A21" s="470" t="s">
        <v>327</v>
      </c>
      <c r="B21" s="79" t="s">
        <v>326</v>
      </c>
      <c r="C21" s="390"/>
      <c r="D21" s="390"/>
      <c r="E21" s="390"/>
      <c r="F21" s="390"/>
      <c r="G21" s="390"/>
      <c r="H21" s="390"/>
      <c r="I21" s="390"/>
    </row>
    <row r="22" spans="1:10" s="80" customFormat="1" ht="37.5" x14ac:dyDescent="0.25">
      <c r="A22" s="470" t="s">
        <v>9</v>
      </c>
      <c r="B22" s="469" t="s">
        <v>328</v>
      </c>
      <c r="C22" s="391">
        <f>C13</f>
        <v>6091.43</v>
      </c>
      <c r="D22" s="391">
        <f>D13</f>
        <v>0</v>
      </c>
      <c r="E22" s="391">
        <f>E13</f>
        <v>0</v>
      </c>
      <c r="F22" s="391">
        <f>C22*0.051</f>
        <v>310.66293000000002</v>
      </c>
      <c r="G22" s="391">
        <f>253.82*0.051</f>
        <v>12.944819999999998</v>
      </c>
      <c r="H22" s="390">
        <f>D22*0.051</f>
        <v>0</v>
      </c>
      <c r="I22" s="391">
        <f>E22*0.051</f>
        <v>0</v>
      </c>
    </row>
    <row r="23" spans="1:10" s="80" customFormat="1" ht="39" customHeight="1" x14ac:dyDescent="0.25">
      <c r="A23" s="466"/>
      <c r="B23" s="467" t="s">
        <v>295</v>
      </c>
      <c r="C23" s="468" t="s">
        <v>305</v>
      </c>
      <c r="D23" s="468" t="s">
        <v>305</v>
      </c>
      <c r="E23" s="468" t="s">
        <v>305</v>
      </c>
      <c r="F23" s="468">
        <f>ROUND(F13+F16+F22,2)</f>
        <v>1839.61</v>
      </c>
      <c r="G23" s="468">
        <f>ROUND(G13+G16+G22,2)-0.02</f>
        <v>76.63000000000001</v>
      </c>
      <c r="H23" s="468">
        <f>ROUND(H13+H16+H22,2)</f>
        <v>0</v>
      </c>
      <c r="I23" s="468">
        <f>ROUND(I13+I16+I22,2)</f>
        <v>0</v>
      </c>
    </row>
    <row r="24" spans="1:10" x14ac:dyDescent="0.3">
      <c r="A24" s="302"/>
      <c r="B24" s="301"/>
      <c r="C24" s="83"/>
      <c r="D24" s="83"/>
      <c r="E24" s="303">
        <f>6672524.86+9278</f>
        <v>6681802.8600000003</v>
      </c>
      <c r="F24" s="301"/>
      <c r="G24" s="301"/>
      <c r="H24" s="301"/>
      <c r="I24" s="301"/>
    </row>
    <row r="25" spans="1:10" x14ac:dyDescent="0.3">
      <c r="A25" s="302"/>
      <c r="B25" s="301"/>
      <c r="C25" s="83"/>
      <c r="D25" s="83"/>
      <c r="E25" s="303"/>
      <c r="F25" s="301"/>
      <c r="G25" s="301"/>
      <c r="H25" s="301"/>
      <c r="I25" s="301"/>
    </row>
    <row r="26" spans="1:10" s="41" customFormat="1" ht="23.25" customHeight="1" x14ac:dyDescent="0.25">
      <c r="A26" s="1083" t="s">
        <v>762</v>
      </c>
      <c r="B26" s="42"/>
      <c r="D26" s="241"/>
      <c r="F26" s="240"/>
      <c r="G26" s="240"/>
      <c r="H26" s="1084" t="s">
        <v>1131</v>
      </c>
      <c r="I26" s="42"/>
      <c r="J26" s="304"/>
    </row>
    <row r="27" spans="1:10" s="297" customFormat="1" ht="12.75" x14ac:dyDescent="0.25">
      <c r="D27" s="298" t="s">
        <v>131</v>
      </c>
      <c r="F27" s="299"/>
      <c r="G27" s="299"/>
      <c r="H27" s="298" t="s">
        <v>132</v>
      </c>
      <c r="J27" s="299"/>
    </row>
    <row r="28" spans="1:10" s="41" customFormat="1" x14ac:dyDescent="0.25">
      <c r="A28" s="42"/>
      <c r="B28" s="42"/>
      <c r="D28" s="42"/>
      <c r="F28" s="240"/>
      <c r="G28" s="240"/>
      <c r="H28" s="42"/>
      <c r="I28" s="42"/>
      <c r="J28" s="300"/>
    </row>
    <row r="29" spans="1:10" s="41" customFormat="1" ht="23.25" customHeight="1" x14ac:dyDescent="0.25">
      <c r="A29" s="48" t="s">
        <v>133</v>
      </c>
      <c r="B29" s="42"/>
      <c r="D29" s="241"/>
      <c r="F29" s="240"/>
      <c r="G29" s="240"/>
      <c r="H29" s="869" t="s">
        <v>1104</v>
      </c>
      <c r="I29" s="42"/>
      <c r="J29" s="304"/>
    </row>
    <row r="30" spans="1:10" s="297" customFormat="1" ht="12.75" x14ac:dyDescent="0.25">
      <c r="D30" s="298" t="s">
        <v>131</v>
      </c>
      <c r="F30" s="299"/>
      <c r="G30" s="299"/>
      <c r="H30" s="298" t="s">
        <v>132</v>
      </c>
      <c r="J30" s="299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I3"/>
    <mergeCell ref="A6:E6"/>
    <mergeCell ref="A9:A10"/>
    <mergeCell ref="B9:B10"/>
    <mergeCell ref="C9:E9"/>
    <mergeCell ref="F9:I9"/>
  </mergeCells>
  <pageMargins left="0.78740157480314965" right="0.78740157480314965" top="1.1811023622047245" bottom="0.39370078740157483" header="0.15748031496062992" footer="0.15748031496062992"/>
  <pageSetup paperSize="9" scale="51" fitToHeight="0" orientation="landscape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54"/>
  <sheetViews>
    <sheetView view="pageBreakPreview" topLeftCell="A4" zoomScale="80" zoomScaleSheetLayoutView="80" workbookViewId="0">
      <selection activeCell="B11" sqref="B11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253024.8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780</v>
      </c>
      <c r="C35" s="328"/>
      <c r="D35" s="308"/>
      <c r="E35" s="414"/>
      <c r="F35" s="369">
        <f>236362+16662.8</f>
        <v>253024.8</v>
      </c>
      <c r="G35" s="417"/>
      <c r="H35" s="145"/>
      <c r="I35" s="145">
        <f t="shared" si="0"/>
        <v>253024.8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253024.8</v>
      </c>
      <c r="G44" s="313" t="s">
        <v>366</v>
      </c>
      <c r="H44" s="335">
        <f>H12+H18+H26+H33</f>
        <v>0</v>
      </c>
      <c r="I44" s="335">
        <f>SUM(I12:I43)</f>
        <v>253024.8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644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236362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780</v>
      </c>
      <c r="C35" s="328"/>
      <c r="D35" s="308"/>
      <c r="E35" s="414"/>
      <c r="F35" s="308">
        <v>236362</v>
      </c>
      <c r="G35" s="417"/>
      <c r="H35" s="145"/>
      <c r="I35" s="145">
        <f t="shared" si="0"/>
        <v>236362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236362</v>
      </c>
      <c r="G44" s="313" t="s">
        <v>366</v>
      </c>
      <c r="H44" s="335">
        <f>H12+H18+H26+H33</f>
        <v>0</v>
      </c>
      <c r="I44" s="335">
        <f>SUM(I12:I43)</f>
        <v>236362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topLeftCell="A7" zoomScale="80" zoomScaleSheetLayoutView="80" workbookViewId="0">
      <selection activeCell="R39" sqref="R39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570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236362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ht="75" x14ac:dyDescent="0.3">
      <c r="A35" s="334"/>
      <c r="B35" s="731" t="s">
        <v>780</v>
      </c>
      <c r="C35" s="328"/>
      <c r="D35" s="308"/>
      <c r="E35" s="414"/>
      <c r="F35" s="308">
        <v>236362</v>
      </c>
      <c r="G35" s="417"/>
      <c r="H35" s="145"/>
      <c r="I35" s="145">
        <f t="shared" si="0"/>
        <v>236362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236362</v>
      </c>
      <c r="G44" s="313" t="s">
        <v>366</v>
      </c>
      <c r="H44" s="335">
        <f>H12+H18+H26+H33</f>
        <v>0</v>
      </c>
      <c r="I44" s="335">
        <f>SUM(I12:I43)</f>
        <v>236362</v>
      </c>
    </row>
    <row r="47" spans="1:10" x14ac:dyDescent="0.25">
      <c r="A47" s="701" t="s">
        <v>762</v>
      </c>
      <c r="B47" s="704"/>
      <c r="C47" s="704"/>
      <c r="D47" s="702"/>
      <c r="E47" s="704"/>
      <c r="F47" s="864" t="s">
        <v>1101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780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648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780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572</v>
      </c>
      <c r="B3" s="1273"/>
      <c r="C3" s="1273"/>
      <c r="D3" s="1273"/>
    </row>
    <row r="4" spans="1:11" s="277" customFormat="1" ht="27" customHeight="1" x14ac:dyDescent="0.3">
      <c r="A4" s="276" t="s">
        <v>772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344" t="s">
        <v>282</v>
      </c>
      <c r="B9" s="1344" t="s">
        <v>386</v>
      </c>
      <c r="C9" s="1344" t="s">
        <v>261</v>
      </c>
      <c r="D9" s="1344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75" x14ac:dyDescent="0.3">
      <c r="A13" s="70">
        <v>1</v>
      </c>
      <c r="B13" s="735" t="s">
        <v>780</v>
      </c>
      <c r="C13" s="733"/>
      <c r="D13" s="734"/>
      <c r="E13" s="339"/>
      <c r="F13" s="145"/>
      <c r="G13" s="145">
        <f>D13-F13</f>
        <v>0</v>
      </c>
    </row>
    <row r="14" spans="1:11" s="178" customFormat="1" ht="18.75" x14ac:dyDescent="0.3">
      <c r="A14" s="70"/>
      <c r="B14" s="735"/>
      <c r="C14" s="733"/>
      <c r="D14" s="734"/>
      <c r="E14" s="339"/>
      <c r="F14" s="145"/>
      <c r="G14" s="145">
        <f>D14-F14</f>
        <v>0</v>
      </c>
    </row>
    <row r="15" spans="1:11" s="178" customFormat="1" ht="18.75" x14ac:dyDescent="0.3">
      <c r="A15" s="70"/>
      <c r="B15" s="735"/>
      <c r="C15" s="733"/>
      <c r="D15" s="734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29" t="s">
        <v>305</v>
      </c>
      <c r="D16" s="454">
        <f>SUM(D13:D15)</f>
        <v>0</v>
      </c>
      <c r="E16" s="146" t="s">
        <v>366</v>
      </c>
      <c r="F16" s="146">
        <f>SUM(F13:F15)</f>
        <v>0</v>
      </c>
      <c r="G16" s="146">
        <f>SUM(G13:G15)</f>
        <v>0</v>
      </c>
    </row>
    <row r="17" spans="1:7" s="178" customFormat="1" ht="18.75" x14ac:dyDescent="0.3">
      <c r="A17" s="358"/>
      <c r="B17" s="161"/>
      <c r="C17" s="162"/>
      <c r="D17" s="359"/>
      <c r="E17" s="360"/>
      <c r="F17" s="360"/>
      <c r="G17" s="360"/>
    </row>
    <row r="18" spans="1:7" s="178" customFormat="1" ht="18.75" x14ac:dyDescent="0.25">
      <c r="A18" s="701" t="s">
        <v>762</v>
      </c>
      <c r="B18" s="704"/>
      <c r="C18" s="702"/>
      <c r="D18" s="864" t="s">
        <v>1101</v>
      </c>
      <c r="E18" s="704"/>
      <c r="F18" s="122"/>
      <c r="G18" s="704"/>
    </row>
    <row r="19" spans="1:7" s="178" customFormat="1" x14ac:dyDescent="0.25">
      <c r="A19" s="122"/>
      <c r="B19" s="297"/>
      <c r="C19" s="298" t="s">
        <v>131</v>
      </c>
      <c r="D19" s="298" t="s">
        <v>132</v>
      </c>
      <c r="E19" s="297"/>
      <c r="F19" s="122"/>
      <c r="G19" s="297"/>
    </row>
    <row r="20" spans="1:7" s="178" customFormat="1" x14ac:dyDescent="0.25">
      <c r="A20" s="297"/>
      <c r="B20" s="41"/>
      <c r="C20" s="41"/>
      <c r="D20" s="41"/>
      <c r="E20" s="41"/>
      <c r="F20" s="122"/>
      <c r="G20" s="41"/>
    </row>
    <row r="21" spans="1:7" s="178" customFormat="1" ht="18.75" x14ac:dyDescent="0.25">
      <c r="A21" s="701" t="s">
        <v>133</v>
      </c>
      <c r="B21" s="704"/>
      <c r="C21" s="702"/>
      <c r="D21" s="869" t="s">
        <v>1104</v>
      </c>
      <c r="E21" s="704"/>
      <c r="F21" s="122"/>
      <c r="G21" s="704"/>
    </row>
    <row r="22" spans="1:7" s="178" customFormat="1" x14ac:dyDescent="0.25">
      <c r="A22" s="122"/>
      <c r="B22" s="297"/>
      <c r="C22" s="298" t="s">
        <v>131</v>
      </c>
      <c r="D22" s="298" t="s">
        <v>132</v>
      </c>
      <c r="E22" s="297"/>
      <c r="F22" s="122"/>
      <c r="G22" s="297"/>
    </row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21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99FF"/>
    <pageSetUpPr fitToPage="1"/>
  </sheetPr>
  <dimension ref="A1:K20"/>
  <sheetViews>
    <sheetView view="pageBreakPreview" zoomScale="60" zoomScaleNormal="75" workbookViewId="0">
      <selection activeCell="F11" sqref="F11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8.85546875" style="53"/>
    <col min="8" max="8" width="29.85546875" style="53" customWidth="1"/>
    <col min="9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8.85546875" style="53"/>
    <col min="264" max="264" width="29.85546875" style="53" customWidth="1"/>
    <col min="265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8.85546875" style="53"/>
    <col min="520" max="520" width="29.85546875" style="53" customWidth="1"/>
    <col min="521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8.85546875" style="53"/>
    <col min="776" max="776" width="29.85546875" style="53" customWidth="1"/>
    <col min="777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8.85546875" style="53"/>
    <col min="1032" max="1032" width="29.85546875" style="53" customWidth="1"/>
    <col min="1033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8.85546875" style="53"/>
    <col min="1288" max="1288" width="29.85546875" style="53" customWidth="1"/>
    <col min="1289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8.85546875" style="53"/>
    <col min="1544" max="1544" width="29.85546875" style="53" customWidth="1"/>
    <col min="1545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8.85546875" style="53"/>
    <col min="1800" max="1800" width="29.85546875" style="53" customWidth="1"/>
    <col min="1801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8.85546875" style="53"/>
    <col min="2056" max="2056" width="29.85546875" style="53" customWidth="1"/>
    <col min="2057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8.85546875" style="53"/>
    <col min="2312" max="2312" width="29.85546875" style="53" customWidth="1"/>
    <col min="2313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8.85546875" style="53"/>
    <col min="2568" max="2568" width="29.85546875" style="53" customWidth="1"/>
    <col min="2569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8.85546875" style="53"/>
    <col min="2824" max="2824" width="29.85546875" style="53" customWidth="1"/>
    <col min="2825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8.85546875" style="53"/>
    <col min="3080" max="3080" width="29.85546875" style="53" customWidth="1"/>
    <col min="3081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8.85546875" style="53"/>
    <col min="3336" max="3336" width="29.85546875" style="53" customWidth="1"/>
    <col min="3337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8.85546875" style="53"/>
    <col min="3592" max="3592" width="29.85546875" style="53" customWidth="1"/>
    <col min="3593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8.85546875" style="53"/>
    <col min="3848" max="3848" width="29.85546875" style="53" customWidth="1"/>
    <col min="3849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8.85546875" style="53"/>
    <col min="4104" max="4104" width="29.85546875" style="53" customWidth="1"/>
    <col min="4105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8.85546875" style="53"/>
    <col min="4360" max="4360" width="29.85546875" style="53" customWidth="1"/>
    <col min="4361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8.85546875" style="53"/>
    <col min="4616" max="4616" width="29.85546875" style="53" customWidth="1"/>
    <col min="4617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8.85546875" style="53"/>
    <col min="4872" max="4872" width="29.85546875" style="53" customWidth="1"/>
    <col min="4873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8.85546875" style="53"/>
    <col min="5128" max="5128" width="29.85546875" style="53" customWidth="1"/>
    <col min="5129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8.85546875" style="53"/>
    <col min="5384" max="5384" width="29.85546875" style="53" customWidth="1"/>
    <col min="5385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8.85546875" style="53"/>
    <col min="5640" max="5640" width="29.85546875" style="53" customWidth="1"/>
    <col min="5641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8.85546875" style="53"/>
    <col min="5896" max="5896" width="29.85546875" style="53" customWidth="1"/>
    <col min="5897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8.85546875" style="53"/>
    <col min="6152" max="6152" width="29.85546875" style="53" customWidth="1"/>
    <col min="6153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8.85546875" style="53"/>
    <col min="6408" max="6408" width="29.85546875" style="53" customWidth="1"/>
    <col min="6409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8.85546875" style="53"/>
    <col min="6664" max="6664" width="29.85546875" style="53" customWidth="1"/>
    <col min="6665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8.85546875" style="53"/>
    <col min="6920" max="6920" width="29.85546875" style="53" customWidth="1"/>
    <col min="6921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8.85546875" style="53"/>
    <col min="7176" max="7176" width="29.85546875" style="53" customWidth="1"/>
    <col min="7177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8.85546875" style="53"/>
    <col min="7432" max="7432" width="29.85546875" style="53" customWidth="1"/>
    <col min="7433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8.85546875" style="53"/>
    <col min="7688" max="7688" width="29.85546875" style="53" customWidth="1"/>
    <col min="7689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8.85546875" style="53"/>
    <col min="7944" max="7944" width="29.85546875" style="53" customWidth="1"/>
    <col min="7945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8.85546875" style="53"/>
    <col min="8200" max="8200" width="29.85546875" style="53" customWidth="1"/>
    <col min="8201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8.85546875" style="53"/>
    <col min="8456" max="8456" width="29.85546875" style="53" customWidth="1"/>
    <col min="8457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8.85546875" style="53"/>
    <col min="8712" max="8712" width="29.85546875" style="53" customWidth="1"/>
    <col min="8713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8.85546875" style="53"/>
    <col min="8968" max="8968" width="29.85546875" style="53" customWidth="1"/>
    <col min="8969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8.85546875" style="53"/>
    <col min="9224" max="9224" width="29.85546875" style="53" customWidth="1"/>
    <col min="9225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8.85546875" style="53"/>
    <col min="9480" max="9480" width="29.85546875" style="53" customWidth="1"/>
    <col min="9481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8.85546875" style="53"/>
    <col min="9736" max="9736" width="29.85546875" style="53" customWidth="1"/>
    <col min="9737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8.85546875" style="53"/>
    <col min="9992" max="9992" width="29.85546875" style="53" customWidth="1"/>
    <col min="9993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8.85546875" style="53"/>
    <col min="10248" max="10248" width="29.85546875" style="53" customWidth="1"/>
    <col min="10249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8.85546875" style="53"/>
    <col min="10504" max="10504" width="29.85546875" style="53" customWidth="1"/>
    <col min="10505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8.85546875" style="53"/>
    <col min="10760" max="10760" width="29.85546875" style="53" customWidth="1"/>
    <col min="10761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8.85546875" style="53"/>
    <col min="11016" max="11016" width="29.85546875" style="53" customWidth="1"/>
    <col min="11017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8.85546875" style="53"/>
    <col min="11272" max="11272" width="29.85546875" style="53" customWidth="1"/>
    <col min="11273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8.85546875" style="53"/>
    <col min="11528" max="11528" width="29.85546875" style="53" customWidth="1"/>
    <col min="11529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8.85546875" style="53"/>
    <col min="11784" max="11784" width="29.85546875" style="53" customWidth="1"/>
    <col min="11785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8.85546875" style="53"/>
    <col min="12040" max="12040" width="29.85546875" style="53" customWidth="1"/>
    <col min="12041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8.85546875" style="53"/>
    <col min="12296" max="12296" width="29.85546875" style="53" customWidth="1"/>
    <col min="12297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8.85546875" style="53"/>
    <col min="12552" max="12552" width="29.85546875" style="53" customWidth="1"/>
    <col min="12553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8.85546875" style="53"/>
    <col min="12808" max="12808" width="29.85546875" style="53" customWidth="1"/>
    <col min="12809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8.85546875" style="53"/>
    <col min="13064" max="13064" width="29.85546875" style="53" customWidth="1"/>
    <col min="13065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8.85546875" style="53"/>
    <col min="13320" max="13320" width="29.85546875" style="53" customWidth="1"/>
    <col min="13321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8.85546875" style="53"/>
    <col min="13576" max="13576" width="29.85546875" style="53" customWidth="1"/>
    <col min="13577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8.85546875" style="53"/>
    <col min="13832" max="13832" width="29.85546875" style="53" customWidth="1"/>
    <col min="13833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8.85546875" style="53"/>
    <col min="14088" max="14088" width="29.85546875" style="53" customWidth="1"/>
    <col min="14089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8.85546875" style="53"/>
    <col min="14344" max="14344" width="29.85546875" style="53" customWidth="1"/>
    <col min="14345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8.85546875" style="53"/>
    <col min="14600" max="14600" width="29.85546875" style="53" customWidth="1"/>
    <col min="14601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8.85546875" style="53"/>
    <col min="14856" max="14856" width="29.85546875" style="53" customWidth="1"/>
    <col min="14857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8.85546875" style="53"/>
    <col min="15112" max="15112" width="29.85546875" style="53" customWidth="1"/>
    <col min="15113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8.85546875" style="53"/>
    <col min="15368" max="15368" width="29.85546875" style="53" customWidth="1"/>
    <col min="15369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8.85546875" style="53"/>
    <col min="15624" max="15624" width="29.85546875" style="53" customWidth="1"/>
    <col min="15625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8.85546875" style="53"/>
    <col min="15880" max="15880" width="29.85546875" style="53" customWidth="1"/>
    <col min="15881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8.85546875" style="53"/>
    <col min="16136" max="16136" width="29.85546875" style="53" customWidth="1"/>
    <col min="16137" max="16384" width="8.85546875" style="53"/>
  </cols>
  <sheetData>
    <row r="1" spans="1:11" x14ac:dyDescent="0.3">
      <c r="E1" s="54"/>
      <c r="F1" s="232" t="s">
        <v>433</v>
      </c>
    </row>
    <row r="2" spans="1:11" x14ac:dyDescent="0.3">
      <c r="E2" s="57"/>
    </row>
    <row r="3" spans="1:11" ht="55.9" customHeight="1" x14ac:dyDescent="0.3">
      <c r="A3" s="1255" t="s">
        <v>507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329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37.5" customHeight="1" x14ac:dyDescent="0.3">
      <c r="A10" s="70">
        <v>1</v>
      </c>
      <c r="B10" s="70">
        <v>2</v>
      </c>
      <c r="C10" s="70">
        <v>3</v>
      </c>
      <c r="D10" s="70">
        <v>4</v>
      </c>
      <c r="E10" s="70">
        <v>5</v>
      </c>
      <c r="F10" s="305" t="s">
        <v>333</v>
      </c>
    </row>
    <row r="11" spans="1:11" ht="112.5" x14ac:dyDescent="0.3">
      <c r="A11" s="65">
        <v>1</v>
      </c>
      <c r="B11" s="66" t="s">
        <v>38</v>
      </c>
      <c r="C11" s="67">
        <v>25</v>
      </c>
      <c r="D11" s="67">
        <v>12</v>
      </c>
      <c r="E11" s="868">
        <f>F11/C11/D11</f>
        <v>469.36380000000008</v>
      </c>
      <c r="F11" s="1034">
        <f>175244-34434.86</f>
        <v>140809.14000000001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140809.14000000001</v>
      </c>
    </row>
    <row r="16" spans="1:11" s="42" customFormat="1" ht="23.25" customHeight="1" x14ac:dyDescent="0.25">
      <c r="A16" s="1083" t="s">
        <v>762</v>
      </c>
      <c r="C16" s="241"/>
      <c r="E16" s="1084" t="s">
        <v>1131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60" zoomScaleNormal="75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8.85546875" style="53"/>
    <col min="8" max="8" width="29.85546875" style="53" customWidth="1"/>
    <col min="9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8.85546875" style="53"/>
    <col min="264" max="264" width="29.85546875" style="53" customWidth="1"/>
    <col min="265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8.85546875" style="53"/>
    <col min="520" max="520" width="29.85546875" style="53" customWidth="1"/>
    <col min="521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8.85546875" style="53"/>
    <col min="776" max="776" width="29.85546875" style="53" customWidth="1"/>
    <col min="777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8.85546875" style="53"/>
    <col min="1032" max="1032" width="29.85546875" style="53" customWidth="1"/>
    <col min="1033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8.85546875" style="53"/>
    <col min="1288" max="1288" width="29.85546875" style="53" customWidth="1"/>
    <col min="1289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8.85546875" style="53"/>
    <col min="1544" max="1544" width="29.85546875" style="53" customWidth="1"/>
    <col min="1545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8.85546875" style="53"/>
    <col min="1800" max="1800" width="29.85546875" style="53" customWidth="1"/>
    <col min="1801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8.85546875" style="53"/>
    <col min="2056" max="2056" width="29.85546875" style="53" customWidth="1"/>
    <col min="2057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8.85546875" style="53"/>
    <col min="2312" max="2312" width="29.85546875" style="53" customWidth="1"/>
    <col min="2313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8.85546875" style="53"/>
    <col min="2568" max="2568" width="29.85546875" style="53" customWidth="1"/>
    <col min="2569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8.85546875" style="53"/>
    <col min="2824" max="2824" width="29.85546875" style="53" customWidth="1"/>
    <col min="2825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8.85546875" style="53"/>
    <col min="3080" max="3080" width="29.85546875" style="53" customWidth="1"/>
    <col min="3081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8.85546875" style="53"/>
    <col min="3336" max="3336" width="29.85546875" style="53" customWidth="1"/>
    <col min="3337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8.85546875" style="53"/>
    <col min="3592" max="3592" width="29.85546875" style="53" customWidth="1"/>
    <col min="3593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8.85546875" style="53"/>
    <col min="3848" max="3848" width="29.85546875" style="53" customWidth="1"/>
    <col min="3849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8.85546875" style="53"/>
    <col min="4104" max="4104" width="29.85546875" style="53" customWidth="1"/>
    <col min="4105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8.85546875" style="53"/>
    <col min="4360" max="4360" width="29.85546875" style="53" customWidth="1"/>
    <col min="4361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8.85546875" style="53"/>
    <col min="4616" max="4616" width="29.85546875" style="53" customWidth="1"/>
    <col min="4617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8.85546875" style="53"/>
    <col min="4872" max="4872" width="29.85546875" style="53" customWidth="1"/>
    <col min="4873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8.85546875" style="53"/>
    <col min="5128" max="5128" width="29.85546875" style="53" customWidth="1"/>
    <col min="5129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8.85546875" style="53"/>
    <col min="5384" max="5384" width="29.85546875" style="53" customWidth="1"/>
    <col min="5385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8.85546875" style="53"/>
    <col min="5640" max="5640" width="29.85546875" style="53" customWidth="1"/>
    <col min="5641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8.85546875" style="53"/>
    <col min="5896" max="5896" width="29.85546875" style="53" customWidth="1"/>
    <col min="5897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8.85546875" style="53"/>
    <col min="6152" max="6152" width="29.85546875" style="53" customWidth="1"/>
    <col min="6153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8.85546875" style="53"/>
    <col min="6408" max="6408" width="29.85546875" style="53" customWidth="1"/>
    <col min="6409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8.85546875" style="53"/>
    <col min="6664" max="6664" width="29.85546875" style="53" customWidth="1"/>
    <col min="6665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8.85546875" style="53"/>
    <col min="6920" max="6920" width="29.85546875" style="53" customWidth="1"/>
    <col min="6921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8.85546875" style="53"/>
    <col min="7176" max="7176" width="29.85546875" style="53" customWidth="1"/>
    <col min="7177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8.85546875" style="53"/>
    <col min="7432" max="7432" width="29.85546875" style="53" customWidth="1"/>
    <col min="7433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8.85546875" style="53"/>
    <col min="7688" max="7688" width="29.85546875" style="53" customWidth="1"/>
    <col min="7689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8.85546875" style="53"/>
    <col min="7944" max="7944" width="29.85546875" style="53" customWidth="1"/>
    <col min="7945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8.85546875" style="53"/>
    <col min="8200" max="8200" width="29.85546875" style="53" customWidth="1"/>
    <col min="8201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8.85546875" style="53"/>
    <col min="8456" max="8456" width="29.85546875" style="53" customWidth="1"/>
    <col min="8457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8.85546875" style="53"/>
    <col min="8712" max="8712" width="29.85546875" style="53" customWidth="1"/>
    <col min="8713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8.85546875" style="53"/>
    <col min="8968" max="8968" width="29.85546875" style="53" customWidth="1"/>
    <col min="8969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8.85546875" style="53"/>
    <col min="9224" max="9224" width="29.85546875" style="53" customWidth="1"/>
    <col min="9225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8.85546875" style="53"/>
    <col min="9480" max="9480" width="29.85546875" style="53" customWidth="1"/>
    <col min="9481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8.85546875" style="53"/>
    <col min="9736" max="9736" width="29.85546875" style="53" customWidth="1"/>
    <col min="9737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8.85546875" style="53"/>
    <col min="9992" max="9992" width="29.85546875" style="53" customWidth="1"/>
    <col min="9993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8.85546875" style="53"/>
    <col min="10248" max="10248" width="29.85546875" style="53" customWidth="1"/>
    <col min="10249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8.85546875" style="53"/>
    <col min="10504" max="10504" width="29.85546875" style="53" customWidth="1"/>
    <col min="10505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8.85546875" style="53"/>
    <col min="10760" max="10760" width="29.85546875" style="53" customWidth="1"/>
    <col min="10761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8.85546875" style="53"/>
    <col min="11016" max="11016" width="29.85546875" style="53" customWidth="1"/>
    <col min="11017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8.85546875" style="53"/>
    <col min="11272" max="11272" width="29.85546875" style="53" customWidth="1"/>
    <col min="11273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8.85546875" style="53"/>
    <col min="11528" max="11528" width="29.85546875" style="53" customWidth="1"/>
    <col min="11529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8.85546875" style="53"/>
    <col min="11784" max="11784" width="29.85546875" style="53" customWidth="1"/>
    <col min="11785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8.85546875" style="53"/>
    <col min="12040" max="12040" width="29.85546875" style="53" customWidth="1"/>
    <col min="12041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8.85546875" style="53"/>
    <col min="12296" max="12296" width="29.85546875" style="53" customWidth="1"/>
    <col min="12297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8.85546875" style="53"/>
    <col min="12552" max="12552" width="29.85546875" style="53" customWidth="1"/>
    <col min="12553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8.85546875" style="53"/>
    <col min="12808" max="12808" width="29.85546875" style="53" customWidth="1"/>
    <col min="12809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8.85546875" style="53"/>
    <col min="13064" max="13064" width="29.85546875" style="53" customWidth="1"/>
    <col min="13065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8.85546875" style="53"/>
    <col min="13320" max="13320" width="29.85546875" style="53" customWidth="1"/>
    <col min="13321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8.85546875" style="53"/>
    <col min="13576" max="13576" width="29.85546875" style="53" customWidth="1"/>
    <col min="13577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8.85546875" style="53"/>
    <col min="13832" max="13832" width="29.85546875" style="53" customWidth="1"/>
    <col min="13833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8.85546875" style="53"/>
    <col min="14088" max="14088" width="29.85546875" style="53" customWidth="1"/>
    <col min="14089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8.85546875" style="53"/>
    <col min="14344" max="14344" width="29.85546875" style="53" customWidth="1"/>
    <col min="14345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8.85546875" style="53"/>
    <col min="14600" max="14600" width="29.85546875" style="53" customWidth="1"/>
    <col min="14601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8.85546875" style="53"/>
    <col min="14856" max="14856" width="29.85546875" style="53" customWidth="1"/>
    <col min="14857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8.85546875" style="53"/>
    <col min="15112" max="15112" width="29.85546875" style="53" customWidth="1"/>
    <col min="15113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8.85546875" style="53"/>
    <col min="15368" max="15368" width="29.85546875" style="53" customWidth="1"/>
    <col min="15369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8.85546875" style="53"/>
    <col min="15624" max="15624" width="29.85546875" style="53" customWidth="1"/>
    <col min="15625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8.85546875" style="53"/>
    <col min="15880" max="15880" width="29.85546875" style="53" customWidth="1"/>
    <col min="15881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8.85546875" style="53"/>
    <col min="16136" max="16136" width="29.85546875" style="53" customWidth="1"/>
    <col min="16137" max="16384" width="8.85546875" style="53"/>
  </cols>
  <sheetData>
    <row r="1" spans="1:11" x14ac:dyDescent="0.3">
      <c r="E1" s="54"/>
      <c r="F1" s="232" t="s">
        <v>433</v>
      </c>
    </row>
    <row r="2" spans="1:11" x14ac:dyDescent="0.3">
      <c r="E2" s="57"/>
    </row>
    <row r="3" spans="1:11" ht="55.9" customHeight="1" x14ac:dyDescent="0.3">
      <c r="A3" s="1255" t="s">
        <v>696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329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37.5" customHeight="1" x14ac:dyDescent="0.3">
      <c r="A10" s="70">
        <v>1</v>
      </c>
      <c r="B10" s="70">
        <v>2</v>
      </c>
      <c r="C10" s="70">
        <v>3</v>
      </c>
      <c r="D10" s="70">
        <v>4</v>
      </c>
      <c r="E10" s="70">
        <v>5</v>
      </c>
      <c r="F10" s="305" t="s">
        <v>333</v>
      </c>
    </row>
    <row r="11" spans="1:11" ht="112.5" x14ac:dyDescent="0.3">
      <c r="A11" s="65">
        <v>1</v>
      </c>
      <c r="B11" s="66" t="s">
        <v>38</v>
      </c>
      <c r="C11" s="67">
        <v>25</v>
      </c>
      <c r="D11" s="67">
        <v>12</v>
      </c>
      <c r="E11" s="868">
        <f>F11/C11/D11</f>
        <v>584.14666666666665</v>
      </c>
      <c r="F11" s="109">
        <v>175244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175244</v>
      </c>
    </row>
    <row r="16" spans="1:11" s="42" customFormat="1" ht="23.25" customHeight="1" x14ac:dyDescent="0.25">
      <c r="A16" s="696" t="s">
        <v>762</v>
      </c>
      <c r="C16" s="241"/>
      <c r="E16" s="864" t="s">
        <v>1101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60" zoomScaleNormal="75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8.85546875" style="53"/>
    <col min="8" max="8" width="29.85546875" style="53" customWidth="1"/>
    <col min="9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8.85546875" style="53"/>
    <col min="264" max="264" width="29.85546875" style="53" customWidth="1"/>
    <col min="265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8.85546875" style="53"/>
    <col min="520" max="520" width="29.85546875" style="53" customWidth="1"/>
    <col min="521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8.85546875" style="53"/>
    <col min="776" max="776" width="29.85546875" style="53" customWidth="1"/>
    <col min="777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8.85546875" style="53"/>
    <col min="1032" max="1032" width="29.85546875" style="53" customWidth="1"/>
    <col min="1033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8.85546875" style="53"/>
    <col min="1288" max="1288" width="29.85546875" style="53" customWidth="1"/>
    <col min="1289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8.85546875" style="53"/>
    <col min="1544" max="1544" width="29.85546875" style="53" customWidth="1"/>
    <col min="1545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8.85546875" style="53"/>
    <col min="1800" max="1800" width="29.85546875" style="53" customWidth="1"/>
    <col min="1801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8.85546875" style="53"/>
    <col min="2056" max="2056" width="29.85546875" style="53" customWidth="1"/>
    <col min="2057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8.85546875" style="53"/>
    <col min="2312" max="2312" width="29.85546875" style="53" customWidth="1"/>
    <col min="2313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8.85546875" style="53"/>
    <col min="2568" max="2568" width="29.85546875" style="53" customWidth="1"/>
    <col min="2569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8.85546875" style="53"/>
    <col min="2824" max="2824" width="29.85546875" style="53" customWidth="1"/>
    <col min="2825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8.85546875" style="53"/>
    <col min="3080" max="3080" width="29.85546875" style="53" customWidth="1"/>
    <col min="3081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8.85546875" style="53"/>
    <col min="3336" max="3336" width="29.85546875" style="53" customWidth="1"/>
    <col min="3337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8.85546875" style="53"/>
    <col min="3592" max="3592" width="29.85546875" style="53" customWidth="1"/>
    <col min="3593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8.85546875" style="53"/>
    <col min="3848" max="3848" width="29.85546875" style="53" customWidth="1"/>
    <col min="3849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8.85546875" style="53"/>
    <col min="4104" max="4104" width="29.85546875" style="53" customWidth="1"/>
    <col min="4105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8.85546875" style="53"/>
    <col min="4360" max="4360" width="29.85546875" style="53" customWidth="1"/>
    <col min="4361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8.85546875" style="53"/>
    <col min="4616" max="4616" width="29.85546875" style="53" customWidth="1"/>
    <col min="4617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8.85546875" style="53"/>
    <col min="4872" max="4872" width="29.85546875" style="53" customWidth="1"/>
    <col min="4873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8.85546875" style="53"/>
    <col min="5128" max="5128" width="29.85546875" style="53" customWidth="1"/>
    <col min="5129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8.85546875" style="53"/>
    <col min="5384" max="5384" width="29.85546875" style="53" customWidth="1"/>
    <col min="5385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8.85546875" style="53"/>
    <col min="5640" max="5640" width="29.85546875" style="53" customWidth="1"/>
    <col min="5641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8.85546875" style="53"/>
    <col min="5896" max="5896" width="29.85546875" style="53" customWidth="1"/>
    <col min="5897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8.85546875" style="53"/>
    <col min="6152" max="6152" width="29.85546875" style="53" customWidth="1"/>
    <col min="6153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8.85546875" style="53"/>
    <col min="6408" max="6408" width="29.85546875" style="53" customWidth="1"/>
    <col min="6409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8.85546875" style="53"/>
    <col min="6664" max="6664" width="29.85546875" style="53" customWidth="1"/>
    <col min="6665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8.85546875" style="53"/>
    <col min="6920" max="6920" width="29.85546875" style="53" customWidth="1"/>
    <col min="6921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8.85546875" style="53"/>
    <col min="7176" max="7176" width="29.85546875" style="53" customWidth="1"/>
    <col min="7177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8.85546875" style="53"/>
    <col min="7432" max="7432" width="29.85546875" style="53" customWidth="1"/>
    <col min="7433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8.85546875" style="53"/>
    <col min="7688" max="7688" width="29.85546875" style="53" customWidth="1"/>
    <col min="7689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8.85546875" style="53"/>
    <col min="7944" max="7944" width="29.85546875" style="53" customWidth="1"/>
    <col min="7945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8.85546875" style="53"/>
    <col min="8200" max="8200" width="29.85546875" style="53" customWidth="1"/>
    <col min="8201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8.85546875" style="53"/>
    <col min="8456" max="8456" width="29.85546875" style="53" customWidth="1"/>
    <col min="8457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8.85546875" style="53"/>
    <col min="8712" max="8712" width="29.85546875" style="53" customWidth="1"/>
    <col min="8713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8.85546875" style="53"/>
    <col min="8968" max="8968" width="29.85546875" style="53" customWidth="1"/>
    <col min="8969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8.85546875" style="53"/>
    <col min="9224" max="9224" width="29.85546875" style="53" customWidth="1"/>
    <col min="9225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8.85546875" style="53"/>
    <col min="9480" max="9480" width="29.85546875" style="53" customWidth="1"/>
    <col min="9481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8.85546875" style="53"/>
    <col min="9736" max="9736" width="29.85546875" style="53" customWidth="1"/>
    <col min="9737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8.85546875" style="53"/>
    <col min="9992" max="9992" width="29.85546875" style="53" customWidth="1"/>
    <col min="9993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8.85546875" style="53"/>
    <col min="10248" max="10248" width="29.85546875" style="53" customWidth="1"/>
    <col min="10249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8.85546875" style="53"/>
    <col min="10504" max="10504" width="29.85546875" style="53" customWidth="1"/>
    <col min="10505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8.85546875" style="53"/>
    <col min="10760" max="10760" width="29.85546875" style="53" customWidth="1"/>
    <col min="10761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8.85546875" style="53"/>
    <col min="11016" max="11016" width="29.85546875" style="53" customWidth="1"/>
    <col min="11017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8.85546875" style="53"/>
    <col min="11272" max="11272" width="29.85546875" style="53" customWidth="1"/>
    <col min="11273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8.85546875" style="53"/>
    <col min="11528" max="11528" width="29.85546875" style="53" customWidth="1"/>
    <col min="11529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8.85546875" style="53"/>
    <col min="11784" max="11784" width="29.85546875" style="53" customWidth="1"/>
    <col min="11785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8.85546875" style="53"/>
    <col min="12040" max="12040" width="29.85546875" style="53" customWidth="1"/>
    <col min="12041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8.85546875" style="53"/>
    <col min="12296" max="12296" width="29.85546875" style="53" customWidth="1"/>
    <col min="12297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8.85546875" style="53"/>
    <col min="12552" max="12552" width="29.85546875" style="53" customWidth="1"/>
    <col min="12553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8.85546875" style="53"/>
    <col min="12808" max="12808" width="29.85546875" style="53" customWidth="1"/>
    <col min="12809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8.85546875" style="53"/>
    <col min="13064" max="13064" width="29.85546875" style="53" customWidth="1"/>
    <col min="13065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8.85546875" style="53"/>
    <col min="13320" max="13320" width="29.85546875" style="53" customWidth="1"/>
    <col min="13321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8.85546875" style="53"/>
    <col min="13576" max="13576" width="29.85546875" style="53" customWidth="1"/>
    <col min="13577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8.85546875" style="53"/>
    <col min="13832" max="13832" width="29.85546875" style="53" customWidth="1"/>
    <col min="13833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8.85546875" style="53"/>
    <col min="14088" max="14088" width="29.85546875" style="53" customWidth="1"/>
    <col min="14089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8.85546875" style="53"/>
    <col min="14344" max="14344" width="29.85546875" style="53" customWidth="1"/>
    <col min="14345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8.85546875" style="53"/>
    <col min="14600" max="14600" width="29.85546875" style="53" customWidth="1"/>
    <col min="14601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8.85546875" style="53"/>
    <col min="14856" max="14856" width="29.85546875" style="53" customWidth="1"/>
    <col min="14857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8.85546875" style="53"/>
    <col min="15112" max="15112" width="29.85546875" style="53" customWidth="1"/>
    <col min="15113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8.85546875" style="53"/>
    <col min="15368" max="15368" width="29.85546875" style="53" customWidth="1"/>
    <col min="15369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8.85546875" style="53"/>
    <col min="15624" max="15624" width="29.85546875" style="53" customWidth="1"/>
    <col min="15625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8.85546875" style="53"/>
    <col min="15880" max="15880" width="29.85546875" style="53" customWidth="1"/>
    <col min="15881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8.85546875" style="53"/>
    <col min="16136" max="16136" width="29.85546875" style="53" customWidth="1"/>
    <col min="16137" max="16384" width="8.85546875" style="53"/>
  </cols>
  <sheetData>
    <row r="1" spans="1:11" x14ac:dyDescent="0.3">
      <c r="E1" s="54"/>
      <c r="F1" s="232" t="s">
        <v>433</v>
      </c>
    </row>
    <row r="2" spans="1:11" x14ac:dyDescent="0.3">
      <c r="E2" s="57"/>
    </row>
    <row r="3" spans="1:11" ht="55.9" customHeight="1" x14ac:dyDescent="0.3">
      <c r="A3" s="1255" t="s">
        <v>579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329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37.5" customHeight="1" x14ac:dyDescent="0.3">
      <c r="A10" s="70">
        <v>1</v>
      </c>
      <c r="B10" s="70">
        <v>2</v>
      </c>
      <c r="C10" s="70">
        <v>3</v>
      </c>
      <c r="D10" s="70">
        <v>4</v>
      </c>
      <c r="E10" s="70">
        <v>5</v>
      </c>
      <c r="F10" s="305" t="s">
        <v>333</v>
      </c>
    </row>
    <row r="11" spans="1:11" ht="112.5" x14ac:dyDescent="0.3">
      <c r="A11" s="65">
        <v>1</v>
      </c>
      <c r="B11" s="66" t="s">
        <v>38</v>
      </c>
      <c r="C11" s="67">
        <v>25</v>
      </c>
      <c r="D11" s="67">
        <v>12</v>
      </c>
      <c r="E11" s="868">
        <f>F11/C11/D11</f>
        <v>584.14666666666665</v>
      </c>
      <c r="F11" s="109">
        <v>175244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175244</v>
      </c>
    </row>
    <row r="16" spans="1:11" s="42" customFormat="1" ht="23.25" customHeight="1" x14ac:dyDescent="0.25">
      <c r="A16" s="696" t="s">
        <v>762</v>
      </c>
      <c r="C16" s="241"/>
      <c r="E16" s="864" t="s">
        <v>1101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99FF"/>
    <pageSetUpPr fitToPage="1"/>
  </sheetPr>
  <dimension ref="A1:K20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32" t="s">
        <v>448</v>
      </c>
    </row>
    <row r="2" spans="1:11" x14ac:dyDescent="0.3">
      <c r="E2" s="57"/>
    </row>
    <row r="3" spans="1:11" ht="55.9" customHeight="1" x14ac:dyDescent="0.3">
      <c r="A3" s="1255" t="s">
        <v>508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24.75" customHeight="1" x14ac:dyDescent="0.2">
      <c r="A10" s="62">
        <v>1</v>
      </c>
      <c r="B10" s="62">
        <v>2</v>
      </c>
      <c r="C10" s="62">
        <v>3</v>
      </c>
      <c r="D10" s="62">
        <v>4</v>
      </c>
      <c r="E10" s="62">
        <v>5</v>
      </c>
      <c r="F10" s="85" t="s">
        <v>333</v>
      </c>
    </row>
    <row r="11" spans="1:11" ht="112.5" x14ac:dyDescent="0.3">
      <c r="A11" s="65">
        <v>1</v>
      </c>
      <c r="B11" s="66" t="s">
        <v>38</v>
      </c>
      <c r="C11" s="67"/>
      <c r="D11" s="67">
        <v>12</v>
      </c>
      <c r="E11" s="68"/>
      <c r="F11" s="199">
        <f>C11*D11*E11</f>
        <v>0</v>
      </c>
    </row>
    <row r="12" spans="1:11" hidden="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hidden="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0</v>
      </c>
      <c r="G14" s="200"/>
    </row>
    <row r="16" spans="1:11" s="42" customFormat="1" ht="23.25" customHeight="1" x14ac:dyDescent="0.25">
      <c r="A16" s="696" t="s">
        <v>762</v>
      </c>
      <c r="C16" s="241"/>
      <c r="E16" s="864" t="s">
        <v>1101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458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43.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267" customFormat="1" ht="23.25" customHeight="1" x14ac:dyDescent="0.25">
      <c r="A14" s="696" t="s">
        <v>762</v>
      </c>
      <c r="C14" s="242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267" customFormat="1" ht="23.25" customHeight="1" x14ac:dyDescent="0.25">
      <c r="A17" s="239" t="s">
        <v>133</v>
      </c>
      <c r="C17" s="242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32" t="s">
        <v>448</v>
      </c>
    </row>
    <row r="2" spans="1:11" x14ac:dyDescent="0.3">
      <c r="E2" s="57"/>
    </row>
    <row r="3" spans="1:11" ht="55.9" customHeight="1" x14ac:dyDescent="0.3">
      <c r="A3" s="1255" t="s">
        <v>697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24.75" customHeight="1" x14ac:dyDescent="0.2">
      <c r="A10" s="62">
        <v>1</v>
      </c>
      <c r="B10" s="62">
        <v>2</v>
      </c>
      <c r="C10" s="62">
        <v>3</v>
      </c>
      <c r="D10" s="62">
        <v>4</v>
      </c>
      <c r="E10" s="62">
        <v>5</v>
      </c>
      <c r="F10" s="85" t="s">
        <v>333</v>
      </c>
    </row>
    <row r="11" spans="1:11" ht="112.5" x14ac:dyDescent="0.3">
      <c r="A11" s="65">
        <v>1</v>
      </c>
      <c r="B11" s="66" t="s">
        <v>38</v>
      </c>
      <c r="C11" s="67"/>
      <c r="D11" s="67">
        <v>12</v>
      </c>
      <c r="E11" s="68"/>
      <c r="F11" s="199">
        <f>C11*D11*E11</f>
        <v>0</v>
      </c>
    </row>
    <row r="12" spans="1:11" hidden="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hidden="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0</v>
      </c>
      <c r="G14" s="200"/>
    </row>
    <row r="16" spans="1:11" s="42" customFormat="1" ht="23.25" customHeight="1" x14ac:dyDescent="0.25">
      <c r="A16" s="696" t="s">
        <v>762</v>
      </c>
      <c r="C16" s="241"/>
      <c r="E16" s="864" t="s">
        <v>1101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85" zoomScaleNormal="75" zoomScaleSheetLayoutView="85" workbookViewId="0">
      <selection activeCell="N14" sqref="N14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4.28515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32" t="s">
        <v>448</v>
      </c>
    </row>
    <row r="2" spans="1:11" x14ac:dyDescent="0.3">
      <c r="E2" s="57"/>
    </row>
    <row r="3" spans="1:11" ht="55.9" customHeight="1" x14ac:dyDescent="0.3">
      <c r="A3" s="1255" t="s">
        <v>580</v>
      </c>
      <c r="B3" s="1255"/>
      <c r="C3" s="1255"/>
      <c r="D3" s="1255"/>
      <c r="E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18" customHeight="1" x14ac:dyDescent="0.3">
      <c r="A6" s="279" t="s">
        <v>515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59" t="s">
        <v>282</v>
      </c>
      <c r="B9" s="59" t="s">
        <v>297</v>
      </c>
      <c r="C9" s="60" t="s">
        <v>343</v>
      </c>
      <c r="D9" s="60" t="s">
        <v>340</v>
      </c>
      <c r="E9" s="60" t="s">
        <v>344</v>
      </c>
      <c r="F9" s="61" t="s">
        <v>300</v>
      </c>
    </row>
    <row r="10" spans="1:11" s="51" customFormat="1" ht="24.75" customHeight="1" x14ac:dyDescent="0.2">
      <c r="A10" s="62">
        <v>1</v>
      </c>
      <c r="B10" s="62">
        <v>2</v>
      </c>
      <c r="C10" s="62">
        <v>3</v>
      </c>
      <c r="D10" s="62">
        <v>4</v>
      </c>
      <c r="E10" s="62">
        <v>5</v>
      </c>
      <c r="F10" s="85" t="s">
        <v>333</v>
      </c>
    </row>
    <row r="11" spans="1:11" ht="112.5" x14ac:dyDescent="0.3">
      <c r="A11" s="65">
        <v>1</v>
      </c>
      <c r="B11" s="66" t="s">
        <v>38</v>
      </c>
      <c r="C11" s="67"/>
      <c r="D11" s="67">
        <v>12</v>
      </c>
      <c r="E11" s="68"/>
      <c r="F11" s="199">
        <f>C11*D11*E11</f>
        <v>0</v>
      </c>
    </row>
    <row r="12" spans="1:11" hidden="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hidden="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98"/>
      <c r="B14" s="69" t="s">
        <v>295</v>
      </c>
      <c r="C14" s="107" t="s">
        <v>305</v>
      </c>
      <c r="D14" s="107" t="s">
        <v>305</v>
      </c>
      <c r="E14" s="107" t="s">
        <v>305</v>
      </c>
      <c r="F14" s="110">
        <f>F11</f>
        <v>0</v>
      </c>
      <c r="G14" s="200"/>
    </row>
    <row r="16" spans="1:11" s="42" customFormat="1" ht="23.25" customHeight="1" x14ac:dyDescent="0.25">
      <c r="A16" s="696" t="s">
        <v>762</v>
      </c>
      <c r="C16" s="241"/>
      <c r="E16" s="864" t="s">
        <v>1101</v>
      </c>
      <c r="F16" s="240"/>
      <c r="I16" s="296"/>
    </row>
    <row r="17" spans="1:9" s="297" customFormat="1" ht="12.75" x14ac:dyDescent="0.25">
      <c r="C17" s="298" t="s">
        <v>131</v>
      </c>
      <c r="E17" s="298" t="s">
        <v>132</v>
      </c>
      <c r="F17" s="299"/>
      <c r="I17" s="299"/>
    </row>
    <row r="18" spans="1:9" s="41" customFormat="1" ht="15.75" x14ac:dyDescent="0.25">
      <c r="F18" s="300"/>
      <c r="I18" s="300"/>
    </row>
    <row r="19" spans="1:9" s="42" customFormat="1" ht="23.25" customHeight="1" x14ac:dyDescent="0.25">
      <c r="A19" s="48" t="s">
        <v>133</v>
      </c>
      <c r="C19" s="241"/>
      <c r="E19" s="869" t="s">
        <v>1104</v>
      </c>
      <c r="F19" s="240"/>
      <c r="I19" s="296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3" zoomScale="80" zoomScaleSheetLayoutView="80" workbookViewId="0">
      <selection activeCell="R39" sqref="R39"/>
    </sheetView>
  </sheetViews>
  <sheetFormatPr defaultRowHeight="18.75" x14ac:dyDescent="0.3"/>
  <cols>
    <col min="1" max="1" width="8" style="122" customWidth="1"/>
    <col min="2" max="2" width="118.140625" style="122" customWidth="1"/>
    <col min="3" max="3" width="21.42578125" style="122" customWidth="1"/>
    <col min="4" max="4" width="24" style="122" customWidth="1"/>
    <col min="5" max="5" width="29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9.140625" style="122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606</v>
      </c>
      <c r="B3" s="1269"/>
      <c r="C3" s="1269"/>
      <c r="D3" s="1269"/>
      <c r="E3" s="1269"/>
      <c r="F3" s="1269"/>
      <c r="G3" s="143"/>
      <c r="H3" s="143"/>
      <c r="I3" s="144"/>
    </row>
    <row r="4" spans="1:11" s="277" customFormat="1" ht="27" customHeight="1" x14ac:dyDescent="0.3">
      <c r="A4" s="276" t="s">
        <v>1129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24"/>
    </row>
    <row r="9" spans="1:11" x14ac:dyDescent="0.3">
      <c r="A9" s="1352" t="s">
        <v>282</v>
      </c>
      <c r="B9" s="1352" t="s">
        <v>297</v>
      </c>
      <c r="C9" s="1353" t="s">
        <v>367</v>
      </c>
      <c r="D9" s="1354"/>
      <c r="E9" s="1353" t="s">
        <v>368</v>
      </c>
      <c r="F9" s="1354"/>
    </row>
    <row r="10" spans="1:11" ht="75" customHeight="1" x14ac:dyDescent="0.3">
      <c r="A10" s="1352"/>
      <c r="B10" s="1352"/>
      <c r="C10" s="900" t="s">
        <v>354</v>
      </c>
      <c r="D10" s="900" t="s">
        <v>369</v>
      </c>
      <c r="E10" s="900" t="s">
        <v>354</v>
      </c>
      <c r="F10" s="900" t="s">
        <v>369</v>
      </c>
    </row>
    <row r="11" spans="1:11" x14ac:dyDescent="0.3">
      <c r="A11" s="900">
        <v>1</v>
      </c>
      <c r="B11" s="900">
        <v>2</v>
      </c>
      <c r="C11" s="901">
        <v>3</v>
      </c>
      <c r="D11" s="901">
        <v>4</v>
      </c>
      <c r="E11" s="901">
        <v>5</v>
      </c>
      <c r="F11" s="902">
        <v>6</v>
      </c>
      <c r="G11" s="306" t="s">
        <v>357</v>
      </c>
      <c r="H11" s="306" t="s">
        <v>302</v>
      </c>
      <c r="I11" s="306" t="s">
        <v>303</v>
      </c>
    </row>
    <row r="12" spans="1:11" s="123" customFormat="1" x14ac:dyDescent="0.3">
      <c r="A12" s="903">
        <v>1</v>
      </c>
      <c r="B12" s="904" t="s">
        <v>370</v>
      </c>
      <c r="C12" s="905" t="s">
        <v>305</v>
      </c>
      <c r="D12" s="906">
        <f>SUM(D14:D34)</f>
        <v>0</v>
      </c>
      <c r="E12" s="907" t="s">
        <v>305</v>
      </c>
      <c r="F12" s="908">
        <f>SUM(F13:F34)</f>
        <v>0</v>
      </c>
      <c r="G12" s="804"/>
      <c r="H12" s="310"/>
      <c r="I12" s="311"/>
    </row>
    <row r="13" spans="1:11" hidden="1" x14ac:dyDescent="0.3">
      <c r="A13" s="909"/>
      <c r="B13" s="910" t="s">
        <v>199</v>
      </c>
      <c r="C13" s="911"/>
      <c r="D13" s="912"/>
      <c r="E13" s="911"/>
      <c r="F13" s="913"/>
      <c r="G13" s="804"/>
      <c r="H13" s="310"/>
      <c r="I13" s="311">
        <f t="shared" ref="I13:I76" si="0">F13-H13</f>
        <v>0</v>
      </c>
    </row>
    <row r="14" spans="1:11" hidden="1" x14ac:dyDescent="0.3">
      <c r="A14" s="909"/>
      <c r="B14" s="320"/>
      <c r="C14" s="911"/>
      <c r="D14" s="912"/>
      <c r="E14" s="911"/>
      <c r="F14" s="913"/>
      <c r="G14" s="804"/>
      <c r="H14" s="310"/>
      <c r="I14" s="311">
        <f t="shared" si="0"/>
        <v>0</v>
      </c>
    </row>
    <row r="15" spans="1:11" hidden="1" x14ac:dyDescent="0.3">
      <c r="A15" s="909"/>
      <c r="B15" s="320"/>
      <c r="C15" s="911"/>
      <c r="D15" s="912"/>
      <c r="E15" s="911"/>
      <c r="F15" s="913"/>
      <c r="G15" s="804"/>
      <c r="H15" s="310"/>
      <c r="I15" s="311">
        <f t="shared" si="0"/>
        <v>0</v>
      </c>
    </row>
    <row r="16" spans="1:11" hidden="1" x14ac:dyDescent="0.3">
      <c r="A16" s="909"/>
      <c r="B16" s="320"/>
      <c r="C16" s="911"/>
      <c r="D16" s="912"/>
      <c r="E16" s="911"/>
      <c r="F16" s="913"/>
      <c r="G16" s="804"/>
      <c r="H16" s="310"/>
      <c r="I16" s="311">
        <f t="shared" si="0"/>
        <v>0</v>
      </c>
    </row>
    <row r="17" spans="1:9" hidden="1" x14ac:dyDescent="0.3">
      <c r="A17" s="909"/>
      <c r="B17" s="320"/>
      <c r="C17" s="911"/>
      <c r="D17" s="912"/>
      <c r="E17" s="911"/>
      <c r="F17" s="913"/>
      <c r="G17" s="804"/>
      <c r="H17" s="310"/>
      <c r="I17" s="311">
        <f t="shared" si="0"/>
        <v>0</v>
      </c>
    </row>
    <row r="18" spans="1:9" hidden="1" x14ac:dyDescent="0.3">
      <c r="A18" s="909"/>
      <c r="B18" s="320"/>
      <c r="C18" s="911"/>
      <c r="D18" s="912"/>
      <c r="E18" s="911"/>
      <c r="F18" s="913"/>
      <c r="G18" s="804"/>
      <c r="H18" s="310"/>
      <c r="I18" s="311">
        <f t="shared" si="0"/>
        <v>0</v>
      </c>
    </row>
    <row r="19" spans="1:9" hidden="1" x14ac:dyDescent="0.3">
      <c r="A19" s="909"/>
      <c r="B19" s="320"/>
      <c r="C19" s="911"/>
      <c r="D19" s="912"/>
      <c r="E19" s="911"/>
      <c r="F19" s="913"/>
      <c r="G19" s="804"/>
      <c r="H19" s="310"/>
      <c r="I19" s="311">
        <f t="shared" si="0"/>
        <v>0</v>
      </c>
    </row>
    <row r="20" spans="1:9" hidden="1" x14ac:dyDescent="0.3">
      <c r="A20" s="909"/>
      <c r="B20" s="320"/>
      <c r="C20" s="911"/>
      <c r="D20" s="912"/>
      <c r="E20" s="911"/>
      <c r="F20" s="913"/>
      <c r="G20" s="804"/>
      <c r="H20" s="310"/>
      <c r="I20" s="311">
        <f t="shared" si="0"/>
        <v>0</v>
      </c>
    </row>
    <row r="21" spans="1:9" hidden="1" x14ac:dyDescent="0.3">
      <c r="A21" s="909"/>
      <c r="B21" s="320"/>
      <c r="C21" s="911"/>
      <c r="D21" s="912"/>
      <c r="E21" s="911"/>
      <c r="F21" s="913"/>
      <c r="G21" s="804"/>
      <c r="H21" s="310"/>
      <c r="I21" s="311">
        <f t="shared" si="0"/>
        <v>0</v>
      </c>
    </row>
    <row r="22" spans="1:9" hidden="1" x14ac:dyDescent="0.3">
      <c r="A22" s="909"/>
      <c r="B22" s="320"/>
      <c r="C22" s="911"/>
      <c r="D22" s="912"/>
      <c r="E22" s="911"/>
      <c r="F22" s="913"/>
      <c r="G22" s="804"/>
      <c r="H22" s="310"/>
      <c r="I22" s="311">
        <f t="shared" si="0"/>
        <v>0</v>
      </c>
    </row>
    <row r="23" spans="1:9" hidden="1" x14ac:dyDescent="0.3">
      <c r="A23" s="909"/>
      <c r="B23" s="320"/>
      <c r="C23" s="911"/>
      <c r="D23" s="912"/>
      <c r="E23" s="911"/>
      <c r="F23" s="913"/>
      <c r="G23" s="804"/>
      <c r="H23" s="310"/>
      <c r="I23" s="311">
        <f t="shared" si="0"/>
        <v>0</v>
      </c>
    </row>
    <row r="24" spans="1:9" hidden="1" x14ac:dyDescent="0.3">
      <c r="A24" s="909"/>
      <c r="B24" s="320"/>
      <c r="C24" s="911"/>
      <c r="D24" s="912"/>
      <c r="E24" s="911"/>
      <c r="F24" s="913"/>
      <c r="G24" s="804"/>
      <c r="H24" s="310"/>
      <c r="I24" s="311">
        <f t="shared" si="0"/>
        <v>0</v>
      </c>
    </row>
    <row r="25" spans="1:9" hidden="1" x14ac:dyDescent="0.3">
      <c r="A25" s="909"/>
      <c r="B25" s="320"/>
      <c r="C25" s="911"/>
      <c r="D25" s="912"/>
      <c r="E25" s="911"/>
      <c r="F25" s="913"/>
      <c r="G25" s="804"/>
      <c r="H25" s="310"/>
      <c r="I25" s="311">
        <f t="shared" si="0"/>
        <v>0</v>
      </c>
    </row>
    <row r="26" spans="1:9" hidden="1" x14ac:dyDescent="0.3">
      <c r="A26" s="909"/>
      <c r="B26" s="320"/>
      <c r="C26" s="911"/>
      <c r="D26" s="912"/>
      <c r="E26" s="911"/>
      <c r="F26" s="913"/>
      <c r="G26" s="804"/>
      <c r="H26" s="310"/>
      <c r="I26" s="311">
        <f t="shared" si="0"/>
        <v>0</v>
      </c>
    </row>
    <row r="27" spans="1:9" hidden="1" x14ac:dyDescent="0.3">
      <c r="A27" s="909"/>
      <c r="B27" s="320"/>
      <c r="C27" s="911"/>
      <c r="D27" s="912"/>
      <c r="E27" s="911"/>
      <c r="F27" s="913"/>
      <c r="G27" s="804"/>
      <c r="H27" s="310"/>
      <c r="I27" s="311">
        <f t="shared" si="0"/>
        <v>0</v>
      </c>
    </row>
    <row r="28" spans="1:9" hidden="1" x14ac:dyDescent="0.3">
      <c r="A28" s="909"/>
      <c r="B28" s="320"/>
      <c r="C28" s="911"/>
      <c r="D28" s="912"/>
      <c r="E28" s="911"/>
      <c r="F28" s="913"/>
      <c r="G28" s="804"/>
      <c r="H28" s="310"/>
      <c r="I28" s="311">
        <f t="shared" si="0"/>
        <v>0</v>
      </c>
    </row>
    <row r="29" spans="1:9" ht="20.25" hidden="1" customHeight="1" x14ac:dyDescent="0.3">
      <c r="A29" s="909"/>
      <c r="B29" s="910"/>
      <c r="C29" s="911"/>
      <c r="D29" s="912"/>
      <c r="E29" s="911"/>
      <c r="F29" s="913"/>
      <c r="G29" s="804"/>
      <c r="H29" s="310"/>
      <c r="I29" s="311">
        <f t="shared" si="0"/>
        <v>0</v>
      </c>
    </row>
    <row r="30" spans="1:9" ht="20.25" hidden="1" customHeight="1" x14ac:dyDescent="0.3">
      <c r="A30" s="909"/>
      <c r="B30" s="910"/>
      <c r="C30" s="911"/>
      <c r="D30" s="912"/>
      <c r="E30" s="911"/>
      <c r="F30" s="913"/>
      <c r="G30" s="804"/>
      <c r="H30" s="310"/>
      <c r="I30" s="311">
        <f t="shared" si="0"/>
        <v>0</v>
      </c>
    </row>
    <row r="31" spans="1:9" ht="22.5" hidden="1" customHeight="1" x14ac:dyDescent="0.3">
      <c r="A31" s="909"/>
      <c r="B31" s="910"/>
      <c r="C31" s="911"/>
      <c r="D31" s="912"/>
      <c r="E31" s="911"/>
      <c r="F31" s="913"/>
      <c r="G31" s="804"/>
      <c r="H31" s="310"/>
      <c r="I31" s="311">
        <f t="shared" si="0"/>
        <v>0</v>
      </c>
    </row>
    <row r="32" spans="1:9" ht="22.5" hidden="1" customHeight="1" x14ac:dyDescent="0.3">
      <c r="A32" s="909"/>
      <c r="B32" s="910"/>
      <c r="C32" s="911"/>
      <c r="D32" s="912"/>
      <c r="E32" s="911"/>
      <c r="F32" s="913"/>
      <c r="G32" s="804"/>
      <c r="H32" s="310"/>
      <c r="I32" s="311">
        <f t="shared" si="0"/>
        <v>0</v>
      </c>
    </row>
    <row r="33" spans="1:9" ht="22.5" hidden="1" customHeight="1" x14ac:dyDescent="0.3">
      <c r="A33" s="909"/>
      <c r="B33" s="910"/>
      <c r="C33" s="911"/>
      <c r="D33" s="912"/>
      <c r="E33" s="911"/>
      <c r="F33" s="913"/>
      <c r="G33" s="804"/>
      <c r="H33" s="310"/>
      <c r="I33" s="311">
        <f t="shared" si="0"/>
        <v>0</v>
      </c>
    </row>
    <row r="34" spans="1:9" hidden="1" x14ac:dyDescent="0.3">
      <c r="A34" s="909"/>
      <c r="B34" s="910"/>
      <c r="C34" s="911"/>
      <c r="D34" s="912"/>
      <c r="E34" s="911"/>
      <c r="F34" s="913"/>
      <c r="G34" s="804"/>
      <c r="H34" s="310"/>
      <c r="I34" s="311">
        <f t="shared" si="0"/>
        <v>0</v>
      </c>
    </row>
    <row r="35" spans="1:9" s="123" customFormat="1" x14ac:dyDescent="0.3">
      <c r="A35" s="903">
        <v>2</v>
      </c>
      <c r="B35" s="904" t="s">
        <v>371</v>
      </c>
      <c r="C35" s="905" t="s">
        <v>305</v>
      </c>
      <c r="D35" s="914">
        <f>SUM(D37:D40)</f>
        <v>0</v>
      </c>
      <c r="E35" s="905" t="s">
        <v>305</v>
      </c>
      <c r="F35" s="915">
        <f>SUM(F36:F40)</f>
        <v>0</v>
      </c>
      <c r="G35" s="804"/>
      <c r="H35" s="310"/>
      <c r="I35" s="311"/>
    </row>
    <row r="36" spans="1:9" hidden="1" x14ac:dyDescent="0.3">
      <c r="A36" s="909"/>
      <c r="B36" s="910" t="s">
        <v>199</v>
      </c>
      <c r="C36" s="911"/>
      <c r="D36" s="912"/>
      <c r="E36" s="911"/>
      <c r="F36" s="913"/>
      <c r="G36" s="804"/>
      <c r="H36" s="310"/>
      <c r="I36" s="311">
        <f t="shared" si="0"/>
        <v>0</v>
      </c>
    </row>
    <row r="37" spans="1:9" ht="21" hidden="1" customHeight="1" x14ac:dyDescent="0.3">
      <c r="A37" s="909"/>
      <c r="B37" s="910"/>
      <c r="C37" s="911"/>
      <c r="D37" s="912" t="s">
        <v>372</v>
      </c>
      <c r="E37" s="911"/>
      <c r="F37" s="913"/>
      <c r="G37" s="804"/>
      <c r="H37" s="310"/>
      <c r="I37" s="311">
        <f t="shared" si="0"/>
        <v>0</v>
      </c>
    </row>
    <row r="38" spans="1:9" hidden="1" x14ac:dyDescent="0.3">
      <c r="A38" s="909"/>
      <c r="B38" s="910"/>
      <c r="C38" s="911"/>
      <c r="D38" s="912"/>
      <c r="E38" s="911"/>
      <c r="F38" s="913"/>
      <c r="G38" s="804"/>
      <c r="H38" s="310"/>
      <c r="I38" s="311">
        <f t="shared" si="0"/>
        <v>0</v>
      </c>
    </row>
    <row r="39" spans="1:9" hidden="1" x14ac:dyDescent="0.3">
      <c r="A39" s="909"/>
      <c r="B39" s="910"/>
      <c r="C39" s="911"/>
      <c r="D39" s="912"/>
      <c r="E39" s="911"/>
      <c r="F39" s="913"/>
      <c r="G39" s="804"/>
      <c r="H39" s="310"/>
      <c r="I39" s="311">
        <f t="shared" si="0"/>
        <v>0</v>
      </c>
    </row>
    <row r="40" spans="1:9" hidden="1" x14ac:dyDescent="0.3">
      <c r="A40" s="909"/>
      <c r="B40" s="910"/>
      <c r="C40" s="911"/>
      <c r="D40" s="912"/>
      <c r="E40" s="911"/>
      <c r="F40" s="913"/>
      <c r="G40" s="804"/>
      <c r="H40" s="310"/>
      <c r="I40" s="311">
        <f t="shared" si="0"/>
        <v>0</v>
      </c>
    </row>
    <row r="41" spans="1:9" s="123" customFormat="1" x14ac:dyDescent="0.3">
      <c r="A41" s="903">
        <v>3</v>
      </c>
      <c r="B41" s="904" t="s">
        <v>373</v>
      </c>
      <c r="C41" s="905" t="s">
        <v>305</v>
      </c>
      <c r="D41" s="914">
        <f>SUM(D43:D57)</f>
        <v>93400</v>
      </c>
      <c r="E41" s="905" t="s">
        <v>305</v>
      </c>
      <c r="F41" s="915">
        <f>SUM(F42:F49)</f>
        <v>0</v>
      </c>
      <c r="G41" s="804"/>
      <c r="H41" s="310"/>
      <c r="I41" s="311"/>
    </row>
    <row r="42" spans="1:9" x14ac:dyDescent="0.3">
      <c r="A42" s="909"/>
      <c r="B42" s="910" t="s">
        <v>199</v>
      </c>
      <c r="C42" s="911"/>
      <c r="D42" s="912"/>
      <c r="E42" s="911"/>
      <c r="F42" s="913"/>
      <c r="G42" s="804"/>
      <c r="H42" s="310"/>
      <c r="I42" s="311">
        <f t="shared" si="0"/>
        <v>0</v>
      </c>
    </row>
    <row r="43" spans="1:9" ht="61.5" customHeight="1" x14ac:dyDescent="0.3">
      <c r="A43" s="909"/>
      <c r="B43" s="916" t="s">
        <v>1130</v>
      </c>
      <c r="C43" s="911">
        <v>1</v>
      </c>
      <c r="D43" s="912">
        <v>93400</v>
      </c>
      <c r="E43" s="911"/>
      <c r="F43" s="913"/>
      <c r="G43" s="804"/>
      <c r="H43" s="310"/>
      <c r="I43" s="311">
        <f t="shared" si="0"/>
        <v>0</v>
      </c>
    </row>
    <row r="44" spans="1:9" ht="23.45" hidden="1" customHeight="1" x14ac:dyDescent="0.3">
      <c r="A44" s="909"/>
      <c r="B44" s="916"/>
      <c r="C44" s="911"/>
      <c r="D44" s="912"/>
      <c r="E44" s="911"/>
      <c r="F44" s="913"/>
      <c r="G44" s="804"/>
      <c r="H44" s="310"/>
      <c r="I44" s="311">
        <f t="shared" si="0"/>
        <v>0</v>
      </c>
    </row>
    <row r="45" spans="1:9" ht="23.45" hidden="1" customHeight="1" x14ac:dyDescent="0.3">
      <c r="A45" s="909"/>
      <c r="B45" s="916"/>
      <c r="C45" s="911"/>
      <c r="D45" s="912"/>
      <c r="E45" s="911"/>
      <c r="F45" s="913"/>
      <c r="G45" s="804"/>
      <c r="H45" s="310"/>
      <c r="I45" s="311">
        <f t="shared" si="0"/>
        <v>0</v>
      </c>
    </row>
    <row r="46" spans="1:9" ht="23.45" hidden="1" customHeight="1" x14ac:dyDescent="0.3">
      <c r="A46" s="909"/>
      <c r="B46" s="916"/>
      <c r="C46" s="911"/>
      <c r="D46" s="912"/>
      <c r="E46" s="911"/>
      <c r="F46" s="913"/>
      <c r="G46" s="804"/>
      <c r="H46" s="310"/>
      <c r="I46" s="311">
        <f t="shared" si="0"/>
        <v>0</v>
      </c>
    </row>
    <row r="47" spans="1:9" ht="23.45" hidden="1" customHeight="1" x14ac:dyDescent="0.3">
      <c r="A47" s="909"/>
      <c r="B47" s="916"/>
      <c r="C47" s="911"/>
      <c r="D47" s="912"/>
      <c r="E47" s="911"/>
      <c r="F47" s="913"/>
      <c r="G47" s="804"/>
      <c r="H47" s="310"/>
      <c r="I47" s="311">
        <f t="shared" si="0"/>
        <v>0</v>
      </c>
    </row>
    <row r="48" spans="1:9" ht="23.45" hidden="1" customHeight="1" x14ac:dyDescent="0.3">
      <c r="A48" s="909"/>
      <c r="B48" s="916"/>
      <c r="C48" s="911"/>
      <c r="D48" s="912"/>
      <c r="E48" s="911"/>
      <c r="F48" s="913"/>
      <c r="G48" s="804"/>
      <c r="H48" s="310"/>
      <c r="I48" s="311">
        <f t="shared" si="0"/>
        <v>0</v>
      </c>
    </row>
    <row r="49" spans="1:9" ht="24" hidden="1" customHeight="1" x14ac:dyDescent="0.3">
      <c r="A49" s="909"/>
      <c r="B49" s="917"/>
      <c r="C49" s="911"/>
      <c r="D49" s="912"/>
      <c r="E49" s="911"/>
      <c r="F49" s="913"/>
      <c r="G49" s="804"/>
      <c r="H49" s="310"/>
      <c r="I49" s="311">
        <f t="shared" si="0"/>
        <v>0</v>
      </c>
    </row>
    <row r="50" spans="1:9" s="123" customFormat="1" ht="20.25" hidden="1" customHeight="1" x14ac:dyDescent="0.3">
      <c r="A50" s="903">
        <v>4</v>
      </c>
      <c r="B50" s="903" t="s">
        <v>374</v>
      </c>
      <c r="C50" s="905" t="s">
        <v>305</v>
      </c>
      <c r="D50" s="914">
        <f>SUM(D57:D57)</f>
        <v>0</v>
      </c>
      <c r="E50" s="905" t="s">
        <v>305</v>
      </c>
      <c r="F50" s="915">
        <f>SUM(F51:F57)</f>
        <v>0</v>
      </c>
      <c r="G50" s="804"/>
      <c r="H50" s="310"/>
      <c r="I50" s="311"/>
    </row>
    <row r="51" spans="1:9" hidden="1" x14ac:dyDescent="0.3">
      <c r="A51" s="909"/>
      <c r="B51" s="916" t="s">
        <v>199</v>
      </c>
      <c r="C51" s="911"/>
      <c r="D51" s="912"/>
      <c r="E51" s="911"/>
      <c r="F51" s="913"/>
      <c r="G51" s="804"/>
      <c r="H51" s="310"/>
      <c r="I51" s="311">
        <f t="shared" si="0"/>
        <v>0</v>
      </c>
    </row>
    <row r="52" spans="1:9" hidden="1" x14ac:dyDescent="0.3">
      <c r="A52" s="909"/>
      <c r="B52" s="321"/>
      <c r="C52" s="911"/>
      <c r="D52" s="912"/>
      <c r="E52" s="911"/>
      <c r="F52" s="913"/>
      <c r="G52" s="804"/>
      <c r="H52" s="310"/>
      <c r="I52" s="311">
        <f t="shared" si="0"/>
        <v>0</v>
      </c>
    </row>
    <row r="53" spans="1:9" hidden="1" x14ac:dyDescent="0.3">
      <c r="A53" s="909"/>
      <c r="B53" s="916"/>
      <c r="C53" s="911"/>
      <c r="D53" s="912"/>
      <c r="E53" s="911"/>
      <c r="F53" s="913"/>
      <c r="G53" s="804"/>
      <c r="H53" s="310"/>
      <c r="I53" s="311">
        <f t="shared" si="0"/>
        <v>0</v>
      </c>
    </row>
    <row r="54" spans="1:9" hidden="1" x14ac:dyDescent="0.3">
      <c r="A54" s="909"/>
      <c r="B54" s="916"/>
      <c r="C54" s="911"/>
      <c r="D54" s="912"/>
      <c r="E54" s="911"/>
      <c r="F54" s="913"/>
      <c r="G54" s="804"/>
      <c r="H54" s="310"/>
      <c r="I54" s="311">
        <f t="shared" si="0"/>
        <v>0</v>
      </c>
    </row>
    <row r="55" spans="1:9" hidden="1" x14ac:dyDescent="0.3">
      <c r="A55" s="909"/>
      <c r="B55" s="916"/>
      <c r="C55" s="911"/>
      <c r="D55" s="912"/>
      <c r="E55" s="911"/>
      <c r="F55" s="913"/>
      <c r="G55" s="804"/>
      <c r="H55" s="310"/>
      <c r="I55" s="311">
        <f t="shared" si="0"/>
        <v>0</v>
      </c>
    </row>
    <row r="56" spans="1:9" hidden="1" x14ac:dyDescent="0.3">
      <c r="A56" s="909"/>
      <c r="B56" s="916"/>
      <c r="C56" s="911"/>
      <c r="D56" s="912"/>
      <c r="E56" s="911"/>
      <c r="F56" s="913"/>
      <c r="G56" s="804"/>
      <c r="H56" s="310"/>
      <c r="I56" s="311">
        <f t="shared" si="0"/>
        <v>0</v>
      </c>
    </row>
    <row r="57" spans="1:9" hidden="1" x14ac:dyDescent="0.3">
      <c r="A57" s="909"/>
      <c r="B57" s="916"/>
      <c r="C57" s="911"/>
      <c r="D57" s="912"/>
      <c r="E57" s="911"/>
      <c r="F57" s="913"/>
      <c r="G57" s="804"/>
      <c r="H57" s="310"/>
      <c r="I57" s="311">
        <f t="shared" si="0"/>
        <v>0</v>
      </c>
    </row>
    <row r="58" spans="1:9" hidden="1" x14ac:dyDescent="0.3">
      <c r="A58" s="903">
        <v>5</v>
      </c>
      <c r="B58" s="903" t="s">
        <v>375</v>
      </c>
      <c r="C58" s="905" t="s">
        <v>305</v>
      </c>
      <c r="D58" s="914">
        <f>SUM(D59:D81)</f>
        <v>0</v>
      </c>
      <c r="E58" s="905" t="s">
        <v>305</v>
      </c>
      <c r="F58" s="915">
        <f>SUM(F59:F81)</f>
        <v>0</v>
      </c>
      <c r="G58" s="804"/>
      <c r="H58" s="310"/>
      <c r="I58" s="311"/>
    </row>
    <row r="59" spans="1:9" hidden="1" x14ac:dyDescent="0.3">
      <c r="A59" s="918"/>
      <c r="B59" s="919" t="s">
        <v>199</v>
      </c>
      <c r="C59" s="911"/>
      <c r="D59" s="912"/>
      <c r="E59" s="911"/>
      <c r="F59" s="913"/>
      <c r="G59" s="804"/>
      <c r="H59" s="310"/>
      <c r="I59" s="311">
        <f t="shared" si="0"/>
        <v>0</v>
      </c>
    </row>
    <row r="60" spans="1:9" hidden="1" x14ac:dyDescent="0.3">
      <c r="A60" s="909"/>
      <c r="B60" s="320"/>
      <c r="C60" s="911"/>
      <c r="D60" s="912"/>
      <c r="E60" s="911"/>
      <c r="F60" s="913"/>
      <c r="G60" s="804"/>
      <c r="H60" s="310"/>
      <c r="I60" s="311">
        <f t="shared" si="0"/>
        <v>0</v>
      </c>
    </row>
    <row r="61" spans="1:9" hidden="1" x14ac:dyDescent="0.3">
      <c r="A61" s="909"/>
      <c r="B61" s="320"/>
      <c r="C61" s="911"/>
      <c r="D61" s="912"/>
      <c r="E61" s="911"/>
      <c r="F61" s="913"/>
      <c r="G61" s="804"/>
      <c r="H61" s="310"/>
      <c r="I61" s="311">
        <f t="shared" si="0"/>
        <v>0</v>
      </c>
    </row>
    <row r="62" spans="1:9" hidden="1" x14ac:dyDescent="0.3">
      <c r="A62" s="909"/>
      <c r="B62" s="320"/>
      <c r="C62" s="911"/>
      <c r="D62" s="912"/>
      <c r="E62" s="911"/>
      <c r="F62" s="913"/>
      <c r="G62" s="804"/>
      <c r="H62" s="310"/>
      <c r="I62" s="311">
        <f t="shared" si="0"/>
        <v>0</v>
      </c>
    </row>
    <row r="63" spans="1:9" hidden="1" x14ac:dyDescent="0.3">
      <c r="A63" s="909"/>
      <c r="B63" s="320"/>
      <c r="C63" s="911"/>
      <c r="D63" s="912"/>
      <c r="E63" s="911"/>
      <c r="F63" s="913"/>
      <c r="G63" s="804"/>
      <c r="H63" s="310"/>
      <c r="I63" s="311">
        <f t="shared" si="0"/>
        <v>0</v>
      </c>
    </row>
    <row r="64" spans="1:9" hidden="1" x14ac:dyDescent="0.3">
      <c r="A64" s="909"/>
      <c r="B64" s="321"/>
      <c r="C64" s="911"/>
      <c r="D64" s="912"/>
      <c r="E64" s="911"/>
      <c r="F64" s="913"/>
      <c r="G64" s="804"/>
      <c r="H64" s="310"/>
      <c r="I64" s="311">
        <f t="shared" si="0"/>
        <v>0</v>
      </c>
    </row>
    <row r="65" spans="1:9" hidden="1" x14ac:dyDescent="0.3">
      <c r="A65" s="909"/>
      <c r="B65" s="320"/>
      <c r="C65" s="911"/>
      <c r="D65" s="912"/>
      <c r="E65" s="911"/>
      <c r="F65" s="913"/>
      <c r="G65" s="804"/>
      <c r="H65" s="310"/>
      <c r="I65" s="311">
        <f t="shared" si="0"/>
        <v>0</v>
      </c>
    </row>
    <row r="66" spans="1:9" hidden="1" x14ac:dyDescent="0.3">
      <c r="A66" s="909"/>
      <c r="B66" s="320"/>
      <c r="C66" s="911"/>
      <c r="D66" s="912"/>
      <c r="E66" s="911"/>
      <c r="F66" s="913"/>
      <c r="G66" s="804"/>
      <c r="H66" s="310"/>
      <c r="I66" s="311"/>
    </row>
    <row r="67" spans="1:9" hidden="1" x14ac:dyDescent="0.3">
      <c r="A67" s="909"/>
      <c r="B67" s="320"/>
      <c r="C67" s="911"/>
      <c r="D67" s="912"/>
      <c r="E67" s="911"/>
      <c r="F67" s="913"/>
      <c r="G67" s="804"/>
      <c r="H67" s="310"/>
      <c r="I67" s="311">
        <f t="shared" si="0"/>
        <v>0</v>
      </c>
    </row>
    <row r="68" spans="1:9" hidden="1" x14ac:dyDescent="0.3">
      <c r="A68" s="909"/>
      <c r="B68" s="320"/>
      <c r="C68" s="911"/>
      <c r="D68" s="912"/>
      <c r="E68" s="911"/>
      <c r="F68" s="913"/>
      <c r="G68" s="804"/>
      <c r="H68" s="310"/>
      <c r="I68" s="311">
        <f t="shared" si="0"/>
        <v>0</v>
      </c>
    </row>
    <row r="69" spans="1:9" hidden="1" x14ac:dyDescent="0.3">
      <c r="A69" s="909"/>
      <c r="B69" s="320"/>
      <c r="C69" s="911"/>
      <c r="D69" s="912"/>
      <c r="E69" s="911"/>
      <c r="F69" s="913"/>
      <c r="G69" s="804"/>
      <c r="H69" s="310"/>
      <c r="I69" s="311">
        <f t="shared" si="0"/>
        <v>0</v>
      </c>
    </row>
    <row r="70" spans="1:9" hidden="1" x14ac:dyDescent="0.3">
      <c r="A70" s="909"/>
      <c r="B70" s="320"/>
      <c r="C70" s="911"/>
      <c r="D70" s="912"/>
      <c r="E70" s="911"/>
      <c r="F70" s="913"/>
      <c r="G70" s="804"/>
      <c r="H70" s="310"/>
      <c r="I70" s="311">
        <f t="shared" si="0"/>
        <v>0</v>
      </c>
    </row>
    <row r="71" spans="1:9" hidden="1" x14ac:dyDescent="0.3">
      <c r="A71" s="909"/>
      <c r="B71" s="320"/>
      <c r="C71" s="911"/>
      <c r="D71" s="912"/>
      <c r="E71" s="911"/>
      <c r="F71" s="913"/>
      <c r="G71" s="804"/>
      <c r="H71" s="310"/>
      <c r="I71" s="311">
        <f t="shared" si="0"/>
        <v>0</v>
      </c>
    </row>
    <row r="72" spans="1:9" hidden="1" x14ac:dyDescent="0.3">
      <c r="A72" s="909"/>
      <c r="B72" s="910"/>
      <c r="C72" s="911"/>
      <c r="D72" s="912"/>
      <c r="E72" s="911"/>
      <c r="F72" s="913"/>
      <c r="G72" s="804"/>
      <c r="H72" s="310"/>
      <c r="I72" s="311">
        <f t="shared" si="0"/>
        <v>0</v>
      </c>
    </row>
    <row r="73" spans="1:9" hidden="1" x14ac:dyDescent="0.3">
      <c r="A73" s="909"/>
      <c r="B73" s="910"/>
      <c r="C73" s="911"/>
      <c r="D73" s="912"/>
      <c r="E73" s="911"/>
      <c r="F73" s="913"/>
      <c r="G73" s="804"/>
      <c r="H73" s="310"/>
      <c r="I73" s="311">
        <f t="shared" si="0"/>
        <v>0</v>
      </c>
    </row>
    <row r="74" spans="1:9" hidden="1" x14ac:dyDescent="0.3">
      <c r="A74" s="909"/>
      <c r="B74" s="910"/>
      <c r="C74" s="911"/>
      <c r="D74" s="912"/>
      <c r="E74" s="911"/>
      <c r="F74" s="913"/>
      <c r="G74" s="804"/>
      <c r="H74" s="310"/>
      <c r="I74" s="311">
        <f t="shared" si="0"/>
        <v>0</v>
      </c>
    </row>
    <row r="75" spans="1:9" hidden="1" x14ac:dyDescent="0.3">
      <c r="A75" s="909"/>
      <c r="B75" s="910"/>
      <c r="C75" s="911"/>
      <c r="D75" s="912"/>
      <c r="E75" s="911"/>
      <c r="F75" s="913"/>
      <c r="G75" s="804"/>
      <c r="H75" s="310"/>
      <c r="I75" s="311">
        <f t="shared" si="0"/>
        <v>0</v>
      </c>
    </row>
    <row r="76" spans="1:9" hidden="1" x14ac:dyDescent="0.3">
      <c r="A76" s="909"/>
      <c r="B76" s="910"/>
      <c r="C76" s="911"/>
      <c r="D76" s="912"/>
      <c r="E76" s="911"/>
      <c r="F76" s="913"/>
      <c r="G76" s="804"/>
      <c r="H76" s="310"/>
      <c r="I76" s="311">
        <f t="shared" si="0"/>
        <v>0</v>
      </c>
    </row>
    <row r="77" spans="1:9" hidden="1" x14ac:dyDescent="0.3">
      <c r="A77" s="909"/>
      <c r="B77" s="910"/>
      <c r="C77" s="911"/>
      <c r="D77" s="912"/>
      <c r="E77" s="911"/>
      <c r="F77" s="913"/>
      <c r="G77" s="804"/>
      <c r="H77" s="310"/>
      <c r="I77" s="311">
        <f>F77-H77</f>
        <v>0</v>
      </c>
    </row>
    <row r="78" spans="1:9" hidden="1" x14ac:dyDescent="0.3">
      <c r="A78" s="909"/>
      <c r="B78" s="910"/>
      <c r="C78" s="911"/>
      <c r="D78" s="912"/>
      <c r="E78" s="911"/>
      <c r="F78" s="913"/>
      <c r="G78" s="804"/>
      <c r="H78" s="310"/>
      <c r="I78" s="311">
        <f>F78-H78</f>
        <v>0</v>
      </c>
    </row>
    <row r="79" spans="1:9" hidden="1" x14ac:dyDescent="0.3">
      <c r="A79" s="909"/>
      <c r="B79" s="916"/>
      <c r="C79" s="911"/>
      <c r="D79" s="912"/>
      <c r="E79" s="911"/>
      <c r="F79" s="920"/>
      <c r="G79" s="804"/>
      <c r="H79" s="310"/>
      <c r="I79" s="311">
        <f>F79-H79</f>
        <v>0</v>
      </c>
    </row>
    <row r="80" spans="1:9" x14ac:dyDescent="0.3">
      <c r="A80" s="909"/>
      <c r="B80" s="910"/>
      <c r="C80" s="911"/>
      <c r="D80" s="912"/>
      <c r="E80" s="911"/>
      <c r="F80" s="913"/>
      <c r="G80" s="804"/>
      <c r="H80" s="310"/>
      <c r="I80" s="311">
        <f>F80-H80</f>
        <v>0</v>
      </c>
    </row>
    <row r="81" spans="1:9" x14ac:dyDescent="0.3">
      <c r="A81" s="909"/>
      <c r="B81" s="910"/>
      <c r="C81" s="911"/>
      <c r="D81" s="912"/>
      <c r="E81" s="911"/>
      <c r="F81" s="913"/>
      <c r="G81" s="804"/>
      <c r="H81" s="310"/>
      <c r="I81" s="311"/>
    </row>
    <row r="82" spans="1:9" s="123" customFormat="1" x14ac:dyDescent="0.3">
      <c r="A82" s="921"/>
      <c r="B82" s="922" t="s">
        <v>295</v>
      </c>
      <c r="C82" s="923" t="s">
        <v>305</v>
      </c>
      <c r="D82" s="924">
        <f>D50+D41+D35+D12+D58</f>
        <v>93400</v>
      </c>
      <c r="E82" s="923" t="s">
        <v>10</v>
      </c>
      <c r="F82" s="925">
        <f>F50+F41+F35+F12+F58</f>
        <v>0</v>
      </c>
      <c r="G82" s="860" t="s">
        <v>366</v>
      </c>
      <c r="H82" s="312">
        <f>SUM(H12:H81)</f>
        <v>0</v>
      </c>
      <c r="I82" s="312">
        <f>SUM(I12:I81)</f>
        <v>0</v>
      </c>
    </row>
    <row r="83" spans="1:9" x14ac:dyDescent="0.3">
      <c r="F83" s="127"/>
    </row>
    <row r="84" spans="1:9" x14ac:dyDescent="0.3">
      <c r="F84" s="127"/>
    </row>
    <row r="85" spans="1:9" x14ac:dyDescent="0.25">
      <c r="A85" s="896" t="s">
        <v>762</v>
      </c>
      <c r="B85" s="898"/>
      <c r="C85" s="898"/>
      <c r="D85" s="897"/>
      <c r="E85" s="898"/>
      <c r="F85" s="897" t="s">
        <v>1131</v>
      </c>
      <c r="G85" s="898"/>
      <c r="H85" s="898"/>
      <c r="I85" s="296"/>
    </row>
    <row r="86" spans="1:9" ht="15" x14ac:dyDescent="0.25">
      <c r="A86" s="297"/>
      <c r="B86" s="297"/>
      <c r="C86" s="297"/>
      <c r="D86" s="899" t="s">
        <v>131</v>
      </c>
      <c r="E86" s="297"/>
      <c r="F86" s="899" t="s">
        <v>132</v>
      </c>
      <c r="G86" s="297"/>
      <c r="H86" s="297"/>
      <c r="I86" s="299"/>
    </row>
    <row r="87" spans="1:9" ht="15.75" x14ac:dyDescent="0.25">
      <c r="A87" s="41"/>
      <c r="B87" s="41"/>
      <c r="C87" s="41"/>
      <c r="D87" s="41"/>
      <c r="E87" s="41"/>
      <c r="F87" s="41"/>
      <c r="G87" s="41"/>
      <c r="H87" s="41"/>
      <c r="I87" s="300"/>
    </row>
    <row r="88" spans="1:9" x14ac:dyDescent="0.25">
      <c r="A88" s="896" t="s">
        <v>133</v>
      </c>
      <c r="B88" s="898"/>
      <c r="C88" s="898"/>
      <c r="D88" s="897"/>
      <c r="E88" s="898"/>
      <c r="F88" s="897" t="s">
        <v>1132</v>
      </c>
      <c r="G88" s="898"/>
      <c r="H88" s="898"/>
      <c r="I88" s="296"/>
    </row>
    <row r="89" spans="1:9" ht="15" x14ac:dyDescent="0.25">
      <c r="A89" s="297"/>
      <c r="B89" s="297"/>
      <c r="C89" s="297"/>
      <c r="D89" s="899" t="s">
        <v>131</v>
      </c>
      <c r="E89" s="297"/>
      <c r="F89" s="899" t="s">
        <v>132</v>
      </c>
      <c r="G89" s="297"/>
      <c r="H89" s="297"/>
      <c r="I89" s="299"/>
    </row>
    <row r="92" spans="1:9" ht="21" x14ac:dyDescent="0.35">
      <c r="B92" s="153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4" zoomScale="80" zoomScaleSheetLayoutView="80" workbookViewId="0">
      <selection activeCell="R39" sqref="R39"/>
    </sheetView>
  </sheetViews>
  <sheetFormatPr defaultRowHeight="18.75" x14ac:dyDescent="0.3"/>
  <cols>
    <col min="1" max="1" width="8" style="122" customWidth="1"/>
    <col min="2" max="2" width="118.140625" style="122" customWidth="1"/>
    <col min="3" max="3" width="21.42578125" style="122" customWidth="1"/>
    <col min="4" max="4" width="24" style="122" customWidth="1"/>
    <col min="5" max="5" width="29" style="122" customWidth="1"/>
    <col min="6" max="6" width="34" style="122" customWidth="1"/>
    <col min="7" max="7" width="26.85546875" style="141" customWidth="1"/>
    <col min="8" max="8" width="23.140625" style="141" customWidth="1"/>
    <col min="9" max="9" width="23.140625" style="142" customWidth="1"/>
    <col min="10" max="10" width="9.140625" style="122"/>
    <col min="11" max="11" width="12.5703125" style="122" bestFit="1" customWidth="1"/>
    <col min="12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1" x14ac:dyDescent="0.3">
      <c r="F1" s="232" t="s">
        <v>436</v>
      </c>
    </row>
    <row r="3" spans="1:11" s="123" customFormat="1" ht="28.9" customHeight="1" x14ac:dyDescent="0.3">
      <c r="A3" s="1263" t="s">
        <v>606</v>
      </c>
      <c r="B3" s="1269"/>
      <c r="C3" s="1269"/>
      <c r="D3" s="1269"/>
      <c r="E3" s="1269"/>
      <c r="F3" s="1269"/>
      <c r="G3" s="143"/>
      <c r="H3" s="143"/>
      <c r="I3" s="144"/>
    </row>
    <row r="4" spans="1:11" s="277" customFormat="1" ht="27" customHeight="1" x14ac:dyDescent="0.3">
      <c r="A4" s="276" t="s">
        <v>1129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773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24"/>
    </row>
    <row r="9" spans="1:11" x14ac:dyDescent="0.3">
      <c r="A9" s="1352" t="s">
        <v>282</v>
      </c>
      <c r="B9" s="1352" t="s">
        <v>297</v>
      </c>
      <c r="C9" s="1353" t="s">
        <v>367</v>
      </c>
      <c r="D9" s="1354"/>
      <c r="E9" s="1353" t="s">
        <v>368</v>
      </c>
      <c r="F9" s="1354"/>
    </row>
    <row r="10" spans="1:11" ht="75" customHeight="1" x14ac:dyDescent="0.3">
      <c r="A10" s="1352"/>
      <c r="B10" s="1352"/>
      <c r="C10" s="900" t="s">
        <v>354</v>
      </c>
      <c r="D10" s="900" t="s">
        <v>369</v>
      </c>
      <c r="E10" s="900" t="s">
        <v>354</v>
      </c>
      <c r="F10" s="900" t="s">
        <v>369</v>
      </c>
    </row>
    <row r="11" spans="1:11" x14ac:dyDescent="0.3">
      <c r="A11" s="900">
        <v>1</v>
      </c>
      <c r="B11" s="900">
        <v>2</v>
      </c>
      <c r="C11" s="901">
        <v>3</v>
      </c>
      <c r="D11" s="901">
        <v>4</v>
      </c>
      <c r="E11" s="901">
        <v>5</v>
      </c>
      <c r="F11" s="902">
        <v>6</v>
      </c>
      <c r="G11" s="306" t="s">
        <v>357</v>
      </c>
      <c r="H11" s="306" t="s">
        <v>302</v>
      </c>
      <c r="I11" s="306" t="s">
        <v>303</v>
      </c>
    </row>
    <row r="12" spans="1:11" s="123" customFormat="1" x14ac:dyDescent="0.3">
      <c r="A12" s="903">
        <v>1</v>
      </c>
      <c r="B12" s="904" t="s">
        <v>370</v>
      </c>
      <c r="C12" s="905" t="s">
        <v>305</v>
      </c>
      <c r="D12" s="906">
        <f>SUM(D14:D34)</f>
        <v>0</v>
      </c>
      <c r="E12" s="907" t="s">
        <v>305</v>
      </c>
      <c r="F12" s="908">
        <f>SUM(F13:F34)</f>
        <v>0</v>
      </c>
      <c r="G12" s="804"/>
      <c r="H12" s="310"/>
      <c r="I12" s="311"/>
    </row>
    <row r="13" spans="1:11" hidden="1" x14ac:dyDescent="0.3">
      <c r="A13" s="909"/>
      <c r="B13" s="910" t="s">
        <v>199</v>
      </c>
      <c r="C13" s="911"/>
      <c r="D13" s="912"/>
      <c r="E13" s="911"/>
      <c r="F13" s="913"/>
      <c r="G13" s="804"/>
      <c r="H13" s="310"/>
      <c r="I13" s="311">
        <f t="shared" ref="I13:I76" si="0">F13-H13</f>
        <v>0</v>
      </c>
    </row>
    <row r="14" spans="1:11" hidden="1" x14ac:dyDescent="0.3">
      <c r="A14" s="909"/>
      <c r="B14" s="320"/>
      <c r="C14" s="911"/>
      <c r="D14" s="912"/>
      <c r="E14" s="911"/>
      <c r="F14" s="913"/>
      <c r="G14" s="804"/>
      <c r="H14" s="310"/>
      <c r="I14" s="311">
        <f t="shared" si="0"/>
        <v>0</v>
      </c>
    </row>
    <row r="15" spans="1:11" hidden="1" x14ac:dyDescent="0.3">
      <c r="A15" s="909"/>
      <c r="B15" s="320"/>
      <c r="C15" s="911"/>
      <c r="D15" s="912"/>
      <c r="E15" s="911"/>
      <c r="F15" s="913"/>
      <c r="G15" s="804"/>
      <c r="H15" s="310"/>
      <c r="I15" s="311">
        <f t="shared" si="0"/>
        <v>0</v>
      </c>
    </row>
    <row r="16" spans="1:11" hidden="1" x14ac:dyDescent="0.3">
      <c r="A16" s="909"/>
      <c r="B16" s="320"/>
      <c r="C16" s="911"/>
      <c r="D16" s="912"/>
      <c r="E16" s="911"/>
      <c r="F16" s="913"/>
      <c r="G16" s="804"/>
      <c r="H16" s="310"/>
      <c r="I16" s="311">
        <f t="shared" si="0"/>
        <v>0</v>
      </c>
    </row>
    <row r="17" spans="1:9" hidden="1" x14ac:dyDescent="0.3">
      <c r="A17" s="909"/>
      <c r="B17" s="320"/>
      <c r="C17" s="911"/>
      <c r="D17" s="912"/>
      <c r="E17" s="911"/>
      <c r="F17" s="913"/>
      <c r="G17" s="804"/>
      <c r="H17" s="310"/>
      <c r="I17" s="311">
        <f t="shared" si="0"/>
        <v>0</v>
      </c>
    </row>
    <row r="18" spans="1:9" hidden="1" x14ac:dyDescent="0.3">
      <c r="A18" s="909"/>
      <c r="B18" s="320"/>
      <c r="C18" s="911"/>
      <c r="D18" s="912"/>
      <c r="E18" s="911"/>
      <c r="F18" s="913"/>
      <c r="G18" s="804"/>
      <c r="H18" s="310"/>
      <c r="I18" s="311">
        <f t="shared" si="0"/>
        <v>0</v>
      </c>
    </row>
    <row r="19" spans="1:9" hidden="1" x14ac:dyDescent="0.3">
      <c r="A19" s="909"/>
      <c r="B19" s="320"/>
      <c r="C19" s="911"/>
      <c r="D19" s="912"/>
      <c r="E19" s="911"/>
      <c r="F19" s="913"/>
      <c r="G19" s="804"/>
      <c r="H19" s="310"/>
      <c r="I19" s="311">
        <f t="shared" si="0"/>
        <v>0</v>
      </c>
    </row>
    <row r="20" spans="1:9" hidden="1" x14ac:dyDescent="0.3">
      <c r="A20" s="909"/>
      <c r="B20" s="320"/>
      <c r="C20" s="911"/>
      <c r="D20" s="912"/>
      <c r="E20" s="911"/>
      <c r="F20" s="913"/>
      <c r="G20" s="804"/>
      <c r="H20" s="310"/>
      <c r="I20" s="311">
        <f t="shared" si="0"/>
        <v>0</v>
      </c>
    </row>
    <row r="21" spans="1:9" hidden="1" x14ac:dyDescent="0.3">
      <c r="A21" s="909"/>
      <c r="B21" s="320"/>
      <c r="C21" s="911"/>
      <c r="D21" s="912"/>
      <c r="E21" s="911"/>
      <c r="F21" s="913"/>
      <c r="G21" s="804"/>
      <c r="H21" s="310"/>
      <c r="I21" s="311">
        <f t="shared" si="0"/>
        <v>0</v>
      </c>
    </row>
    <row r="22" spans="1:9" hidden="1" x14ac:dyDescent="0.3">
      <c r="A22" s="909"/>
      <c r="B22" s="320"/>
      <c r="C22" s="911"/>
      <c r="D22" s="912"/>
      <c r="E22" s="911"/>
      <c r="F22" s="913"/>
      <c r="G22" s="804"/>
      <c r="H22" s="310"/>
      <c r="I22" s="311">
        <f t="shared" si="0"/>
        <v>0</v>
      </c>
    </row>
    <row r="23" spans="1:9" hidden="1" x14ac:dyDescent="0.3">
      <c r="A23" s="909"/>
      <c r="B23" s="320"/>
      <c r="C23" s="911"/>
      <c r="D23" s="912"/>
      <c r="E23" s="911"/>
      <c r="F23" s="913"/>
      <c r="G23" s="804"/>
      <c r="H23" s="310"/>
      <c r="I23" s="311">
        <f t="shared" si="0"/>
        <v>0</v>
      </c>
    </row>
    <row r="24" spans="1:9" hidden="1" x14ac:dyDescent="0.3">
      <c r="A24" s="909"/>
      <c r="B24" s="320"/>
      <c r="C24" s="911"/>
      <c r="D24" s="912"/>
      <c r="E24" s="911"/>
      <c r="F24" s="913"/>
      <c r="G24" s="804"/>
      <c r="H24" s="310"/>
      <c r="I24" s="311">
        <f t="shared" si="0"/>
        <v>0</v>
      </c>
    </row>
    <row r="25" spans="1:9" hidden="1" x14ac:dyDescent="0.3">
      <c r="A25" s="909"/>
      <c r="B25" s="320"/>
      <c r="C25" s="911"/>
      <c r="D25" s="912"/>
      <c r="E25" s="911"/>
      <c r="F25" s="913"/>
      <c r="G25" s="804"/>
      <c r="H25" s="310"/>
      <c r="I25" s="311">
        <f t="shared" si="0"/>
        <v>0</v>
      </c>
    </row>
    <row r="26" spans="1:9" hidden="1" x14ac:dyDescent="0.3">
      <c r="A26" s="909"/>
      <c r="B26" s="320"/>
      <c r="C26" s="911"/>
      <c r="D26" s="912"/>
      <c r="E26" s="911"/>
      <c r="F26" s="913"/>
      <c r="G26" s="804"/>
      <c r="H26" s="310"/>
      <c r="I26" s="311">
        <f t="shared" si="0"/>
        <v>0</v>
      </c>
    </row>
    <row r="27" spans="1:9" hidden="1" x14ac:dyDescent="0.3">
      <c r="A27" s="909"/>
      <c r="B27" s="320"/>
      <c r="C27" s="911"/>
      <c r="D27" s="912"/>
      <c r="E27" s="911"/>
      <c r="F27" s="913"/>
      <c r="G27" s="804"/>
      <c r="H27" s="310"/>
      <c r="I27" s="311">
        <f t="shared" si="0"/>
        <v>0</v>
      </c>
    </row>
    <row r="28" spans="1:9" hidden="1" x14ac:dyDescent="0.3">
      <c r="A28" s="909"/>
      <c r="B28" s="320"/>
      <c r="C28" s="911"/>
      <c r="D28" s="912"/>
      <c r="E28" s="911"/>
      <c r="F28" s="913"/>
      <c r="G28" s="804"/>
      <c r="H28" s="310"/>
      <c r="I28" s="311">
        <f t="shared" si="0"/>
        <v>0</v>
      </c>
    </row>
    <row r="29" spans="1:9" ht="20.25" hidden="1" customHeight="1" x14ac:dyDescent="0.3">
      <c r="A29" s="909"/>
      <c r="B29" s="910"/>
      <c r="C29" s="911"/>
      <c r="D29" s="912"/>
      <c r="E29" s="911"/>
      <c r="F29" s="913"/>
      <c r="G29" s="804"/>
      <c r="H29" s="310"/>
      <c r="I29" s="311">
        <f t="shared" si="0"/>
        <v>0</v>
      </c>
    </row>
    <row r="30" spans="1:9" ht="20.25" hidden="1" customHeight="1" x14ac:dyDescent="0.3">
      <c r="A30" s="909"/>
      <c r="B30" s="910"/>
      <c r="C30" s="911"/>
      <c r="D30" s="912"/>
      <c r="E30" s="911"/>
      <c r="F30" s="913"/>
      <c r="G30" s="804"/>
      <c r="H30" s="310"/>
      <c r="I30" s="311">
        <f t="shared" si="0"/>
        <v>0</v>
      </c>
    </row>
    <row r="31" spans="1:9" ht="22.5" hidden="1" customHeight="1" x14ac:dyDescent="0.3">
      <c r="A31" s="909"/>
      <c r="B31" s="910"/>
      <c r="C31" s="911"/>
      <c r="D31" s="912"/>
      <c r="E31" s="911"/>
      <c r="F31" s="913"/>
      <c r="G31" s="804"/>
      <c r="H31" s="310"/>
      <c r="I31" s="311">
        <f t="shared" si="0"/>
        <v>0</v>
      </c>
    </row>
    <row r="32" spans="1:9" ht="22.5" hidden="1" customHeight="1" x14ac:dyDescent="0.3">
      <c r="A32" s="909"/>
      <c r="B32" s="910"/>
      <c r="C32" s="911"/>
      <c r="D32" s="912"/>
      <c r="E32" s="911"/>
      <c r="F32" s="913"/>
      <c r="G32" s="804"/>
      <c r="H32" s="310"/>
      <c r="I32" s="311">
        <f t="shared" si="0"/>
        <v>0</v>
      </c>
    </row>
    <row r="33" spans="1:9" ht="22.5" hidden="1" customHeight="1" x14ac:dyDescent="0.3">
      <c r="A33" s="909"/>
      <c r="B33" s="910"/>
      <c r="C33" s="911"/>
      <c r="D33" s="912"/>
      <c r="E33" s="911"/>
      <c r="F33" s="913"/>
      <c r="G33" s="804"/>
      <c r="H33" s="310"/>
      <c r="I33" s="311">
        <f t="shared" si="0"/>
        <v>0</v>
      </c>
    </row>
    <row r="34" spans="1:9" hidden="1" x14ac:dyDescent="0.3">
      <c r="A34" s="909"/>
      <c r="B34" s="910"/>
      <c r="C34" s="911"/>
      <c r="D34" s="912"/>
      <c r="E34" s="911"/>
      <c r="F34" s="913"/>
      <c r="G34" s="804"/>
      <c r="H34" s="310"/>
      <c r="I34" s="311">
        <f t="shared" si="0"/>
        <v>0</v>
      </c>
    </row>
    <row r="35" spans="1:9" s="123" customFormat="1" x14ac:dyDescent="0.3">
      <c r="A35" s="903">
        <v>2</v>
      </c>
      <c r="B35" s="904" t="s">
        <v>371</v>
      </c>
      <c r="C35" s="905" t="s">
        <v>305</v>
      </c>
      <c r="D35" s="914">
        <f>SUM(D37:D40)</f>
        <v>0</v>
      </c>
      <c r="E35" s="905" t="s">
        <v>305</v>
      </c>
      <c r="F35" s="915">
        <f>SUM(F36:F40)</f>
        <v>0</v>
      </c>
      <c r="G35" s="804"/>
      <c r="H35" s="310"/>
      <c r="I35" s="311"/>
    </row>
    <row r="36" spans="1:9" hidden="1" x14ac:dyDescent="0.3">
      <c r="A36" s="909"/>
      <c r="B36" s="910" t="s">
        <v>199</v>
      </c>
      <c r="C36" s="911"/>
      <c r="D36" s="912"/>
      <c r="E36" s="911"/>
      <c r="F36" s="913"/>
      <c r="G36" s="804"/>
      <c r="H36" s="310"/>
      <c r="I36" s="311">
        <f t="shared" si="0"/>
        <v>0</v>
      </c>
    </row>
    <row r="37" spans="1:9" ht="21" hidden="1" customHeight="1" x14ac:dyDescent="0.3">
      <c r="A37" s="909"/>
      <c r="B37" s="910"/>
      <c r="C37" s="911"/>
      <c r="D37" s="912" t="s">
        <v>372</v>
      </c>
      <c r="E37" s="911"/>
      <c r="F37" s="913"/>
      <c r="G37" s="804"/>
      <c r="H37" s="310"/>
      <c r="I37" s="311">
        <f t="shared" si="0"/>
        <v>0</v>
      </c>
    </row>
    <row r="38" spans="1:9" hidden="1" x14ac:dyDescent="0.3">
      <c r="A38" s="909"/>
      <c r="B38" s="910"/>
      <c r="C38" s="911"/>
      <c r="D38" s="912"/>
      <c r="E38" s="911"/>
      <c r="F38" s="913"/>
      <c r="G38" s="804"/>
      <c r="H38" s="310"/>
      <c r="I38" s="311">
        <f t="shared" si="0"/>
        <v>0</v>
      </c>
    </row>
    <row r="39" spans="1:9" hidden="1" x14ac:dyDescent="0.3">
      <c r="A39" s="909"/>
      <c r="B39" s="910"/>
      <c r="C39" s="911"/>
      <c r="D39" s="912"/>
      <c r="E39" s="911"/>
      <c r="F39" s="913"/>
      <c r="G39" s="804"/>
      <c r="H39" s="310"/>
      <c r="I39" s="311">
        <f t="shared" si="0"/>
        <v>0</v>
      </c>
    </row>
    <row r="40" spans="1:9" hidden="1" x14ac:dyDescent="0.3">
      <c r="A40" s="909"/>
      <c r="B40" s="910"/>
      <c r="C40" s="911"/>
      <c r="D40" s="912"/>
      <c r="E40" s="911"/>
      <c r="F40" s="913"/>
      <c r="G40" s="804"/>
      <c r="H40" s="310"/>
      <c r="I40" s="311">
        <f t="shared" si="0"/>
        <v>0</v>
      </c>
    </row>
    <row r="41" spans="1:9" s="123" customFormat="1" x14ac:dyDescent="0.3">
      <c r="A41" s="903">
        <v>3</v>
      </c>
      <c r="B41" s="904" t="s">
        <v>373</v>
      </c>
      <c r="C41" s="905" t="s">
        <v>305</v>
      </c>
      <c r="D41" s="914">
        <f>SUM(D43:D57)</f>
        <v>1774000</v>
      </c>
      <c r="E41" s="905" t="s">
        <v>305</v>
      </c>
      <c r="F41" s="915">
        <f>SUM(F42:F49)</f>
        <v>0</v>
      </c>
      <c r="G41" s="804"/>
      <c r="H41" s="310"/>
      <c r="I41" s="311"/>
    </row>
    <row r="42" spans="1:9" x14ac:dyDescent="0.3">
      <c r="A42" s="909"/>
      <c r="B42" s="910" t="s">
        <v>199</v>
      </c>
      <c r="C42" s="911"/>
      <c r="D42" s="912"/>
      <c r="E42" s="911"/>
      <c r="F42" s="913"/>
      <c r="G42" s="804"/>
      <c r="H42" s="310"/>
      <c r="I42" s="311">
        <f t="shared" si="0"/>
        <v>0</v>
      </c>
    </row>
    <row r="43" spans="1:9" ht="52.5" customHeight="1" x14ac:dyDescent="0.3">
      <c r="A43" s="909"/>
      <c r="B43" s="916" t="s">
        <v>1133</v>
      </c>
      <c r="C43" s="911">
        <v>1</v>
      </c>
      <c r="D43" s="912">
        <v>1774000</v>
      </c>
      <c r="E43" s="911"/>
      <c r="F43" s="913"/>
      <c r="G43" s="804"/>
      <c r="H43" s="310"/>
      <c r="I43" s="311">
        <f t="shared" si="0"/>
        <v>0</v>
      </c>
    </row>
    <row r="44" spans="1:9" ht="23.45" hidden="1" customHeight="1" x14ac:dyDescent="0.3">
      <c r="A44" s="909"/>
      <c r="B44" s="916"/>
      <c r="C44" s="911"/>
      <c r="D44" s="912"/>
      <c r="E44" s="911"/>
      <c r="F44" s="913"/>
      <c r="G44" s="804"/>
      <c r="H44" s="310"/>
      <c r="I44" s="311">
        <f t="shared" si="0"/>
        <v>0</v>
      </c>
    </row>
    <row r="45" spans="1:9" ht="23.45" hidden="1" customHeight="1" x14ac:dyDescent="0.3">
      <c r="A45" s="909"/>
      <c r="B45" s="916"/>
      <c r="C45" s="911"/>
      <c r="D45" s="912"/>
      <c r="E45" s="911"/>
      <c r="F45" s="913"/>
      <c r="G45" s="804"/>
      <c r="H45" s="310"/>
      <c r="I45" s="311">
        <f t="shared" si="0"/>
        <v>0</v>
      </c>
    </row>
    <row r="46" spans="1:9" ht="23.45" hidden="1" customHeight="1" x14ac:dyDescent="0.3">
      <c r="A46" s="909"/>
      <c r="B46" s="916"/>
      <c r="C46" s="911"/>
      <c r="D46" s="912"/>
      <c r="E46" s="911"/>
      <c r="F46" s="913"/>
      <c r="G46" s="804"/>
      <c r="H46" s="310"/>
      <c r="I46" s="311">
        <f t="shared" si="0"/>
        <v>0</v>
      </c>
    </row>
    <row r="47" spans="1:9" ht="23.45" hidden="1" customHeight="1" x14ac:dyDescent="0.3">
      <c r="A47" s="909"/>
      <c r="B47" s="916"/>
      <c r="C47" s="911"/>
      <c r="D47" s="912"/>
      <c r="E47" s="911"/>
      <c r="F47" s="913"/>
      <c r="G47" s="804"/>
      <c r="H47" s="310"/>
      <c r="I47" s="311">
        <f t="shared" si="0"/>
        <v>0</v>
      </c>
    </row>
    <row r="48" spans="1:9" ht="23.45" hidden="1" customHeight="1" x14ac:dyDescent="0.3">
      <c r="A48" s="909"/>
      <c r="B48" s="916"/>
      <c r="C48" s="911"/>
      <c r="D48" s="912"/>
      <c r="E48" s="911"/>
      <c r="F48" s="913"/>
      <c r="G48" s="804"/>
      <c r="H48" s="310"/>
      <c r="I48" s="311">
        <f t="shared" si="0"/>
        <v>0</v>
      </c>
    </row>
    <row r="49" spans="1:9" ht="24" hidden="1" customHeight="1" x14ac:dyDescent="0.3">
      <c r="A49" s="909"/>
      <c r="B49" s="917"/>
      <c r="C49" s="911"/>
      <c r="D49" s="912"/>
      <c r="E49" s="911"/>
      <c r="F49" s="913"/>
      <c r="G49" s="804"/>
      <c r="H49" s="310"/>
      <c r="I49" s="311">
        <f t="shared" si="0"/>
        <v>0</v>
      </c>
    </row>
    <row r="50" spans="1:9" s="123" customFormat="1" ht="20.25" hidden="1" customHeight="1" x14ac:dyDescent="0.3">
      <c r="A50" s="903">
        <v>4</v>
      </c>
      <c r="B50" s="903" t="s">
        <v>374</v>
      </c>
      <c r="C50" s="905" t="s">
        <v>305</v>
      </c>
      <c r="D50" s="914">
        <f>SUM(D57:D57)</f>
        <v>0</v>
      </c>
      <c r="E50" s="905" t="s">
        <v>305</v>
      </c>
      <c r="F50" s="915">
        <f>SUM(F51:F57)</f>
        <v>0</v>
      </c>
      <c r="G50" s="804"/>
      <c r="H50" s="310"/>
      <c r="I50" s="311"/>
    </row>
    <row r="51" spans="1:9" hidden="1" x14ac:dyDescent="0.3">
      <c r="A51" s="909"/>
      <c r="B51" s="916" t="s">
        <v>199</v>
      </c>
      <c r="C51" s="911"/>
      <c r="D51" s="912"/>
      <c r="E51" s="911"/>
      <c r="F51" s="913"/>
      <c r="G51" s="804"/>
      <c r="H51" s="310"/>
      <c r="I51" s="311">
        <f t="shared" si="0"/>
        <v>0</v>
      </c>
    </row>
    <row r="52" spans="1:9" hidden="1" x14ac:dyDescent="0.3">
      <c r="A52" s="909"/>
      <c r="B52" s="321"/>
      <c r="C52" s="911"/>
      <c r="D52" s="912"/>
      <c r="E52" s="911"/>
      <c r="F52" s="913"/>
      <c r="G52" s="804"/>
      <c r="H52" s="310"/>
      <c r="I52" s="311">
        <f t="shared" si="0"/>
        <v>0</v>
      </c>
    </row>
    <row r="53" spans="1:9" hidden="1" x14ac:dyDescent="0.3">
      <c r="A53" s="909"/>
      <c r="B53" s="916"/>
      <c r="C53" s="911"/>
      <c r="D53" s="912"/>
      <c r="E53" s="911"/>
      <c r="F53" s="913"/>
      <c r="G53" s="804"/>
      <c r="H53" s="310"/>
      <c r="I53" s="311">
        <f t="shared" si="0"/>
        <v>0</v>
      </c>
    </row>
    <row r="54" spans="1:9" hidden="1" x14ac:dyDescent="0.3">
      <c r="A54" s="909"/>
      <c r="B54" s="916"/>
      <c r="C54" s="911"/>
      <c r="D54" s="912"/>
      <c r="E54" s="911"/>
      <c r="F54" s="913"/>
      <c r="G54" s="804"/>
      <c r="H54" s="310"/>
      <c r="I54" s="311">
        <f t="shared" si="0"/>
        <v>0</v>
      </c>
    </row>
    <row r="55" spans="1:9" hidden="1" x14ac:dyDescent="0.3">
      <c r="A55" s="909"/>
      <c r="B55" s="916"/>
      <c r="C55" s="911"/>
      <c r="D55" s="912"/>
      <c r="E55" s="911"/>
      <c r="F55" s="913"/>
      <c r="G55" s="804"/>
      <c r="H55" s="310"/>
      <c r="I55" s="311">
        <f t="shared" si="0"/>
        <v>0</v>
      </c>
    </row>
    <row r="56" spans="1:9" hidden="1" x14ac:dyDescent="0.3">
      <c r="A56" s="909"/>
      <c r="B56" s="916"/>
      <c r="C56" s="911"/>
      <c r="D56" s="912"/>
      <c r="E56" s="911"/>
      <c r="F56" s="913"/>
      <c r="G56" s="804"/>
      <c r="H56" s="310"/>
      <c r="I56" s="311">
        <f t="shared" si="0"/>
        <v>0</v>
      </c>
    </row>
    <row r="57" spans="1:9" hidden="1" x14ac:dyDescent="0.3">
      <c r="A57" s="909"/>
      <c r="B57" s="916"/>
      <c r="C57" s="911"/>
      <c r="D57" s="912"/>
      <c r="E57" s="911"/>
      <c r="F57" s="913"/>
      <c r="G57" s="804"/>
      <c r="H57" s="310"/>
      <c r="I57" s="311">
        <f t="shared" si="0"/>
        <v>0</v>
      </c>
    </row>
    <row r="58" spans="1:9" hidden="1" x14ac:dyDescent="0.3">
      <c r="A58" s="903">
        <v>5</v>
      </c>
      <c r="B58" s="903" t="s">
        <v>375</v>
      </c>
      <c r="C58" s="905" t="s">
        <v>305</v>
      </c>
      <c r="D58" s="914">
        <f>SUM(D59:D81)</f>
        <v>0</v>
      </c>
      <c r="E58" s="905" t="s">
        <v>305</v>
      </c>
      <c r="F58" s="915">
        <f>SUM(F59:F81)</f>
        <v>0</v>
      </c>
      <c r="G58" s="804"/>
      <c r="H58" s="310"/>
      <c r="I58" s="311"/>
    </row>
    <row r="59" spans="1:9" hidden="1" x14ac:dyDescent="0.3">
      <c r="A59" s="918"/>
      <c r="B59" s="919" t="s">
        <v>199</v>
      </c>
      <c r="C59" s="911"/>
      <c r="D59" s="912"/>
      <c r="E59" s="911"/>
      <c r="F59" s="913"/>
      <c r="G59" s="804"/>
      <c r="H59" s="310"/>
      <c r="I59" s="311">
        <f t="shared" si="0"/>
        <v>0</v>
      </c>
    </row>
    <row r="60" spans="1:9" hidden="1" x14ac:dyDescent="0.3">
      <c r="A60" s="909"/>
      <c r="B60" s="320"/>
      <c r="C60" s="911"/>
      <c r="D60" s="912"/>
      <c r="E60" s="911"/>
      <c r="F60" s="913"/>
      <c r="G60" s="804"/>
      <c r="H60" s="310"/>
      <c r="I60" s="311">
        <f t="shared" si="0"/>
        <v>0</v>
      </c>
    </row>
    <row r="61" spans="1:9" hidden="1" x14ac:dyDescent="0.3">
      <c r="A61" s="909"/>
      <c r="B61" s="320"/>
      <c r="C61" s="911"/>
      <c r="D61" s="912"/>
      <c r="E61" s="911"/>
      <c r="F61" s="913"/>
      <c r="G61" s="804"/>
      <c r="H61" s="310"/>
      <c r="I61" s="311">
        <f t="shared" si="0"/>
        <v>0</v>
      </c>
    </row>
    <row r="62" spans="1:9" hidden="1" x14ac:dyDescent="0.3">
      <c r="A62" s="909"/>
      <c r="B62" s="320"/>
      <c r="C62" s="911"/>
      <c r="D62" s="912"/>
      <c r="E62" s="911"/>
      <c r="F62" s="913"/>
      <c r="G62" s="804"/>
      <c r="H62" s="310"/>
      <c r="I62" s="311">
        <f t="shared" si="0"/>
        <v>0</v>
      </c>
    </row>
    <row r="63" spans="1:9" hidden="1" x14ac:dyDescent="0.3">
      <c r="A63" s="909"/>
      <c r="B63" s="320"/>
      <c r="C63" s="911"/>
      <c r="D63" s="912"/>
      <c r="E63" s="911"/>
      <c r="F63" s="913"/>
      <c r="G63" s="804"/>
      <c r="H63" s="310"/>
      <c r="I63" s="311">
        <f t="shared" si="0"/>
        <v>0</v>
      </c>
    </row>
    <row r="64" spans="1:9" hidden="1" x14ac:dyDescent="0.3">
      <c r="A64" s="909"/>
      <c r="B64" s="321"/>
      <c r="C64" s="911"/>
      <c r="D64" s="912"/>
      <c r="E64" s="911"/>
      <c r="F64" s="913"/>
      <c r="G64" s="804"/>
      <c r="H64" s="310"/>
      <c r="I64" s="311">
        <f t="shared" si="0"/>
        <v>0</v>
      </c>
    </row>
    <row r="65" spans="1:9" hidden="1" x14ac:dyDescent="0.3">
      <c r="A65" s="909"/>
      <c r="B65" s="320"/>
      <c r="C65" s="911"/>
      <c r="D65" s="912"/>
      <c r="E65" s="911"/>
      <c r="F65" s="913"/>
      <c r="G65" s="804"/>
      <c r="H65" s="310"/>
      <c r="I65" s="311">
        <f t="shared" si="0"/>
        <v>0</v>
      </c>
    </row>
    <row r="66" spans="1:9" hidden="1" x14ac:dyDescent="0.3">
      <c r="A66" s="909"/>
      <c r="B66" s="320"/>
      <c r="C66" s="911"/>
      <c r="D66" s="912"/>
      <c r="E66" s="911"/>
      <c r="F66" s="913"/>
      <c r="G66" s="804"/>
      <c r="H66" s="310"/>
      <c r="I66" s="311"/>
    </row>
    <row r="67" spans="1:9" hidden="1" x14ac:dyDescent="0.3">
      <c r="A67" s="909"/>
      <c r="B67" s="320"/>
      <c r="C67" s="911"/>
      <c r="D67" s="912"/>
      <c r="E67" s="911"/>
      <c r="F67" s="913"/>
      <c r="G67" s="804"/>
      <c r="H67" s="310"/>
      <c r="I67" s="311">
        <f t="shared" si="0"/>
        <v>0</v>
      </c>
    </row>
    <row r="68" spans="1:9" hidden="1" x14ac:dyDescent="0.3">
      <c r="A68" s="909"/>
      <c r="B68" s="320"/>
      <c r="C68" s="911"/>
      <c r="D68" s="912"/>
      <c r="E68" s="911"/>
      <c r="F68" s="913"/>
      <c r="G68" s="804"/>
      <c r="H68" s="310"/>
      <c r="I68" s="311">
        <f t="shared" si="0"/>
        <v>0</v>
      </c>
    </row>
    <row r="69" spans="1:9" hidden="1" x14ac:dyDescent="0.3">
      <c r="A69" s="909"/>
      <c r="B69" s="320"/>
      <c r="C69" s="911"/>
      <c r="D69" s="912"/>
      <c r="E69" s="911"/>
      <c r="F69" s="913"/>
      <c r="G69" s="804"/>
      <c r="H69" s="310"/>
      <c r="I69" s="311">
        <f t="shared" si="0"/>
        <v>0</v>
      </c>
    </row>
    <row r="70" spans="1:9" hidden="1" x14ac:dyDescent="0.3">
      <c r="A70" s="909"/>
      <c r="B70" s="320"/>
      <c r="C70" s="911"/>
      <c r="D70" s="912"/>
      <c r="E70" s="911"/>
      <c r="F70" s="913"/>
      <c r="G70" s="804"/>
      <c r="H70" s="310"/>
      <c r="I70" s="311">
        <f t="shared" si="0"/>
        <v>0</v>
      </c>
    </row>
    <row r="71" spans="1:9" hidden="1" x14ac:dyDescent="0.3">
      <c r="A71" s="909"/>
      <c r="B71" s="320"/>
      <c r="C71" s="911"/>
      <c r="D71" s="912"/>
      <c r="E71" s="911"/>
      <c r="F71" s="913"/>
      <c r="G71" s="804"/>
      <c r="H71" s="310"/>
      <c r="I71" s="311">
        <f t="shared" si="0"/>
        <v>0</v>
      </c>
    </row>
    <row r="72" spans="1:9" hidden="1" x14ac:dyDescent="0.3">
      <c r="A72" s="909"/>
      <c r="B72" s="910"/>
      <c r="C72" s="911"/>
      <c r="D72" s="912"/>
      <c r="E72" s="911"/>
      <c r="F72" s="913"/>
      <c r="G72" s="804"/>
      <c r="H72" s="310"/>
      <c r="I72" s="311">
        <f t="shared" si="0"/>
        <v>0</v>
      </c>
    </row>
    <row r="73" spans="1:9" hidden="1" x14ac:dyDescent="0.3">
      <c r="A73" s="909"/>
      <c r="B73" s="910"/>
      <c r="C73" s="911"/>
      <c r="D73" s="912"/>
      <c r="E73" s="911"/>
      <c r="F73" s="913"/>
      <c r="G73" s="804"/>
      <c r="H73" s="310"/>
      <c r="I73" s="311">
        <f t="shared" si="0"/>
        <v>0</v>
      </c>
    </row>
    <row r="74" spans="1:9" hidden="1" x14ac:dyDescent="0.3">
      <c r="A74" s="909"/>
      <c r="B74" s="910"/>
      <c r="C74" s="911"/>
      <c r="D74" s="912"/>
      <c r="E74" s="911"/>
      <c r="F74" s="913"/>
      <c r="G74" s="804"/>
      <c r="H74" s="310"/>
      <c r="I74" s="311">
        <f t="shared" si="0"/>
        <v>0</v>
      </c>
    </row>
    <row r="75" spans="1:9" hidden="1" x14ac:dyDescent="0.3">
      <c r="A75" s="909"/>
      <c r="B75" s="910"/>
      <c r="C75" s="911"/>
      <c r="D75" s="912"/>
      <c r="E75" s="911"/>
      <c r="F75" s="913"/>
      <c r="G75" s="804"/>
      <c r="H75" s="310"/>
      <c r="I75" s="311">
        <f t="shared" si="0"/>
        <v>0</v>
      </c>
    </row>
    <row r="76" spans="1:9" hidden="1" x14ac:dyDescent="0.3">
      <c r="A76" s="909"/>
      <c r="B76" s="910"/>
      <c r="C76" s="911"/>
      <c r="D76" s="912"/>
      <c r="E76" s="911"/>
      <c r="F76" s="913"/>
      <c r="G76" s="804"/>
      <c r="H76" s="310"/>
      <c r="I76" s="311">
        <f t="shared" si="0"/>
        <v>0</v>
      </c>
    </row>
    <row r="77" spans="1:9" hidden="1" x14ac:dyDescent="0.3">
      <c r="A77" s="909"/>
      <c r="B77" s="910"/>
      <c r="C77" s="911"/>
      <c r="D77" s="912"/>
      <c r="E77" s="911"/>
      <c r="F77" s="913"/>
      <c r="G77" s="804"/>
      <c r="H77" s="310"/>
      <c r="I77" s="311">
        <f>F77-H77</f>
        <v>0</v>
      </c>
    </row>
    <row r="78" spans="1:9" hidden="1" x14ac:dyDescent="0.3">
      <c r="A78" s="909"/>
      <c r="B78" s="910"/>
      <c r="C78" s="911"/>
      <c r="D78" s="912"/>
      <c r="E78" s="911"/>
      <c r="F78" s="913"/>
      <c r="G78" s="804"/>
      <c r="H78" s="310"/>
      <c r="I78" s="311">
        <f>F78-H78</f>
        <v>0</v>
      </c>
    </row>
    <row r="79" spans="1:9" hidden="1" x14ac:dyDescent="0.3">
      <c r="A79" s="909"/>
      <c r="B79" s="916"/>
      <c r="C79" s="911"/>
      <c r="D79" s="912"/>
      <c r="E79" s="911"/>
      <c r="F79" s="920"/>
      <c r="G79" s="804"/>
      <c r="H79" s="310"/>
      <c r="I79" s="311">
        <f>F79-H79</f>
        <v>0</v>
      </c>
    </row>
    <row r="80" spans="1:9" hidden="1" x14ac:dyDescent="0.3">
      <c r="A80" s="909"/>
      <c r="B80" s="910"/>
      <c r="C80" s="911"/>
      <c r="D80" s="912"/>
      <c r="E80" s="911"/>
      <c r="F80" s="913"/>
      <c r="G80" s="804"/>
      <c r="H80" s="310"/>
      <c r="I80" s="311">
        <f>F80-H80</f>
        <v>0</v>
      </c>
    </row>
    <row r="81" spans="1:9" x14ac:dyDescent="0.3">
      <c r="A81" s="909"/>
      <c r="B81" s="910"/>
      <c r="C81" s="911"/>
      <c r="D81" s="912"/>
      <c r="E81" s="911"/>
      <c r="F81" s="913"/>
      <c r="G81" s="804"/>
      <c r="H81" s="310"/>
      <c r="I81" s="311"/>
    </row>
    <row r="82" spans="1:9" s="123" customFormat="1" x14ac:dyDescent="0.3">
      <c r="A82" s="921"/>
      <c r="B82" s="922" t="s">
        <v>295</v>
      </c>
      <c r="C82" s="923" t="s">
        <v>305</v>
      </c>
      <c r="D82" s="924">
        <f>D50+D41+D35+D12+D58</f>
        <v>1774000</v>
      </c>
      <c r="E82" s="923" t="s">
        <v>10</v>
      </c>
      <c r="F82" s="925">
        <f>F50+F41+F35+F12+F58</f>
        <v>0</v>
      </c>
      <c r="G82" s="860" t="s">
        <v>366</v>
      </c>
      <c r="H82" s="312">
        <f>SUM(H12:H81)</f>
        <v>0</v>
      </c>
      <c r="I82" s="312">
        <f>SUM(I12:I81)</f>
        <v>0</v>
      </c>
    </row>
    <row r="83" spans="1:9" x14ac:dyDescent="0.3">
      <c r="F83" s="127"/>
    </row>
    <row r="84" spans="1:9" x14ac:dyDescent="0.3">
      <c r="F84" s="127"/>
    </row>
    <row r="85" spans="1:9" x14ac:dyDescent="0.25">
      <c r="A85" s="896" t="s">
        <v>762</v>
      </c>
      <c r="B85" s="898"/>
      <c r="C85" s="898"/>
      <c r="D85" s="897"/>
      <c r="E85" s="898"/>
      <c r="F85" s="897" t="s">
        <v>1131</v>
      </c>
      <c r="G85" s="898"/>
      <c r="H85" s="898"/>
      <c r="I85" s="296"/>
    </row>
    <row r="86" spans="1:9" ht="15" x14ac:dyDescent="0.25">
      <c r="A86" s="297"/>
      <c r="B86" s="297"/>
      <c r="C86" s="297"/>
      <c r="D86" s="899" t="s">
        <v>131</v>
      </c>
      <c r="E86" s="297"/>
      <c r="F86" s="899" t="s">
        <v>132</v>
      </c>
      <c r="G86" s="297"/>
      <c r="H86" s="297"/>
      <c r="I86" s="299"/>
    </row>
    <row r="87" spans="1:9" ht="15.75" x14ac:dyDescent="0.25">
      <c r="A87" s="41"/>
      <c r="B87" s="41"/>
      <c r="C87" s="41"/>
      <c r="D87" s="41"/>
      <c r="E87" s="41"/>
      <c r="F87" s="41"/>
      <c r="G87" s="41"/>
      <c r="H87" s="41"/>
      <c r="I87" s="300"/>
    </row>
    <row r="88" spans="1:9" x14ac:dyDescent="0.25">
      <c r="A88" s="896" t="s">
        <v>133</v>
      </c>
      <c r="B88" s="898"/>
      <c r="C88" s="898"/>
      <c r="D88" s="897"/>
      <c r="E88" s="898"/>
      <c r="F88" s="897" t="s">
        <v>1132</v>
      </c>
      <c r="G88" s="898"/>
      <c r="H88" s="898"/>
      <c r="I88" s="296"/>
    </row>
    <row r="89" spans="1:9" ht="15" x14ac:dyDescent="0.25">
      <c r="A89" s="297"/>
      <c r="B89" s="297"/>
      <c r="C89" s="297"/>
      <c r="D89" s="899" t="s">
        <v>131</v>
      </c>
      <c r="E89" s="297"/>
      <c r="F89" s="899" t="s">
        <v>132</v>
      </c>
      <c r="G89" s="297"/>
      <c r="H89" s="297"/>
      <c r="I89" s="299"/>
    </row>
    <row r="92" spans="1:9" ht="21" x14ac:dyDescent="0.35">
      <c r="B92" s="153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H51" sqref="H51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8.140625" style="122" customWidth="1"/>
    <col min="5" max="5" width="28.140625" style="122" customWidth="1"/>
    <col min="6" max="6" width="31.140625" style="122" customWidth="1"/>
    <col min="7" max="7" width="29.140625" style="141" customWidth="1"/>
    <col min="8" max="9" width="22.85546875" style="141" customWidth="1"/>
    <col min="10" max="10" width="17.5703125" style="154" customWidth="1"/>
    <col min="11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1" x14ac:dyDescent="0.3">
      <c r="F1" s="232" t="s">
        <v>437</v>
      </c>
    </row>
    <row r="3" spans="1:11" ht="20.45" customHeight="1" x14ac:dyDescent="0.3">
      <c r="A3" s="1273" t="s">
        <v>494</v>
      </c>
      <c r="B3" s="1273"/>
      <c r="C3" s="1273"/>
      <c r="D3" s="1273"/>
      <c r="E3" s="1273"/>
      <c r="F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279" t="s">
        <v>514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  <c r="C8" s="155"/>
    </row>
    <row r="9" spans="1:11" x14ac:dyDescent="0.3">
      <c r="A9" s="1270" t="s">
        <v>282</v>
      </c>
      <c r="B9" s="1270" t="s">
        <v>297</v>
      </c>
      <c r="C9" s="1317" t="s">
        <v>367</v>
      </c>
      <c r="D9" s="1318"/>
      <c r="E9" s="1319" t="s">
        <v>368</v>
      </c>
      <c r="F9" s="1318"/>
    </row>
    <row r="10" spans="1:11" ht="37.5" x14ac:dyDescent="0.3">
      <c r="A10" s="1316"/>
      <c r="B10" s="1316"/>
      <c r="C10" s="499" t="s">
        <v>376</v>
      </c>
      <c r="D10" s="707" t="s">
        <v>377</v>
      </c>
      <c r="E10" s="707" t="s">
        <v>376</v>
      </c>
      <c r="F10" s="707" t="s">
        <v>377</v>
      </c>
    </row>
    <row r="11" spans="1:11" ht="21" customHeight="1" x14ac:dyDescent="0.3">
      <c r="A11" s="516">
        <v>1</v>
      </c>
      <c r="B11" s="516">
        <v>2</v>
      </c>
      <c r="C11" s="516">
        <v>3</v>
      </c>
      <c r="D11" s="516">
        <v>4</v>
      </c>
      <c r="E11" s="516">
        <v>5</v>
      </c>
      <c r="F11" s="516">
        <v>6</v>
      </c>
      <c r="G11" s="146" t="s">
        <v>357</v>
      </c>
      <c r="H11" s="146" t="s">
        <v>302</v>
      </c>
      <c r="I11" s="146" t="s">
        <v>303</v>
      </c>
    </row>
    <row r="12" spans="1:11" s="325" customFormat="1" ht="21.6" customHeight="1" x14ac:dyDescent="0.25">
      <c r="A12" s="501">
        <v>1</v>
      </c>
      <c r="B12" s="502" t="s">
        <v>378</v>
      </c>
      <c r="C12" s="486" t="s">
        <v>305</v>
      </c>
      <c r="D12" s="503">
        <f>SUM(D13:D17)</f>
        <v>0</v>
      </c>
      <c r="E12" s="486" t="s">
        <v>305</v>
      </c>
      <c r="F12" s="503">
        <f>SUM(F13:F17)</f>
        <v>0</v>
      </c>
      <c r="G12" s="323"/>
      <c r="H12" s="323"/>
      <c r="I12" s="323"/>
      <c r="J12" s="324"/>
    </row>
    <row r="13" spans="1:11" hidden="1" x14ac:dyDescent="0.3">
      <c r="A13" s="326"/>
      <c r="B13" s="327" t="s">
        <v>379</v>
      </c>
      <c r="C13" s="328"/>
      <c r="D13" s="308"/>
      <c r="E13" s="328"/>
      <c r="F13" s="308"/>
      <c r="G13" s="145"/>
      <c r="H13" s="145"/>
      <c r="I13" s="145">
        <f t="shared" ref="I13:I42" si="0">F13-H13</f>
        <v>0</v>
      </c>
    </row>
    <row r="14" spans="1:11" hidden="1" x14ac:dyDescent="0.3">
      <c r="A14" s="326"/>
      <c r="B14" s="329"/>
      <c r="C14" s="328"/>
      <c r="D14" s="308"/>
      <c r="E14" s="328"/>
      <c r="F14" s="308"/>
      <c r="G14" s="145"/>
      <c r="H14" s="145"/>
      <c r="I14" s="145">
        <f t="shared" si="0"/>
        <v>0</v>
      </c>
    </row>
    <row r="15" spans="1:11" hidden="1" x14ac:dyDescent="0.3">
      <c r="A15" s="326"/>
      <c r="B15" s="327"/>
      <c r="C15" s="328"/>
      <c r="D15" s="308"/>
      <c r="E15" s="328"/>
      <c r="F15" s="308"/>
      <c r="G15" s="145"/>
      <c r="H15" s="145"/>
      <c r="I15" s="145">
        <f t="shared" si="0"/>
        <v>0</v>
      </c>
    </row>
    <row r="16" spans="1:11" hidden="1" x14ac:dyDescent="0.3">
      <c r="A16" s="326"/>
      <c r="B16" s="327"/>
      <c r="C16" s="328"/>
      <c r="D16" s="308"/>
      <c r="E16" s="328"/>
      <c r="F16" s="308"/>
      <c r="G16" s="145"/>
      <c r="H16" s="145"/>
      <c r="I16" s="145">
        <f t="shared" si="0"/>
        <v>0</v>
      </c>
    </row>
    <row r="17" spans="1:10" hidden="1" x14ac:dyDescent="0.3">
      <c r="A17" s="326"/>
      <c r="B17" s="330"/>
      <c r="C17" s="328"/>
      <c r="D17" s="308"/>
      <c r="E17" s="328"/>
      <c r="F17" s="308"/>
      <c r="G17" s="145"/>
      <c r="H17" s="145"/>
      <c r="I17" s="145">
        <f t="shared" si="0"/>
        <v>0</v>
      </c>
    </row>
    <row r="18" spans="1:10" s="325" customFormat="1" ht="21.6" customHeight="1" x14ac:dyDescent="0.25">
      <c r="A18" s="501">
        <v>2</v>
      </c>
      <c r="B18" s="502" t="s">
        <v>380</v>
      </c>
      <c r="C18" s="486" t="s">
        <v>305</v>
      </c>
      <c r="D18" s="503">
        <f>SUM(D19:D25)</f>
        <v>0</v>
      </c>
      <c r="E18" s="486" t="s">
        <v>305</v>
      </c>
      <c r="F18" s="503">
        <f>SUM(F19:F25)</f>
        <v>0</v>
      </c>
      <c r="G18" s="323"/>
      <c r="H18" s="323"/>
      <c r="I18" s="323"/>
      <c r="J18" s="324"/>
    </row>
    <row r="19" spans="1:10" hidden="1" x14ac:dyDescent="0.3">
      <c r="A19" s="326"/>
      <c r="B19" s="327" t="s">
        <v>199</v>
      </c>
      <c r="C19" s="328"/>
      <c r="D19" s="308"/>
      <c r="E19" s="328"/>
      <c r="F19" s="308"/>
      <c r="G19" s="145"/>
      <c r="H19" s="145"/>
      <c r="I19" s="145">
        <f t="shared" si="0"/>
        <v>0</v>
      </c>
    </row>
    <row r="20" spans="1:10" hidden="1" x14ac:dyDescent="0.3">
      <c r="A20" s="326"/>
      <c r="B20" s="327"/>
      <c r="C20" s="328"/>
      <c r="D20" s="308"/>
      <c r="E20" s="328"/>
      <c r="F20" s="308"/>
      <c r="G20" s="145"/>
      <c r="H20" s="145"/>
      <c r="I20" s="145">
        <f t="shared" si="0"/>
        <v>0</v>
      </c>
    </row>
    <row r="21" spans="1:10" hidden="1" x14ac:dyDescent="0.3">
      <c r="A21" s="326"/>
      <c r="B21" s="327"/>
      <c r="C21" s="328"/>
      <c r="D21" s="308"/>
      <c r="E21" s="328"/>
      <c r="F21" s="308"/>
      <c r="G21" s="145"/>
      <c r="H21" s="145"/>
      <c r="I21" s="145">
        <f t="shared" si="0"/>
        <v>0</v>
      </c>
    </row>
    <row r="22" spans="1:10" hidden="1" x14ac:dyDescent="0.3">
      <c r="A22" s="326"/>
      <c r="B22" s="327"/>
      <c r="C22" s="328"/>
      <c r="D22" s="308"/>
      <c r="E22" s="328"/>
      <c r="F22" s="308"/>
      <c r="G22" s="145"/>
      <c r="H22" s="145"/>
      <c r="I22" s="145">
        <f t="shared" si="0"/>
        <v>0</v>
      </c>
    </row>
    <row r="23" spans="1:10" hidden="1" x14ac:dyDescent="0.3">
      <c r="A23" s="326"/>
      <c r="B23" s="327"/>
      <c r="C23" s="328"/>
      <c r="D23" s="308"/>
      <c r="E23" s="328"/>
      <c r="F23" s="308"/>
      <c r="G23" s="145"/>
      <c r="H23" s="145"/>
      <c r="I23" s="145">
        <f t="shared" si="0"/>
        <v>0</v>
      </c>
    </row>
    <row r="24" spans="1:10" hidden="1" x14ac:dyDescent="0.3">
      <c r="A24" s="326"/>
      <c r="B24" s="327"/>
      <c r="C24" s="328"/>
      <c r="D24" s="308"/>
      <c r="E24" s="328"/>
      <c r="F24" s="308"/>
      <c r="G24" s="145"/>
      <c r="H24" s="145"/>
      <c r="I24" s="145">
        <f t="shared" si="0"/>
        <v>0</v>
      </c>
    </row>
    <row r="25" spans="1:10" hidden="1" x14ac:dyDescent="0.3">
      <c r="A25" s="326"/>
      <c r="B25" s="327"/>
      <c r="C25" s="328"/>
      <c r="D25" s="308"/>
      <c r="E25" s="328"/>
      <c r="F25" s="308"/>
      <c r="G25" s="145"/>
      <c r="H25" s="145"/>
      <c r="I25" s="145">
        <f t="shared" si="0"/>
        <v>0</v>
      </c>
    </row>
    <row r="26" spans="1:10" s="325" customFormat="1" ht="21.6" customHeight="1" x14ac:dyDescent="0.25">
      <c r="A26" s="501">
        <v>3</v>
      </c>
      <c r="B26" s="502" t="s">
        <v>381</v>
      </c>
      <c r="C26" s="486" t="s">
        <v>305</v>
      </c>
      <c r="D26" s="503">
        <f>SUM(D27:D31)</f>
        <v>0</v>
      </c>
      <c r="E26" s="486" t="s">
        <v>305</v>
      </c>
      <c r="F26" s="503">
        <f>SUM(F27:F32)</f>
        <v>0</v>
      </c>
      <c r="G26" s="323"/>
      <c r="H26" s="323"/>
      <c r="I26" s="323"/>
      <c r="J26" s="324"/>
    </row>
    <row r="27" spans="1:10" hidden="1" x14ac:dyDescent="0.3">
      <c r="A27" s="326"/>
      <c r="B27" s="327" t="s">
        <v>199</v>
      </c>
      <c r="C27" s="328"/>
      <c r="D27" s="308"/>
      <c r="E27" s="328"/>
      <c r="F27" s="308"/>
      <c r="G27" s="145"/>
      <c r="H27" s="145"/>
      <c r="I27" s="145">
        <f t="shared" si="0"/>
        <v>0</v>
      </c>
    </row>
    <row r="28" spans="1:10" hidden="1" x14ac:dyDescent="0.3">
      <c r="A28" s="326"/>
      <c r="B28" s="331"/>
      <c r="C28" s="328"/>
      <c r="D28" s="308"/>
      <c r="E28" s="328"/>
      <c r="F28" s="308"/>
      <c r="G28" s="145"/>
      <c r="H28" s="152"/>
      <c r="I28" s="145">
        <f t="shared" si="0"/>
        <v>0</v>
      </c>
    </row>
    <row r="29" spans="1:10" hidden="1" x14ac:dyDescent="0.3">
      <c r="A29" s="326"/>
      <c r="B29" s="327"/>
      <c r="C29" s="328"/>
      <c r="D29" s="308"/>
      <c r="E29" s="328"/>
      <c r="F29" s="308"/>
      <c r="G29" s="145"/>
      <c r="H29" s="152"/>
      <c r="I29" s="145">
        <f t="shared" si="0"/>
        <v>0</v>
      </c>
    </row>
    <row r="30" spans="1:10" hidden="1" x14ac:dyDescent="0.3">
      <c r="A30" s="326"/>
      <c r="B30" s="332"/>
      <c r="C30" s="328"/>
      <c r="D30" s="308"/>
      <c r="E30" s="328"/>
      <c r="F30" s="308"/>
      <c r="G30" s="145"/>
      <c r="H30" s="145"/>
      <c r="I30" s="145">
        <f t="shared" si="0"/>
        <v>0</v>
      </c>
    </row>
    <row r="31" spans="1:10" hidden="1" x14ac:dyDescent="0.3">
      <c r="A31" s="326"/>
      <c r="B31" s="327"/>
      <c r="C31" s="328"/>
      <c r="D31" s="308"/>
      <c r="E31" s="328"/>
      <c r="F31" s="308"/>
      <c r="G31" s="145"/>
      <c r="H31" s="145"/>
      <c r="I31" s="145">
        <f t="shared" si="0"/>
        <v>0</v>
      </c>
    </row>
    <row r="32" spans="1:10" hidden="1" x14ac:dyDescent="0.3">
      <c r="A32" s="326"/>
      <c r="B32" s="327"/>
      <c r="C32" s="328"/>
      <c r="D32" s="308"/>
      <c r="E32" s="328"/>
      <c r="F32" s="308"/>
      <c r="G32" s="145"/>
      <c r="H32" s="145"/>
      <c r="I32" s="145">
        <f t="shared" si="0"/>
        <v>0</v>
      </c>
    </row>
    <row r="33" spans="1:10" s="325" customFormat="1" ht="21.6" customHeight="1" x14ac:dyDescent="0.25">
      <c r="A33" s="504">
        <v>4</v>
      </c>
      <c r="B33" s="505" t="s">
        <v>382</v>
      </c>
      <c r="C33" s="468" t="s">
        <v>305</v>
      </c>
      <c r="D33" s="506">
        <f>SUM(D34:D42)</f>
        <v>0</v>
      </c>
      <c r="E33" s="468" t="s">
        <v>305</v>
      </c>
      <c r="F33" s="506">
        <f>SUM(F35:F43)</f>
        <v>15837.32</v>
      </c>
      <c r="G33" s="323"/>
      <c r="H33" s="323"/>
      <c r="I33" s="323"/>
      <c r="J33" s="324"/>
    </row>
    <row r="34" spans="1:10" x14ac:dyDescent="0.3">
      <c r="A34" s="333"/>
      <c r="B34" s="327" t="s">
        <v>199</v>
      </c>
      <c r="C34" s="328"/>
      <c r="D34" s="308"/>
      <c r="E34" s="328"/>
      <c r="F34" s="308"/>
      <c r="G34" s="145"/>
      <c r="H34" s="145"/>
      <c r="I34" s="145">
        <f t="shared" si="0"/>
        <v>0</v>
      </c>
    </row>
    <row r="35" spans="1:10" x14ac:dyDescent="0.3">
      <c r="A35" s="334"/>
      <c r="B35" s="731" t="s">
        <v>833</v>
      </c>
      <c r="C35" s="328"/>
      <c r="D35" s="308"/>
      <c r="E35" s="414"/>
      <c r="F35" s="369">
        <v>15837.32</v>
      </c>
      <c r="G35" s="417"/>
      <c r="H35" s="145"/>
      <c r="I35" s="145">
        <f t="shared" si="0"/>
        <v>15837.32</v>
      </c>
    </row>
    <row r="36" spans="1:10" hidden="1" x14ac:dyDescent="0.3">
      <c r="A36" s="334"/>
      <c r="B36" s="329"/>
      <c r="C36" s="328"/>
      <c r="D36" s="308"/>
      <c r="E36" s="328"/>
      <c r="F36" s="308"/>
      <c r="G36" s="145"/>
      <c r="H36" s="145"/>
      <c r="I36" s="145">
        <f t="shared" si="0"/>
        <v>0</v>
      </c>
    </row>
    <row r="37" spans="1:10" hidden="1" x14ac:dyDescent="0.3">
      <c r="A37" s="334"/>
      <c r="B37" s="329"/>
      <c r="C37" s="328"/>
      <c r="D37" s="308"/>
      <c r="E37" s="328"/>
      <c r="F37" s="308"/>
      <c r="G37" s="145"/>
      <c r="H37" s="145"/>
      <c r="I37" s="145">
        <f t="shared" si="0"/>
        <v>0</v>
      </c>
    </row>
    <row r="38" spans="1:10" hidden="1" x14ac:dyDescent="0.3">
      <c r="A38" s="334"/>
      <c r="B38" s="329"/>
      <c r="C38" s="328"/>
      <c r="D38" s="308"/>
      <c r="E38" s="328"/>
      <c r="F38" s="308"/>
      <c r="G38" s="145"/>
      <c r="H38" s="145"/>
      <c r="I38" s="145">
        <f t="shared" si="0"/>
        <v>0</v>
      </c>
    </row>
    <row r="39" spans="1:10" hidden="1" x14ac:dyDescent="0.3">
      <c r="A39" s="334"/>
      <c r="B39" s="329"/>
      <c r="C39" s="328"/>
      <c r="D39" s="308"/>
      <c r="E39" s="328"/>
      <c r="F39" s="308"/>
      <c r="G39" s="145"/>
      <c r="H39" s="145"/>
      <c r="I39" s="145">
        <f t="shared" si="0"/>
        <v>0</v>
      </c>
    </row>
    <row r="40" spans="1:10" hidden="1" x14ac:dyDescent="0.3">
      <c r="A40" s="334"/>
      <c r="B40" s="329"/>
      <c r="C40" s="328"/>
      <c r="D40" s="308"/>
      <c r="E40" s="328"/>
      <c r="F40" s="308"/>
      <c r="G40" s="145"/>
      <c r="H40" s="145"/>
      <c r="I40" s="145">
        <f t="shared" si="0"/>
        <v>0</v>
      </c>
    </row>
    <row r="41" spans="1:10" hidden="1" x14ac:dyDescent="0.3">
      <c r="A41" s="334"/>
      <c r="B41" s="329"/>
      <c r="C41" s="328"/>
      <c r="D41" s="308"/>
      <c r="E41" s="328"/>
      <c r="F41" s="308"/>
      <c r="G41" s="145"/>
      <c r="H41" s="145"/>
      <c r="I41" s="145">
        <f t="shared" si="0"/>
        <v>0</v>
      </c>
    </row>
    <row r="42" spans="1:10" hidden="1" x14ac:dyDescent="0.3">
      <c r="A42" s="334"/>
      <c r="B42" s="329"/>
      <c r="C42" s="328"/>
      <c r="D42" s="308"/>
      <c r="E42" s="328"/>
      <c r="F42" s="308"/>
      <c r="G42" s="145"/>
      <c r="H42" s="145"/>
      <c r="I42" s="145">
        <f t="shared" si="0"/>
        <v>0</v>
      </c>
    </row>
    <row r="43" spans="1:10" x14ac:dyDescent="0.3">
      <c r="A43" s="334"/>
      <c r="B43" s="327"/>
      <c r="C43" s="328"/>
      <c r="D43" s="308"/>
      <c r="E43" s="328"/>
      <c r="F43" s="308"/>
      <c r="G43" s="145"/>
      <c r="H43" s="145"/>
      <c r="I43" s="145"/>
    </row>
    <row r="44" spans="1:10" ht="21" customHeight="1" x14ac:dyDescent="0.3">
      <c r="A44" s="626"/>
      <c r="B44" s="487" t="s">
        <v>295</v>
      </c>
      <c r="C44" s="468" t="s">
        <v>305</v>
      </c>
      <c r="D44" s="506">
        <f>D33+D26+D18+D12</f>
        <v>0</v>
      </c>
      <c r="E44" s="468" t="s">
        <v>305</v>
      </c>
      <c r="F44" s="506">
        <f>F12+F18+F26+F33</f>
        <v>15837.32</v>
      </c>
      <c r="G44" s="313" t="s">
        <v>366</v>
      </c>
      <c r="H44" s="335">
        <f>H12+H18+H26+H33</f>
        <v>0</v>
      </c>
      <c r="I44" s="335">
        <f>SUM(I12:I43)</f>
        <v>15837.32</v>
      </c>
    </row>
    <row r="47" spans="1:10" x14ac:dyDescent="0.25">
      <c r="A47" s="1083" t="s">
        <v>762</v>
      </c>
      <c r="B47" s="704"/>
      <c r="C47" s="704"/>
      <c r="D47" s="702"/>
      <c r="E47" s="704"/>
      <c r="F47" s="1084" t="s">
        <v>1131</v>
      </c>
      <c r="G47" s="704"/>
      <c r="H47" s="704"/>
      <c r="I47" s="296"/>
      <c r="J47" s="122"/>
    </row>
    <row r="48" spans="1:10" ht="15" x14ac:dyDescent="0.25">
      <c r="A48" s="297"/>
      <c r="B48" s="297"/>
      <c r="C48" s="297"/>
      <c r="D48" s="298" t="s">
        <v>131</v>
      </c>
      <c r="E48" s="297"/>
      <c r="F48" s="298" t="s">
        <v>132</v>
      </c>
      <c r="G48" s="297"/>
      <c r="H48" s="297"/>
      <c r="I48" s="299"/>
      <c r="J48" s="122"/>
    </row>
    <row r="49" spans="1:10" ht="15.75" x14ac:dyDescent="0.25">
      <c r="A49" s="41"/>
      <c r="B49" s="41"/>
      <c r="C49" s="41"/>
      <c r="D49" s="41"/>
      <c r="E49" s="41"/>
      <c r="F49" s="41"/>
      <c r="G49" s="41"/>
      <c r="H49" s="41"/>
      <c r="I49" s="300"/>
      <c r="J49" s="122"/>
    </row>
    <row r="50" spans="1:10" x14ac:dyDescent="0.25">
      <c r="A50" s="701" t="s">
        <v>133</v>
      </c>
      <c r="B50" s="704"/>
      <c r="C50" s="704"/>
      <c r="D50" s="702"/>
      <c r="E50" s="704"/>
      <c r="F50" s="869" t="s">
        <v>1104</v>
      </c>
      <c r="G50" s="704"/>
      <c r="H50" s="704"/>
      <c r="I50" s="296"/>
      <c r="J50" s="122"/>
    </row>
    <row r="51" spans="1:10" ht="15" x14ac:dyDescent="0.25">
      <c r="A51" s="297"/>
      <c r="B51" s="297"/>
      <c r="C51" s="297"/>
      <c r="D51" s="298" t="s">
        <v>131</v>
      </c>
      <c r="E51" s="297"/>
      <c r="F51" s="298" t="s">
        <v>132</v>
      </c>
      <c r="G51" s="297"/>
      <c r="H51" s="297"/>
      <c r="I51" s="299"/>
      <c r="J51" s="122"/>
    </row>
    <row r="52" spans="1:10" x14ac:dyDescent="0.3">
      <c r="A52" s="53"/>
      <c r="B52" s="53"/>
      <c r="C52" s="53"/>
      <c r="D52" s="53"/>
      <c r="E52" s="53"/>
      <c r="F52" s="53"/>
      <c r="G52" s="158"/>
      <c r="H52" s="158"/>
      <c r="I52" s="158"/>
    </row>
    <row r="54" spans="1:10" ht="21" x14ac:dyDescent="0.35">
      <c r="B54" s="15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33"/>
    <pageSetUpPr fitToPage="1"/>
  </sheetPr>
  <dimension ref="A1:AE796"/>
  <sheetViews>
    <sheetView view="pageBreakPreview" zoomScale="70" zoomScaleNormal="75" zoomScaleSheetLayoutView="70" workbookViewId="0">
      <selection activeCell="U17" sqref="U17"/>
    </sheetView>
  </sheetViews>
  <sheetFormatPr defaultColWidth="9.140625" defaultRowHeight="12.75" x14ac:dyDescent="0.2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26" customWidth="1"/>
    <col min="10" max="10" width="11.28515625" style="26" customWidth="1"/>
    <col min="11" max="11" width="9.7109375" style="26" customWidth="1"/>
    <col min="12" max="12" width="13.42578125" style="26" customWidth="1"/>
    <col min="13" max="13" width="10.140625" style="1" customWidth="1"/>
    <col min="14" max="14" width="18.140625" style="777" customWidth="1"/>
    <col min="15" max="16" width="18.140625" style="2" customWidth="1"/>
    <col min="17" max="17" width="18.140625" style="777" customWidth="1"/>
    <col min="18" max="19" width="18.140625" style="2" customWidth="1"/>
    <col min="20" max="20" width="18.140625" style="777" customWidth="1"/>
    <col min="21" max="22" width="18.140625" style="2" customWidth="1"/>
    <col min="23" max="23" width="19.42578125" style="383" customWidth="1"/>
    <col min="24" max="24" width="19.42578125" style="775" customWidth="1"/>
    <col min="25" max="25" width="17" style="776" customWidth="1"/>
    <col min="26" max="16384" width="9.140625" style="2"/>
  </cols>
  <sheetData>
    <row r="1" spans="1:31" ht="18.75" x14ac:dyDescent="0.3">
      <c r="A1" s="1358" t="s">
        <v>1109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  <c r="N1" s="1358"/>
      <c r="O1" s="1358"/>
      <c r="P1" s="1358"/>
      <c r="Q1" s="771"/>
      <c r="R1" s="772"/>
      <c r="S1" s="772"/>
      <c r="T1" s="773"/>
      <c r="U1" s="774"/>
      <c r="V1" s="774"/>
      <c r="Z1" s="361"/>
      <c r="AA1" s="361"/>
      <c r="AB1" s="361"/>
      <c r="AC1" s="361"/>
      <c r="AD1" s="361"/>
      <c r="AE1" s="361"/>
    </row>
    <row r="2" spans="1:31" ht="18.75" x14ac:dyDescent="0.3">
      <c r="A2" s="1358" t="s">
        <v>906</v>
      </c>
      <c r="B2" s="1358"/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8"/>
      <c r="T2" s="778"/>
      <c r="U2" s="40"/>
      <c r="V2" s="40"/>
      <c r="Z2" s="361"/>
      <c r="AA2" s="361"/>
      <c r="AB2" s="361"/>
      <c r="AC2" s="361"/>
      <c r="AD2" s="361"/>
      <c r="AE2" s="361"/>
    </row>
    <row r="3" spans="1:31" ht="39" customHeight="1" x14ac:dyDescent="0.3">
      <c r="G3" s="1141"/>
      <c r="H3" s="1142"/>
      <c r="I3" s="1142"/>
      <c r="J3" s="1142"/>
      <c r="K3" s="1142"/>
      <c r="L3" s="1142"/>
    </row>
    <row r="4" spans="1:31" s="4" customFormat="1" ht="12.75" customHeight="1" x14ac:dyDescent="0.25">
      <c r="A4" s="1359" t="s">
        <v>2</v>
      </c>
      <c r="B4" s="1360"/>
      <c r="C4" s="1360"/>
      <c r="D4" s="1360"/>
      <c r="E4" s="1360"/>
      <c r="F4" s="1360"/>
      <c r="G4" s="1360"/>
      <c r="H4" s="1360"/>
      <c r="I4" s="1365" t="s">
        <v>3</v>
      </c>
      <c r="J4" s="1365"/>
      <c r="K4" s="1365"/>
      <c r="L4" s="1365"/>
      <c r="M4" s="1365"/>
      <c r="N4" s="1366" t="s">
        <v>135</v>
      </c>
      <c r="O4" s="1366"/>
      <c r="P4" s="1366"/>
      <c r="Q4" s="1366"/>
      <c r="R4" s="1366"/>
      <c r="S4" s="1366"/>
      <c r="T4" s="1366"/>
      <c r="U4" s="1366"/>
      <c r="V4" s="1366"/>
      <c r="W4" s="385"/>
      <c r="X4" s="779"/>
      <c r="Y4" s="780"/>
    </row>
    <row r="5" spans="1:31" s="4" customFormat="1" ht="48" customHeight="1" x14ac:dyDescent="0.25">
      <c r="A5" s="1361"/>
      <c r="B5" s="1362"/>
      <c r="C5" s="1362"/>
      <c r="D5" s="1362"/>
      <c r="E5" s="1362"/>
      <c r="F5" s="1362"/>
      <c r="G5" s="1362"/>
      <c r="H5" s="1362"/>
      <c r="I5" s="1365"/>
      <c r="J5" s="1365"/>
      <c r="K5" s="1365"/>
      <c r="L5" s="1365"/>
      <c r="M5" s="1365"/>
      <c r="N5" s="1367" t="s">
        <v>864</v>
      </c>
      <c r="O5" s="1368" t="s">
        <v>865</v>
      </c>
      <c r="P5" s="1368" t="s">
        <v>866</v>
      </c>
      <c r="Q5" s="1369" t="s">
        <v>867</v>
      </c>
      <c r="R5" s="1371" t="s">
        <v>865</v>
      </c>
      <c r="S5" s="1371" t="s">
        <v>866</v>
      </c>
      <c r="T5" s="1372" t="s">
        <v>868</v>
      </c>
      <c r="U5" s="1373" t="s">
        <v>865</v>
      </c>
      <c r="V5" s="1373" t="s">
        <v>866</v>
      </c>
      <c r="W5" s="385"/>
      <c r="X5" s="779"/>
      <c r="Y5" s="780"/>
    </row>
    <row r="6" spans="1:31" s="4" customFormat="1" ht="67.5" customHeight="1" x14ac:dyDescent="0.25">
      <c r="A6" s="1363"/>
      <c r="B6" s="1364"/>
      <c r="C6" s="1364"/>
      <c r="D6" s="1364"/>
      <c r="E6" s="1364"/>
      <c r="F6" s="1364"/>
      <c r="G6" s="1364"/>
      <c r="H6" s="1364"/>
      <c r="I6" s="819" t="s">
        <v>4</v>
      </c>
      <c r="J6" s="819" t="s">
        <v>5</v>
      </c>
      <c r="K6" s="819" t="s">
        <v>6</v>
      </c>
      <c r="L6" s="819" t="s">
        <v>7</v>
      </c>
      <c r="M6" s="781" t="s">
        <v>8</v>
      </c>
      <c r="N6" s="1367"/>
      <c r="O6" s="1368"/>
      <c r="P6" s="1368"/>
      <c r="Q6" s="1369"/>
      <c r="R6" s="1371"/>
      <c r="S6" s="1371"/>
      <c r="T6" s="1372"/>
      <c r="U6" s="1373"/>
      <c r="V6" s="1373"/>
      <c r="W6" s="385"/>
      <c r="X6" s="779"/>
      <c r="Y6" s="780"/>
    </row>
    <row r="7" spans="1:31" s="7" customFormat="1" ht="15.75" x14ac:dyDescent="0.25">
      <c r="A7" s="1355" t="s">
        <v>9</v>
      </c>
      <c r="B7" s="1356"/>
      <c r="C7" s="1356"/>
      <c r="D7" s="1356"/>
      <c r="E7" s="1356"/>
      <c r="F7" s="1356"/>
      <c r="G7" s="1356"/>
      <c r="H7" s="1357"/>
      <c r="I7" s="1355" t="s">
        <v>136</v>
      </c>
      <c r="J7" s="1356"/>
      <c r="K7" s="1356"/>
      <c r="L7" s="1356"/>
      <c r="M7" s="1357"/>
      <c r="N7" s="820">
        <v>5</v>
      </c>
      <c r="O7" s="821">
        <v>6</v>
      </c>
      <c r="P7" s="821" t="s">
        <v>869</v>
      </c>
      <c r="Q7" s="822">
        <v>8</v>
      </c>
      <c r="R7" s="824">
        <v>9</v>
      </c>
      <c r="S7" s="824" t="s">
        <v>870</v>
      </c>
      <c r="T7" s="825">
        <v>11</v>
      </c>
      <c r="U7" s="826">
        <v>12</v>
      </c>
      <c r="V7" s="826" t="s">
        <v>871</v>
      </c>
      <c r="W7" s="815"/>
      <c r="X7" s="782"/>
      <c r="Y7" s="783"/>
    </row>
    <row r="8" spans="1:31" s="7" customFormat="1" ht="27" customHeight="1" x14ac:dyDescent="0.25">
      <c r="A8" s="816"/>
      <c r="B8" s="817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8"/>
      <c r="N8" s="784"/>
      <c r="O8" s="785"/>
      <c r="P8" s="821"/>
      <c r="Q8" s="786"/>
      <c r="R8" s="787"/>
      <c r="S8" s="824"/>
      <c r="T8" s="788"/>
      <c r="U8" s="789"/>
      <c r="V8" s="826"/>
      <c r="W8" s="823"/>
      <c r="X8" s="1370"/>
      <c r="Y8" s="1370"/>
    </row>
    <row r="9" spans="1:31" s="841" customFormat="1" ht="24.75" customHeight="1" x14ac:dyDescent="0.25">
      <c r="A9" s="842" t="str">
        <f>'Раздел 1'!C36</f>
        <v>925 0 00 00 000 00 0000 120</v>
      </c>
      <c r="B9" s="827">
        <f>'Раздел 1'!D36</f>
        <v>0</v>
      </c>
      <c r="C9" s="827">
        <f>'Раздел 1'!E36</f>
        <v>0</v>
      </c>
      <c r="D9" s="827">
        <f>'Раздел 1'!F36</f>
        <v>0</v>
      </c>
      <c r="E9" s="827">
        <f>'Раздел 1'!G36</f>
        <v>0</v>
      </c>
      <c r="F9" s="827">
        <f>'Раздел 1'!H36</f>
        <v>0</v>
      </c>
      <c r="G9" s="827">
        <f>'Раздел 1'!I36</f>
        <v>0</v>
      </c>
      <c r="H9" s="828">
        <f>'Раздел 1'!J36</f>
        <v>0</v>
      </c>
      <c r="I9" s="829" t="str">
        <f>'Раздел 1'!K36</f>
        <v>х</v>
      </c>
      <c r="J9" s="829" t="str">
        <f>'Раздел 1'!L36</f>
        <v>000</v>
      </c>
      <c r="K9" s="829" t="str">
        <f>'Раздел 1'!M36</f>
        <v>00.00.00</v>
      </c>
      <c r="L9" s="829" t="str">
        <f>'Раздел 1'!N36</f>
        <v>х</v>
      </c>
      <c r="M9" s="829" t="str">
        <f>'Раздел 1'!O36</f>
        <v>20.00.02</v>
      </c>
      <c r="N9" s="832">
        <f>'Раздел 1'!P36</f>
        <v>0</v>
      </c>
      <c r="O9" s="830">
        <v>0</v>
      </c>
      <c r="P9" s="831">
        <f>N9-O9</f>
        <v>0</v>
      </c>
      <c r="Q9" s="832">
        <f>'Раздел 1'!Q36</f>
        <v>0</v>
      </c>
      <c r="R9" s="833">
        <v>0</v>
      </c>
      <c r="S9" s="834">
        <f>Q9-R9</f>
        <v>0</v>
      </c>
      <c r="T9" s="835">
        <f>'Раздел 1'!R36</f>
        <v>0</v>
      </c>
      <c r="U9" s="836">
        <v>0</v>
      </c>
      <c r="V9" s="837">
        <f>T9-U9</f>
        <v>0</v>
      </c>
      <c r="W9" s="838"/>
      <c r="X9" s="839"/>
      <c r="Y9" s="840"/>
    </row>
    <row r="10" spans="1:31" s="841" customFormat="1" ht="24.75" customHeight="1" x14ac:dyDescent="0.25">
      <c r="A10" s="842" t="str">
        <f>'Раздел 1'!C37</f>
        <v>925 0 00 00 000 00 0000 000</v>
      </c>
      <c r="B10" s="827">
        <f>'Раздел 1'!D37</f>
        <v>0</v>
      </c>
      <c r="C10" s="827">
        <f>'Раздел 1'!E37</f>
        <v>0</v>
      </c>
      <c r="D10" s="827">
        <f>'Раздел 1'!F37</f>
        <v>0</v>
      </c>
      <c r="E10" s="827">
        <f>'Раздел 1'!G37</f>
        <v>0</v>
      </c>
      <c r="F10" s="827">
        <f>'Раздел 1'!H37</f>
        <v>0</v>
      </c>
      <c r="G10" s="827">
        <f>'Раздел 1'!I37</f>
        <v>0</v>
      </c>
      <c r="H10" s="828">
        <f>'Раздел 1'!J37</f>
        <v>0</v>
      </c>
      <c r="I10" s="829" t="str">
        <f>'Раздел 1'!K37</f>
        <v>х</v>
      </c>
      <c r="J10" s="829" t="str">
        <f>'Раздел 1'!L37</f>
        <v>000</v>
      </c>
      <c r="K10" s="829" t="str">
        <f>'Раздел 1'!M37</f>
        <v>00.00.00</v>
      </c>
      <c r="L10" s="829" t="str">
        <f>'Раздел 1'!N37</f>
        <v>х</v>
      </c>
      <c r="M10" s="829" t="str">
        <f>'Раздел 1'!O37</f>
        <v>х</v>
      </c>
      <c r="N10" s="832">
        <f>'Раздел 1'!P37</f>
        <v>16056653.42</v>
      </c>
      <c r="O10" s="830">
        <v>16056653.42</v>
      </c>
      <c r="P10" s="831">
        <f t="shared" ref="P10:P73" si="0">N10-O10</f>
        <v>0</v>
      </c>
      <c r="Q10" s="832">
        <f>'Раздел 1'!Q37</f>
        <v>15540371.49</v>
      </c>
      <c r="R10" s="833">
        <v>15540371.49</v>
      </c>
      <c r="S10" s="834">
        <f t="shared" ref="S10:S73" si="1">Q10-R10</f>
        <v>0</v>
      </c>
      <c r="T10" s="835">
        <f>'Раздел 1'!R37</f>
        <v>15558948.49</v>
      </c>
      <c r="U10" s="836">
        <v>15558948.49</v>
      </c>
      <c r="V10" s="837">
        <f t="shared" ref="V10:V73" si="2">T10-U10</f>
        <v>0</v>
      </c>
      <c r="W10" s="838"/>
      <c r="X10" s="839"/>
      <c r="Y10" s="840"/>
    </row>
    <row r="11" spans="1:31" s="841" customFormat="1" ht="24.75" customHeight="1" x14ac:dyDescent="0.25">
      <c r="A11" s="842" t="str">
        <f>'Раздел 1'!C38</f>
        <v>925 0 00 00 000 00 0000 130</v>
      </c>
      <c r="B11" s="827">
        <f>'Раздел 1'!D38</f>
        <v>0</v>
      </c>
      <c r="C11" s="827">
        <f>'Раздел 1'!E38</f>
        <v>0</v>
      </c>
      <c r="D11" s="827">
        <f>'Раздел 1'!F38</f>
        <v>0</v>
      </c>
      <c r="E11" s="827">
        <f>'Раздел 1'!G38</f>
        <v>0</v>
      </c>
      <c r="F11" s="827">
        <f>'Раздел 1'!H38</f>
        <v>0</v>
      </c>
      <c r="G11" s="827">
        <f>'Раздел 1'!I38</f>
        <v>0</v>
      </c>
      <c r="H11" s="828">
        <f>'Раздел 1'!J38</f>
        <v>0</v>
      </c>
      <c r="I11" s="829" t="str">
        <f>'Раздел 1'!K38</f>
        <v>х</v>
      </c>
      <c r="J11" s="829" t="str">
        <f>'Раздел 1'!L38</f>
        <v>000</v>
      </c>
      <c r="K11" s="829" t="str">
        <f>'Раздел 1'!M38</f>
        <v>00.00.00</v>
      </c>
      <c r="L11" s="829" t="str">
        <f>'Раздел 1'!N38</f>
        <v>х</v>
      </c>
      <c r="M11" s="829" t="str">
        <f>'Раздел 1'!O38</f>
        <v>20.00.02</v>
      </c>
      <c r="N11" s="832">
        <f>'Раздел 1'!P38</f>
        <v>0</v>
      </c>
      <c r="O11" s="830">
        <v>0</v>
      </c>
      <c r="P11" s="831">
        <f t="shared" si="0"/>
        <v>0</v>
      </c>
      <c r="Q11" s="832">
        <f>'Раздел 1'!Q38</f>
        <v>0</v>
      </c>
      <c r="R11" s="833">
        <v>0</v>
      </c>
      <c r="S11" s="834">
        <f t="shared" si="1"/>
        <v>0</v>
      </c>
      <c r="T11" s="835">
        <f>'Раздел 1'!R38</f>
        <v>0</v>
      </c>
      <c r="U11" s="836">
        <v>0</v>
      </c>
      <c r="V11" s="837">
        <f t="shared" si="2"/>
        <v>0</v>
      </c>
      <c r="W11" s="838"/>
      <c r="X11" s="839"/>
      <c r="Y11" s="840"/>
    </row>
    <row r="12" spans="1:31" s="841" customFormat="1" ht="24.75" customHeight="1" x14ac:dyDescent="0.25">
      <c r="A12" s="842" t="str">
        <f>'Раздел 1'!C39</f>
        <v>925 0 00 00 000 00 0000 130</v>
      </c>
      <c r="B12" s="827">
        <f>'Раздел 1'!D39</f>
        <v>0</v>
      </c>
      <c r="C12" s="827">
        <f>'Раздел 1'!E39</f>
        <v>0</v>
      </c>
      <c r="D12" s="827">
        <f>'Раздел 1'!F39</f>
        <v>0</v>
      </c>
      <c r="E12" s="827">
        <f>'Раздел 1'!G39</f>
        <v>0</v>
      </c>
      <c r="F12" s="827">
        <f>'Раздел 1'!H39</f>
        <v>0</v>
      </c>
      <c r="G12" s="827">
        <f>'Раздел 1'!I39</f>
        <v>0</v>
      </c>
      <c r="H12" s="828">
        <f>'Раздел 1'!J39</f>
        <v>0</v>
      </c>
      <c r="I12" s="829" t="str">
        <f>'Раздел 1'!K39</f>
        <v>х</v>
      </c>
      <c r="J12" s="829" t="str">
        <f>'Раздел 1'!L39</f>
        <v>000</v>
      </c>
      <c r="K12" s="829" t="str">
        <f>'Раздел 1'!M39</f>
        <v>00.00.00</v>
      </c>
      <c r="L12" s="829" t="str">
        <f>'Раздел 1'!N39</f>
        <v>х</v>
      </c>
      <c r="M12" s="829" t="str">
        <f>'Раздел 1'!O39</f>
        <v>20.00.02</v>
      </c>
      <c r="N12" s="832">
        <f>'Раздел 1'!P39</f>
        <v>89500</v>
      </c>
      <c r="O12" s="830">
        <v>89500</v>
      </c>
      <c r="P12" s="831">
        <f t="shared" si="0"/>
        <v>0</v>
      </c>
      <c r="Q12" s="832">
        <f>'Раздел 1'!Q39</f>
        <v>89500</v>
      </c>
      <c r="R12" s="833">
        <v>89500</v>
      </c>
      <c r="S12" s="834">
        <f t="shared" si="1"/>
        <v>0</v>
      </c>
      <c r="T12" s="835">
        <f>'Раздел 1'!R39</f>
        <v>89500</v>
      </c>
      <c r="U12" s="836">
        <v>89500</v>
      </c>
      <c r="V12" s="837">
        <f t="shared" si="2"/>
        <v>0</v>
      </c>
      <c r="W12" s="838"/>
      <c r="X12" s="839"/>
      <c r="Y12" s="840"/>
    </row>
    <row r="13" spans="1:31" s="841" customFormat="1" ht="24.75" customHeight="1" x14ac:dyDescent="0.25">
      <c r="A13" s="842" t="str">
        <f>'Раздел 1'!C40</f>
        <v>925 0 00 00 000 00 0000 130</v>
      </c>
      <c r="B13" s="827">
        <f>'Раздел 1'!D40</f>
        <v>0</v>
      </c>
      <c r="C13" s="827">
        <f>'Раздел 1'!E40</f>
        <v>0</v>
      </c>
      <c r="D13" s="827">
        <f>'Раздел 1'!F40</f>
        <v>0</v>
      </c>
      <c r="E13" s="827">
        <f>'Раздел 1'!G40</f>
        <v>0</v>
      </c>
      <c r="F13" s="827">
        <f>'Раздел 1'!H40</f>
        <v>0</v>
      </c>
      <c r="G13" s="827">
        <f>'Раздел 1'!I40</f>
        <v>0</v>
      </c>
      <c r="H13" s="828">
        <f>'Раздел 1'!J40</f>
        <v>0</v>
      </c>
      <c r="I13" s="829" t="str">
        <f>'Раздел 1'!K40</f>
        <v>х</v>
      </c>
      <c r="J13" s="829" t="str">
        <f>'Раздел 1'!L40</f>
        <v>000</v>
      </c>
      <c r="K13" s="829" t="str">
        <f>'Раздел 1'!M40</f>
        <v>00.00.00</v>
      </c>
      <c r="L13" s="829" t="str">
        <f>'Раздел 1'!N40</f>
        <v>х</v>
      </c>
      <c r="M13" s="829" t="str">
        <f>'Раздел 1'!O40</f>
        <v>х</v>
      </c>
      <c r="N13" s="832">
        <f>'Раздел 1'!P40</f>
        <v>15967153.42</v>
      </c>
      <c r="O13" s="830">
        <v>15967153.42</v>
      </c>
      <c r="P13" s="831">
        <f t="shared" si="0"/>
        <v>0</v>
      </c>
      <c r="Q13" s="832">
        <f>'Раздел 1'!Q40</f>
        <v>15450871.49</v>
      </c>
      <c r="R13" s="833">
        <v>15450871.49</v>
      </c>
      <c r="S13" s="834">
        <f t="shared" si="1"/>
        <v>0</v>
      </c>
      <c r="T13" s="835">
        <f>'Раздел 1'!R40</f>
        <v>15469448.49</v>
      </c>
      <c r="U13" s="836">
        <v>15469448.49</v>
      </c>
      <c r="V13" s="837">
        <f t="shared" si="2"/>
        <v>0</v>
      </c>
      <c r="W13" s="838"/>
      <c r="X13" s="839"/>
      <c r="Y13" s="840"/>
    </row>
    <row r="14" spans="1:31" s="841" customFormat="1" ht="24.75" customHeight="1" x14ac:dyDescent="0.25">
      <c r="A14" s="842" t="str">
        <f>'Раздел 1'!C41</f>
        <v>925 0 00 00 000 00 0000 130</v>
      </c>
      <c r="B14" s="827">
        <f>'Раздел 1'!D41</f>
        <v>0</v>
      </c>
      <c r="C14" s="827">
        <f>'Раздел 1'!E41</f>
        <v>0</v>
      </c>
      <c r="D14" s="827">
        <f>'Раздел 1'!F41</f>
        <v>0</v>
      </c>
      <c r="E14" s="827">
        <f>'Раздел 1'!G41</f>
        <v>0</v>
      </c>
      <c r="F14" s="827">
        <f>'Раздел 1'!H41</f>
        <v>0</v>
      </c>
      <c r="G14" s="827">
        <f>'Раздел 1'!I41</f>
        <v>0</v>
      </c>
      <c r="H14" s="828">
        <f>'Раздел 1'!J41</f>
        <v>0</v>
      </c>
      <c r="I14" s="829" t="str">
        <f>'Раздел 1'!K41</f>
        <v>х</v>
      </c>
      <c r="J14" s="829" t="str">
        <f>'Раздел 1'!L41</f>
        <v>000</v>
      </c>
      <c r="K14" s="829" t="str">
        <f>'Раздел 1'!M41</f>
        <v>00.00.00</v>
      </c>
      <c r="L14" s="829" t="str">
        <f>'Раздел 1'!N41</f>
        <v>001.07.0002</v>
      </c>
      <c r="M14" s="829" t="str">
        <f>'Раздел 1'!O41</f>
        <v>50.03.00</v>
      </c>
      <c r="N14" s="832">
        <f>'Раздел 1'!P41</f>
        <v>11477891.49</v>
      </c>
      <c r="O14" s="830">
        <v>11477891.49</v>
      </c>
      <c r="P14" s="831">
        <f t="shared" si="0"/>
        <v>0</v>
      </c>
      <c r="Q14" s="832">
        <f>'Раздел 1'!Q41</f>
        <v>11477891.49</v>
      </c>
      <c r="R14" s="833">
        <v>11477891.49</v>
      </c>
      <c r="S14" s="834">
        <f t="shared" si="1"/>
        <v>0</v>
      </c>
      <c r="T14" s="835">
        <f>'Раздел 1'!R41</f>
        <v>11477891.49</v>
      </c>
      <c r="U14" s="836">
        <v>11477891.49</v>
      </c>
      <c r="V14" s="837">
        <f t="shared" si="2"/>
        <v>0</v>
      </c>
      <c r="W14" s="838"/>
      <c r="X14" s="839"/>
      <c r="Y14" s="840"/>
    </row>
    <row r="15" spans="1:31" s="841" customFormat="1" ht="24.75" customHeight="1" x14ac:dyDescent="0.25">
      <c r="A15" s="842" t="str">
        <f>'Раздел 1'!C42</f>
        <v>925 0 00 00 000 00 0000 130</v>
      </c>
      <c r="B15" s="827">
        <f>'Раздел 1'!D42</f>
        <v>0</v>
      </c>
      <c r="C15" s="827">
        <f>'Раздел 1'!E42</f>
        <v>0</v>
      </c>
      <c r="D15" s="827">
        <f>'Раздел 1'!F42</f>
        <v>0</v>
      </c>
      <c r="E15" s="827">
        <f>'Раздел 1'!G42</f>
        <v>0</v>
      </c>
      <c r="F15" s="827">
        <f>'Раздел 1'!H42</f>
        <v>0</v>
      </c>
      <c r="G15" s="827">
        <f>'Раздел 1'!I42</f>
        <v>0</v>
      </c>
      <c r="H15" s="828">
        <f>'Раздел 1'!J42</f>
        <v>0</v>
      </c>
      <c r="I15" s="829" t="str">
        <f>'Раздел 1'!K42</f>
        <v>х</v>
      </c>
      <c r="J15" s="829" t="str">
        <f>'Раздел 1'!L42</f>
        <v>000</v>
      </c>
      <c r="K15" s="829" t="str">
        <f>'Раздел 1'!M42</f>
        <v>71.02.00</v>
      </c>
      <c r="L15" s="829" t="str">
        <f>'Раздел 1'!N42</f>
        <v>001.01.0001</v>
      </c>
      <c r="M15" s="829" t="str">
        <f>'Раздел 1'!O42</f>
        <v>50.01.00</v>
      </c>
      <c r="N15" s="832">
        <f>'Раздел 1'!P42</f>
        <v>7931.04</v>
      </c>
      <c r="O15" s="830">
        <v>7931.04</v>
      </c>
      <c r="P15" s="831">
        <f t="shared" si="0"/>
        <v>0</v>
      </c>
      <c r="Q15" s="832">
        <f>'Раздел 1'!Q42</f>
        <v>0</v>
      </c>
      <c r="R15" s="833">
        <v>0</v>
      </c>
      <c r="S15" s="834">
        <f t="shared" si="1"/>
        <v>0</v>
      </c>
      <c r="T15" s="835">
        <f>'Раздел 1'!R42</f>
        <v>0</v>
      </c>
      <c r="U15" s="836">
        <v>0</v>
      </c>
      <c r="V15" s="837">
        <f t="shared" si="2"/>
        <v>0</v>
      </c>
      <c r="W15" s="838"/>
      <c r="X15" s="839"/>
      <c r="Y15" s="840"/>
    </row>
    <row r="16" spans="1:31" s="841" customFormat="1" ht="24.75" customHeight="1" x14ac:dyDescent="0.25">
      <c r="A16" s="842" t="str">
        <f>'Раздел 1'!C43</f>
        <v>925 0 00 00 000 00 0000 130</v>
      </c>
      <c r="B16" s="827">
        <f>'Раздел 1'!D43</f>
        <v>0</v>
      </c>
      <c r="C16" s="827">
        <f>'Раздел 1'!E43</f>
        <v>0</v>
      </c>
      <c r="D16" s="827">
        <f>'Раздел 1'!F43</f>
        <v>0</v>
      </c>
      <c r="E16" s="827">
        <f>'Раздел 1'!G43</f>
        <v>0</v>
      </c>
      <c r="F16" s="827">
        <f>'Раздел 1'!H43</f>
        <v>0</v>
      </c>
      <c r="G16" s="827">
        <f>'Раздел 1'!I43</f>
        <v>0</v>
      </c>
      <c r="H16" s="828">
        <f>'Раздел 1'!J43</f>
        <v>0</v>
      </c>
      <c r="I16" s="829" t="str">
        <f>'Раздел 1'!K43</f>
        <v>х</v>
      </c>
      <c r="J16" s="829" t="str">
        <f>'Раздел 1'!L43</f>
        <v>000</v>
      </c>
      <c r="K16" s="829" t="str">
        <f>'Раздел 1'!M43</f>
        <v>00.00.00</v>
      </c>
      <c r="L16" s="829" t="str">
        <f>'Раздел 1'!N43</f>
        <v>001.02.0001</v>
      </c>
      <c r="M16" s="829" t="str">
        <f>'Раздел 1'!O43</f>
        <v>50.01.00</v>
      </c>
      <c r="N16" s="832">
        <f>'Раздел 1'!P43</f>
        <v>2347900</v>
      </c>
      <c r="O16" s="830">
        <v>2347900</v>
      </c>
      <c r="P16" s="831">
        <f t="shared" si="0"/>
        <v>0</v>
      </c>
      <c r="Q16" s="832">
        <f>'Раздел 1'!Q43</f>
        <v>2474700</v>
      </c>
      <c r="R16" s="833">
        <v>2474700</v>
      </c>
      <c r="S16" s="834">
        <f t="shared" si="1"/>
        <v>0</v>
      </c>
      <c r="T16" s="835">
        <f>'Раздел 1'!R43</f>
        <v>2573600</v>
      </c>
      <c r="U16" s="836">
        <v>2573600</v>
      </c>
      <c r="V16" s="837">
        <f t="shared" si="2"/>
        <v>0</v>
      </c>
      <c r="W16" s="838"/>
      <c r="X16" s="839"/>
      <c r="Y16" s="840"/>
    </row>
    <row r="17" spans="1:25" s="841" customFormat="1" ht="24.75" customHeight="1" x14ac:dyDescent="0.25">
      <c r="A17" s="842" t="str">
        <f>'Раздел 1'!C44</f>
        <v>925 0 00 00 000 00 0000 130</v>
      </c>
      <c r="B17" s="827">
        <f>'Раздел 1'!D44</f>
        <v>0</v>
      </c>
      <c r="C17" s="827">
        <f>'Раздел 1'!E44</f>
        <v>0</v>
      </c>
      <c r="D17" s="827">
        <f>'Раздел 1'!F44</f>
        <v>0</v>
      </c>
      <c r="E17" s="827">
        <f>'Раздел 1'!G44</f>
        <v>0</v>
      </c>
      <c r="F17" s="827">
        <f>'Раздел 1'!H44</f>
        <v>0</v>
      </c>
      <c r="G17" s="827">
        <f>'Раздел 1'!I44</f>
        <v>0</v>
      </c>
      <c r="H17" s="828">
        <f>'Раздел 1'!J44</f>
        <v>0</v>
      </c>
      <c r="I17" s="829" t="str">
        <f>'Раздел 1'!K44</f>
        <v>х</v>
      </c>
      <c r="J17" s="829" t="str">
        <f>'Раздел 1'!L44</f>
        <v>000</v>
      </c>
      <c r="K17" s="829" t="str">
        <f>'Раздел 1'!M44</f>
        <v>68.01.00</v>
      </c>
      <c r="L17" s="829" t="str">
        <f>'Раздел 1'!N44</f>
        <v>001.03.0001</v>
      </c>
      <c r="M17" s="829" t="str">
        <f>'Раздел 1'!O44</f>
        <v>50.01.00</v>
      </c>
      <c r="N17" s="832">
        <f>'Раздел 1'!P44</f>
        <v>1831123</v>
      </c>
      <c r="O17" s="830">
        <v>1831123</v>
      </c>
      <c r="P17" s="831">
        <f t="shared" si="0"/>
        <v>0</v>
      </c>
      <c r="Q17" s="832">
        <f>'Раздел 1'!Q44</f>
        <v>1205700</v>
      </c>
      <c r="R17" s="833">
        <v>1205700</v>
      </c>
      <c r="S17" s="834">
        <f t="shared" si="1"/>
        <v>0</v>
      </c>
      <c r="T17" s="835">
        <f>'Раздел 1'!R44</f>
        <v>1191000</v>
      </c>
      <c r="U17" s="836">
        <v>1191000</v>
      </c>
      <c r="V17" s="837">
        <f t="shared" si="2"/>
        <v>0</v>
      </c>
      <c r="W17" s="838"/>
      <c r="X17" s="839"/>
      <c r="Y17" s="840"/>
    </row>
    <row r="18" spans="1:25" s="841" customFormat="1" ht="24.75" customHeight="1" x14ac:dyDescent="0.25">
      <c r="A18" s="842" t="str">
        <f>'Раздел 1'!C45</f>
        <v>925 0 00 00 000 00 0000 130</v>
      </c>
      <c r="B18" s="827">
        <f>'Раздел 1'!D45</f>
        <v>0</v>
      </c>
      <c r="C18" s="827">
        <f>'Раздел 1'!E45</f>
        <v>0</v>
      </c>
      <c r="D18" s="827">
        <f>'Раздел 1'!F45</f>
        <v>0</v>
      </c>
      <c r="E18" s="827">
        <f>'Раздел 1'!G45</f>
        <v>0</v>
      </c>
      <c r="F18" s="827">
        <f>'Раздел 1'!H45</f>
        <v>0</v>
      </c>
      <c r="G18" s="827">
        <f>'Раздел 1'!I45</f>
        <v>0</v>
      </c>
      <c r="H18" s="828">
        <f>'Раздел 1'!J45</f>
        <v>0</v>
      </c>
      <c r="I18" s="829" t="str">
        <f>'Раздел 1'!K45</f>
        <v>х</v>
      </c>
      <c r="J18" s="829" t="str">
        <f>'Раздел 1'!L45</f>
        <v>000</v>
      </c>
      <c r="K18" s="829" t="str">
        <f>'Раздел 1'!M45</f>
        <v>00.00.00</v>
      </c>
      <c r="L18" s="829" t="str">
        <f>'Раздел 1'!N45</f>
        <v>001.04.0001</v>
      </c>
      <c r="M18" s="829" t="str">
        <f>'Раздел 1'!O45</f>
        <v>50.01.00</v>
      </c>
      <c r="N18" s="832">
        <f>'Раздел 1'!P45</f>
        <v>36256</v>
      </c>
      <c r="O18" s="830">
        <v>36256</v>
      </c>
      <c r="P18" s="831">
        <f t="shared" si="0"/>
        <v>0</v>
      </c>
      <c r="Q18" s="832">
        <f>'Раздел 1'!Q45</f>
        <v>0</v>
      </c>
      <c r="R18" s="833">
        <v>0</v>
      </c>
      <c r="S18" s="834">
        <f t="shared" si="1"/>
        <v>0</v>
      </c>
      <c r="T18" s="835">
        <f>'Раздел 1'!R45</f>
        <v>0</v>
      </c>
      <c r="U18" s="836">
        <v>0</v>
      </c>
      <c r="V18" s="837">
        <f t="shared" si="2"/>
        <v>0</v>
      </c>
      <c r="W18" s="838"/>
      <c r="X18" s="839"/>
      <c r="Y18" s="840"/>
    </row>
    <row r="19" spans="1:25" s="841" customFormat="1" ht="24.75" customHeight="1" x14ac:dyDescent="0.25">
      <c r="A19" s="842" t="str">
        <f>'Раздел 1'!C46</f>
        <v>925 0 00 00 000 00 0000 130</v>
      </c>
      <c r="B19" s="827">
        <f>'Раздел 1'!D46</f>
        <v>0</v>
      </c>
      <c r="C19" s="827">
        <f>'Раздел 1'!E46</f>
        <v>0</v>
      </c>
      <c r="D19" s="827">
        <f>'Раздел 1'!F46</f>
        <v>0</v>
      </c>
      <c r="E19" s="827">
        <f>'Раздел 1'!G46</f>
        <v>0</v>
      </c>
      <c r="F19" s="827">
        <f>'Раздел 1'!H46</f>
        <v>0</v>
      </c>
      <c r="G19" s="827">
        <f>'Раздел 1'!I46</f>
        <v>0</v>
      </c>
      <c r="H19" s="828">
        <f>'Раздел 1'!J46</f>
        <v>0</v>
      </c>
      <c r="I19" s="829" t="str">
        <f>'Раздел 1'!K46</f>
        <v>х</v>
      </c>
      <c r="J19" s="829" t="str">
        <f>'Раздел 1'!L46</f>
        <v>000</v>
      </c>
      <c r="K19" s="829" t="str">
        <f>'Раздел 1'!M46</f>
        <v>00.00.00</v>
      </c>
      <c r="L19" s="829" t="str">
        <f>'Раздел 1'!N46</f>
        <v>001.06.0000</v>
      </c>
      <c r="M19" s="829" t="str">
        <f>'Раздел 1'!O46</f>
        <v>50.01.00</v>
      </c>
      <c r="N19" s="832">
        <f>'Раздел 1'!P46</f>
        <v>0</v>
      </c>
      <c r="O19" s="830">
        <v>0</v>
      </c>
      <c r="P19" s="831">
        <f t="shared" si="0"/>
        <v>0</v>
      </c>
      <c r="Q19" s="832">
        <f>'Раздел 1'!Q46</f>
        <v>0</v>
      </c>
      <c r="R19" s="833">
        <v>0</v>
      </c>
      <c r="S19" s="834">
        <f t="shared" si="1"/>
        <v>0</v>
      </c>
      <c r="T19" s="835">
        <f>'Раздел 1'!R46</f>
        <v>0</v>
      </c>
      <c r="U19" s="836">
        <v>0</v>
      </c>
      <c r="V19" s="837">
        <f t="shared" si="2"/>
        <v>0</v>
      </c>
      <c r="W19" s="838"/>
      <c r="X19" s="839"/>
      <c r="Y19" s="840"/>
    </row>
    <row r="20" spans="1:25" s="841" customFormat="1" ht="24.75" customHeight="1" x14ac:dyDescent="0.25">
      <c r="A20" s="842" t="str">
        <f>'Раздел 1'!C47</f>
        <v>925 0 00 00 000 00 0000 130</v>
      </c>
      <c r="B20" s="827">
        <f>'Раздел 1'!D47</f>
        <v>0</v>
      </c>
      <c r="C20" s="827">
        <f>'Раздел 1'!E47</f>
        <v>0</v>
      </c>
      <c r="D20" s="827">
        <f>'Раздел 1'!F47</f>
        <v>0</v>
      </c>
      <c r="E20" s="827">
        <f>'Раздел 1'!G47</f>
        <v>0</v>
      </c>
      <c r="F20" s="827">
        <f>'Раздел 1'!H47</f>
        <v>0</v>
      </c>
      <c r="G20" s="827">
        <f>'Раздел 1'!I47</f>
        <v>0</v>
      </c>
      <c r="H20" s="828">
        <f>'Раздел 1'!J47</f>
        <v>0</v>
      </c>
      <c r="I20" s="829" t="str">
        <f>'Раздел 1'!K47</f>
        <v>х</v>
      </c>
      <c r="J20" s="829" t="str">
        <f>'Раздел 1'!L47</f>
        <v>000</v>
      </c>
      <c r="K20" s="829" t="str">
        <f>'Раздел 1'!M47</f>
        <v>00.00.00</v>
      </c>
      <c r="L20" s="829" t="str">
        <f>'Раздел 1'!N47</f>
        <v>001.10.0000</v>
      </c>
      <c r="M20" s="829" t="str">
        <f>'Раздел 1'!O47</f>
        <v>50.01.00</v>
      </c>
      <c r="N20" s="832">
        <f>'Раздел 1'!P47</f>
        <v>72000</v>
      </c>
      <c r="O20" s="830">
        <v>72000</v>
      </c>
      <c r="P20" s="831">
        <f t="shared" si="0"/>
        <v>0</v>
      </c>
      <c r="Q20" s="832">
        <f>'Раздел 1'!Q47</f>
        <v>24000</v>
      </c>
      <c r="R20" s="833">
        <v>24000</v>
      </c>
      <c r="S20" s="834">
        <f t="shared" si="1"/>
        <v>0</v>
      </c>
      <c r="T20" s="835">
        <f>'Раздел 1'!R47</f>
        <v>24000</v>
      </c>
      <c r="U20" s="836">
        <v>24000</v>
      </c>
      <c r="V20" s="837">
        <f t="shared" si="2"/>
        <v>0</v>
      </c>
      <c r="W20" s="838"/>
      <c r="X20" s="839"/>
      <c r="Y20" s="840"/>
    </row>
    <row r="21" spans="1:25" s="841" customFormat="1" ht="24.75" customHeight="1" x14ac:dyDescent="0.25">
      <c r="A21" s="842" t="str">
        <f>'Раздел 1'!C48</f>
        <v>925 0 00 00 000 00 0000 130</v>
      </c>
      <c r="B21" s="827">
        <f>'Раздел 1'!D48</f>
        <v>0</v>
      </c>
      <c r="C21" s="827">
        <f>'Раздел 1'!E48</f>
        <v>0</v>
      </c>
      <c r="D21" s="827">
        <f>'Раздел 1'!F48</f>
        <v>0</v>
      </c>
      <c r="E21" s="827">
        <f>'Раздел 1'!G48</f>
        <v>0</v>
      </c>
      <c r="F21" s="827">
        <f>'Раздел 1'!H48</f>
        <v>0</v>
      </c>
      <c r="G21" s="827">
        <f>'Раздел 1'!I48</f>
        <v>0</v>
      </c>
      <c r="H21" s="828">
        <f>'Раздел 1'!J48</f>
        <v>0</v>
      </c>
      <c r="I21" s="829" t="str">
        <f>'Раздел 1'!K48</f>
        <v>х</v>
      </c>
      <c r="J21" s="829" t="str">
        <f>'Раздел 1'!L48</f>
        <v>000</v>
      </c>
      <c r="K21" s="829" t="str">
        <f>'Раздел 1'!M48</f>
        <v>00.00.00</v>
      </c>
      <c r="L21" s="829" t="str">
        <f>'Раздел 1'!N48</f>
        <v>001.11.0000</v>
      </c>
      <c r="M21" s="829" t="str">
        <f>'Раздел 1'!O48</f>
        <v>50.01.00</v>
      </c>
      <c r="N21" s="832">
        <f>'Раздел 1'!P48</f>
        <v>12000</v>
      </c>
      <c r="O21" s="830">
        <v>12000</v>
      </c>
      <c r="P21" s="831">
        <f t="shared" si="0"/>
        <v>0</v>
      </c>
      <c r="Q21" s="832">
        <f>'Раздел 1'!Q48</f>
        <v>24000</v>
      </c>
      <c r="R21" s="833">
        <v>24000</v>
      </c>
      <c r="S21" s="834">
        <f t="shared" si="1"/>
        <v>0</v>
      </c>
      <c r="T21" s="835">
        <f>'Раздел 1'!R48</f>
        <v>24000</v>
      </c>
      <c r="U21" s="836">
        <v>24000</v>
      </c>
      <c r="V21" s="837">
        <f t="shared" si="2"/>
        <v>0</v>
      </c>
      <c r="W21" s="838"/>
      <c r="X21" s="839"/>
      <c r="Y21" s="840"/>
    </row>
    <row r="22" spans="1:25" s="841" customFormat="1" ht="24.75" customHeight="1" x14ac:dyDescent="0.25">
      <c r="A22" s="842" t="str">
        <f>'Раздел 1'!C49</f>
        <v>925 0 00 00 000 00 0000 130</v>
      </c>
      <c r="B22" s="827">
        <f>'Раздел 1'!D49</f>
        <v>0</v>
      </c>
      <c r="C22" s="827">
        <f>'Раздел 1'!E49</f>
        <v>0</v>
      </c>
      <c r="D22" s="827">
        <f>'Раздел 1'!F49</f>
        <v>0</v>
      </c>
      <c r="E22" s="827">
        <f>'Раздел 1'!G49</f>
        <v>0</v>
      </c>
      <c r="F22" s="827">
        <f>'Раздел 1'!H49</f>
        <v>0</v>
      </c>
      <c r="G22" s="827">
        <f>'Раздел 1'!I49</f>
        <v>0</v>
      </c>
      <c r="H22" s="828">
        <f>'Раздел 1'!J49</f>
        <v>0</v>
      </c>
      <c r="I22" s="829" t="str">
        <f>'Раздел 1'!K49</f>
        <v>х</v>
      </c>
      <c r="J22" s="829" t="str">
        <f>'Раздел 1'!L49</f>
        <v>000</v>
      </c>
      <c r="K22" s="829" t="str">
        <f>'Раздел 1'!M49</f>
        <v>00.00.00</v>
      </c>
      <c r="L22" s="829" t="str">
        <f>'Раздел 1'!N49</f>
        <v>001.12.0000</v>
      </c>
      <c r="M22" s="829" t="str">
        <f>'Раздел 1'!O49</f>
        <v>50.01.00</v>
      </c>
      <c r="N22" s="832">
        <f>'Раздел 1'!P49</f>
        <v>0</v>
      </c>
      <c r="O22" s="830">
        <v>0</v>
      </c>
      <c r="P22" s="831">
        <f t="shared" si="0"/>
        <v>0</v>
      </c>
      <c r="Q22" s="832">
        <f>'Раздел 1'!Q49</f>
        <v>0</v>
      </c>
      <c r="R22" s="833">
        <v>0</v>
      </c>
      <c r="S22" s="834">
        <f t="shared" si="1"/>
        <v>0</v>
      </c>
      <c r="T22" s="835">
        <f>'Раздел 1'!R49</f>
        <v>0</v>
      </c>
      <c r="U22" s="836">
        <v>0</v>
      </c>
      <c r="V22" s="837">
        <f t="shared" si="2"/>
        <v>0</v>
      </c>
      <c r="W22" s="838"/>
      <c r="X22" s="839"/>
      <c r="Y22" s="840"/>
    </row>
    <row r="23" spans="1:25" s="841" customFormat="1" ht="24.75" customHeight="1" x14ac:dyDescent="0.25">
      <c r="A23" s="842" t="str">
        <f>'Раздел 1'!C50</f>
        <v>925 0 00 00 000 00 0000 130</v>
      </c>
      <c r="B23" s="827">
        <f>'Раздел 1'!D50</f>
        <v>0</v>
      </c>
      <c r="C23" s="827">
        <f>'Раздел 1'!E50</f>
        <v>0</v>
      </c>
      <c r="D23" s="827">
        <f>'Раздел 1'!F50</f>
        <v>0</v>
      </c>
      <c r="E23" s="827">
        <f>'Раздел 1'!G50</f>
        <v>0</v>
      </c>
      <c r="F23" s="827">
        <f>'Раздел 1'!H50</f>
        <v>0</v>
      </c>
      <c r="G23" s="827">
        <f>'Раздел 1'!I50</f>
        <v>0</v>
      </c>
      <c r="H23" s="828">
        <f>'Раздел 1'!J50</f>
        <v>0</v>
      </c>
      <c r="I23" s="829" t="str">
        <f>'Раздел 1'!K50</f>
        <v>х</v>
      </c>
      <c r="J23" s="829" t="str">
        <f>'Раздел 1'!L50</f>
        <v>000</v>
      </c>
      <c r="K23" s="829" t="str">
        <f>'Раздел 1'!M50</f>
        <v>00.00.00</v>
      </c>
      <c r="L23" s="829" t="str">
        <f>'Раздел 1'!N50</f>
        <v>001.99.0001</v>
      </c>
      <c r="M23" s="829" t="str">
        <f>'Раздел 1'!O50</f>
        <v>50.01.00</v>
      </c>
      <c r="N23" s="832">
        <f>'Раздел 1'!P50</f>
        <v>182051.89</v>
      </c>
      <c r="O23" s="830">
        <v>182051.89</v>
      </c>
      <c r="P23" s="831">
        <f t="shared" si="0"/>
        <v>0</v>
      </c>
      <c r="Q23" s="832">
        <f>'Раздел 1'!Q50</f>
        <v>244580</v>
      </c>
      <c r="R23" s="833">
        <v>244580</v>
      </c>
      <c r="S23" s="834">
        <f t="shared" si="1"/>
        <v>0</v>
      </c>
      <c r="T23" s="835">
        <f>'Раздел 1'!R50</f>
        <v>178957</v>
      </c>
      <c r="U23" s="836">
        <v>178957</v>
      </c>
      <c r="V23" s="837">
        <f t="shared" si="2"/>
        <v>0</v>
      </c>
      <c r="W23" s="838"/>
      <c r="X23" s="839"/>
      <c r="Y23" s="840"/>
    </row>
    <row r="24" spans="1:25" s="841" customFormat="1" ht="24.75" customHeight="1" x14ac:dyDescent="0.25">
      <c r="A24" s="842" t="str">
        <f>'Раздел 1'!C51</f>
        <v>925 0 00 00 000 00 0000 140</v>
      </c>
      <c r="B24" s="827">
        <f>'Раздел 1'!D51</f>
        <v>0</v>
      </c>
      <c r="C24" s="827">
        <f>'Раздел 1'!E51</f>
        <v>0</v>
      </c>
      <c r="D24" s="827">
        <f>'Раздел 1'!F51</f>
        <v>0</v>
      </c>
      <c r="E24" s="827">
        <f>'Раздел 1'!G51</f>
        <v>0</v>
      </c>
      <c r="F24" s="827">
        <f>'Раздел 1'!H51</f>
        <v>0</v>
      </c>
      <c r="G24" s="827">
        <f>'Раздел 1'!I51</f>
        <v>0</v>
      </c>
      <c r="H24" s="828">
        <f>'Раздел 1'!J51</f>
        <v>0</v>
      </c>
      <c r="I24" s="829" t="str">
        <f>'Раздел 1'!K51</f>
        <v>х</v>
      </c>
      <c r="J24" s="829" t="str">
        <f>'Раздел 1'!L51</f>
        <v>000</v>
      </c>
      <c r="K24" s="829" t="str">
        <f>'Раздел 1'!M51</f>
        <v>00.00.00</v>
      </c>
      <c r="L24" s="829" t="str">
        <f>'Раздел 1'!N51</f>
        <v>х</v>
      </c>
      <c r="M24" s="829" t="str">
        <f>'Раздел 1'!O51</f>
        <v>20.00.02</v>
      </c>
      <c r="N24" s="832">
        <f>'Раздел 1'!P51</f>
        <v>0</v>
      </c>
      <c r="O24" s="830">
        <v>0</v>
      </c>
      <c r="P24" s="831">
        <f t="shared" si="0"/>
        <v>0</v>
      </c>
      <c r="Q24" s="832">
        <f>'Раздел 1'!Q51</f>
        <v>0</v>
      </c>
      <c r="R24" s="833">
        <v>0</v>
      </c>
      <c r="S24" s="834">
        <f t="shared" si="1"/>
        <v>0</v>
      </c>
      <c r="T24" s="835">
        <f>'Раздел 1'!R51</f>
        <v>0</v>
      </c>
      <c r="U24" s="836">
        <v>0</v>
      </c>
      <c r="V24" s="837">
        <f t="shared" si="2"/>
        <v>0</v>
      </c>
      <c r="W24" s="838"/>
      <c r="X24" s="839"/>
      <c r="Y24" s="840"/>
    </row>
    <row r="25" spans="1:25" s="841" customFormat="1" ht="24.75" customHeight="1" x14ac:dyDescent="0.25">
      <c r="A25" s="842" t="str">
        <f>'Раздел 1'!C52</f>
        <v>925 0 00 00 000 00 0000 000</v>
      </c>
      <c r="B25" s="827">
        <f>'Раздел 1'!D52</f>
        <v>0</v>
      </c>
      <c r="C25" s="827">
        <f>'Раздел 1'!E52</f>
        <v>0</v>
      </c>
      <c r="D25" s="827">
        <f>'Раздел 1'!F52</f>
        <v>0</v>
      </c>
      <c r="E25" s="827">
        <f>'Раздел 1'!G52</f>
        <v>0</v>
      </c>
      <c r="F25" s="827">
        <f>'Раздел 1'!H52</f>
        <v>0</v>
      </c>
      <c r="G25" s="827">
        <f>'Раздел 1'!I52</f>
        <v>0</v>
      </c>
      <c r="H25" s="828">
        <f>'Раздел 1'!J52</f>
        <v>0</v>
      </c>
      <c r="I25" s="829" t="str">
        <f>'Раздел 1'!K52</f>
        <v>х</v>
      </c>
      <c r="J25" s="829" t="str">
        <f>'Раздел 1'!L52</f>
        <v>000</v>
      </c>
      <c r="K25" s="829" t="str">
        <f>'Раздел 1'!M52</f>
        <v>00.00.00</v>
      </c>
      <c r="L25" s="829" t="str">
        <f>'Раздел 1'!N52</f>
        <v>х</v>
      </c>
      <c r="M25" s="829" t="str">
        <f>'Раздел 1'!O52</f>
        <v>х</v>
      </c>
      <c r="N25" s="832">
        <f>'Раздел 1'!P52</f>
        <v>863466</v>
      </c>
      <c r="O25" s="830">
        <v>863466</v>
      </c>
      <c r="P25" s="831">
        <f t="shared" si="0"/>
        <v>0</v>
      </c>
      <c r="Q25" s="832">
        <f>'Раздел 1'!Q52</f>
        <v>800000</v>
      </c>
      <c r="R25" s="833">
        <v>800000</v>
      </c>
      <c r="S25" s="834">
        <f t="shared" si="1"/>
        <v>0</v>
      </c>
      <c r="T25" s="835">
        <f>'Раздел 1'!R52</f>
        <v>800000</v>
      </c>
      <c r="U25" s="836">
        <v>800000</v>
      </c>
      <c r="V25" s="837">
        <f t="shared" si="2"/>
        <v>0</v>
      </c>
      <c r="W25" s="838"/>
      <c r="X25" s="839"/>
      <c r="Y25" s="840"/>
    </row>
    <row r="26" spans="1:25" s="841" customFormat="1" ht="24.75" customHeight="1" x14ac:dyDescent="0.25">
      <c r="A26" s="842" t="str">
        <f>'Раздел 1'!C53</f>
        <v>925 0 00 00 000 00 0000 150</v>
      </c>
      <c r="B26" s="827">
        <f>'Раздел 1'!D53</f>
        <v>0</v>
      </c>
      <c r="C26" s="827">
        <f>'Раздел 1'!E53</f>
        <v>0</v>
      </c>
      <c r="D26" s="827">
        <f>'Раздел 1'!F53</f>
        <v>0</v>
      </c>
      <c r="E26" s="827">
        <f>'Раздел 1'!G53</f>
        <v>0</v>
      </c>
      <c r="F26" s="827">
        <f>'Раздел 1'!H53</f>
        <v>0</v>
      </c>
      <c r="G26" s="827">
        <f>'Раздел 1'!I53</f>
        <v>0</v>
      </c>
      <c r="H26" s="828">
        <f>'Раздел 1'!J53</f>
        <v>0</v>
      </c>
      <c r="I26" s="829" t="str">
        <f>'Раздел 1'!K53</f>
        <v>х</v>
      </c>
      <c r="J26" s="829" t="str">
        <f>'Раздел 1'!L53</f>
        <v>000</v>
      </c>
      <c r="K26" s="829" t="str">
        <f>'Раздел 1'!M53</f>
        <v>00.00.00</v>
      </c>
      <c r="L26" s="829" t="str">
        <f>'Раздел 1'!N53</f>
        <v>х</v>
      </c>
      <c r="M26" s="829" t="str">
        <f>'Раздел 1'!O53</f>
        <v>20.00.02</v>
      </c>
      <c r="N26" s="832">
        <f>'Раздел 1'!P53</f>
        <v>863466</v>
      </c>
      <c r="O26" s="830">
        <v>863466</v>
      </c>
      <c r="P26" s="831">
        <f t="shared" si="0"/>
        <v>0</v>
      </c>
      <c r="Q26" s="832">
        <f>'Раздел 1'!Q53</f>
        <v>800000</v>
      </c>
      <c r="R26" s="833">
        <v>800000</v>
      </c>
      <c r="S26" s="834">
        <f t="shared" si="1"/>
        <v>0</v>
      </c>
      <c r="T26" s="835">
        <f>'Раздел 1'!R53</f>
        <v>800000</v>
      </c>
      <c r="U26" s="836">
        <v>800000</v>
      </c>
      <c r="V26" s="837">
        <f t="shared" si="2"/>
        <v>0</v>
      </c>
      <c r="W26" s="838"/>
      <c r="X26" s="839"/>
      <c r="Y26" s="840"/>
    </row>
    <row r="27" spans="1:25" s="841" customFormat="1" ht="24.75" customHeight="1" x14ac:dyDescent="0.25">
      <c r="A27" s="842" t="str">
        <f>'Раздел 1'!C54</f>
        <v>925 0 00 00 000 00 0000 150</v>
      </c>
      <c r="B27" s="827">
        <f>'Раздел 1'!D54</f>
        <v>0</v>
      </c>
      <c r="C27" s="827">
        <f>'Раздел 1'!E54</f>
        <v>0</v>
      </c>
      <c r="D27" s="827">
        <f>'Раздел 1'!F54</f>
        <v>0</v>
      </c>
      <c r="E27" s="827">
        <f>'Раздел 1'!G54</f>
        <v>0</v>
      </c>
      <c r="F27" s="827">
        <f>'Раздел 1'!H54</f>
        <v>0</v>
      </c>
      <c r="G27" s="827">
        <f>'Раздел 1'!I54</f>
        <v>0</v>
      </c>
      <c r="H27" s="828">
        <f>'Раздел 1'!J54</f>
        <v>0</v>
      </c>
      <c r="I27" s="829" t="str">
        <f>'Раздел 1'!K54</f>
        <v>х</v>
      </c>
      <c r="J27" s="829" t="str">
        <f>'Раздел 1'!L54</f>
        <v>000</v>
      </c>
      <c r="K27" s="829" t="str">
        <f>'Раздел 1'!M54</f>
        <v>00.00.00</v>
      </c>
      <c r="L27" s="829" t="str">
        <f>'Раздел 1'!N54</f>
        <v>х</v>
      </c>
      <c r="M27" s="829" t="str">
        <f>'Раздел 1'!O54</f>
        <v>20.00.03</v>
      </c>
      <c r="N27" s="832">
        <f>'Раздел 1'!P54</f>
        <v>0</v>
      </c>
      <c r="O27" s="830">
        <v>0</v>
      </c>
      <c r="P27" s="831">
        <f t="shared" si="0"/>
        <v>0</v>
      </c>
      <c r="Q27" s="832">
        <f>'Раздел 1'!Q54</f>
        <v>0</v>
      </c>
      <c r="R27" s="833">
        <v>0</v>
      </c>
      <c r="S27" s="834">
        <f t="shared" si="1"/>
        <v>0</v>
      </c>
      <c r="T27" s="835">
        <f>'Раздел 1'!R54</f>
        <v>0</v>
      </c>
      <c r="U27" s="836">
        <v>0</v>
      </c>
      <c r="V27" s="837">
        <f t="shared" si="2"/>
        <v>0</v>
      </c>
      <c r="W27" s="838"/>
      <c r="X27" s="839"/>
      <c r="Y27" s="840"/>
    </row>
    <row r="28" spans="1:25" s="841" customFormat="1" ht="24.75" customHeight="1" x14ac:dyDescent="0.25">
      <c r="A28" s="842" t="str">
        <f>'Раздел 1'!C55</f>
        <v>925 0 00 00 000 00 0000 150</v>
      </c>
      <c r="B28" s="827">
        <f>'Раздел 1'!D55</f>
        <v>0</v>
      </c>
      <c r="C28" s="827">
        <f>'Раздел 1'!E55</f>
        <v>0</v>
      </c>
      <c r="D28" s="827">
        <f>'Раздел 1'!F55</f>
        <v>0</v>
      </c>
      <c r="E28" s="827">
        <f>'Раздел 1'!G55</f>
        <v>0</v>
      </c>
      <c r="F28" s="827">
        <f>'Раздел 1'!H55</f>
        <v>0</v>
      </c>
      <c r="G28" s="827">
        <f>'Раздел 1'!I55</f>
        <v>0</v>
      </c>
      <c r="H28" s="828">
        <f>'Раздел 1'!J55</f>
        <v>0</v>
      </c>
      <c r="I28" s="829" t="str">
        <f>'Раздел 1'!K55</f>
        <v>х</v>
      </c>
      <c r="J28" s="829" t="str">
        <f>'Раздел 1'!L55</f>
        <v>000</v>
      </c>
      <c r="K28" s="829" t="str">
        <f>'Раздел 1'!M55</f>
        <v>00.00.00</v>
      </c>
      <c r="L28" s="829" t="str">
        <f>'Раздел 1'!N55</f>
        <v>х</v>
      </c>
      <c r="M28" s="829" t="str">
        <f>'Раздел 1'!O55</f>
        <v>20.00.04</v>
      </c>
      <c r="N28" s="832">
        <f>'Раздел 1'!P55</f>
        <v>0</v>
      </c>
      <c r="O28" s="830">
        <v>0</v>
      </c>
      <c r="P28" s="831">
        <f t="shared" si="0"/>
        <v>0</v>
      </c>
      <c r="Q28" s="832">
        <f>'Раздел 1'!Q55</f>
        <v>0</v>
      </c>
      <c r="R28" s="833">
        <v>0</v>
      </c>
      <c r="S28" s="834">
        <f t="shared" si="1"/>
        <v>0</v>
      </c>
      <c r="T28" s="835">
        <f>'Раздел 1'!R55</f>
        <v>0</v>
      </c>
      <c r="U28" s="836">
        <v>0</v>
      </c>
      <c r="V28" s="837">
        <f t="shared" si="2"/>
        <v>0</v>
      </c>
      <c r="W28" s="838"/>
      <c r="X28" s="839"/>
      <c r="Y28" s="840"/>
    </row>
    <row r="29" spans="1:25" s="841" customFormat="1" ht="24.75" customHeight="1" x14ac:dyDescent="0.25">
      <c r="A29" s="842" t="str">
        <f>'Раздел 1'!C56</f>
        <v>925 0 00 00 000 00 0000 000</v>
      </c>
      <c r="B29" s="827">
        <f>'Раздел 1'!D56</f>
        <v>0</v>
      </c>
      <c r="C29" s="827">
        <f>'Раздел 1'!E56</f>
        <v>0</v>
      </c>
      <c r="D29" s="827">
        <f>'Раздел 1'!F56</f>
        <v>0</v>
      </c>
      <c r="E29" s="827">
        <f>'Раздел 1'!G56</f>
        <v>0</v>
      </c>
      <c r="F29" s="827">
        <f>'Раздел 1'!H56</f>
        <v>0</v>
      </c>
      <c r="G29" s="827">
        <f>'Раздел 1'!I56</f>
        <v>0</v>
      </c>
      <c r="H29" s="828">
        <f>'Раздел 1'!J56</f>
        <v>0</v>
      </c>
      <c r="I29" s="829" t="str">
        <f>'Раздел 1'!K56</f>
        <v>х</v>
      </c>
      <c r="J29" s="829" t="str">
        <f>'Раздел 1'!L56</f>
        <v>000</v>
      </c>
      <c r="K29" s="829" t="str">
        <f>'Раздел 1'!M56</f>
        <v>00.00.00</v>
      </c>
      <c r="L29" s="829" t="str">
        <f>'Раздел 1'!N56</f>
        <v>х</v>
      </c>
      <c r="M29" s="829" t="str">
        <f>'Раздел 1'!O56</f>
        <v>х</v>
      </c>
      <c r="N29" s="832">
        <f>'Раздел 1'!P56</f>
        <v>3618402.03</v>
      </c>
      <c r="O29" s="830">
        <v>3618402.03</v>
      </c>
      <c r="P29" s="831">
        <f t="shared" si="0"/>
        <v>0</v>
      </c>
      <c r="Q29" s="832">
        <f>'Раздел 1'!Q56</f>
        <v>4325157.07</v>
      </c>
      <c r="R29" s="833">
        <v>4325157.07</v>
      </c>
      <c r="S29" s="834">
        <f t="shared" si="1"/>
        <v>0</v>
      </c>
      <c r="T29" s="835">
        <f>'Раздел 1'!R56</f>
        <v>2354637.0300000003</v>
      </c>
      <c r="U29" s="836">
        <v>2354637.0300000003</v>
      </c>
      <c r="V29" s="837">
        <f t="shared" si="2"/>
        <v>0</v>
      </c>
      <c r="W29" s="838"/>
      <c r="X29" s="839"/>
      <c r="Y29" s="840"/>
    </row>
    <row r="30" spans="1:25" s="841" customFormat="1" ht="24.75" customHeight="1" x14ac:dyDescent="0.25">
      <c r="A30" s="842" t="str">
        <f>'Раздел 1'!C57</f>
        <v>925 0 00 00 000 00 0000 150</v>
      </c>
      <c r="B30" s="827">
        <f>'Раздел 1'!D57</f>
        <v>0</v>
      </c>
      <c r="C30" s="827">
        <f>'Раздел 1'!E57</f>
        <v>0</v>
      </c>
      <c r="D30" s="827">
        <f>'Раздел 1'!F57</f>
        <v>0</v>
      </c>
      <c r="E30" s="827">
        <f>'Раздел 1'!G57</f>
        <v>0</v>
      </c>
      <c r="F30" s="827">
        <f>'Раздел 1'!H57</f>
        <v>0</v>
      </c>
      <c r="G30" s="827">
        <f>'Раздел 1'!I57</f>
        <v>0</v>
      </c>
      <c r="H30" s="828">
        <f>'Раздел 1'!J57</f>
        <v>0</v>
      </c>
      <c r="I30" s="829" t="str">
        <f>'Раздел 1'!K57</f>
        <v>х</v>
      </c>
      <c r="J30" s="829" t="str">
        <f>'Раздел 1'!L57</f>
        <v>000</v>
      </c>
      <c r="K30" s="829" t="str">
        <f>'Раздел 1'!M57</f>
        <v>00.00.00</v>
      </c>
      <c r="L30" s="829" t="str">
        <f>'Раздел 1'!N57</f>
        <v>002.01.ХХХ</v>
      </c>
      <c r="M30" s="829" t="str">
        <f>'Раздел 1'!O57</f>
        <v>60.01.00</v>
      </c>
      <c r="N30" s="832">
        <f>'Раздел 1'!P57</f>
        <v>0</v>
      </c>
      <c r="O30" s="830">
        <v>0</v>
      </c>
      <c r="P30" s="831">
        <f t="shared" si="0"/>
        <v>0</v>
      </c>
      <c r="Q30" s="832">
        <f>'Раздел 1'!Q57</f>
        <v>0</v>
      </c>
      <c r="R30" s="833">
        <v>0</v>
      </c>
      <c r="S30" s="834">
        <f t="shared" si="1"/>
        <v>0</v>
      </c>
      <c r="T30" s="835">
        <f>'Раздел 1'!R57</f>
        <v>0</v>
      </c>
      <c r="U30" s="836">
        <v>0</v>
      </c>
      <c r="V30" s="837">
        <f t="shared" si="2"/>
        <v>0</v>
      </c>
      <c r="W30" s="838"/>
      <c r="X30" s="839"/>
      <c r="Y30" s="840"/>
    </row>
    <row r="31" spans="1:25" s="841" customFormat="1" ht="24.75" customHeight="1" x14ac:dyDescent="0.25">
      <c r="A31" s="842" t="str">
        <f>'Раздел 1'!C58</f>
        <v>925 0 00 00 000 00 0000 150</v>
      </c>
      <c r="B31" s="827">
        <f>'Раздел 1'!D58</f>
        <v>0</v>
      </c>
      <c r="C31" s="827">
        <f>'Раздел 1'!E58</f>
        <v>0</v>
      </c>
      <c r="D31" s="827">
        <f>'Раздел 1'!F58</f>
        <v>0</v>
      </c>
      <c r="E31" s="827">
        <f>'Раздел 1'!G58</f>
        <v>0</v>
      </c>
      <c r="F31" s="827">
        <f>'Раздел 1'!H58</f>
        <v>0</v>
      </c>
      <c r="G31" s="827">
        <f>'Раздел 1'!I58</f>
        <v>0</v>
      </c>
      <c r="H31" s="828">
        <f>'Раздел 1'!J58</f>
        <v>0</v>
      </c>
      <c r="I31" s="829" t="str">
        <f>'Раздел 1'!K58</f>
        <v>х</v>
      </c>
      <c r="J31" s="829" t="str">
        <f>'Раздел 1'!L58</f>
        <v>000</v>
      </c>
      <c r="K31" s="829" t="str">
        <f>'Раздел 1'!M58</f>
        <v>00.00.00</v>
      </c>
      <c r="L31" s="829" t="str">
        <f>'Раздел 1'!N58</f>
        <v>002.01.ХХХ</v>
      </c>
      <c r="M31" s="829" t="str">
        <f>'Раздел 1'!O58</f>
        <v>60.01.00</v>
      </c>
      <c r="N31" s="832">
        <f>'Раздел 1'!P58</f>
        <v>0</v>
      </c>
      <c r="O31" s="830">
        <v>0</v>
      </c>
      <c r="P31" s="831">
        <f t="shared" si="0"/>
        <v>0</v>
      </c>
      <c r="Q31" s="832">
        <f>'Раздел 1'!Q58</f>
        <v>0</v>
      </c>
      <c r="R31" s="833">
        <v>0</v>
      </c>
      <c r="S31" s="834">
        <f t="shared" si="1"/>
        <v>0</v>
      </c>
      <c r="T31" s="835">
        <f>'Раздел 1'!R58</f>
        <v>0</v>
      </c>
      <c r="U31" s="836">
        <v>0</v>
      </c>
      <c r="V31" s="837">
        <f t="shared" si="2"/>
        <v>0</v>
      </c>
      <c r="W31" s="838"/>
      <c r="X31" s="839"/>
      <c r="Y31" s="840"/>
    </row>
    <row r="32" spans="1:25" s="841" customFormat="1" ht="24.75" customHeight="1" x14ac:dyDescent="0.25">
      <c r="A32" s="842" t="str">
        <f>'Раздел 1'!C59</f>
        <v>925 0 00 00 000 00 0000 150</v>
      </c>
      <c r="B32" s="827">
        <f>'Раздел 1'!D59</f>
        <v>0</v>
      </c>
      <c r="C32" s="827">
        <f>'Раздел 1'!E59</f>
        <v>0</v>
      </c>
      <c r="D32" s="827">
        <f>'Раздел 1'!F59</f>
        <v>0</v>
      </c>
      <c r="E32" s="827">
        <f>'Раздел 1'!G59</f>
        <v>0</v>
      </c>
      <c r="F32" s="827">
        <f>'Раздел 1'!H59</f>
        <v>0</v>
      </c>
      <c r="G32" s="827">
        <f>'Раздел 1'!I59</f>
        <v>0</v>
      </c>
      <c r="H32" s="828">
        <f>'Раздел 1'!J59</f>
        <v>0</v>
      </c>
      <c r="I32" s="829" t="str">
        <f>'Раздел 1'!K59</f>
        <v>х</v>
      </c>
      <c r="J32" s="829" t="str">
        <f>'Раздел 1'!L59</f>
        <v>000</v>
      </c>
      <c r="K32" s="829" t="str">
        <f>'Раздел 1'!M59</f>
        <v>00.00.00</v>
      </c>
      <c r="L32" s="829" t="str">
        <f>'Раздел 1'!N59</f>
        <v>002.02.ХХХ</v>
      </c>
      <c r="M32" s="829" t="str">
        <f>'Раздел 1'!O59</f>
        <v>60.03.00</v>
      </c>
      <c r="N32" s="832">
        <f>'Раздел 1'!P59</f>
        <v>0</v>
      </c>
      <c r="O32" s="830">
        <v>0</v>
      </c>
      <c r="P32" s="831">
        <f t="shared" si="0"/>
        <v>0</v>
      </c>
      <c r="Q32" s="832">
        <f>'Раздел 1'!Q59</f>
        <v>0</v>
      </c>
      <c r="R32" s="833">
        <v>0</v>
      </c>
      <c r="S32" s="834">
        <f t="shared" si="1"/>
        <v>0</v>
      </c>
      <c r="T32" s="835">
        <f>'Раздел 1'!R59</f>
        <v>0</v>
      </c>
      <c r="U32" s="836">
        <v>0</v>
      </c>
      <c r="V32" s="837">
        <f t="shared" si="2"/>
        <v>0</v>
      </c>
      <c r="W32" s="838"/>
      <c r="X32" s="839"/>
      <c r="Y32" s="840"/>
    </row>
    <row r="33" spans="1:25" s="841" customFormat="1" ht="24.75" customHeight="1" x14ac:dyDescent="0.25">
      <c r="A33" s="842" t="str">
        <f>'Раздел 1'!C60</f>
        <v>925 0 00 00 000 00 0000 150</v>
      </c>
      <c r="B33" s="827">
        <f>'Раздел 1'!D60</f>
        <v>0</v>
      </c>
      <c r="C33" s="827">
        <f>'Раздел 1'!E60</f>
        <v>0</v>
      </c>
      <c r="D33" s="827">
        <f>'Раздел 1'!F60</f>
        <v>0</v>
      </c>
      <c r="E33" s="827">
        <f>'Раздел 1'!G60</f>
        <v>0</v>
      </c>
      <c r="F33" s="827">
        <f>'Раздел 1'!H60</f>
        <v>0</v>
      </c>
      <c r="G33" s="827">
        <f>'Раздел 1'!I60</f>
        <v>0</v>
      </c>
      <c r="H33" s="828">
        <f>'Раздел 1'!J60</f>
        <v>0</v>
      </c>
      <c r="I33" s="829" t="str">
        <f>'Раздел 1'!K60</f>
        <v>х</v>
      </c>
      <c r="J33" s="829" t="str">
        <f>'Раздел 1'!L60</f>
        <v>000</v>
      </c>
      <c r="K33" s="829" t="str">
        <f>'Раздел 1'!M60</f>
        <v>00.00.00</v>
      </c>
      <c r="L33" s="829" t="str">
        <f>'Раздел 1'!N60</f>
        <v>002.02.ХХХ</v>
      </c>
      <c r="M33" s="829" t="str">
        <f>'Раздел 1'!O60</f>
        <v>60.03.00</v>
      </c>
      <c r="N33" s="832">
        <f>'Раздел 1'!P60</f>
        <v>0</v>
      </c>
      <c r="O33" s="830">
        <v>0</v>
      </c>
      <c r="P33" s="831">
        <f t="shared" si="0"/>
        <v>0</v>
      </c>
      <c r="Q33" s="832">
        <f>'Раздел 1'!Q60</f>
        <v>0</v>
      </c>
      <c r="R33" s="833">
        <v>0</v>
      </c>
      <c r="S33" s="834">
        <f t="shared" si="1"/>
        <v>0</v>
      </c>
      <c r="T33" s="835">
        <f>'Раздел 1'!R60</f>
        <v>0</v>
      </c>
      <c r="U33" s="836">
        <v>0</v>
      </c>
      <c r="V33" s="837">
        <f t="shared" si="2"/>
        <v>0</v>
      </c>
      <c r="W33" s="838"/>
      <c r="X33" s="839"/>
      <c r="Y33" s="840"/>
    </row>
    <row r="34" spans="1:25" s="841" customFormat="1" ht="24.75" customHeight="1" x14ac:dyDescent="0.25">
      <c r="A34" s="842" t="str">
        <f>'Раздел 1'!C61</f>
        <v>925 0 00 00 000 00 0000 150</v>
      </c>
      <c r="B34" s="827">
        <f>'Раздел 1'!D61</f>
        <v>0</v>
      </c>
      <c r="C34" s="827">
        <f>'Раздел 1'!E61</f>
        <v>0</v>
      </c>
      <c r="D34" s="827">
        <f>'Раздел 1'!F61</f>
        <v>0</v>
      </c>
      <c r="E34" s="827">
        <f>'Раздел 1'!G61</f>
        <v>0</v>
      </c>
      <c r="F34" s="827">
        <f>'Раздел 1'!H61</f>
        <v>0</v>
      </c>
      <c r="G34" s="827">
        <f>'Раздел 1'!I61</f>
        <v>0</v>
      </c>
      <c r="H34" s="828">
        <f>'Раздел 1'!J61</f>
        <v>0</v>
      </c>
      <c r="I34" s="829" t="str">
        <f>'Раздел 1'!K61</f>
        <v>х</v>
      </c>
      <c r="J34" s="829" t="str">
        <f>'Раздел 1'!L61</f>
        <v>000</v>
      </c>
      <c r="K34" s="829" t="str">
        <f>'Раздел 1'!M61</f>
        <v>00.00.00</v>
      </c>
      <c r="L34" s="829" t="str">
        <f>'Раздел 1'!N61</f>
        <v>003.01.0005</v>
      </c>
      <c r="M34" s="829" t="str">
        <f>'Раздел 1'!O61</f>
        <v>60.01.00</v>
      </c>
      <c r="N34" s="832">
        <f>'Раздел 1'!P61</f>
        <v>0</v>
      </c>
      <c r="O34" s="830">
        <v>0</v>
      </c>
      <c r="P34" s="831">
        <f t="shared" si="0"/>
        <v>0</v>
      </c>
      <c r="Q34" s="832">
        <f>'Раздел 1'!Q61</f>
        <v>0</v>
      </c>
      <c r="R34" s="833">
        <v>0</v>
      </c>
      <c r="S34" s="834">
        <f t="shared" si="1"/>
        <v>0</v>
      </c>
      <c r="T34" s="835">
        <f>'Раздел 1'!R61</f>
        <v>0</v>
      </c>
      <c r="U34" s="836">
        <v>0</v>
      </c>
      <c r="V34" s="837">
        <f t="shared" si="2"/>
        <v>0</v>
      </c>
      <c r="W34" s="838"/>
      <c r="X34" s="839"/>
      <c r="Y34" s="840"/>
    </row>
    <row r="35" spans="1:25" s="841" customFormat="1" ht="24.75" customHeight="1" x14ac:dyDescent="0.25">
      <c r="A35" s="842" t="str">
        <f>'Раздел 1'!C62</f>
        <v>925 0 00 00 000 00 0000 150</v>
      </c>
      <c r="B35" s="827">
        <f>'Раздел 1'!D62</f>
        <v>0</v>
      </c>
      <c r="C35" s="827">
        <f>'Раздел 1'!E62</f>
        <v>0</v>
      </c>
      <c r="D35" s="827">
        <f>'Раздел 1'!F62</f>
        <v>0</v>
      </c>
      <c r="E35" s="827">
        <f>'Раздел 1'!G62</f>
        <v>0</v>
      </c>
      <c r="F35" s="827">
        <f>'Раздел 1'!H62</f>
        <v>0</v>
      </c>
      <c r="G35" s="827">
        <f>'Раздел 1'!I62</f>
        <v>0</v>
      </c>
      <c r="H35" s="828">
        <f>'Раздел 1'!J62</f>
        <v>0</v>
      </c>
      <c r="I35" s="829" t="str">
        <f>'Раздел 1'!K62</f>
        <v>х</v>
      </c>
      <c r="J35" s="829" t="str">
        <f>'Раздел 1'!L62</f>
        <v>000</v>
      </c>
      <c r="K35" s="829" t="str">
        <f>'Раздел 1'!M62</f>
        <v>00.00.00</v>
      </c>
      <c r="L35" s="829" t="str">
        <f>'Раздел 1'!N62</f>
        <v>003.01.0009</v>
      </c>
      <c r="M35" s="829" t="str">
        <f>'Раздел 1'!O62</f>
        <v>60.01.00</v>
      </c>
      <c r="N35" s="832">
        <f>'Раздел 1'!P62</f>
        <v>0</v>
      </c>
      <c r="O35" s="830">
        <v>0</v>
      </c>
      <c r="P35" s="831">
        <f t="shared" si="0"/>
        <v>0</v>
      </c>
      <c r="Q35" s="832">
        <f>'Раздел 1'!Q62</f>
        <v>0</v>
      </c>
      <c r="R35" s="833">
        <v>0</v>
      </c>
      <c r="S35" s="834">
        <f t="shared" si="1"/>
        <v>0</v>
      </c>
      <c r="T35" s="835">
        <f>'Раздел 1'!R62</f>
        <v>0</v>
      </c>
      <c r="U35" s="836">
        <v>0</v>
      </c>
      <c r="V35" s="837">
        <f t="shared" si="2"/>
        <v>0</v>
      </c>
      <c r="W35" s="838"/>
      <c r="X35" s="839"/>
      <c r="Y35" s="840"/>
    </row>
    <row r="36" spans="1:25" s="841" customFormat="1" ht="24.75" customHeight="1" x14ac:dyDescent="0.25">
      <c r="A36" s="842" t="str">
        <f>'Раздел 1'!C63</f>
        <v>925 0 00 00 000 00 0000 150</v>
      </c>
      <c r="B36" s="827">
        <f>'Раздел 1'!D63</f>
        <v>0</v>
      </c>
      <c r="C36" s="827">
        <f>'Раздел 1'!E63</f>
        <v>0</v>
      </c>
      <c r="D36" s="827">
        <f>'Раздел 1'!F63</f>
        <v>0</v>
      </c>
      <c r="E36" s="827">
        <f>'Раздел 1'!G63</f>
        <v>0</v>
      </c>
      <c r="F36" s="827">
        <f>'Раздел 1'!H63</f>
        <v>0</v>
      </c>
      <c r="G36" s="827">
        <f>'Раздел 1'!I63</f>
        <v>0</v>
      </c>
      <c r="H36" s="828">
        <f>'Раздел 1'!J63</f>
        <v>0</v>
      </c>
      <c r="I36" s="829" t="str">
        <f>'Раздел 1'!K63</f>
        <v>х</v>
      </c>
      <c r="J36" s="829" t="str">
        <f>'Раздел 1'!L63</f>
        <v>000</v>
      </c>
      <c r="K36" s="829" t="str">
        <f>'Раздел 1'!M63</f>
        <v>00.00.00</v>
      </c>
      <c r="L36" s="829" t="str">
        <f>'Раздел 1'!N63</f>
        <v>003.01.0010</v>
      </c>
      <c r="M36" s="829" t="str">
        <f>'Раздел 1'!O63</f>
        <v>60.01.00</v>
      </c>
      <c r="N36" s="832">
        <f>'Раздел 1'!P63</f>
        <v>0</v>
      </c>
      <c r="O36" s="830">
        <v>0</v>
      </c>
      <c r="P36" s="831">
        <f t="shared" si="0"/>
        <v>0</v>
      </c>
      <c r="Q36" s="832">
        <f>'Раздел 1'!Q63</f>
        <v>0</v>
      </c>
      <c r="R36" s="833">
        <v>0</v>
      </c>
      <c r="S36" s="834">
        <f t="shared" si="1"/>
        <v>0</v>
      </c>
      <c r="T36" s="835">
        <f>'Раздел 1'!R63</f>
        <v>0</v>
      </c>
      <c r="U36" s="836">
        <v>0</v>
      </c>
      <c r="V36" s="837">
        <f t="shared" si="2"/>
        <v>0</v>
      </c>
      <c r="W36" s="838"/>
      <c r="X36" s="839"/>
      <c r="Y36" s="840"/>
    </row>
    <row r="37" spans="1:25" s="841" customFormat="1" ht="24.75" customHeight="1" x14ac:dyDescent="0.25">
      <c r="A37" s="842" t="str">
        <f>'Раздел 1'!C64</f>
        <v>925 0 00 00 000 00 0000 150</v>
      </c>
      <c r="B37" s="827">
        <f>'Раздел 1'!D64</f>
        <v>0</v>
      </c>
      <c r="C37" s="827">
        <f>'Раздел 1'!E64</f>
        <v>0</v>
      </c>
      <c r="D37" s="827">
        <f>'Раздел 1'!F64</f>
        <v>0</v>
      </c>
      <c r="E37" s="827">
        <f>'Раздел 1'!G64</f>
        <v>0</v>
      </c>
      <c r="F37" s="827">
        <f>'Раздел 1'!H64</f>
        <v>0</v>
      </c>
      <c r="G37" s="827">
        <f>'Раздел 1'!I64</f>
        <v>0</v>
      </c>
      <c r="H37" s="828">
        <f>'Раздел 1'!J64</f>
        <v>0</v>
      </c>
      <c r="I37" s="829" t="str">
        <f>'Раздел 1'!K64</f>
        <v>х</v>
      </c>
      <c r="J37" s="829" t="str">
        <f>'Раздел 1'!L64</f>
        <v>000</v>
      </c>
      <c r="K37" s="829" t="str">
        <f>'Раздел 1'!M64</f>
        <v>00.00.00</v>
      </c>
      <c r="L37" s="829" t="str">
        <f>'Раздел 1'!N64</f>
        <v>003.01.0011</v>
      </c>
      <c r="M37" s="829" t="str">
        <f>'Раздел 1'!O64</f>
        <v>60.01.00</v>
      </c>
      <c r="N37" s="832">
        <f>'Раздел 1'!P64</f>
        <v>0</v>
      </c>
      <c r="O37" s="830">
        <v>0</v>
      </c>
      <c r="P37" s="831">
        <f t="shared" si="0"/>
        <v>0</v>
      </c>
      <c r="Q37" s="832">
        <f>'Раздел 1'!Q64</f>
        <v>0</v>
      </c>
      <c r="R37" s="833">
        <v>0</v>
      </c>
      <c r="S37" s="834">
        <f t="shared" si="1"/>
        <v>0</v>
      </c>
      <c r="T37" s="835">
        <f>'Раздел 1'!R64</f>
        <v>0</v>
      </c>
      <c r="U37" s="836">
        <v>0</v>
      </c>
      <c r="V37" s="837">
        <f t="shared" si="2"/>
        <v>0</v>
      </c>
      <c r="W37" s="838"/>
      <c r="X37" s="839"/>
      <c r="Y37" s="840"/>
    </row>
    <row r="38" spans="1:25" s="841" customFormat="1" ht="24.75" customHeight="1" x14ac:dyDescent="0.25">
      <c r="A38" s="842" t="str">
        <f>'Раздел 1'!C65</f>
        <v>925 0 00 00 000 00 0000 150</v>
      </c>
      <c r="B38" s="827">
        <f>'Раздел 1'!D65</f>
        <v>0</v>
      </c>
      <c r="C38" s="827">
        <f>'Раздел 1'!E65</f>
        <v>0</v>
      </c>
      <c r="D38" s="827">
        <f>'Раздел 1'!F65</f>
        <v>0</v>
      </c>
      <c r="E38" s="827">
        <f>'Раздел 1'!G65</f>
        <v>0</v>
      </c>
      <c r="F38" s="827">
        <f>'Раздел 1'!H65</f>
        <v>0</v>
      </c>
      <c r="G38" s="827">
        <f>'Раздел 1'!I65</f>
        <v>0</v>
      </c>
      <c r="H38" s="828">
        <f>'Раздел 1'!J65</f>
        <v>0</v>
      </c>
      <c r="I38" s="829" t="str">
        <f>'Раздел 1'!K65</f>
        <v>х</v>
      </c>
      <c r="J38" s="829" t="str">
        <f>'Раздел 1'!L65</f>
        <v>000</v>
      </c>
      <c r="K38" s="829" t="str">
        <f>'Раздел 1'!M65</f>
        <v>00.00.00</v>
      </c>
      <c r="L38" s="829" t="str">
        <f>'Раздел 1'!N65</f>
        <v>003.01.0012</v>
      </c>
      <c r="M38" s="829" t="str">
        <f>'Раздел 1'!O65</f>
        <v>60.01.00</v>
      </c>
      <c r="N38" s="832">
        <f>'Раздел 1'!P65</f>
        <v>0</v>
      </c>
      <c r="O38" s="830">
        <v>0</v>
      </c>
      <c r="P38" s="831">
        <f t="shared" si="0"/>
        <v>0</v>
      </c>
      <c r="Q38" s="832">
        <f>'Раздел 1'!Q65</f>
        <v>0</v>
      </c>
      <c r="R38" s="833">
        <v>0</v>
      </c>
      <c r="S38" s="834">
        <f t="shared" si="1"/>
        <v>0</v>
      </c>
      <c r="T38" s="835">
        <f>'Раздел 1'!R65</f>
        <v>0</v>
      </c>
      <c r="U38" s="836">
        <v>0</v>
      </c>
      <c r="V38" s="837">
        <f t="shared" si="2"/>
        <v>0</v>
      </c>
      <c r="W38" s="838"/>
      <c r="X38" s="839"/>
      <c r="Y38" s="840"/>
    </row>
    <row r="39" spans="1:25" s="841" customFormat="1" ht="24.75" customHeight="1" x14ac:dyDescent="0.25">
      <c r="A39" s="842" t="str">
        <f>'Раздел 1'!C66</f>
        <v>925 0 00 00 000 00 0000 150</v>
      </c>
      <c r="B39" s="827">
        <f>'Раздел 1'!D66</f>
        <v>0</v>
      </c>
      <c r="C39" s="827">
        <f>'Раздел 1'!E66</f>
        <v>0</v>
      </c>
      <c r="D39" s="827">
        <f>'Раздел 1'!F66</f>
        <v>0</v>
      </c>
      <c r="E39" s="827">
        <f>'Раздел 1'!G66</f>
        <v>0</v>
      </c>
      <c r="F39" s="827">
        <f>'Раздел 1'!H66</f>
        <v>0</v>
      </c>
      <c r="G39" s="827">
        <f>'Раздел 1'!I66</f>
        <v>0</v>
      </c>
      <c r="H39" s="828">
        <f>'Раздел 1'!J66</f>
        <v>0</v>
      </c>
      <c r="I39" s="829" t="str">
        <f>'Раздел 1'!K66</f>
        <v>х</v>
      </c>
      <c r="J39" s="829" t="str">
        <f>'Раздел 1'!L66</f>
        <v>000</v>
      </c>
      <c r="K39" s="829" t="str">
        <f>'Раздел 1'!M66</f>
        <v>00.00.00</v>
      </c>
      <c r="L39" s="829" t="str">
        <f>'Раздел 1'!N66</f>
        <v>003.01.0013</v>
      </c>
      <c r="M39" s="829" t="str">
        <f>'Раздел 1'!O66</f>
        <v>60.01.00</v>
      </c>
      <c r="N39" s="832">
        <f>'Раздел 1'!P66</f>
        <v>0</v>
      </c>
      <c r="O39" s="830">
        <v>0</v>
      </c>
      <c r="P39" s="831">
        <f t="shared" si="0"/>
        <v>0</v>
      </c>
      <c r="Q39" s="832">
        <f>'Раздел 1'!Q66</f>
        <v>0</v>
      </c>
      <c r="R39" s="833">
        <v>0</v>
      </c>
      <c r="S39" s="834">
        <f t="shared" si="1"/>
        <v>0</v>
      </c>
      <c r="T39" s="835">
        <f>'Раздел 1'!R66</f>
        <v>0</v>
      </c>
      <c r="U39" s="836">
        <v>0</v>
      </c>
      <c r="V39" s="837">
        <f t="shared" si="2"/>
        <v>0</v>
      </c>
      <c r="W39" s="838"/>
      <c r="X39" s="839"/>
      <c r="Y39" s="840"/>
    </row>
    <row r="40" spans="1:25" s="841" customFormat="1" ht="24.75" customHeight="1" x14ac:dyDescent="0.25">
      <c r="A40" s="842" t="str">
        <f>'Раздел 1'!C67</f>
        <v>925 0 00 00 000 00 0000 150</v>
      </c>
      <c r="B40" s="827">
        <f>'Раздел 1'!D67</f>
        <v>0</v>
      </c>
      <c r="C40" s="827">
        <f>'Раздел 1'!E67</f>
        <v>0</v>
      </c>
      <c r="D40" s="827">
        <f>'Раздел 1'!F67</f>
        <v>0</v>
      </c>
      <c r="E40" s="827">
        <f>'Раздел 1'!G67</f>
        <v>0</v>
      </c>
      <c r="F40" s="827">
        <f>'Раздел 1'!H67</f>
        <v>0</v>
      </c>
      <c r="G40" s="827">
        <f>'Раздел 1'!I67</f>
        <v>0</v>
      </c>
      <c r="H40" s="828">
        <f>'Раздел 1'!J67</f>
        <v>0</v>
      </c>
      <c r="I40" s="829" t="str">
        <f>'Раздел 1'!K67</f>
        <v>х</v>
      </c>
      <c r="J40" s="829" t="str">
        <f>'Раздел 1'!L67</f>
        <v>000</v>
      </c>
      <c r="K40" s="829" t="str">
        <f>'Раздел 1'!M67</f>
        <v>00.00.00</v>
      </c>
      <c r="L40" s="829" t="str">
        <f>'Раздел 1'!N67</f>
        <v>003.01.0026</v>
      </c>
      <c r="M40" s="829" t="str">
        <f>'Раздел 1'!O67</f>
        <v>60.01.00</v>
      </c>
      <c r="N40" s="832">
        <f>'Раздел 1'!P67</f>
        <v>0</v>
      </c>
      <c r="O40" s="830">
        <v>0</v>
      </c>
      <c r="P40" s="831">
        <f t="shared" si="0"/>
        <v>0</v>
      </c>
      <c r="Q40" s="832">
        <f>'Раздел 1'!Q67</f>
        <v>0</v>
      </c>
      <c r="R40" s="833">
        <v>0</v>
      </c>
      <c r="S40" s="834">
        <f t="shared" si="1"/>
        <v>0</v>
      </c>
      <c r="T40" s="835">
        <f>'Раздел 1'!R67</f>
        <v>0</v>
      </c>
      <c r="U40" s="836">
        <v>0</v>
      </c>
      <c r="V40" s="837">
        <f t="shared" si="2"/>
        <v>0</v>
      </c>
      <c r="W40" s="838"/>
      <c r="X40" s="839"/>
      <c r="Y40" s="840"/>
    </row>
    <row r="41" spans="1:25" s="841" customFormat="1" ht="24.75" customHeight="1" x14ac:dyDescent="0.25">
      <c r="A41" s="842" t="str">
        <f>'Раздел 1'!C68</f>
        <v>925 0 00 00 000 00 0000 150</v>
      </c>
      <c r="B41" s="827">
        <f>'Раздел 1'!D68</f>
        <v>0</v>
      </c>
      <c r="C41" s="827">
        <f>'Раздел 1'!E68</f>
        <v>0</v>
      </c>
      <c r="D41" s="827">
        <f>'Раздел 1'!F68</f>
        <v>0</v>
      </c>
      <c r="E41" s="827">
        <f>'Раздел 1'!G68</f>
        <v>0</v>
      </c>
      <c r="F41" s="827">
        <f>'Раздел 1'!H68</f>
        <v>0</v>
      </c>
      <c r="G41" s="827">
        <f>'Раздел 1'!I68</f>
        <v>0</v>
      </c>
      <c r="H41" s="828">
        <f>'Раздел 1'!J68</f>
        <v>0</v>
      </c>
      <c r="I41" s="829" t="str">
        <f>'Раздел 1'!K68</f>
        <v>х</v>
      </c>
      <c r="J41" s="829" t="str">
        <f>'Раздел 1'!L68</f>
        <v>000</v>
      </c>
      <c r="K41" s="829" t="str">
        <f>'Раздел 1'!M68</f>
        <v>00.00.00</v>
      </c>
      <c r="L41" s="829" t="str">
        <f>'Раздел 1'!N68</f>
        <v>003.01.0028</v>
      </c>
      <c r="M41" s="829" t="str">
        <f>'Раздел 1'!O68</f>
        <v>60.01.00</v>
      </c>
      <c r="N41" s="832">
        <f>'Раздел 1'!P68</f>
        <v>0</v>
      </c>
      <c r="O41" s="830">
        <v>0</v>
      </c>
      <c r="P41" s="831">
        <f t="shared" si="0"/>
        <v>0</v>
      </c>
      <c r="Q41" s="832">
        <f>'Раздел 1'!Q68</f>
        <v>0</v>
      </c>
      <c r="R41" s="833">
        <v>0</v>
      </c>
      <c r="S41" s="834">
        <f t="shared" si="1"/>
        <v>0</v>
      </c>
      <c r="T41" s="835">
        <f>'Раздел 1'!R68</f>
        <v>0</v>
      </c>
      <c r="U41" s="836">
        <v>0</v>
      </c>
      <c r="V41" s="837">
        <f t="shared" si="2"/>
        <v>0</v>
      </c>
      <c r="W41" s="838"/>
      <c r="X41" s="839"/>
      <c r="Y41" s="840"/>
    </row>
    <row r="42" spans="1:25" s="841" customFormat="1" ht="24.75" customHeight="1" x14ac:dyDescent="0.25">
      <c r="A42" s="842" t="str">
        <f>'Раздел 1'!C69</f>
        <v>925 0 00 00 000 00 0000 150</v>
      </c>
      <c r="B42" s="827">
        <f>'Раздел 1'!D69</f>
        <v>0</v>
      </c>
      <c r="C42" s="827">
        <f>'Раздел 1'!E69</f>
        <v>0</v>
      </c>
      <c r="D42" s="827">
        <f>'Раздел 1'!F69</f>
        <v>0</v>
      </c>
      <c r="E42" s="827">
        <f>'Раздел 1'!G69</f>
        <v>0</v>
      </c>
      <c r="F42" s="827">
        <f>'Раздел 1'!H69</f>
        <v>0</v>
      </c>
      <c r="G42" s="827">
        <f>'Раздел 1'!I69</f>
        <v>0</v>
      </c>
      <c r="H42" s="828">
        <f>'Раздел 1'!J69</f>
        <v>0</v>
      </c>
      <c r="I42" s="829" t="str">
        <f>'Раздел 1'!K69</f>
        <v>х</v>
      </c>
      <c r="J42" s="829" t="str">
        <f>'Раздел 1'!L69</f>
        <v>000</v>
      </c>
      <c r="K42" s="829" t="str">
        <f>'Раздел 1'!M69</f>
        <v>00.00.00</v>
      </c>
      <c r="L42" s="829" t="str">
        <f>'Раздел 1'!N69</f>
        <v>003.01.0031</v>
      </c>
      <c r="M42" s="829" t="str">
        <f>'Раздел 1'!O69</f>
        <v>60.01.00</v>
      </c>
      <c r="N42" s="832">
        <f>'Раздел 1'!P69</f>
        <v>0</v>
      </c>
      <c r="O42" s="830">
        <v>0</v>
      </c>
      <c r="P42" s="831">
        <f t="shared" si="0"/>
        <v>0</v>
      </c>
      <c r="Q42" s="832">
        <f>'Раздел 1'!Q69</f>
        <v>0</v>
      </c>
      <c r="R42" s="833">
        <v>0</v>
      </c>
      <c r="S42" s="834">
        <f t="shared" si="1"/>
        <v>0</v>
      </c>
      <c r="T42" s="835">
        <f>'Раздел 1'!R69</f>
        <v>0</v>
      </c>
      <c r="U42" s="836">
        <v>0</v>
      </c>
      <c r="V42" s="837">
        <f t="shared" si="2"/>
        <v>0</v>
      </c>
      <c r="W42" s="838"/>
      <c r="X42" s="839"/>
      <c r="Y42" s="840"/>
    </row>
    <row r="43" spans="1:25" s="841" customFormat="1" ht="24.75" customHeight="1" x14ac:dyDescent="0.25">
      <c r="A43" s="842" t="str">
        <f>'Раздел 1'!C70</f>
        <v>925 0 00 00 000 00 0000 150</v>
      </c>
      <c r="B43" s="827">
        <f>'Раздел 1'!D70</f>
        <v>0</v>
      </c>
      <c r="C43" s="827">
        <f>'Раздел 1'!E70</f>
        <v>0</v>
      </c>
      <c r="D43" s="827">
        <f>'Раздел 1'!F70</f>
        <v>0</v>
      </c>
      <c r="E43" s="827">
        <f>'Раздел 1'!G70</f>
        <v>0</v>
      </c>
      <c r="F43" s="827">
        <f>'Раздел 1'!H70</f>
        <v>0</v>
      </c>
      <c r="G43" s="827">
        <f>'Раздел 1'!I70</f>
        <v>0</v>
      </c>
      <c r="H43" s="828">
        <f>'Раздел 1'!J70</f>
        <v>0</v>
      </c>
      <c r="I43" s="829" t="str">
        <f>'Раздел 1'!K70</f>
        <v>х</v>
      </c>
      <c r="J43" s="829" t="str">
        <f>'Раздел 1'!L70</f>
        <v>000</v>
      </c>
      <c r="K43" s="829" t="str">
        <f>'Раздел 1'!M70</f>
        <v>00.00.00</v>
      </c>
      <c r="L43" s="829" t="str">
        <f>'Раздел 1'!N70</f>
        <v>003.01.0032</v>
      </c>
      <c r="M43" s="829" t="str">
        <f>'Раздел 1'!O70</f>
        <v>60.01.00</v>
      </c>
      <c r="N43" s="832">
        <f>'Раздел 1'!P70</f>
        <v>0</v>
      </c>
      <c r="O43" s="830">
        <v>0</v>
      </c>
      <c r="P43" s="831">
        <f t="shared" si="0"/>
        <v>0</v>
      </c>
      <c r="Q43" s="832">
        <f>'Раздел 1'!Q70</f>
        <v>0</v>
      </c>
      <c r="R43" s="833">
        <v>0</v>
      </c>
      <c r="S43" s="834">
        <f t="shared" si="1"/>
        <v>0</v>
      </c>
      <c r="T43" s="835">
        <f>'Раздел 1'!R70</f>
        <v>0</v>
      </c>
      <c r="U43" s="836">
        <v>0</v>
      </c>
      <c r="V43" s="837">
        <f t="shared" si="2"/>
        <v>0</v>
      </c>
      <c r="W43" s="838"/>
      <c r="X43" s="839"/>
      <c r="Y43" s="840"/>
    </row>
    <row r="44" spans="1:25" s="841" customFormat="1" ht="24.75" customHeight="1" x14ac:dyDescent="0.25">
      <c r="A44" s="842" t="str">
        <f>'Раздел 1'!C71</f>
        <v>925 0 00 00 000 00 0000 150</v>
      </c>
      <c r="B44" s="827">
        <f>'Раздел 1'!D71</f>
        <v>0</v>
      </c>
      <c r="C44" s="827">
        <f>'Раздел 1'!E71</f>
        <v>0</v>
      </c>
      <c r="D44" s="827">
        <f>'Раздел 1'!F71</f>
        <v>0</v>
      </c>
      <c r="E44" s="827">
        <f>'Раздел 1'!G71</f>
        <v>0</v>
      </c>
      <c r="F44" s="827">
        <f>'Раздел 1'!H71</f>
        <v>0</v>
      </c>
      <c r="G44" s="827">
        <f>'Раздел 1'!I71</f>
        <v>0</v>
      </c>
      <c r="H44" s="828">
        <f>'Раздел 1'!J71</f>
        <v>0</v>
      </c>
      <c r="I44" s="829" t="str">
        <f>'Раздел 1'!K71</f>
        <v>х</v>
      </c>
      <c r="J44" s="829" t="str">
        <f>'Раздел 1'!L71</f>
        <v>000</v>
      </c>
      <c r="K44" s="829" t="str">
        <f>'Раздел 1'!M71</f>
        <v>00.00.00</v>
      </c>
      <c r="L44" s="829" t="str">
        <f>'Раздел 1'!N71</f>
        <v>003.01.0033</v>
      </c>
      <c r="M44" s="829" t="str">
        <f>'Раздел 1'!O71</f>
        <v>60.01.00</v>
      </c>
      <c r="N44" s="832">
        <f>'Раздел 1'!P71</f>
        <v>0</v>
      </c>
      <c r="O44" s="830">
        <v>0</v>
      </c>
      <c r="P44" s="831">
        <f t="shared" si="0"/>
        <v>0</v>
      </c>
      <c r="Q44" s="832">
        <f>'Раздел 1'!Q71</f>
        <v>0</v>
      </c>
      <c r="R44" s="833">
        <v>0</v>
      </c>
      <c r="S44" s="834">
        <f t="shared" si="1"/>
        <v>0</v>
      </c>
      <c r="T44" s="835">
        <f>'Раздел 1'!R71</f>
        <v>0</v>
      </c>
      <c r="U44" s="836">
        <v>0</v>
      </c>
      <c r="V44" s="837">
        <f t="shared" si="2"/>
        <v>0</v>
      </c>
      <c r="W44" s="838"/>
      <c r="X44" s="839"/>
      <c r="Y44" s="840"/>
    </row>
    <row r="45" spans="1:25" s="841" customFormat="1" ht="24.75" customHeight="1" x14ac:dyDescent="0.25">
      <c r="A45" s="842" t="str">
        <f>'Раздел 1'!C72</f>
        <v>925 0 00 00 000 00 0000 150</v>
      </c>
      <c r="B45" s="827">
        <f>'Раздел 1'!D72</f>
        <v>0</v>
      </c>
      <c r="C45" s="827">
        <f>'Раздел 1'!E72</f>
        <v>0</v>
      </c>
      <c r="D45" s="827">
        <f>'Раздел 1'!F72</f>
        <v>0</v>
      </c>
      <c r="E45" s="827">
        <f>'Раздел 1'!G72</f>
        <v>0</v>
      </c>
      <c r="F45" s="827">
        <f>'Раздел 1'!H72</f>
        <v>0</v>
      </c>
      <c r="G45" s="827">
        <f>'Раздел 1'!I72</f>
        <v>0</v>
      </c>
      <c r="H45" s="828">
        <f>'Раздел 1'!J72</f>
        <v>0</v>
      </c>
      <c r="I45" s="829" t="str">
        <f>'Раздел 1'!K72</f>
        <v>х</v>
      </c>
      <c r="J45" s="829" t="str">
        <f>'Раздел 1'!L72</f>
        <v>000</v>
      </c>
      <c r="K45" s="829" t="str">
        <f>'Раздел 1'!M72</f>
        <v>00.00.00</v>
      </c>
      <c r="L45" s="829" t="str">
        <f>'Раздел 1'!N72</f>
        <v>003.01.0038</v>
      </c>
      <c r="M45" s="829" t="str">
        <f>'Раздел 1'!O72</f>
        <v>60.01.00</v>
      </c>
      <c r="N45" s="832">
        <f>'Раздел 1'!P72</f>
        <v>0</v>
      </c>
      <c r="O45" s="830">
        <v>0</v>
      </c>
      <c r="P45" s="831">
        <f t="shared" si="0"/>
        <v>0</v>
      </c>
      <c r="Q45" s="832">
        <f>'Раздел 1'!Q72</f>
        <v>0</v>
      </c>
      <c r="R45" s="833">
        <v>0</v>
      </c>
      <c r="S45" s="834">
        <f t="shared" si="1"/>
        <v>0</v>
      </c>
      <c r="T45" s="835">
        <f>'Раздел 1'!R72</f>
        <v>0</v>
      </c>
      <c r="U45" s="836">
        <v>0</v>
      </c>
      <c r="V45" s="837">
        <f t="shared" si="2"/>
        <v>0</v>
      </c>
      <c r="W45" s="838"/>
      <c r="X45" s="839"/>
      <c r="Y45" s="840"/>
    </row>
    <row r="46" spans="1:25" s="841" customFormat="1" ht="24.75" customHeight="1" x14ac:dyDescent="0.25">
      <c r="A46" s="842" t="str">
        <f>'Раздел 1'!C73</f>
        <v>925 0 00 00 000 00 0000 150</v>
      </c>
      <c r="B46" s="827">
        <f>'Раздел 1'!D73</f>
        <v>0</v>
      </c>
      <c r="C46" s="827">
        <f>'Раздел 1'!E73</f>
        <v>0</v>
      </c>
      <c r="D46" s="827">
        <f>'Раздел 1'!F73</f>
        <v>0</v>
      </c>
      <c r="E46" s="827">
        <f>'Раздел 1'!G73</f>
        <v>0</v>
      </c>
      <c r="F46" s="827">
        <f>'Раздел 1'!H73</f>
        <v>0</v>
      </c>
      <c r="G46" s="827">
        <f>'Раздел 1'!I73</f>
        <v>0</v>
      </c>
      <c r="H46" s="828">
        <f>'Раздел 1'!J73</f>
        <v>0</v>
      </c>
      <c r="I46" s="829" t="str">
        <f>'Раздел 1'!K73</f>
        <v>х</v>
      </c>
      <c r="J46" s="829" t="str">
        <f>'Раздел 1'!L73</f>
        <v>000</v>
      </c>
      <c r="K46" s="829" t="str">
        <f>'Раздел 1'!M73</f>
        <v>00.00.00</v>
      </c>
      <c r="L46" s="829" t="str">
        <f>'Раздел 1'!N73</f>
        <v>003.01.0039</v>
      </c>
      <c r="M46" s="829" t="str">
        <f>'Раздел 1'!O73</f>
        <v>60.01.00</v>
      </c>
      <c r="N46" s="832">
        <f>'Раздел 1'!P73</f>
        <v>0</v>
      </c>
      <c r="O46" s="830">
        <v>0</v>
      </c>
      <c r="P46" s="831">
        <f t="shared" si="0"/>
        <v>0</v>
      </c>
      <c r="Q46" s="832">
        <f>'Раздел 1'!Q73</f>
        <v>0</v>
      </c>
      <c r="R46" s="833">
        <v>0</v>
      </c>
      <c r="S46" s="834">
        <f t="shared" si="1"/>
        <v>0</v>
      </c>
      <c r="T46" s="835">
        <f>'Раздел 1'!R73</f>
        <v>0</v>
      </c>
      <c r="U46" s="836">
        <v>0</v>
      </c>
      <c r="V46" s="837">
        <f t="shared" si="2"/>
        <v>0</v>
      </c>
      <c r="W46" s="838"/>
      <c r="X46" s="839"/>
      <c r="Y46" s="840"/>
    </row>
    <row r="47" spans="1:25" s="841" customFormat="1" ht="24.75" customHeight="1" x14ac:dyDescent="0.25">
      <c r="A47" s="842" t="str">
        <f>'Раздел 1'!C74</f>
        <v>925 0 00 00 000 00 0000 150</v>
      </c>
      <c r="B47" s="827">
        <f>'Раздел 1'!D74</f>
        <v>0</v>
      </c>
      <c r="C47" s="827">
        <f>'Раздел 1'!E74</f>
        <v>0</v>
      </c>
      <c r="D47" s="827">
        <f>'Раздел 1'!F74</f>
        <v>0</v>
      </c>
      <c r="E47" s="827">
        <f>'Раздел 1'!G74</f>
        <v>0</v>
      </c>
      <c r="F47" s="827">
        <f>'Раздел 1'!H74</f>
        <v>0</v>
      </c>
      <c r="G47" s="827">
        <f>'Раздел 1'!I74</f>
        <v>0</v>
      </c>
      <c r="H47" s="828">
        <f>'Раздел 1'!J74</f>
        <v>0</v>
      </c>
      <c r="I47" s="829" t="str">
        <f>'Раздел 1'!K74</f>
        <v>х</v>
      </c>
      <c r="J47" s="829" t="str">
        <f>'Раздел 1'!L74</f>
        <v>000</v>
      </c>
      <c r="K47" s="829" t="str">
        <f>'Раздел 1'!M74</f>
        <v>00.00.00</v>
      </c>
      <c r="L47" s="829" t="str">
        <f>'Раздел 1'!N74</f>
        <v>003.01.0040</v>
      </c>
      <c r="M47" s="829" t="str">
        <f>'Раздел 1'!O74</f>
        <v>60.01.00</v>
      </c>
      <c r="N47" s="832">
        <f>'Раздел 1'!P74</f>
        <v>0</v>
      </c>
      <c r="O47" s="830">
        <v>0</v>
      </c>
      <c r="P47" s="831">
        <f t="shared" si="0"/>
        <v>0</v>
      </c>
      <c r="Q47" s="832">
        <f>'Раздел 1'!Q74</f>
        <v>0</v>
      </c>
      <c r="R47" s="833">
        <v>0</v>
      </c>
      <c r="S47" s="834">
        <f t="shared" si="1"/>
        <v>0</v>
      </c>
      <c r="T47" s="835">
        <f>'Раздел 1'!R74</f>
        <v>0</v>
      </c>
      <c r="U47" s="836">
        <v>0</v>
      </c>
      <c r="V47" s="837">
        <f t="shared" si="2"/>
        <v>0</v>
      </c>
      <c r="W47" s="838"/>
      <c r="X47" s="839"/>
      <c r="Y47" s="840"/>
    </row>
    <row r="48" spans="1:25" s="841" customFormat="1" ht="24.75" customHeight="1" x14ac:dyDescent="0.25">
      <c r="A48" s="842" t="str">
        <f>'Раздел 1'!C75</f>
        <v>925 0 00 00 000 00 0000 150</v>
      </c>
      <c r="B48" s="827">
        <f>'Раздел 1'!D75</f>
        <v>0</v>
      </c>
      <c r="C48" s="827">
        <f>'Раздел 1'!E75</f>
        <v>0</v>
      </c>
      <c r="D48" s="827">
        <f>'Раздел 1'!F75</f>
        <v>0</v>
      </c>
      <c r="E48" s="827">
        <f>'Раздел 1'!G75</f>
        <v>0</v>
      </c>
      <c r="F48" s="827">
        <f>'Раздел 1'!H75</f>
        <v>0</v>
      </c>
      <c r="G48" s="827">
        <f>'Раздел 1'!I75</f>
        <v>0</v>
      </c>
      <c r="H48" s="828">
        <f>'Раздел 1'!J75</f>
        <v>0</v>
      </c>
      <c r="I48" s="829" t="str">
        <f>'Раздел 1'!K75</f>
        <v>х</v>
      </c>
      <c r="J48" s="829" t="str">
        <f>'Раздел 1'!L75</f>
        <v>000</v>
      </c>
      <c r="K48" s="829" t="str">
        <f>'Раздел 1'!M75</f>
        <v>00.00.00</v>
      </c>
      <c r="L48" s="829" t="str">
        <f>'Раздел 1'!N75</f>
        <v>003.01.0041</v>
      </c>
      <c r="M48" s="829" t="str">
        <f>'Раздел 1'!O75</f>
        <v>60.01.00</v>
      </c>
      <c r="N48" s="832">
        <f>'Раздел 1'!P75</f>
        <v>0</v>
      </c>
      <c r="O48" s="830">
        <v>0</v>
      </c>
      <c r="P48" s="831">
        <f t="shared" si="0"/>
        <v>0</v>
      </c>
      <c r="Q48" s="832">
        <f>'Раздел 1'!Q75</f>
        <v>0</v>
      </c>
      <c r="R48" s="833">
        <v>0</v>
      </c>
      <c r="S48" s="834">
        <f t="shared" si="1"/>
        <v>0</v>
      </c>
      <c r="T48" s="835">
        <f>'Раздел 1'!R75</f>
        <v>0</v>
      </c>
      <c r="U48" s="836">
        <v>0</v>
      </c>
      <c r="V48" s="837">
        <f t="shared" si="2"/>
        <v>0</v>
      </c>
      <c r="W48" s="838"/>
      <c r="X48" s="839"/>
      <c r="Y48" s="840"/>
    </row>
    <row r="49" spans="1:25" s="841" customFormat="1" ht="24.75" customHeight="1" x14ac:dyDescent="0.25">
      <c r="A49" s="842" t="str">
        <f>'Раздел 1'!C76</f>
        <v>925 0 00 00 000 00 0000 150</v>
      </c>
      <c r="B49" s="827">
        <f>'Раздел 1'!D76</f>
        <v>0</v>
      </c>
      <c r="C49" s="827">
        <f>'Раздел 1'!E76</f>
        <v>0</v>
      </c>
      <c r="D49" s="827">
        <f>'Раздел 1'!F76</f>
        <v>0</v>
      </c>
      <c r="E49" s="827">
        <f>'Раздел 1'!G76</f>
        <v>0</v>
      </c>
      <c r="F49" s="827">
        <f>'Раздел 1'!H76</f>
        <v>0</v>
      </c>
      <c r="G49" s="827">
        <f>'Раздел 1'!I76</f>
        <v>0</v>
      </c>
      <c r="H49" s="828">
        <f>'Раздел 1'!J76</f>
        <v>0</v>
      </c>
      <c r="I49" s="829" t="str">
        <f>'Раздел 1'!K76</f>
        <v>х</v>
      </c>
      <c r="J49" s="829" t="str">
        <f>'Раздел 1'!L76</f>
        <v>000</v>
      </c>
      <c r="K49" s="829" t="str">
        <f>'Раздел 1'!M76</f>
        <v>00.00.00</v>
      </c>
      <c r="L49" s="829" t="str">
        <f>'Раздел 1'!N76</f>
        <v>003.01.0044</v>
      </c>
      <c r="M49" s="829" t="str">
        <f>'Раздел 1'!O76</f>
        <v>60.01.00</v>
      </c>
      <c r="N49" s="832">
        <f>'Раздел 1'!P76</f>
        <v>0</v>
      </c>
      <c r="O49" s="830">
        <v>0</v>
      </c>
      <c r="P49" s="831">
        <f t="shared" si="0"/>
        <v>0</v>
      </c>
      <c r="Q49" s="832">
        <f>'Раздел 1'!Q76</f>
        <v>0</v>
      </c>
      <c r="R49" s="833">
        <v>0</v>
      </c>
      <c r="S49" s="834">
        <f t="shared" si="1"/>
        <v>0</v>
      </c>
      <c r="T49" s="835">
        <f>'Раздел 1'!R76</f>
        <v>0</v>
      </c>
      <c r="U49" s="836">
        <v>0</v>
      </c>
      <c r="V49" s="837">
        <f t="shared" si="2"/>
        <v>0</v>
      </c>
      <c r="W49" s="838"/>
      <c r="X49" s="839"/>
      <c r="Y49" s="840"/>
    </row>
    <row r="50" spans="1:25" s="841" customFormat="1" ht="24.75" customHeight="1" x14ac:dyDescent="0.25">
      <c r="A50" s="842" t="str">
        <f>'Раздел 1'!C77</f>
        <v>925 0 00 00 000 00 0000 150</v>
      </c>
      <c r="B50" s="827">
        <f>'Раздел 1'!D77</f>
        <v>0</v>
      </c>
      <c r="C50" s="827">
        <f>'Раздел 1'!E77</f>
        <v>0</v>
      </c>
      <c r="D50" s="827">
        <f>'Раздел 1'!F77</f>
        <v>0</v>
      </c>
      <c r="E50" s="827">
        <f>'Раздел 1'!G77</f>
        <v>0</v>
      </c>
      <c r="F50" s="827">
        <f>'Раздел 1'!H77</f>
        <v>0</v>
      </c>
      <c r="G50" s="827">
        <f>'Раздел 1'!I77</f>
        <v>0</v>
      </c>
      <c r="H50" s="828">
        <f>'Раздел 1'!J77</f>
        <v>0</v>
      </c>
      <c r="I50" s="829" t="str">
        <f>'Раздел 1'!K77</f>
        <v>х</v>
      </c>
      <c r="J50" s="829" t="str">
        <f>'Раздел 1'!L77</f>
        <v>000</v>
      </c>
      <c r="K50" s="829" t="str">
        <f>'Раздел 1'!M77</f>
        <v>00.00.00</v>
      </c>
      <c r="L50" s="829" t="str">
        <f>'Раздел 1'!N77</f>
        <v>003.01.0045</v>
      </c>
      <c r="M50" s="829" t="str">
        <f>'Раздел 1'!O77</f>
        <v>60.01.00</v>
      </c>
      <c r="N50" s="832">
        <f>'Раздел 1'!P77</f>
        <v>0</v>
      </c>
      <c r="O50" s="830">
        <v>0</v>
      </c>
      <c r="P50" s="831">
        <f t="shared" si="0"/>
        <v>0</v>
      </c>
      <c r="Q50" s="832">
        <f>'Раздел 1'!Q77</f>
        <v>0</v>
      </c>
      <c r="R50" s="833">
        <v>0</v>
      </c>
      <c r="S50" s="834">
        <f t="shared" si="1"/>
        <v>0</v>
      </c>
      <c r="T50" s="835">
        <f>'Раздел 1'!R77</f>
        <v>0</v>
      </c>
      <c r="U50" s="836">
        <v>0</v>
      </c>
      <c r="V50" s="837">
        <f t="shared" si="2"/>
        <v>0</v>
      </c>
      <c r="W50" s="838"/>
      <c r="X50" s="839"/>
      <c r="Y50" s="840"/>
    </row>
    <row r="51" spans="1:25" s="841" customFormat="1" ht="24.75" customHeight="1" x14ac:dyDescent="0.25">
      <c r="A51" s="842" t="str">
        <f>'Раздел 1'!C78</f>
        <v>925 0 00 00 000 00 0000 150</v>
      </c>
      <c r="B51" s="827">
        <f>'Раздел 1'!D78</f>
        <v>0</v>
      </c>
      <c r="C51" s="827">
        <f>'Раздел 1'!E78</f>
        <v>0</v>
      </c>
      <c r="D51" s="827">
        <f>'Раздел 1'!F78</f>
        <v>0</v>
      </c>
      <c r="E51" s="827">
        <f>'Раздел 1'!G78</f>
        <v>0</v>
      </c>
      <c r="F51" s="827">
        <f>'Раздел 1'!H78</f>
        <v>0</v>
      </c>
      <c r="G51" s="827">
        <f>'Раздел 1'!I78</f>
        <v>0</v>
      </c>
      <c r="H51" s="828">
        <f>'Раздел 1'!J78</f>
        <v>0</v>
      </c>
      <c r="I51" s="829" t="str">
        <f>'Раздел 1'!K78</f>
        <v>х</v>
      </c>
      <c r="J51" s="829" t="str">
        <f>'Раздел 1'!L78</f>
        <v>000</v>
      </c>
      <c r="K51" s="829" t="str">
        <f>'Раздел 1'!M78</f>
        <v>00.00.00</v>
      </c>
      <c r="L51" s="829" t="str">
        <f>'Раздел 1'!N78</f>
        <v>003.01.0052</v>
      </c>
      <c r="M51" s="829" t="str">
        <f>'Раздел 1'!O78</f>
        <v>60.01.00</v>
      </c>
      <c r="N51" s="832">
        <f>'Раздел 1'!P78</f>
        <v>0</v>
      </c>
      <c r="O51" s="830">
        <v>0</v>
      </c>
      <c r="P51" s="831">
        <f t="shared" si="0"/>
        <v>0</v>
      </c>
      <c r="Q51" s="832">
        <f>'Раздел 1'!Q78</f>
        <v>0</v>
      </c>
      <c r="R51" s="833">
        <v>0</v>
      </c>
      <c r="S51" s="834">
        <f t="shared" si="1"/>
        <v>0</v>
      </c>
      <c r="T51" s="835">
        <f>'Раздел 1'!R78</f>
        <v>0</v>
      </c>
      <c r="U51" s="836">
        <v>0</v>
      </c>
      <c r="V51" s="837">
        <f t="shared" si="2"/>
        <v>0</v>
      </c>
      <c r="W51" s="838"/>
      <c r="X51" s="839"/>
      <c r="Y51" s="840"/>
    </row>
    <row r="52" spans="1:25" s="841" customFormat="1" ht="24.75" customHeight="1" x14ac:dyDescent="0.25">
      <c r="A52" s="842" t="str">
        <f>'Раздел 1'!C79</f>
        <v>925 0 00 00 000 00 0000 150</v>
      </c>
      <c r="B52" s="827">
        <f>'Раздел 1'!D79</f>
        <v>0</v>
      </c>
      <c r="C52" s="827">
        <f>'Раздел 1'!E79</f>
        <v>0</v>
      </c>
      <c r="D52" s="827">
        <f>'Раздел 1'!F79</f>
        <v>0</v>
      </c>
      <c r="E52" s="827">
        <f>'Раздел 1'!G79</f>
        <v>0</v>
      </c>
      <c r="F52" s="827">
        <f>'Раздел 1'!H79</f>
        <v>0</v>
      </c>
      <c r="G52" s="827">
        <f>'Раздел 1'!I79</f>
        <v>0</v>
      </c>
      <c r="H52" s="828">
        <f>'Раздел 1'!J79</f>
        <v>0</v>
      </c>
      <c r="I52" s="829" t="str">
        <f>'Раздел 1'!K79</f>
        <v>х</v>
      </c>
      <c r="J52" s="829" t="str">
        <f>'Раздел 1'!L79</f>
        <v>000</v>
      </c>
      <c r="K52" s="829" t="str">
        <f>'Раздел 1'!M79</f>
        <v>00.00.00</v>
      </c>
      <c r="L52" s="829" t="str">
        <f>'Раздел 1'!N79</f>
        <v>003.01.0049</v>
      </c>
      <c r="M52" s="829" t="str">
        <f>'Раздел 1'!O79</f>
        <v>60.01.00</v>
      </c>
      <c r="N52" s="832">
        <f>'Раздел 1'!P79</f>
        <v>0</v>
      </c>
      <c r="O52" s="830">
        <v>0</v>
      </c>
      <c r="P52" s="831">
        <f t="shared" si="0"/>
        <v>0</v>
      </c>
      <c r="Q52" s="832">
        <f>'Раздел 1'!Q79</f>
        <v>0</v>
      </c>
      <c r="R52" s="833">
        <v>0</v>
      </c>
      <c r="S52" s="834">
        <f t="shared" si="1"/>
        <v>0</v>
      </c>
      <c r="T52" s="835">
        <f>'Раздел 1'!R79</f>
        <v>0</v>
      </c>
      <c r="U52" s="836">
        <v>0</v>
      </c>
      <c r="V52" s="837">
        <f t="shared" si="2"/>
        <v>0</v>
      </c>
      <c r="W52" s="838"/>
      <c r="X52" s="839"/>
      <c r="Y52" s="840"/>
    </row>
    <row r="53" spans="1:25" s="841" customFormat="1" ht="24.75" customHeight="1" x14ac:dyDescent="0.25">
      <c r="A53" s="842" t="str">
        <f>'Раздел 1'!C80</f>
        <v>925 0 00 00 000 00 0000 150</v>
      </c>
      <c r="B53" s="827">
        <f>'Раздел 1'!D80</f>
        <v>0</v>
      </c>
      <c r="C53" s="827">
        <f>'Раздел 1'!E80</f>
        <v>0</v>
      </c>
      <c r="D53" s="827">
        <f>'Раздел 1'!F80</f>
        <v>0</v>
      </c>
      <c r="E53" s="827">
        <f>'Раздел 1'!G80</f>
        <v>0</v>
      </c>
      <c r="F53" s="827">
        <f>'Раздел 1'!H80</f>
        <v>0</v>
      </c>
      <c r="G53" s="827">
        <f>'Раздел 1'!I80</f>
        <v>0</v>
      </c>
      <c r="H53" s="828">
        <f>'Раздел 1'!J80</f>
        <v>0</v>
      </c>
      <c r="I53" s="829" t="str">
        <f>'Раздел 1'!K80</f>
        <v>х</v>
      </c>
      <c r="J53" s="829" t="str">
        <f>'Раздел 1'!L80</f>
        <v>000</v>
      </c>
      <c r="K53" s="829" t="str">
        <f>'Раздел 1'!M80</f>
        <v>00.00.00</v>
      </c>
      <c r="L53" s="829" t="str">
        <f>'Раздел 1'!N80</f>
        <v>003.01.0050</v>
      </c>
      <c r="M53" s="829" t="str">
        <f>'Раздел 1'!O80</f>
        <v>60.01.00</v>
      </c>
      <c r="N53" s="832">
        <f>'Раздел 1'!P80</f>
        <v>0</v>
      </c>
      <c r="O53" s="830">
        <v>0</v>
      </c>
      <c r="P53" s="831">
        <f t="shared" si="0"/>
        <v>0</v>
      </c>
      <c r="Q53" s="832">
        <f>'Раздел 1'!Q80</f>
        <v>0</v>
      </c>
      <c r="R53" s="833">
        <v>0</v>
      </c>
      <c r="S53" s="834">
        <f t="shared" si="1"/>
        <v>0</v>
      </c>
      <c r="T53" s="835">
        <f>'Раздел 1'!R80</f>
        <v>0</v>
      </c>
      <c r="U53" s="836">
        <v>0</v>
      </c>
      <c r="V53" s="837">
        <f t="shared" si="2"/>
        <v>0</v>
      </c>
      <c r="W53" s="838"/>
      <c r="X53" s="839"/>
      <c r="Y53" s="840"/>
    </row>
    <row r="54" spans="1:25" s="841" customFormat="1" ht="24.75" customHeight="1" x14ac:dyDescent="0.25">
      <c r="A54" s="842" t="str">
        <f>'Раздел 1'!C81</f>
        <v>925 0 00 00 000 00 0000 150</v>
      </c>
      <c r="B54" s="827">
        <f>'Раздел 1'!D81</f>
        <v>0</v>
      </c>
      <c r="C54" s="827">
        <f>'Раздел 1'!E81</f>
        <v>0</v>
      </c>
      <c r="D54" s="827">
        <f>'Раздел 1'!F81</f>
        <v>0</v>
      </c>
      <c r="E54" s="827">
        <f>'Раздел 1'!G81</f>
        <v>0</v>
      </c>
      <c r="F54" s="827">
        <f>'Раздел 1'!H81</f>
        <v>0</v>
      </c>
      <c r="G54" s="827">
        <f>'Раздел 1'!I81</f>
        <v>0</v>
      </c>
      <c r="H54" s="828">
        <f>'Раздел 1'!J81</f>
        <v>0</v>
      </c>
      <c r="I54" s="829" t="str">
        <f>'Раздел 1'!K81</f>
        <v>х</v>
      </c>
      <c r="J54" s="829" t="str">
        <f>'Раздел 1'!L81</f>
        <v>000</v>
      </c>
      <c r="K54" s="829" t="str">
        <f>'Раздел 1'!M81</f>
        <v>00.00.00</v>
      </c>
      <c r="L54" s="829" t="str">
        <f>'Раздел 1'!N81</f>
        <v>003.01.0051</v>
      </c>
      <c r="M54" s="829" t="str">
        <f>'Раздел 1'!O81</f>
        <v>60.01.00</v>
      </c>
      <c r="N54" s="832">
        <f>'Раздел 1'!P81</f>
        <v>0</v>
      </c>
      <c r="O54" s="830">
        <v>0</v>
      </c>
      <c r="P54" s="831">
        <f t="shared" si="0"/>
        <v>0</v>
      </c>
      <c r="Q54" s="832">
        <f>'Раздел 1'!Q81</f>
        <v>0</v>
      </c>
      <c r="R54" s="833">
        <v>0</v>
      </c>
      <c r="S54" s="834">
        <f t="shared" si="1"/>
        <v>0</v>
      </c>
      <c r="T54" s="835">
        <f>'Раздел 1'!R81</f>
        <v>0</v>
      </c>
      <c r="U54" s="836">
        <v>0</v>
      </c>
      <c r="V54" s="837">
        <f t="shared" si="2"/>
        <v>0</v>
      </c>
      <c r="W54" s="838"/>
      <c r="X54" s="839"/>
      <c r="Y54" s="840"/>
    </row>
    <row r="55" spans="1:25" s="841" customFormat="1" ht="24.75" customHeight="1" x14ac:dyDescent="0.25">
      <c r="A55" s="842" t="str">
        <f>'Раздел 1'!C82</f>
        <v>925 0 00 00 000 00 0000 150</v>
      </c>
      <c r="B55" s="827">
        <f>'Раздел 1'!D82</f>
        <v>0</v>
      </c>
      <c r="C55" s="827">
        <f>'Раздел 1'!E82</f>
        <v>0</v>
      </c>
      <c r="D55" s="827">
        <f>'Раздел 1'!F82</f>
        <v>0</v>
      </c>
      <c r="E55" s="827">
        <f>'Раздел 1'!G82</f>
        <v>0</v>
      </c>
      <c r="F55" s="827">
        <f>'Раздел 1'!H82</f>
        <v>0</v>
      </c>
      <c r="G55" s="827">
        <f>'Раздел 1'!I82</f>
        <v>0</v>
      </c>
      <c r="H55" s="828">
        <f>'Раздел 1'!J82</f>
        <v>0</v>
      </c>
      <c r="I55" s="829" t="str">
        <f>'Раздел 1'!K82</f>
        <v>х</v>
      </c>
      <c r="J55" s="829" t="str">
        <f>'Раздел 1'!L82</f>
        <v>000</v>
      </c>
      <c r="K55" s="829" t="str">
        <f>'Раздел 1'!M82</f>
        <v>00.00.00</v>
      </c>
      <c r="L55" s="829" t="str">
        <f>'Раздел 1'!N82</f>
        <v>003.01.ХХХ</v>
      </c>
      <c r="M55" s="829" t="str">
        <f>'Раздел 1'!O82</f>
        <v>60.01.00</v>
      </c>
      <c r="N55" s="832">
        <f>'Раздел 1'!P82</f>
        <v>0</v>
      </c>
      <c r="O55" s="830">
        <v>0</v>
      </c>
      <c r="P55" s="831">
        <f t="shared" si="0"/>
        <v>0</v>
      </c>
      <c r="Q55" s="832">
        <f>'Раздел 1'!Q82</f>
        <v>0</v>
      </c>
      <c r="R55" s="833">
        <v>0</v>
      </c>
      <c r="S55" s="834">
        <f t="shared" si="1"/>
        <v>0</v>
      </c>
      <c r="T55" s="835">
        <f>'Раздел 1'!R82</f>
        <v>0</v>
      </c>
      <c r="U55" s="836">
        <v>0</v>
      </c>
      <c r="V55" s="837">
        <f t="shared" si="2"/>
        <v>0</v>
      </c>
      <c r="W55" s="838"/>
      <c r="X55" s="839"/>
      <c r="Y55" s="840"/>
    </row>
    <row r="56" spans="1:25" s="841" customFormat="1" ht="24.75" customHeight="1" x14ac:dyDescent="0.25">
      <c r="A56" s="842" t="str">
        <f>'Раздел 1'!C83</f>
        <v>925 0 00 00 000 00 0000 150</v>
      </c>
      <c r="B56" s="827">
        <f>'Раздел 1'!D83</f>
        <v>0</v>
      </c>
      <c r="C56" s="827">
        <f>'Раздел 1'!E83</f>
        <v>0</v>
      </c>
      <c r="D56" s="827">
        <f>'Раздел 1'!F83</f>
        <v>0</v>
      </c>
      <c r="E56" s="827">
        <f>'Раздел 1'!G83</f>
        <v>0</v>
      </c>
      <c r="F56" s="827">
        <f>'Раздел 1'!H83</f>
        <v>0</v>
      </c>
      <c r="G56" s="827">
        <f>'Раздел 1'!I83</f>
        <v>0</v>
      </c>
      <c r="H56" s="828">
        <f>'Раздел 1'!J83</f>
        <v>0</v>
      </c>
      <c r="I56" s="829" t="str">
        <f>'Раздел 1'!K83</f>
        <v>х</v>
      </c>
      <c r="J56" s="829" t="str">
        <f>'Раздел 1'!L83</f>
        <v>000</v>
      </c>
      <c r="K56" s="829" t="str">
        <f>'Раздел 1'!M83</f>
        <v>00.00.00</v>
      </c>
      <c r="L56" s="829" t="str">
        <f>'Раздел 1'!N83</f>
        <v>003.01.ХХХ</v>
      </c>
      <c r="M56" s="829" t="str">
        <f>'Раздел 1'!O83</f>
        <v>60.01.00</v>
      </c>
      <c r="N56" s="832">
        <f>'Раздел 1'!P83</f>
        <v>0</v>
      </c>
      <c r="O56" s="830">
        <v>0</v>
      </c>
      <c r="P56" s="831">
        <f t="shared" si="0"/>
        <v>0</v>
      </c>
      <c r="Q56" s="832">
        <f>'Раздел 1'!Q83</f>
        <v>0</v>
      </c>
      <c r="R56" s="833">
        <v>0</v>
      </c>
      <c r="S56" s="834">
        <f t="shared" si="1"/>
        <v>0</v>
      </c>
      <c r="T56" s="835">
        <f>'Раздел 1'!R83</f>
        <v>0</v>
      </c>
      <c r="U56" s="836">
        <v>0</v>
      </c>
      <c r="V56" s="837">
        <f t="shared" si="2"/>
        <v>0</v>
      </c>
      <c r="W56" s="838"/>
      <c r="X56" s="839"/>
      <c r="Y56" s="840"/>
    </row>
    <row r="57" spans="1:25" s="841" customFormat="1" ht="24.75" customHeight="1" x14ac:dyDescent="0.25">
      <c r="A57" s="842" t="str">
        <f>'Раздел 1'!C84</f>
        <v>925 0 00 00 000 00 0000 150</v>
      </c>
      <c r="B57" s="827">
        <f>'Раздел 1'!D84</f>
        <v>0</v>
      </c>
      <c r="C57" s="827">
        <f>'Раздел 1'!E84</f>
        <v>0</v>
      </c>
      <c r="D57" s="827">
        <f>'Раздел 1'!F84</f>
        <v>0</v>
      </c>
      <c r="E57" s="827">
        <f>'Раздел 1'!G84</f>
        <v>0</v>
      </c>
      <c r="F57" s="827">
        <f>'Раздел 1'!H84</f>
        <v>0</v>
      </c>
      <c r="G57" s="827">
        <f>'Раздел 1'!I84</f>
        <v>0</v>
      </c>
      <c r="H57" s="828">
        <f>'Раздел 1'!J84</f>
        <v>0</v>
      </c>
      <c r="I57" s="829" t="str">
        <f>'Раздел 1'!K84</f>
        <v>х</v>
      </c>
      <c r="J57" s="829" t="str">
        <f>'Раздел 1'!L84</f>
        <v>000</v>
      </c>
      <c r="K57" s="829" t="str">
        <f>'Раздел 1'!M84</f>
        <v>00.00.00</v>
      </c>
      <c r="L57" s="829" t="str">
        <f>'Раздел 1'!N84</f>
        <v>003.03.0001</v>
      </c>
      <c r="M57" s="829" t="str">
        <f>'Раздел 1'!O84</f>
        <v>60.03.00</v>
      </c>
      <c r="N57" s="832">
        <f>'Раздел 1'!P84</f>
        <v>0</v>
      </c>
      <c r="O57" s="830">
        <v>0</v>
      </c>
      <c r="P57" s="831">
        <f t="shared" si="0"/>
        <v>0</v>
      </c>
      <c r="Q57" s="832">
        <f>'Раздел 1'!Q84</f>
        <v>0</v>
      </c>
      <c r="R57" s="833">
        <v>0</v>
      </c>
      <c r="S57" s="834">
        <f t="shared" si="1"/>
        <v>0</v>
      </c>
      <c r="T57" s="835">
        <f>'Раздел 1'!R84</f>
        <v>0</v>
      </c>
      <c r="U57" s="836">
        <v>0</v>
      </c>
      <c r="V57" s="837">
        <f t="shared" si="2"/>
        <v>0</v>
      </c>
      <c r="W57" s="838"/>
      <c r="X57" s="839"/>
      <c r="Y57" s="840"/>
    </row>
    <row r="58" spans="1:25" s="841" customFormat="1" ht="24.75" customHeight="1" x14ac:dyDescent="0.25">
      <c r="A58" s="842" t="str">
        <f>'Раздел 1'!C85</f>
        <v>925 0 00 00 000 00 0000 150</v>
      </c>
      <c r="B58" s="827">
        <f>'Раздел 1'!D85</f>
        <v>0</v>
      </c>
      <c r="C58" s="827">
        <f>'Раздел 1'!E85</f>
        <v>0</v>
      </c>
      <c r="D58" s="827">
        <f>'Раздел 1'!F85</f>
        <v>0</v>
      </c>
      <c r="E58" s="827">
        <f>'Раздел 1'!G85</f>
        <v>0</v>
      </c>
      <c r="F58" s="827">
        <f>'Раздел 1'!H85</f>
        <v>0</v>
      </c>
      <c r="G58" s="827">
        <f>'Раздел 1'!I85</f>
        <v>0</v>
      </c>
      <c r="H58" s="828">
        <f>'Раздел 1'!J85</f>
        <v>0</v>
      </c>
      <c r="I58" s="829" t="str">
        <f>'Раздел 1'!K85</f>
        <v>х</v>
      </c>
      <c r="J58" s="829" t="str">
        <f>'Раздел 1'!L85</f>
        <v>000</v>
      </c>
      <c r="K58" s="829" t="str">
        <f>'Раздел 1'!M85</f>
        <v>00.00.00</v>
      </c>
      <c r="L58" s="829" t="str">
        <f>'Раздел 1'!N85</f>
        <v>003.03.ХХХ</v>
      </c>
      <c r="M58" s="829" t="str">
        <f>'Раздел 1'!O85</f>
        <v>60.03.00</v>
      </c>
      <c r="N58" s="832">
        <f>'Раздел 1'!P85</f>
        <v>0</v>
      </c>
      <c r="O58" s="830">
        <v>0</v>
      </c>
      <c r="P58" s="831">
        <f t="shared" si="0"/>
        <v>0</v>
      </c>
      <c r="Q58" s="832">
        <f>'Раздел 1'!Q85</f>
        <v>0</v>
      </c>
      <c r="R58" s="833">
        <v>0</v>
      </c>
      <c r="S58" s="834">
        <f t="shared" si="1"/>
        <v>0</v>
      </c>
      <c r="T58" s="835">
        <f>'Раздел 1'!R85</f>
        <v>0</v>
      </c>
      <c r="U58" s="836">
        <v>0</v>
      </c>
      <c r="V58" s="837">
        <f t="shared" si="2"/>
        <v>0</v>
      </c>
      <c r="W58" s="838"/>
      <c r="X58" s="839"/>
      <c r="Y58" s="840"/>
    </row>
    <row r="59" spans="1:25" s="841" customFormat="1" ht="24.75" customHeight="1" x14ac:dyDescent="0.25">
      <c r="A59" s="842" t="str">
        <f>'Раздел 1'!C86</f>
        <v>925 0 00 00 000 00 0000 150</v>
      </c>
      <c r="B59" s="827">
        <f>'Раздел 1'!D86</f>
        <v>0</v>
      </c>
      <c r="C59" s="827">
        <f>'Раздел 1'!E86</f>
        <v>0</v>
      </c>
      <c r="D59" s="827">
        <f>'Раздел 1'!F86</f>
        <v>0</v>
      </c>
      <c r="E59" s="827">
        <f>'Раздел 1'!G86</f>
        <v>0</v>
      </c>
      <c r="F59" s="827">
        <f>'Раздел 1'!H86</f>
        <v>0</v>
      </c>
      <c r="G59" s="827">
        <f>'Раздел 1'!I86</f>
        <v>0</v>
      </c>
      <c r="H59" s="828">
        <f>'Раздел 1'!J86</f>
        <v>0</v>
      </c>
      <c r="I59" s="829" t="str">
        <f>'Раздел 1'!K86</f>
        <v>х</v>
      </c>
      <c r="J59" s="829" t="str">
        <f>'Раздел 1'!L86</f>
        <v>000</v>
      </c>
      <c r="K59" s="829" t="str">
        <f>'Раздел 1'!M86</f>
        <v>00.00.00</v>
      </c>
      <c r="L59" s="829" t="str">
        <f>'Раздел 1'!N86</f>
        <v>003.03.ХХХ</v>
      </c>
      <c r="M59" s="829" t="str">
        <f>'Раздел 1'!O86</f>
        <v>60.03.00</v>
      </c>
      <c r="N59" s="832">
        <f>'Раздел 1'!P86</f>
        <v>0</v>
      </c>
      <c r="O59" s="830">
        <v>0</v>
      </c>
      <c r="P59" s="831">
        <f t="shared" si="0"/>
        <v>0</v>
      </c>
      <c r="Q59" s="832">
        <f>'Раздел 1'!Q86</f>
        <v>0</v>
      </c>
      <c r="R59" s="833">
        <v>0</v>
      </c>
      <c r="S59" s="834">
        <f t="shared" si="1"/>
        <v>0</v>
      </c>
      <c r="T59" s="835">
        <f>'Раздел 1'!R86</f>
        <v>0</v>
      </c>
      <c r="U59" s="836">
        <v>0</v>
      </c>
      <c r="V59" s="837">
        <f t="shared" si="2"/>
        <v>0</v>
      </c>
      <c r="W59" s="838"/>
      <c r="X59" s="839"/>
      <c r="Y59" s="840"/>
    </row>
    <row r="60" spans="1:25" s="841" customFormat="1" ht="24.75" customHeight="1" x14ac:dyDescent="0.25">
      <c r="A60" s="842" t="str">
        <f>'Раздел 1'!C87</f>
        <v>925 0 00 00 000 00 0000 150</v>
      </c>
      <c r="B60" s="827">
        <f>'Раздел 1'!D87</f>
        <v>0</v>
      </c>
      <c r="C60" s="827">
        <f>'Раздел 1'!E87</f>
        <v>0</v>
      </c>
      <c r="D60" s="827">
        <f>'Раздел 1'!F87</f>
        <v>0</v>
      </c>
      <c r="E60" s="827">
        <f>'Раздел 1'!G87</f>
        <v>0</v>
      </c>
      <c r="F60" s="827">
        <f>'Раздел 1'!H87</f>
        <v>0</v>
      </c>
      <c r="G60" s="827">
        <f>'Раздел 1'!I87</f>
        <v>0</v>
      </c>
      <c r="H60" s="828">
        <f>'Раздел 1'!J87</f>
        <v>0</v>
      </c>
      <c r="I60" s="829" t="str">
        <f>'Раздел 1'!K87</f>
        <v>х</v>
      </c>
      <c r="J60" s="829" t="str">
        <f>'Раздел 1'!L87</f>
        <v>000</v>
      </c>
      <c r="K60" s="829" t="str">
        <f>'Раздел 1'!M87</f>
        <v>00.00.00</v>
      </c>
      <c r="L60" s="829" t="str">
        <f>'Раздел 1'!N87</f>
        <v>003.03.ХХХ</v>
      </c>
      <c r="M60" s="829" t="str">
        <f>'Раздел 1'!O87</f>
        <v>60.03.00</v>
      </c>
      <c r="N60" s="832">
        <f>'Раздел 1'!P87</f>
        <v>0</v>
      </c>
      <c r="O60" s="830">
        <v>0</v>
      </c>
      <c r="P60" s="831">
        <f t="shared" si="0"/>
        <v>0</v>
      </c>
      <c r="Q60" s="832">
        <f>'Раздел 1'!Q87</f>
        <v>0</v>
      </c>
      <c r="R60" s="833">
        <v>0</v>
      </c>
      <c r="S60" s="834">
        <f t="shared" si="1"/>
        <v>0</v>
      </c>
      <c r="T60" s="835">
        <f>'Раздел 1'!R87</f>
        <v>0</v>
      </c>
      <c r="U60" s="836">
        <v>0</v>
      </c>
      <c r="V60" s="837">
        <f t="shared" si="2"/>
        <v>0</v>
      </c>
      <c r="W60" s="838"/>
      <c r="X60" s="839"/>
      <c r="Y60" s="840"/>
    </row>
    <row r="61" spans="1:25" s="841" customFormat="1" ht="24.75" customHeight="1" x14ac:dyDescent="0.25">
      <c r="A61" s="842" t="str">
        <f>'Раздел 1'!C88</f>
        <v>925 0 00 00 000 00 0000 150</v>
      </c>
      <c r="B61" s="827">
        <f>'Раздел 1'!D88</f>
        <v>0</v>
      </c>
      <c r="C61" s="827">
        <f>'Раздел 1'!E88</f>
        <v>0</v>
      </c>
      <c r="D61" s="827">
        <f>'Раздел 1'!F88</f>
        <v>0</v>
      </c>
      <c r="E61" s="827">
        <f>'Раздел 1'!G88</f>
        <v>0</v>
      </c>
      <c r="F61" s="827">
        <f>'Раздел 1'!H88</f>
        <v>0</v>
      </c>
      <c r="G61" s="827">
        <f>'Раздел 1'!I88</f>
        <v>0</v>
      </c>
      <c r="H61" s="828">
        <f>'Раздел 1'!J88</f>
        <v>0</v>
      </c>
      <c r="I61" s="829" t="str">
        <f>'Раздел 1'!K88</f>
        <v>х</v>
      </c>
      <c r="J61" s="829" t="str">
        <f>'Раздел 1'!L88</f>
        <v>000</v>
      </c>
      <c r="K61" s="829" t="str">
        <f>'Раздел 1'!M88</f>
        <v>00.00.00</v>
      </c>
      <c r="L61" s="829" t="str">
        <f>'Раздел 1'!N88</f>
        <v>004.01.0001</v>
      </c>
      <c r="M61" s="829" t="str">
        <f>'Раздел 1'!O88</f>
        <v>60.01.00</v>
      </c>
      <c r="N61" s="832">
        <f>'Раздел 1'!P88</f>
        <v>0</v>
      </c>
      <c r="O61" s="830">
        <v>0</v>
      </c>
      <c r="P61" s="831">
        <f t="shared" si="0"/>
        <v>0</v>
      </c>
      <c r="Q61" s="832">
        <f>'Раздел 1'!Q88</f>
        <v>0</v>
      </c>
      <c r="R61" s="833">
        <v>0</v>
      </c>
      <c r="S61" s="834">
        <f t="shared" si="1"/>
        <v>0</v>
      </c>
      <c r="T61" s="835">
        <f>'Раздел 1'!R88</f>
        <v>0</v>
      </c>
      <c r="U61" s="836">
        <v>0</v>
      </c>
      <c r="V61" s="837">
        <f t="shared" si="2"/>
        <v>0</v>
      </c>
      <c r="W61" s="838"/>
      <c r="X61" s="839"/>
      <c r="Y61" s="840"/>
    </row>
    <row r="62" spans="1:25" s="841" customFormat="1" ht="24.75" customHeight="1" x14ac:dyDescent="0.25">
      <c r="A62" s="842" t="str">
        <f>'Раздел 1'!C89</f>
        <v>925 0 00 00 000 00 0000 150</v>
      </c>
      <c r="B62" s="827">
        <f>'Раздел 1'!D89</f>
        <v>0</v>
      </c>
      <c r="C62" s="827">
        <f>'Раздел 1'!E89</f>
        <v>0</v>
      </c>
      <c r="D62" s="827">
        <f>'Раздел 1'!F89</f>
        <v>0</v>
      </c>
      <c r="E62" s="827">
        <f>'Раздел 1'!G89</f>
        <v>0</v>
      </c>
      <c r="F62" s="827">
        <f>'Раздел 1'!H89</f>
        <v>0</v>
      </c>
      <c r="G62" s="827">
        <f>'Раздел 1'!I89</f>
        <v>0</v>
      </c>
      <c r="H62" s="828">
        <f>'Раздел 1'!J89</f>
        <v>0</v>
      </c>
      <c r="I62" s="829" t="str">
        <f>'Раздел 1'!K89</f>
        <v>х</v>
      </c>
      <c r="J62" s="829" t="str">
        <f>'Раздел 1'!L89</f>
        <v>000</v>
      </c>
      <c r="K62" s="829" t="str">
        <f>'Раздел 1'!M89</f>
        <v>00.00.00</v>
      </c>
      <c r="L62" s="829" t="str">
        <f>'Раздел 1'!N89</f>
        <v>004.01.0002</v>
      </c>
      <c r="M62" s="829" t="str">
        <f>'Раздел 1'!O89</f>
        <v>60.01.00</v>
      </c>
      <c r="N62" s="832">
        <f>'Раздел 1'!P89</f>
        <v>0</v>
      </c>
      <c r="O62" s="830">
        <v>0</v>
      </c>
      <c r="P62" s="831">
        <f t="shared" si="0"/>
        <v>0</v>
      </c>
      <c r="Q62" s="832">
        <f>'Раздел 1'!Q89</f>
        <v>0</v>
      </c>
      <c r="R62" s="833">
        <v>0</v>
      </c>
      <c r="S62" s="834">
        <f t="shared" si="1"/>
        <v>0</v>
      </c>
      <c r="T62" s="835">
        <f>'Раздел 1'!R89</f>
        <v>0</v>
      </c>
      <c r="U62" s="836">
        <v>0</v>
      </c>
      <c r="V62" s="837">
        <f t="shared" si="2"/>
        <v>0</v>
      </c>
      <c r="W62" s="838"/>
      <c r="X62" s="839"/>
      <c r="Y62" s="840"/>
    </row>
    <row r="63" spans="1:25" s="841" customFormat="1" ht="24.75" customHeight="1" x14ac:dyDescent="0.25">
      <c r="A63" s="842" t="str">
        <f>'Раздел 1'!C90</f>
        <v>925 0 00 00 000 00 0000 150</v>
      </c>
      <c r="B63" s="827">
        <f>'Раздел 1'!D90</f>
        <v>0</v>
      </c>
      <c r="C63" s="827">
        <f>'Раздел 1'!E90</f>
        <v>0</v>
      </c>
      <c r="D63" s="827">
        <f>'Раздел 1'!F90</f>
        <v>0</v>
      </c>
      <c r="E63" s="827">
        <f>'Раздел 1'!G90</f>
        <v>0</v>
      </c>
      <c r="F63" s="827">
        <f>'Раздел 1'!H90</f>
        <v>0</v>
      </c>
      <c r="G63" s="827">
        <f>'Раздел 1'!I90</f>
        <v>0</v>
      </c>
      <c r="H63" s="828">
        <f>'Раздел 1'!J90</f>
        <v>0</v>
      </c>
      <c r="I63" s="829" t="str">
        <f>'Раздел 1'!K90</f>
        <v>х</v>
      </c>
      <c r="J63" s="829" t="str">
        <f>'Раздел 1'!L90</f>
        <v>000</v>
      </c>
      <c r="K63" s="829" t="str">
        <f>'Раздел 1'!M90</f>
        <v>00.00.00</v>
      </c>
      <c r="L63" s="829" t="str">
        <f>'Раздел 1'!N90</f>
        <v>004.01.ХХХ</v>
      </c>
      <c r="M63" s="829" t="str">
        <f>'Раздел 1'!O90</f>
        <v>60.01.00</v>
      </c>
      <c r="N63" s="832">
        <f>'Раздел 1'!P90</f>
        <v>0</v>
      </c>
      <c r="O63" s="830">
        <v>0</v>
      </c>
      <c r="P63" s="831">
        <f t="shared" si="0"/>
        <v>0</v>
      </c>
      <c r="Q63" s="832">
        <f>'Раздел 1'!Q90</f>
        <v>0</v>
      </c>
      <c r="R63" s="833">
        <v>0</v>
      </c>
      <c r="S63" s="834">
        <f t="shared" si="1"/>
        <v>0</v>
      </c>
      <c r="T63" s="835">
        <f>'Раздел 1'!R90</f>
        <v>0</v>
      </c>
      <c r="U63" s="836">
        <v>0</v>
      </c>
      <c r="V63" s="837">
        <f t="shared" si="2"/>
        <v>0</v>
      </c>
      <c r="W63" s="838"/>
      <c r="X63" s="839"/>
      <c r="Y63" s="840"/>
    </row>
    <row r="64" spans="1:25" s="841" customFormat="1" ht="24.75" customHeight="1" x14ac:dyDescent="0.25">
      <c r="A64" s="842" t="str">
        <f>'Раздел 1'!C91</f>
        <v>925 0 00 00 000 00 0000 150</v>
      </c>
      <c r="B64" s="827">
        <f>'Раздел 1'!D91</f>
        <v>0</v>
      </c>
      <c r="C64" s="827">
        <f>'Раздел 1'!E91</f>
        <v>0</v>
      </c>
      <c r="D64" s="827">
        <f>'Раздел 1'!F91</f>
        <v>0</v>
      </c>
      <c r="E64" s="827">
        <f>'Раздел 1'!G91</f>
        <v>0</v>
      </c>
      <c r="F64" s="827">
        <f>'Раздел 1'!H91</f>
        <v>0</v>
      </c>
      <c r="G64" s="827">
        <f>'Раздел 1'!I91</f>
        <v>0</v>
      </c>
      <c r="H64" s="828">
        <f>'Раздел 1'!J91</f>
        <v>0</v>
      </c>
      <c r="I64" s="829" t="str">
        <f>'Раздел 1'!K91</f>
        <v>х</v>
      </c>
      <c r="J64" s="829" t="str">
        <f>'Раздел 1'!L91</f>
        <v>000</v>
      </c>
      <c r="K64" s="829" t="str">
        <f>'Раздел 1'!M91</f>
        <v>00.00.00</v>
      </c>
      <c r="L64" s="829" t="str">
        <f>'Раздел 1'!N91</f>
        <v>005.00.0000</v>
      </c>
      <c r="M64" s="829" t="str">
        <f>'Раздел 1'!O91</f>
        <v>60.03.00</v>
      </c>
      <c r="N64" s="832">
        <f>'Раздел 1'!P91</f>
        <v>0</v>
      </c>
      <c r="O64" s="830">
        <v>0</v>
      </c>
      <c r="P64" s="831">
        <f t="shared" si="0"/>
        <v>0</v>
      </c>
      <c r="Q64" s="832">
        <f>'Раздел 1'!Q91</f>
        <v>0</v>
      </c>
      <c r="R64" s="833">
        <v>0</v>
      </c>
      <c r="S64" s="834">
        <f t="shared" si="1"/>
        <v>0</v>
      </c>
      <c r="T64" s="835">
        <f>'Раздел 1'!R91</f>
        <v>0</v>
      </c>
      <c r="U64" s="836">
        <v>0</v>
      </c>
      <c r="V64" s="837">
        <f t="shared" si="2"/>
        <v>0</v>
      </c>
      <c r="W64" s="838"/>
      <c r="X64" s="839"/>
      <c r="Y64" s="840"/>
    </row>
    <row r="65" spans="1:25" s="841" customFormat="1" ht="24.75" customHeight="1" x14ac:dyDescent="0.25">
      <c r="A65" s="842" t="str">
        <f>'Раздел 1'!C92</f>
        <v>925 0 00 00 000 00 0000 150</v>
      </c>
      <c r="B65" s="827">
        <f>'Раздел 1'!D92</f>
        <v>0</v>
      </c>
      <c r="C65" s="827">
        <f>'Раздел 1'!E92</f>
        <v>0</v>
      </c>
      <c r="D65" s="827">
        <f>'Раздел 1'!F92</f>
        <v>0</v>
      </c>
      <c r="E65" s="827">
        <f>'Раздел 1'!G92</f>
        <v>0</v>
      </c>
      <c r="F65" s="827">
        <f>'Раздел 1'!H92</f>
        <v>0</v>
      </c>
      <c r="G65" s="827">
        <f>'Раздел 1'!I92</f>
        <v>0</v>
      </c>
      <c r="H65" s="828">
        <f>'Раздел 1'!J92</f>
        <v>0</v>
      </c>
      <c r="I65" s="829" t="str">
        <f>'Раздел 1'!K92</f>
        <v>х</v>
      </c>
      <c r="J65" s="829" t="str">
        <f>'Раздел 1'!L92</f>
        <v>000</v>
      </c>
      <c r="K65" s="829" t="str">
        <f>'Раздел 1'!M92</f>
        <v>00.00.00</v>
      </c>
      <c r="L65" s="829" t="str">
        <f>'Раздел 1'!N92</f>
        <v>006.00.0000</v>
      </c>
      <c r="M65" s="829" t="str">
        <f>'Раздел 1'!O92</f>
        <v>60.03.00</v>
      </c>
      <c r="N65" s="832">
        <f>'Раздел 1'!P92</f>
        <v>140809.14000000001</v>
      </c>
      <c r="O65" s="830">
        <v>140809.14000000001</v>
      </c>
      <c r="P65" s="831">
        <f t="shared" si="0"/>
        <v>0</v>
      </c>
      <c r="Q65" s="832">
        <f>'Раздел 1'!Q92</f>
        <v>175244</v>
      </c>
      <c r="R65" s="833">
        <v>175244</v>
      </c>
      <c r="S65" s="834">
        <f t="shared" si="1"/>
        <v>0</v>
      </c>
      <c r="T65" s="835">
        <f>'Раздел 1'!R92</f>
        <v>175244</v>
      </c>
      <c r="U65" s="836">
        <v>175244</v>
      </c>
      <c r="V65" s="837">
        <f t="shared" si="2"/>
        <v>0</v>
      </c>
      <c r="W65" s="838"/>
      <c r="X65" s="839"/>
      <c r="Y65" s="840"/>
    </row>
    <row r="66" spans="1:25" s="841" customFormat="1" ht="24.75" customHeight="1" x14ac:dyDescent="0.25">
      <c r="A66" s="842" t="str">
        <f>'Раздел 1'!C93</f>
        <v>925 0 00 00 000 00 0000 150</v>
      </c>
      <c r="B66" s="827">
        <f>'Раздел 1'!D93</f>
        <v>0</v>
      </c>
      <c r="C66" s="827">
        <f>'Раздел 1'!E93</f>
        <v>0</v>
      </c>
      <c r="D66" s="827">
        <f>'Раздел 1'!F93</f>
        <v>0</v>
      </c>
      <c r="E66" s="827">
        <f>'Раздел 1'!G93</f>
        <v>0</v>
      </c>
      <c r="F66" s="827">
        <f>'Раздел 1'!H93</f>
        <v>0</v>
      </c>
      <c r="G66" s="827">
        <f>'Раздел 1'!I93</f>
        <v>0</v>
      </c>
      <c r="H66" s="828">
        <f>'Раздел 1'!J93</f>
        <v>0</v>
      </c>
      <c r="I66" s="829" t="str">
        <f>'Раздел 1'!K93</f>
        <v>х</v>
      </c>
      <c r="J66" s="829" t="str">
        <f>'Раздел 1'!L93</f>
        <v>000</v>
      </c>
      <c r="K66" s="829" t="str">
        <f>'Раздел 1'!M93</f>
        <v>00.00.00</v>
      </c>
      <c r="L66" s="829" t="str">
        <f>'Раздел 1'!N93</f>
        <v>008.01.ХХХ</v>
      </c>
      <c r="M66" s="829" t="str">
        <f>'Раздел 1'!O93</f>
        <v>60.01.00</v>
      </c>
      <c r="N66" s="832">
        <f>'Раздел 1'!P93</f>
        <v>0</v>
      </c>
      <c r="O66" s="830">
        <v>0</v>
      </c>
      <c r="P66" s="831">
        <f t="shared" si="0"/>
        <v>0</v>
      </c>
      <c r="Q66" s="832">
        <f>'Раздел 1'!Q93</f>
        <v>0</v>
      </c>
      <c r="R66" s="833">
        <v>0</v>
      </c>
      <c r="S66" s="834">
        <f t="shared" si="1"/>
        <v>0</v>
      </c>
      <c r="T66" s="835">
        <f>'Раздел 1'!R93</f>
        <v>0</v>
      </c>
      <c r="U66" s="836">
        <v>0</v>
      </c>
      <c r="V66" s="837">
        <f t="shared" si="2"/>
        <v>0</v>
      </c>
      <c r="W66" s="838"/>
      <c r="X66" s="839"/>
      <c r="Y66" s="840"/>
    </row>
    <row r="67" spans="1:25" s="841" customFormat="1" ht="24.75" customHeight="1" x14ac:dyDescent="0.25">
      <c r="A67" s="842" t="str">
        <f>'Раздел 1'!C94</f>
        <v>925 0 00 00 000 00 0000 150</v>
      </c>
      <c r="B67" s="827">
        <f>'Раздел 1'!D94</f>
        <v>0</v>
      </c>
      <c r="C67" s="827">
        <f>'Раздел 1'!E94</f>
        <v>0</v>
      </c>
      <c r="D67" s="827">
        <f>'Раздел 1'!F94</f>
        <v>0</v>
      </c>
      <c r="E67" s="827">
        <f>'Раздел 1'!G94</f>
        <v>0</v>
      </c>
      <c r="F67" s="827">
        <f>'Раздел 1'!H94</f>
        <v>0</v>
      </c>
      <c r="G67" s="827">
        <f>'Раздел 1'!I94</f>
        <v>0</v>
      </c>
      <c r="H67" s="828">
        <f>'Раздел 1'!J94</f>
        <v>0</v>
      </c>
      <c r="I67" s="829" t="str">
        <f>'Раздел 1'!K94</f>
        <v>х</v>
      </c>
      <c r="J67" s="829" t="str">
        <f>'Раздел 1'!L94</f>
        <v>000</v>
      </c>
      <c r="K67" s="829" t="str">
        <f>'Раздел 1'!M94</f>
        <v>00.00.00</v>
      </c>
      <c r="L67" s="829" t="str">
        <f>'Раздел 1'!N94</f>
        <v>020.00.0001</v>
      </c>
      <c r="M67" s="829" t="str">
        <f>'Раздел 1'!O94</f>
        <v>60.01.00</v>
      </c>
      <c r="N67" s="832">
        <f>'Раздел 1'!P94</f>
        <v>74700</v>
      </c>
      <c r="O67" s="830">
        <v>74700</v>
      </c>
      <c r="P67" s="831">
        <f t="shared" si="0"/>
        <v>0</v>
      </c>
      <c r="Q67" s="832">
        <f>'Раздел 1'!Q94</f>
        <v>74700</v>
      </c>
      <c r="R67" s="833">
        <v>74700</v>
      </c>
      <c r="S67" s="834">
        <f t="shared" si="1"/>
        <v>0</v>
      </c>
      <c r="T67" s="835">
        <f>'Раздел 1'!R94</f>
        <v>0</v>
      </c>
      <c r="U67" s="836">
        <v>0</v>
      </c>
      <c r="V67" s="837">
        <f t="shared" si="2"/>
        <v>0</v>
      </c>
      <c r="W67" s="838"/>
      <c r="X67" s="839"/>
      <c r="Y67" s="840"/>
    </row>
    <row r="68" spans="1:25" s="841" customFormat="1" ht="24.75" customHeight="1" x14ac:dyDescent="0.25">
      <c r="A68" s="842" t="str">
        <f>'Раздел 1'!C95</f>
        <v>925 0 00 00 000 00 0000 150</v>
      </c>
      <c r="B68" s="827">
        <f>'Раздел 1'!D95</f>
        <v>0</v>
      </c>
      <c r="C68" s="827">
        <f>'Раздел 1'!E95</f>
        <v>0</v>
      </c>
      <c r="D68" s="827">
        <f>'Раздел 1'!F95</f>
        <v>0</v>
      </c>
      <c r="E68" s="827">
        <f>'Раздел 1'!G95</f>
        <v>0</v>
      </c>
      <c r="F68" s="827">
        <f>'Раздел 1'!H95</f>
        <v>0</v>
      </c>
      <c r="G68" s="827">
        <f>'Раздел 1'!I95</f>
        <v>0</v>
      </c>
      <c r="H68" s="828">
        <f>'Раздел 1'!J95</f>
        <v>0</v>
      </c>
      <c r="I68" s="829" t="str">
        <f>'Раздел 1'!K95</f>
        <v>х</v>
      </c>
      <c r="J68" s="829" t="str">
        <f>'Раздел 1'!L95</f>
        <v>000</v>
      </c>
      <c r="K68" s="829" t="str">
        <f>'Раздел 1'!M95</f>
        <v>00.00.00</v>
      </c>
      <c r="L68" s="829" t="str">
        <f>'Раздел 1'!N95</f>
        <v>020.00.0002</v>
      </c>
      <c r="M68" s="829" t="str">
        <f>'Раздел 1'!O95</f>
        <v>60.01.00</v>
      </c>
      <c r="N68" s="832">
        <f>'Раздел 1'!P95</f>
        <v>0</v>
      </c>
      <c r="O68" s="830">
        <v>0</v>
      </c>
      <c r="P68" s="831">
        <f t="shared" si="0"/>
        <v>0</v>
      </c>
      <c r="Q68" s="832">
        <f>'Раздел 1'!Q95</f>
        <v>0</v>
      </c>
      <c r="R68" s="833">
        <v>0</v>
      </c>
      <c r="S68" s="834">
        <f t="shared" si="1"/>
        <v>0</v>
      </c>
      <c r="T68" s="835">
        <f>'Раздел 1'!R95</f>
        <v>0</v>
      </c>
      <c r="U68" s="836">
        <v>0</v>
      </c>
      <c r="V68" s="837">
        <f t="shared" si="2"/>
        <v>0</v>
      </c>
      <c r="W68" s="838"/>
      <c r="X68" s="839"/>
      <c r="Y68" s="840"/>
    </row>
    <row r="69" spans="1:25" s="841" customFormat="1" ht="24.75" customHeight="1" x14ac:dyDescent="0.25">
      <c r="A69" s="842" t="str">
        <f>'Раздел 1'!C96</f>
        <v>925 0 00 00 000 00 0000 150</v>
      </c>
      <c r="B69" s="827">
        <f>'Раздел 1'!D96</f>
        <v>0</v>
      </c>
      <c r="C69" s="827">
        <f>'Раздел 1'!E96</f>
        <v>0</v>
      </c>
      <c r="D69" s="827">
        <f>'Раздел 1'!F96</f>
        <v>0</v>
      </c>
      <c r="E69" s="827">
        <f>'Раздел 1'!G96</f>
        <v>0</v>
      </c>
      <c r="F69" s="827">
        <f>'Раздел 1'!H96</f>
        <v>0</v>
      </c>
      <c r="G69" s="827">
        <f>'Раздел 1'!I96</f>
        <v>0</v>
      </c>
      <c r="H69" s="828">
        <f>'Раздел 1'!J96</f>
        <v>0</v>
      </c>
      <c r="I69" s="829" t="str">
        <f>'Раздел 1'!K96</f>
        <v>х</v>
      </c>
      <c r="J69" s="829" t="str">
        <f>'Раздел 1'!L96</f>
        <v>000</v>
      </c>
      <c r="K69" s="829" t="str">
        <f>'Раздел 1'!M96</f>
        <v>00.00.00</v>
      </c>
      <c r="L69" s="829" t="str">
        <f>'Раздел 1'!N96</f>
        <v>020.00.0003</v>
      </c>
      <c r="M69" s="829" t="str">
        <f>'Раздел 1'!O96</f>
        <v>60.01.00</v>
      </c>
      <c r="N69" s="832">
        <f>'Раздел 1'!P96</f>
        <v>18279.8</v>
      </c>
      <c r="O69" s="830">
        <v>18279.8</v>
      </c>
      <c r="P69" s="831">
        <f t="shared" si="0"/>
        <v>0</v>
      </c>
      <c r="Q69" s="832">
        <f>'Раздел 1'!Q96</f>
        <v>0</v>
      </c>
      <c r="R69" s="833">
        <v>0</v>
      </c>
      <c r="S69" s="834">
        <f t="shared" si="1"/>
        <v>0</v>
      </c>
      <c r="T69" s="835">
        <f>'Раздел 1'!R96</f>
        <v>0</v>
      </c>
      <c r="U69" s="836">
        <v>0</v>
      </c>
      <c r="V69" s="837">
        <f t="shared" si="2"/>
        <v>0</v>
      </c>
      <c r="W69" s="838"/>
      <c r="X69" s="839"/>
      <c r="Y69" s="840"/>
    </row>
    <row r="70" spans="1:25" s="841" customFormat="1" ht="24.75" customHeight="1" x14ac:dyDescent="0.25">
      <c r="A70" s="842" t="str">
        <f>'Раздел 1'!C97</f>
        <v>925 0 00 00 000 00 0000 150</v>
      </c>
      <c r="B70" s="827">
        <f>'Раздел 1'!D97</f>
        <v>0</v>
      </c>
      <c r="C70" s="827">
        <f>'Раздел 1'!E97</f>
        <v>0</v>
      </c>
      <c r="D70" s="827">
        <f>'Раздел 1'!F97</f>
        <v>0</v>
      </c>
      <c r="E70" s="827">
        <f>'Раздел 1'!G97</f>
        <v>0</v>
      </c>
      <c r="F70" s="827">
        <f>'Раздел 1'!H97</f>
        <v>0</v>
      </c>
      <c r="G70" s="827">
        <f>'Раздел 1'!I97</f>
        <v>0</v>
      </c>
      <c r="H70" s="828">
        <f>'Раздел 1'!J97</f>
        <v>0</v>
      </c>
      <c r="I70" s="829" t="str">
        <f>'Раздел 1'!K97</f>
        <v>х</v>
      </c>
      <c r="J70" s="829" t="str">
        <f>'Раздел 1'!L97</f>
        <v>000</v>
      </c>
      <c r="K70" s="829" t="str">
        <f>'Раздел 1'!M97</f>
        <v>00.00.00</v>
      </c>
      <c r="L70" s="829" t="str">
        <f>'Раздел 1'!N97</f>
        <v>020.00.0004</v>
      </c>
      <c r="M70" s="829" t="str">
        <f>'Раздел 1'!O97</f>
        <v>60.01.00</v>
      </c>
      <c r="N70" s="832">
        <f>'Раздел 1'!P97</f>
        <v>0</v>
      </c>
      <c r="O70" s="830">
        <v>0</v>
      </c>
      <c r="P70" s="831">
        <f t="shared" si="0"/>
        <v>0</v>
      </c>
      <c r="Q70" s="832">
        <f>'Раздел 1'!Q97</f>
        <v>0</v>
      </c>
      <c r="R70" s="833">
        <v>0</v>
      </c>
      <c r="S70" s="834">
        <f t="shared" si="1"/>
        <v>0</v>
      </c>
      <c r="T70" s="835">
        <f>'Раздел 1'!R97</f>
        <v>0</v>
      </c>
      <c r="U70" s="836">
        <v>0</v>
      </c>
      <c r="V70" s="837">
        <f t="shared" si="2"/>
        <v>0</v>
      </c>
      <c r="W70" s="838"/>
      <c r="X70" s="839"/>
      <c r="Y70" s="840"/>
    </row>
    <row r="71" spans="1:25" s="841" customFormat="1" ht="24.75" customHeight="1" x14ac:dyDescent="0.25">
      <c r="A71" s="842" t="str">
        <f>'Раздел 1'!C98</f>
        <v>925 0 00 00 000 00 0000 150</v>
      </c>
      <c r="B71" s="827">
        <f>'Раздел 1'!D98</f>
        <v>0</v>
      </c>
      <c r="C71" s="827">
        <f>'Раздел 1'!E98</f>
        <v>0</v>
      </c>
      <c r="D71" s="827">
        <f>'Раздел 1'!F98</f>
        <v>0</v>
      </c>
      <c r="E71" s="827">
        <f>'Раздел 1'!G98</f>
        <v>0</v>
      </c>
      <c r="F71" s="827">
        <f>'Раздел 1'!H98</f>
        <v>0</v>
      </c>
      <c r="G71" s="827">
        <f>'Раздел 1'!I98</f>
        <v>0</v>
      </c>
      <c r="H71" s="828">
        <f>'Раздел 1'!J98</f>
        <v>0</v>
      </c>
      <c r="I71" s="829" t="str">
        <f>'Раздел 1'!K98</f>
        <v>х</v>
      </c>
      <c r="J71" s="829" t="str">
        <f>'Раздел 1'!L98</f>
        <v>000</v>
      </c>
      <c r="K71" s="829" t="str">
        <f>'Раздел 1'!M98</f>
        <v>00.00.00</v>
      </c>
      <c r="L71" s="829" t="str">
        <f>'Раздел 1'!N98</f>
        <v>020.00.0005</v>
      </c>
      <c r="M71" s="829" t="str">
        <f>'Раздел 1'!O98</f>
        <v>60.01.00</v>
      </c>
      <c r="N71" s="832">
        <f>'Раздел 1'!P98</f>
        <v>0</v>
      </c>
      <c r="O71" s="830">
        <v>0</v>
      </c>
      <c r="P71" s="831">
        <f t="shared" si="0"/>
        <v>0</v>
      </c>
      <c r="Q71" s="832">
        <f>'Раздел 1'!Q98</f>
        <v>0</v>
      </c>
      <c r="R71" s="833">
        <v>0</v>
      </c>
      <c r="S71" s="834">
        <f t="shared" si="1"/>
        <v>0</v>
      </c>
      <c r="T71" s="835">
        <f>'Раздел 1'!R98</f>
        <v>0</v>
      </c>
      <c r="U71" s="836">
        <v>0</v>
      </c>
      <c r="V71" s="837">
        <f t="shared" si="2"/>
        <v>0</v>
      </c>
      <c r="W71" s="838"/>
      <c r="X71" s="839"/>
      <c r="Y71" s="840"/>
    </row>
    <row r="72" spans="1:25" s="841" customFormat="1" ht="24.75" customHeight="1" x14ac:dyDescent="0.25">
      <c r="A72" s="842" t="str">
        <f>'Раздел 1'!C99</f>
        <v>925 0 00 00 000 00 0000 150</v>
      </c>
      <c r="B72" s="827">
        <f>'Раздел 1'!D99</f>
        <v>0</v>
      </c>
      <c r="C72" s="827">
        <f>'Раздел 1'!E99</f>
        <v>0</v>
      </c>
      <c r="D72" s="827">
        <f>'Раздел 1'!F99</f>
        <v>0</v>
      </c>
      <c r="E72" s="827">
        <f>'Раздел 1'!G99</f>
        <v>0</v>
      </c>
      <c r="F72" s="827">
        <f>'Раздел 1'!H99</f>
        <v>0</v>
      </c>
      <c r="G72" s="827">
        <f>'Раздел 1'!I99</f>
        <v>0</v>
      </c>
      <c r="H72" s="828">
        <f>'Раздел 1'!J99</f>
        <v>0</v>
      </c>
      <c r="I72" s="829" t="str">
        <f>'Раздел 1'!K99</f>
        <v>х</v>
      </c>
      <c r="J72" s="829" t="str">
        <f>'Раздел 1'!L99</f>
        <v>000</v>
      </c>
      <c r="K72" s="829" t="str">
        <f>'Раздел 1'!M99</f>
        <v>00.00.00</v>
      </c>
      <c r="L72" s="829" t="str">
        <f>'Раздел 1'!N99</f>
        <v>020.00.0006</v>
      </c>
      <c r="M72" s="829" t="str">
        <f>'Раздел 1'!O99</f>
        <v>60.01.00</v>
      </c>
      <c r="N72" s="832">
        <f>'Раздел 1'!P99</f>
        <v>0</v>
      </c>
      <c r="O72" s="830">
        <v>0</v>
      </c>
      <c r="P72" s="831">
        <f t="shared" si="0"/>
        <v>0</v>
      </c>
      <c r="Q72" s="832">
        <f>'Раздел 1'!Q99</f>
        <v>0</v>
      </c>
      <c r="R72" s="833">
        <v>0</v>
      </c>
      <c r="S72" s="834">
        <f t="shared" si="1"/>
        <v>0</v>
      </c>
      <c r="T72" s="835">
        <f>'Раздел 1'!R99</f>
        <v>0</v>
      </c>
      <c r="U72" s="836">
        <v>0</v>
      </c>
      <c r="V72" s="837">
        <f t="shared" si="2"/>
        <v>0</v>
      </c>
      <c r="W72" s="838"/>
      <c r="X72" s="839"/>
      <c r="Y72" s="840"/>
    </row>
    <row r="73" spans="1:25" s="841" customFormat="1" ht="24.75" customHeight="1" x14ac:dyDescent="0.25">
      <c r="A73" s="842" t="str">
        <f>'Раздел 1'!C100</f>
        <v>925 0 00 00 000 00 0000 150</v>
      </c>
      <c r="B73" s="827">
        <f>'Раздел 1'!D100</f>
        <v>0</v>
      </c>
      <c r="C73" s="827">
        <f>'Раздел 1'!E100</f>
        <v>0</v>
      </c>
      <c r="D73" s="827">
        <f>'Раздел 1'!F100</f>
        <v>0</v>
      </c>
      <c r="E73" s="827">
        <f>'Раздел 1'!G100</f>
        <v>0</v>
      </c>
      <c r="F73" s="827">
        <f>'Раздел 1'!H100</f>
        <v>0</v>
      </c>
      <c r="G73" s="827">
        <f>'Раздел 1'!I100</f>
        <v>0</v>
      </c>
      <c r="H73" s="828">
        <f>'Раздел 1'!J100</f>
        <v>0</v>
      </c>
      <c r="I73" s="829" t="str">
        <f>'Раздел 1'!K100</f>
        <v>х</v>
      </c>
      <c r="J73" s="829" t="str">
        <f>'Раздел 1'!L100</f>
        <v>000</v>
      </c>
      <c r="K73" s="829" t="str">
        <f>'Раздел 1'!M100</f>
        <v>00.00.00</v>
      </c>
      <c r="L73" s="829" t="str">
        <f>'Раздел 1'!N100</f>
        <v>020.00.0007</v>
      </c>
      <c r="M73" s="829" t="str">
        <f>'Раздел 1'!O100</f>
        <v>60.01.00</v>
      </c>
      <c r="N73" s="832">
        <f>'Раздел 1'!P100</f>
        <v>876000</v>
      </c>
      <c r="O73" s="830">
        <v>876000</v>
      </c>
      <c r="P73" s="831">
        <f t="shared" si="0"/>
        <v>0</v>
      </c>
      <c r="Q73" s="832">
        <f>'Раздел 1'!Q100</f>
        <v>0</v>
      </c>
      <c r="R73" s="833">
        <v>0</v>
      </c>
      <c r="S73" s="834">
        <f t="shared" si="1"/>
        <v>0</v>
      </c>
      <c r="T73" s="835">
        <f>'Раздел 1'!R100</f>
        <v>0</v>
      </c>
      <c r="U73" s="836">
        <v>0</v>
      </c>
      <c r="V73" s="837">
        <f t="shared" si="2"/>
        <v>0</v>
      </c>
      <c r="W73" s="838"/>
      <c r="X73" s="839"/>
      <c r="Y73" s="840"/>
    </row>
    <row r="74" spans="1:25" s="841" customFormat="1" ht="24.75" customHeight="1" x14ac:dyDescent="0.25">
      <c r="A74" s="842" t="str">
        <f>'Раздел 1'!C101</f>
        <v>925 0 00 00 000 00 0000 150</v>
      </c>
      <c r="B74" s="827">
        <f>'Раздел 1'!D101</f>
        <v>0</v>
      </c>
      <c r="C74" s="827">
        <f>'Раздел 1'!E101</f>
        <v>0</v>
      </c>
      <c r="D74" s="827">
        <f>'Раздел 1'!F101</f>
        <v>0</v>
      </c>
      <c r="E74" s="827">
        <f>'Раздел 1'!G101</f>
        <v>0</v>
      </c>
      <c r="F74" s="827">
        <f>'Раздел 1'!H101</f>
        <v>0</v>
      </c>
      <c r="G74" s="827">
        <f>'Раздел 1'!I101</f>
        <v>0</v>
      </c>
      <c r="H74" s="828">
        <f>'Раздел 1'!J101</f>
        <v>0</v>
      </c>
      <c r="I74" s="829" t="str">
        <f>'Раздел 1'!K101</f>
        <v>х</v>
      </c>
      <c r="J74" s="829" t="str">
        <f>'Раздел 1'!L101</f>
        <v>000</v>
      </c>
      <c r="K74" s="829" t="str">
        <f>'Раздел 1'!M101</f>
        <v>00.00.00</v>
      </c>
      <c r="L74" s="829" t="str">
        <f>'Раздел 1'!N101</f>
        <v>020.00.0008</v>
      </c>
      <c r="M74" s="829" t="str">
        <f>'Раздел 1'!O101</f>
        <v>60.01.00</v>
      </c>
      <c r="N74" s="832">
        <f>'Раздел 1'!P101</f>
        <v>0</v>
      </c>
      <c r="O74" s="830">
        <v>0</v>
      </c>
      <c r="P74" s="831">
        <f t="shared" ref="P74:P137" si="3">N74-O74</f>
        <v>0</v>
      </c>
      <c r="Q74" s="832">
        <f>'Раздел 1'!Q101</f>
        <v>0</v>
      </c>
      <c r="R74" s="833">
        <v>0</v>
      </c>
      <c r="S74" s="834">
        <f t="shared" ref="S74:S137" si="4">Q74-R74</f>
        <v>0</v>
      </c>
      <c r="T74" s="835">
        <f>'Раздел 1'!R101</f>
        <v>0</v>
      </c>
      <c r="U74" s="836">
        <v>0</v>
      </c>
      <c r="V74" s="837">
        <f t="shared" ref="V74:V137" si="5">T74-U74</f>
        <v>0</v>
      </c>
      <c r="W74" s="838"/>
      <c r="X74" s="839"/>
      <c r="Y74" s="840"/>
    </row>
    <row r="75" spans="1:25" s="841" customFormat="1" ht="24.75" customHeight="1" x14ac:dyDescent="0.25">
      <c r="A75" s="842" t="str">
        <f>'Раздел 1'!C102</f>
        <v>925 0 00 00 000 00 0000 150</v>
      </c>
      <c r="B75" s="827">
        <f>'Раздел 1'!D102</f>
        <v>0</v>
      </c>
      <c r="C75" s="827">
        <f>'Раздел 1'!E102</f>
        <v>0</v>
      </c>
      <c r="D75" s="827">
        <f>'Раздел 1'!F102</f>
        <v>0</v>
      </c>
      <c r="E75" s="827">
        <f>'Раздел 1'!G102</f>
        <v>0</v>
      </c>
      <c r="F75" s="827">
        <f>'Раздел 1'!H102</f>
        <v>0</v>
      </c>
      <c r="G75" s="827">
        <f>'Раздел 1'!I102</f>
        <v>0</v>
      </c>
      <c r="H75" s="828">
        <f>'Раздел 1'!J102</f>
        <v>0</v>
      </c>
      <c r="I75" s="829" t="str">
        <f>'Раздел 1'!K102</f>
        <v>х</v>
      </c>
      <c r="J75" s="829" t="str">
        <f>'Раздел 1'!L102</f>
        <v>000</v>
      </c>
      <c r="K75" s="829" t="str">
        <f>'Раздел 1'!M102</f>
        <v>00.00.00</v>
      </c>
      <c r="L75" s="829" t="str">
        <f>'Раздел 1'!N102</f>
        <v>020.00.0009</v>
      </c>
      <c r="M75" s="829" t="str">
        <f>'Раздел 1'!O102</f>
        <v>60.01.00</v>
      </c>
      <c r="N75" s="832">
        <f>'Раздел 1'!P102</f>
        <v>0</v>
      </c>
      <c r="O75" s="830">
        <v>0</v>
      </c>
      <c r="P75" s="831">
        <f t="shared" si="3"/>
        <v>0</v>
      </c>
      <c r="Q75" s="832">
        <f>'Раздел 1'!Q102</f>
        <v>0</v>
      </c>
      <c r="R75" s="833">
        <v>0</v>
      </c>
      <c r="S75" s="834">
        <f t="shared" si="4"/>
        <v>0</v>
      </c>
      <c r="T75" s="835">
        <f>'Раздел 1'!R102</f>
        <v>0</v>
      </c>
      <c r="U75" s="836">
        <v>0</v>
      </c>
      <c r="V75" s="837">
        <f t="shared" si="5"/>
        <v>0</v>
      </c>
      <c r="W75" s="838"/>
      <c r="X75" s="839"/>
      <c r="Y75" s="840"/>
    </row>
    <row r="76" spans="1:25" s="841" customFormat="1" ht="24.75" customHeight="1" x14ac:dyDescent="0.25">
      <c r="A76" s="842" t="str">
        <f>'Раздел 1'!C103</f>
        <v>925 0 00 00 000 00 0000 150</v>
      </c>
      <c r="B76" s="827">
        <f>'Раздел 1'!D103</f>
        <v>0</v>
      </c>
      <c r="C76" s="827">
        <f>'Раздел 1'!E103</f>
        <v>0</v>
      </c>
      <c r="D76" s="827">
        <f>'Раздел 1'!F103</f>
        <v>0</v>
      </c>
      <c r="E76" s="827">
        <f>'Раздел 1'!G103</f>
        <v>0</v>
      </c>
      <c r="F76" s="827">
        <f>'Раздел 1'!H103</f>
        <v>0</v>
      </c>
      <c r="G76" s="827">
        <f>'Раздел 1'!I103</f>
        <v>0</v>
      </c>
      <c r="H76" s="828">
        <f>'Раздел 1'!J103</f>
        <v>0</v>
      </c>
      <c r="I76" s="829" t="str">
        <f>'Раздел 1'!K103</f>
        <v>х</v>
      </c>
      <c r="J76" s="829" t="str">
        <f>'Раздел 1'!L103</f>
        <v>000</v>
      </c>
      <c r="K76" s="829" t="str">
        <f>'Раздел 1'!M103</f>
        <v>00.00.00</v>
      </c>
      <c r="L76" s="829" t="str">
        <f>'Раздел 1'!N103</f>
        <v>020.00.0010</v>
      </c>
      <c r="M76" s="829" t="str">
        <f>'Раздел 1'!O103</f>
        <v>60.01.00</v>
      </c>
      <c r="N76" s="832">
        <f>'Раздел 1'!P103</f>
        <v>0</v>
      </c>
      <c r="O76" s="830">
        <v>0</v>
      </c>
      <c r="P76" s="831">
        <f t="shared" si="3"/>
        <v>0</v>
      </c>
      <c r="Q76" s="832">
        <f>'Раздел 1'!Q103</f>
        <v>0</v>
      </c>
      <c r="R76" s="833">
        <v>0</v>
      </c>
      <c r="S76" s="834">
        <f t="shared" si="4"/>
        <v>0</v>
      </c>
      <c r="T76" s="835">
        <f>'Раздел 1'!R103</f>
        <v>0</v>
      </c>
      <c r="U76" s="836">
        <v>0</v>
      </c>
      <c r="V76" s="837">
        <f t="shared" si="5"/>
        <v>0</v>
      </c>
      <c r="W76" s="838"/>
      <c r="X76" s="839"/>
      <c r="Y76" s="840"/>
    </row>
    <row r="77" spans="1:25" s="841" customFormat="1" ht="24.75" customHeight="1" x14ac:dyDescent="0.25">
      <c r="A77" s="842" t="str">
        <f>'Раздел 1'!C104</f>
        <v>925 0 00 00 000 00 0000 150</v>
      </c>
      <c r="B77" s="827">
        <f>'Раздел 1'!D104</f>
        <v>0</v>
      </c>
      <c r="C77" s="827">
        <f>'Раздел 1'!E104</f>
        <v>0</v>
      </c>
      <c r="D77" s="827">
        <f>'Раздел 1'!F104</f>
        <v>0</v>
      </c>
      <c r="E77" s="827">
        <f>'Раздел 1'!G104</f>
        <v>0</v>
      </c>
      <c r="F77" s="827">
        <f>'Раздел 1'!H104</f>
        <v>0</v>
      </c>
      <c r="G77" s="827">
        <f>'Раздел 1'!I104</f>
        <v>0</v>
      </c>
      <c r="H77" s="828">
        <f>'Раздел 1'!J104</f>
        <v>0</v>
      </c>
      <c r="I77" s="829" t="str">
        <f>'Раздел 1'!K104</f>
        <v>х</v>
      </c>
      <c r="J77" s="829" t="str">
        <f>'Раздел 1'!L104</f>
        <v>000</v>
      </c>
      <c r="K77" s="829" t="str">
        <f>'Раздел 1'!M104</f>
        <v>00.00.00</v>
      </c>
      <c r="L77" s="829" t="str">
        <f>'Раздел 1'!N104</f>
        <v>020.00.0011</v>
      </c>
      <c r="M77" s="829" t="str">
        <f>'Раздел 1'!O104</f>
        <v>60.01.00</v>
      </c>
      <c r="N77" s="832">
        <f>'Раздел 1'!P104</f>
        <v>0</v>
      </c>
      <c r="O77" s="830">
        <v>0</v>
      </c>
      <c r="P77" s="831">
        <f t="shared" si="3"/>
        <v>0</v>
      </c>
      <c r="Q77" s="832">
        <f>'Раздел 1'!Q104</f>
        <v>0</v>
      </c>
      <c r="R77" s="833">
        <v>0</v>
      </c>
      <c r="S77" s="834">
        <f t="shared" si="4"/>
        <v>0</v>
      </c>
      <c r="T77" s="835">
        <f>'Раздел 1'!R104</f>
        <v>0</v>
      </c>
      <c r="U77" s="836">
        <v>0</v>
      </c>
      <c r="V77" s="837">
        <f t="shared" si="5"/>
        <v>0</v>
      </c>
      <c r="W77" s="838"/>
      <c r="X77" s="839"/>
      <c r="Y77" s="840"/>
    </row>
    <row r="78" spans="1:25" s="841" customFormat="1" ht="24.75" customHeight="1" x14ac:dyDescent="0.25">
      <c r="A78" s="842" t="str">
        <f>'Раздел 1'!C105</f>
        <v>925 0 00 00 000 00 0000 150</v>
      </c>
      <c r="B78" s="827">
        <f>'Раздел 1'!D105</f>
        <v>0</v>
      </c>
      <c r="C78" s="827">
        <f>'Раздел 1'!E105</f>
        <v>0</v>
      </c>
      <c r="D78" s="827">
        <f>'Раздел 1'!F105</f>
        <v>0</v>
      </c>
      <c r="E78" s="827">
        <f>'Раздел 1'!G105</f>
        <v>0</v>
      </c>
      <c r="F78" s="827">
        <f>'Раздел 1'!H105</f>
        <v>0</v>
      </c>
      <c r="G78" s="827">
        <f>'Раздел 1'!I105</f>
        <v>0</v>
      </c>
      <c r="H78" s="828">
        <f>'Раздел 1'!J105</f>
        <v>0</v>
      </c>
      <c r="I78" s="829" t="str">
        <f>'Раздел 1'!K105</f>
        <v>х</v>
      </c>
      <c r="J78" s="829" t="str">
        <f>'Раздел 1'!L105</f>
        <v>000</v>
      </c>
      <c r="K78" s="829" t="str">
        <f>'Раздел 1'!M105</f>
        <v>00.00.00</v>
      </c>
      <c r="L78" s="829" t="str">
        <f>'Раздел 1'!N105</f>
        <v>020.00.0012</v>
      </c>
      <c r="M78" s="829" t="str">
        <f>'Раздел 1'!O105</f>
        <v>60.01.00</v>
      </c>
      <c r="N78" s="832">
        <f>'Раздел 1'!P105</f>
        <v>0</v>
      </c>
      <c r="O78" s="830">
        <v>0</v>
      </c>
      <c r="P78" s="831">
        <f t="shared" si="3"/>
        <v>0</v>
      </c>
      <c r="Q78" s="832">
        <f>'Раздел 1'!Q105</f>
        <v>0</v>
      </c>
      <c r="R78" s="833">
        <v>0</v>
      </c>
      <c r="S78" s="834">
        <f t="shared" si="4"/>
        <v>0</v>
      </c>
      <c r="T78" s="835">
        <f>'Раздел 1'!R105</f>
        <v>0</v>
      </c>
      <c r="U78" s="836">
        <v>0</v>
      </c>
      <c r="V78" s="837">
        <f t="shared" si="5"/>
        <v>0</v>
      </c>
      <c r="W78" s="838"/>
      <c r="X78" s="839"/>
      <c r="Y78" s="840"/>
    </row>
    <row r="79" spans="1:25" s="841" customFormat="1" ht="24.75" customHeight="1" x14ac:dyDescent="0.25">
      <c r="A79" s="842" t="str">
        <f>'Раздел 1'!C106</f>
        <v>925 0 00 00 000 00 0000 150</v>
      </c>
      <c r="B79" s="827">
        <f>'Раздел 1'!D106</f>
        <v>0</v>
      </c>
      <c r="C79" s="827">
        <f>'Раздел 1'!E106</f>
        <v>0</v>
      </c>
      <c r="D79" s="827">
        <f>'Раздел 1'!F106</f>
        <v>0</v>
      </c>
      <c r="E79" s="827">
        <f>'Раздел 1'!G106</f>
        <v>0</v>
      </c>
      <c r="F79" s="827">
        <f>'Раздел 1'!H106</f>
        <v>0</v>
      </c>
      <c r="G79" s="827">
        <f>'Раздел 1'!I106</f>
        <v>0</v>
      </c>
      <c r="H79" s="828">
        <f>'Раздел 1'!J106</f>
        <v>0</v>
      </c>
      <c r="I79" s="829" t="str">
        <f>'Раздел 1'!K106</f>
        <v>х</v>
      </c>
      <c r="J79" s="829" t="str">
        <f>'Раздел 1'!L106</f>
        <v>000</v>
      </c>
      <c r="K79" s="829" t="str">
        <f>'Раздел 1'!M106</f>
        <v>00.00.00</v>
      </c>
      <c r="L79" s="829" t="str">
        <f>'Раздел 1'!N106</f>
        <v>020.00.0013</v>
      </c>
      <c r="M79" s="829" t="str">
        <f>'Раздел 1'!O106</f>
        <v>60.01.00</v>
      </c>
      <c r="N79" s="832">
        <f>'Раздел 1'!P106</f>
        <v>0</v>
      </c>
      <c r="O79" s="830">
        <v>0</v>
      </c>
      <c r="P79" s="831">
        <f t="shared" si="3"/>
        <v>0</v>
      </c>
      <c r="Q79" s="832">
        <f>'Раздел 1'!Q106</f>
        <v>0</v>
      </c>
      <c r="R79" s="833">
        <v>0</v>
      </c>
      <c r="S79" s="834">
        <f t="shared" si="4"/>
        <v>0</v>
      </c>
      <c r="T79" s="835">
        <f>'Раздел 1'!R106</f>
        <v>0</v>
      </c>
      <c r="U79" s="836">
        <v>0</v>
      </c>
      <c r="V79" s="837">
        <f t="shared" si="5"/>
        <v>0</v>
      </c>
      <c r="W79" s="838"/>
      <c r="X79" s="839"/>
      <c r="Y79" s="840"/>
    </row>
    <row r="80" spans="1:25" s="841" customFormat="1" ht="24.75" customHeight="1" x14ac:dyDescent="0.25">
      <c r="A80" s="842" t="str">
        <f>'Раздел 1'!C107</f>
        <v>925 0 00 00 000 00 0000 150</v>
      </c>
      <c r="B80" s="827">
        <f>'Раздел 1'!D107</f>
        <v>0</v>
      </c>
      <c r="C80" s="827">
        <f>'Раздел 1'!E107</f>
        <v>0</v>
      </c>
      <c r="D80" s="827">
        <f>'Раздел 1'!F107</f>
        <v>0</v>
      </c>
      <c r="E80" s="827">
        <f>'Раздел 1'!G107</f>
        <v>0</v>
      </c>
      <c r="F80" s="827">
        <f>'Раздел 1'!H107</f>
        <v>0</v>
      </c>
      <c r="G80" s="827">
        <f>'Раздел 1'!I107</f>
        <v>0</v>
      </c>
      <c r="H80" s="828">
        <f>'Раздел 1'!J107</f>
        <v>0</v>
      </c>
      <c r="I80" s="829" t="str">
        <f>'Раздел 1'!K107</f>
        <v>х</v>
      </c>
      <c r="J80" s="829" t="str">
        <f>'Раздел 1'!L107</f>
        <v>000</v>
      </c>
      <c r="K80" s="829" t="str">
        <f>'Раздел 1'!M107</f>
        <v>00.00.00</v>
      </c>
      <c r="L80" s="829" t="str">
        <f>'Раздел 1'!N107</f>
        <v>020.00.0015</v>
      </c>
      <c r="M80" s="829" t="str">
        <f>'Раздел 1'!O107</f>
        <v>60.01.00</v>
      </c>
      <c r="N80" s="832">
        <f>'Раздел 1'!P107</f>
        <v>119313</v>
      </c>
      <c r="O80" s="830">
        <v>119313</v>
      </c>
      <c r="P80" s="831">
        <f t="shared" si="3"/>
        <v>0</v>
      </c>
      <c r="Q80" s="832">
        <f>'Раздел 1'!Q107</f>
        <v>0</v>
      </c>
      <c r="R80" s="833">
        <v>0</v>
      </c>
      <c r="S80" s="834">
        <f t="shared" si="4"/>
        <v>0</v>
      </c>
      <c r="T80" s="835">
        <f>'Раздел 1'!R107</f>
        <v>0</v>
      </c>
      <c r="U80" s="836">
        <v>0</v>
      </c>
      <c r="V80" s="837">
        <f t="shared" si="5"/>
        <v>0</v>
      </c>
      <c r="W80" s="838"/>
      <c r="X80" s="839"/>
      <c r="Y80" s="840"/>
    </row>
    <row r="81" spans="1:25" s="841" customFormat="1" ht="24.75" customHeight="1" x14ac:dyDescent="0.25">
      <c r="A81" s="842" t="str">
        <f>'Раздел 1'!C108</f>
        <v>925 0 00 00 000 00 0000 150</v>
      </c>
      <c r="B81" s="827">
        <f>'Раздел 1'!D108</f>
        <v>0</v>
      </c>
      <c r="C81" s="827">
        <f>'Раздел 1'!E108</f>
        <v>0</v>
      </c>
      <c r="D81" s="827">
        <f>'Раздел 1'!F108</f>
        <v>0</v>
      </c>
      <c r="E81" s="827">
        <f>'Раздел 1'!G108</f>
        <v>0</v>
      </c>
      <c r="F81" s="827">
        <f>'Раздел 1'!H108</f>
        <v>0</v>
      </c>
      <c r="G81" s="827">
        <f>'Раздел 1'!I108</f>
        <v>0</v>
      </c>
      <c r="H81" s="828">
        <f>'Раздел 1'!J108</f>
        <v>0</v>
      </c>
      <c r="I81" s="829" t="str">
        <f>'Раздел 1'!K108</f>
        <v>х</v>
      </c>
      <c r="J81" s="829" t="str">
        <f>'Раздел 1'!L108</f>
        <v>000</v>
      </c>
      <c r="K81" s="829" t="str">
        <f>'Раздел 1'!M108</f>
        <v>00.00.00</v>
      </c>
      <c r="L81" s="829" t="str">
        <f>'Раздел 1'!N108</f>
        <v>020.00.0017</v>
      </c>
      <c r="M81" s="829" t="str">
        <f>'Раздел 1'!O108</f>
        <v>60.01.00</v>
      </c>
      <c r="N81" s="832">
        <f>'Раздел 1'!P108</f>
        <v>0</v>
      </c>
      <c r="O81" s="830">
        <v>0</v>
      </c>
      <c r="P81" s="831">
        <f t="shared" si="3"/>
        <v>0</v>
      </c>
      <c r="Q81" s="832">
        <f>'Раздел 1'!Q108</f>
        <v>0</v>
      </c>
      <c r="R81" s="833">
        <v>0</v>
      </c>
      <c r="S81" s="834">
        <f t="shared" si="4"/>
        <v>0</v>
      </c>
      <c r="T81" s="835">
        <f>'Раздел 1'!R108</f>
        <v>0</v>
      </c>
      <c r="U81" s="836">
        <v>0</v>
      </c>
      <c r="V81" s="837">
        <f t="shared" si="5"/>
        <v>0</v>
      </c>
      <c r="W81" s="838"/>
      <c r="X81" s="839"/>
      <c r="Y81" s="840"/>
    </row>
    <row r="82" spans="1:25" s="841" customFormat="1" ht="24.75" customHeight="1" x14ac:dyDescent="0.25">
      <c r="A82" s="842" t="str">
        <f>'Раздел 1'!C109</f>
        <v>925 0 00 00 000 00 0000 150</v>
      </c>
      <c r="B82" s="827">
        <f>'Раздел 1'!D109</f>
        <v>0</v>
      </c>
      <c r="C82" s="827">
        <f>'Раздел 1'!E109</f>
        <v>0</v>
      </c>
      <c r="D82" s="827">
        <f>'Раздел 1'!F109</f>
        <v>0</v>
      </c>
      <c r="E82" s="827">
        <f>'Раздел 1'!G109</f>
        <v>0</v>
      </c>
      <c r="F82" s="827">
        <f>'Раздел 1'!H109</f>
        <v>0</v>
      </c>
      <c r="G82" s="827">
        <f>'Раздел 1'!I109</f>
        <v>0</v>
      </c>
      <c r="H82" s="828">
        <f>'Раздел 1'!J109</f>
        <v>0</v>
      </c>
      <c r="I82" s="829" t="str">
        <f>'Раздел 1'!K109</f>
        <v>х</v>
      </c>
      <c r="J82" s="829" t="str">
        <f>'Раздел 1'!L109</f>
        <v>000</v>
      </c>
      <c r="K82" s="829" t="str">
        <f>'Раздел 1'!M109</f>
        <v>00.00.00</v>
      </c>
      <c r="L82" s="829" t="str">
        <f>'Раздел 1'!N109</f>
        <v>020.00.0018</v>
      </c>
      <c r="M82" s="829" t="str">
        <f>'Раздел 1'!O109</f>
        <v>60.01.00</v>
      </c>
      <c r="N82" s="832">
        <f>'Раздел 1'!P109</f>
        <v>0</v>
      </c>
      <c r="O82" s="830">
        <v>0</v>
      </c>
      <c r="P82" s="831">
        <f t="shared" si="3"/>
        <v>0</v>
      </c>
      <c r="Q82" s="832">
        <f>'Раздел 1'!Q109</f>
        <v>0</v>
      </c>
      <c r="R82" s="833">
        <v>0</v>
      </c>
      <c r="S82" s="834">
        <f t="shared" si="4"/>
        <v>0</v>
      </c>
      <c r="T82" s="835">
        <f>'Раздел 1'!R109</f>
        <v>0</v>
      </c>
      <c r="U82" s="836">
        <v>0</v>
      </c>
      <c r="V82" s="837">
        <f t="shared" si="5"/>
        <v>0</v>
      </c>
      <c r="W82" s="838"/>
      <c r="X82" s="839"/>
      <c r="Y82" s="840"/>
    </row>
    <row r="83" spans="1:25" s="841" customFormat="1" ht="24.75" customHeight="1" x14ac:dyDescent="0.25">
      <c r="A83" s="842" t="str">
        <f>'Раздел 1'!C110</f>
        <v>925 0 00 00 000 00 0000 150</v>
      </c>
      <c r="B83" s="827">
        <f>'Раздел 1'!D110</f>
        <v>0</v>
      </c>
      <c r="C83" s="827">
        <f>'Раздел 1'!E110</f>
        <v>0</v>
      </c>
      <c r="D83" s="827">
        <f>'Раздел 1'!F110</f>
        <v>0</v>
      </c>
      <c r="E83" s="827">
        <f>'Раздел 1'!G110</f>
        <v>0</v>
      </c>
      <c r="F83" s="827">
        <f>'Раздел 1'!H110</f>
        <v>0</v>
      </c>
      <c r="G83" s="827">
        <f>'Раздел 1'!I110</f>
        <v>0</v>
      </c>
      <c r="H83" s="828">
        <f>'Раздел 1'!J110</f>
        <v>0</v>
      </c>
      <c r="I83" s="829" t="str">
        <f>'Раздел 1'!K110</f>
        <v>х</v>
      </c>
      <c r="J83" s="829" t="str">
        <f>'Раздел 1'!L110</f>
        <v>000</v>
      </c>
      <c r="K83" s="829" t="str">
        <f>'Раздел 1'!M110</f>
        <v>00.00.00</v>
      </c>
      <c r="L83" s="829" t="str">
        <f>'Раздел 1'!N110</f>
        <v>020.00.0022</v>
      </c>
      <c r="M83" s="829" t="str">
        <f>'Раздел 1'!O110</f>
        <v>60.01.00</v>
      </c>
      <c r="N83" s="832">
        <f>'Раздел 1'!P110</f>
        <v>0</v>
      </c>
      <c r="O83" s="830">
        <v>0</v>
      </c>
      <c r="P83" s="831">
        <f t="shared" si="3"/>
        <v>0</v>
      </c>
      <c r="Q83" s="832">
        <f>'Раздел 1'!Q110</f>
        <v>0</v>
      </c>
      <c r="R83" s="833">
        <v>0</v>
      </c>
      <c r="S83" s="834">
        <f t="shared" si="4"/>
        <v>0</v>
      </c>
      <c r="T83" s="835">
        <f>'Раздел 1'!R110</f>
        <v>0</v>
      </c>
      <c r="U83" s="836">
        <v>0</v>
      </c>
      <c r="V83" s="837">
        <f t="shared" si="5"/>
        <v>0</v>
      </c>
      <c r="W83" s="838"/>
      <c r="X83" s="839"/>
      <c r="Y83" s="840"/>
    </row>
    <row r="84" spans="1:25" s="841" customFormat="1" ht="24.75" customHeight="1" x14ac:dyDescent="0.25">
      <c r="A84" s="842" t="str">
        <f>'Раздел 1'!C111</f>
        <v>925 0 00 00 000 00 0000 150</v>
      </c>
      <c r="B84" s="827">
        <f>'Раздел 1'!D111</f>
        <v>0</v>
      </c>
      <c r="C84" s="827">
        <f>'Раздел 1'!E111</f>
        <v>0</v>
      </c>
      <c r="D84" s="827">
        <f>'Раздел 1'!F111</f>
        <v>0</v>
      </c>
      <c r="E84" s="827">
        <f>'Раздел 1'!G111</f>
        <v>0</v>
      </c>
      <c r="F84" s="827">
        <f>'Раздел 1'!H111</f>
        <v>0</v>
      </c>
      <c r="G84" s="827">
        <f>'Раздел 1'!I111</f>
        <v>0</v>
      </c>
      <c r="H84" s="828">
        <f>'Раздел 1'!J111</f>
        <v>0</v>
      </c>
      <c r="I84" s="829" t="str">
        <f>'Раздел 1'!K111</f>
        <v>х</v>
      </c>
      <c r="J84" s="829" t="str">
        <f>'Раздел 1'!L111</f>
        <v>000</v>
      </c>
      <c r="K84" s="829" t="str">
        <f>'Раздел 1'!M111</f>
        <v>00.00.00</v>
      </c>
      <c r="L84" s="829" t="str">
        <f>'Раздел 1'!N111</f>
        <v>020.00.0028</v>
      </c>
      <c r="M84" s="829" t="str">
        <f>'Раздел 1'!O111</f>
        <v>60.01.00</v>
      </c>
      <c r="N84" s="832">
        <f>'Раздел 1'!P111</f>
        <v>32202.19</v>
      </c>
      <c r="O84" s="830">
        <v>32202.19</v>
      </c>
      <c r="P84" s="831">
        <f t="shared" si="3"/>
        <v>0</v>
      </c>
      <c r="Q84" s="832">
        <f>'Раздел 1'!Q111</f>
        <v>35164.74</v>
      </c>
      <c r="R84" s="833">
        <v>35164.74</v>
      </c>
      <c r="S84" s="834">
        <f t="shared" si="4"/>
        <v>0</v>
      </c>
      <c r="T84" s="835">
        <f>'Раздел 1'!R111</f>
        <v>34312.550000000003</v>
      </c>
      <c r="U84" s="836">
        <v>34312.550000000003</v>
      </c>
      <c r="V84" s="837">
        <f t="shared" si="5"/>
        <v>0</v>
      </c>
      <c r="W84" s="838"/>
      <c r="X84" s="839"/>
      <c r="Y84" s="840"/>
    </row>
    <row r="85" spans="1:25" s="841" customFormat="1" ht="24.75" customHeight="1" x14ac:dyDescent="0.25">
      <c r="A85" s="842" t="str">
        <f>'Раздел 1'!C112</f>
        <v>925 0 00 00 000 00 0000 150</v>
      </c>
      <c r="B85" s="827">
        <f>'Раздел 1'!D112</f>
        <v>0</v>
      </c>
      <c r="C85" s="827">
        <f>'Раздел 1'!E112</f>
        <v>0</v>
      </c>
      <c r="D85" s="827">
        <f>'Раздел 1'!F112</f>
        <v>0</v>
      </c>
      <c r="E85" s="827">
        <f>'Раздел 1'!G112</f>
        <v>0</v>
      </c>
      <c r="F85" s="827">
        <f>'Раздел 1'!H112</f>
        <v>0</v>
      </c>
      <c r="G85" s="827">
        <f>'Раздел 1'!I112</f>
        <v>0</v>
      </c>
      <c r="H85" s="828">
        <f>'Раздел 1'!J112</f>
        <v>0</v>
      </c>
      <c r="I85" s="829" t="str">
        <f>'Раздел 1'!K112</f>
        <v>х</v>
      </c>
      <c r="J85" s="829" t="str">
        <f>'Раздел 1'!L112</f>
        <v>000</v>
      </c>
      <c r="K85" s="829" t="str">
        <f>'Раздел 1'!M112</f>
        <v>00.00.00</v>
      </c>
      <c r="L85" s="829" t="str">
        <f>'Раздел 1'!N112</f>
        <v>020.00.0031</v>
      </c>
      <c r="M85" s="829" t="str">
        <f>'Раздел 1'!O112</f>
        <v>60.01.00</v>
      </c>
      <c r="N85" s="832">
        <f>'Раздел 1'!P112</f>
        <v>264860.18</v>
      </c>
      <c r="O85" s="830">
        <v>264860.18</v>
      </c>
      <c r="P85" s="831">
        <f t="shared" si="3"/>
        <v>0</v>
      </c>
      <c r="Q85" s="832">
        <f>'Раздел 1'!Q112</f>
        <v>0</v>
      </c>
      <c r="R85" s="833">
        <v>0</v>
      </c>
      <c r="S85" s="834">
        <f t="shared" si="4"/>
        <v>0</v>
      </c>
      <c r="T85" s="835">
        <f>'Раздел 1'!R112</f>
        <v>0</v>
      </c>
      <c r="U85" s="836">
        <v>0</v>
      </c>
      <c r="V85" s="837">
        <f t="shared" si="5"/>
        <v>0</v>
      </c>
      <c r="W85" s="838"/>
      <c r="X85" s="839"/>
      <c r="Y85" s="840"/>
    </row>
    <row r="86" spans="1:25" s="841" customFormat="1" ht="24.75" customHeight="1" x14ac:dyDescent="0.25">
      <c r="A86" s="842" t="str">
        <f>'Раздел 1'!C113</f>
        <v>925 0 00 00 000 00 0000 150</v>
      </c>
      <c r="B86" s="827">
        <f>'Раздел 1'!D113</f>
        <v>0</v>
      </c>
      <c r="C86" s="827">
        <f>'Раздел 1'!E113</f>
        <v>0</v>
      </c>
      <c r="D86" s="827">
        <f>'Раздел 1'!F113</f>
        <v>0</v>
      </c>
      <c r="E86" s="827">
        <f>'Раздел 1'!G113</f>
        <v>0</v>
      </c>
      <c r="F86" s="827">
        <f>'Раздел 1'!H113</f>
        <v>0</v>
      </c>
      <c r="G86" s="827">
        <f>'Раздел 1'!I113</f>
        <v>0</v>
      </c>
      <c r="H86" s="828">
        <f>'Раздел 1'!J113</f>
        <v>0</v>
      </c>
      <c r="I86" s="829" t="str">
        <f>'Раздел 1'!K113</f>
        <v>х</v>
      </c>
      <c r="J86" s="829" t="str">
        <f>'Раздел 1'!L113</f>
        <v>000</v>
      </c>
      <c r="K86" s="829" t="str">
        <f>'Раздел 1'!M113</f>
        <v>00.00.00</v>
      </c>
      <c r="L86" s="829" t="str">
        <f>'Раздел 1'!N113</f>
        <v>020.00.0032</v>
      </c>
      <c r="M86" s="829" t="str">
        <f>'Раздел 1'!O113</f>
        <v>60.01.00</v>
      </c>
      <c r="N86" s="832">
        <f>'Раздел 1'!P113</f>
        <v>0</v>
      </c>
      <c r="O86" s="830">
        <v>0</v>
      </c>
      <c r="P86" s="831">
        <f t="shared" si="3"/>
        <v>0</v>
      </c>
      <c r="Q86" s="832">
        <f>'Раздел 1'!Q113</f>
        <v>0</v>
      </c>
      <c r="R86" s="833">
        <v>0</v>
      </c>
      <c r="S86" s="834">
        <f t="shared" si="4"/>
        <v>0</v>
      </c>
      <c r="T86" s="835">
        <f>'Раздел 1'!R113</f>
        <v>0</v>
      </c>
      <c r="U86" s="836">
        <v>0</v>
      </c>
      <c r="V86" s="837">
        <f t="shared" si="5"/>
        <v>0</v>
      </c>
      <c r="W86" s="838"/>
      <c r="X86" s="839"/>
      <c r="Y86" s="840"/>
    </row>
    <row r="87" spans="1:25" s="841" customFormat="1" ht="24.75" customHeight="1" x14ac:dyDescent="0.25">
      <c r="A87" s="842" t="str">
        <f>'Раздел 1'!C114</f>
        <v>925 0 00 00 000 00 0000 150</v>
      </c>
      <c r="B87" s="827">
        <f>'Раздел 1'!D114</f>
        <v>0</v>
      </c>
      <c r="C87" s="827">
        <f>'Раздел 1'!E114</f>
        <v>0</v>
      </c>
      <c r="D87" s="827">
        <f>'Раздел 1'!F114</f>
        <v>0</v>
      </c>
      <c r="E87" s="827">
        <f>'Раздел 1'!G114</f>
        <v>0</v>
      </c>
      <c r="F87" s="827">
        <f>'Раздел 1'!H114</f>
        <v>0</v>
      </c>
      <c r="G87" s="827">
        <f>'Раздел 1'!I114</f>
        <v>0</v>
      </c>
      <c r="H87" s="828">
        <f>'Раздел 1'!J114</f>
        <v>0</v>
      </c>
      <c r="I87" s="829" t="str">
        <f>'Раздел 1'!K114</f>
        <v>х</v>
      </c>
      <c r="J87" s="829" t="str">
        <f>'Раздел 1'!L114</f>
        <v>000</v>
      </c>
      <c r="K87" s="829" t="str">
        <f>'Раздел 1'!M114</f>
        <v>00.00.00</v>
      </c>
      <c r="L87" s="829" t="str">
        <f>'Раздел 1'!N114</f>
        <v>020.00.0033</v>
      </c>
      <c r="M87" s="829" t="str">
        <f>'Раздел 1'!O114</f>
        <v>60.01.00</v>
      </c>
      <c r="N87" s="832">
        <f>'Раздел 1'!P114</f>
        <v>0</v>
      </c>
      <c r="O87" s="830">
        <v>0</v>
      </c>
      <c r="P87" s="831">
        <f t="shared" si="3"/>
        <v>0</v>
      </c>
      <c r="Q87" s="832">
        <f>'Раздел 1'!Q114</f>
        <v>0</v>
      </c>
      <c r="R87" s="833">
        <v>0</v>
      </c>
      <c r="S87" s="834">
        <f t="shared" si="4"/>
        <v>0</v>
      </c>
      <c r="T87" s="835">
        <f>'Раздел 1'!R114</f>
        <v>0</v>
      </c>
      <c r="U87" s="836">
        <v>0</v>
      </c>
      <c r="V87" s="837">
        <f t="shared" si="5"/>
        <v>0</v>
      </c>
      <c r="W87" s="838"/>
      <c r="X87" s="839"/>
      <c r="Y87" s="840"/>
    </row>
    <row r="88" spans="1:25" s="841" customFormat="1" ht="24.75" customHeight="1" x14ac:dyDescent="0.25">
      <c r="A88" s="842" t="str">
        <f>'Раздел 1'!C115</f>
        <v>925 0 00 00 000 00 0000 150</v>
      </c>
      <c r="B88" s="827">
        <f>'Раздел 1'!D115</f>
        <v>0</v>
      </c>
      <c r="C88" s="827">
        <f>'Раздел 1'!E115</f>
        <v>0</v>
      </c>
      <c r="D88" s="827">
        <f>'Раздел 1'!F115</f>
        <v>0</v>
      </c>
      <c r="E88" s="827">
        <f>'Раздел 1'!G115</f>
        <v>0</v>
      </c>
      <c r="F88" s="827">
        <f>'Раздел 1'!H115</f>
        <v>0</v>
      </c>
      <c r="G88" s="827">
        <f>'Раздел 1'!I115</f>
        <v>0</v>
      </c>
      <c r="H88" s="828">
        <f>'Раздел 1'!J115</f>
        <v>0</v>
      </c>
      <c r="I88" s="829" t="str">
        <f>'Раздел 1'!K115</f>
        <v>х</v>
      </c>
      <c r="J88" s="829" t="str">
        <f>'Раздел 1'!L115</f>
        <v>000</v>
      </c>
      <c r="K88" s="829" t="str">
        <f>'Раздел 1'!M115</f>
        <v>00.00.00</v>
      </c>
      <c r="L88" s="829" t="str">
        <f>'Раздел 1'!N115</f>
        <v>020.00.0034</v>
      </c>
      <c r="M88" s="829" t="str">
        <f>'Раздел 1'!O115</f>
        <v>60.01.00</v>
      </c>
      <c r="N88" s="832">
        <f>'Раздел 1'!P115</f>
        <v>15837.32</v>
      </c>
      <c r="O88" s="830">
        <v>15837.32</v>
      </c>
      <c r="P88" s="831">
        <f t="shared" si="3"/>
        <v>0</v>
      </c>
      <c r="Q88" s="832">
        <f>'Раздел 1'!Q115</f>
        <v>0</v>
      </c>
      <c r="R88" s="833">
        <v>0</v>
      </c>
      <c r="S88" s="834">
        <f t="shared" si="4"/>
        <v>0</v>
      </c>
      <c r="T88" s="835">
        <f>'Раздел 1'!R115</f>
        <v>0</v>
      </c>
      <c r="U88" s="836">
        <v>0</v>
      </c>
      <c r="V88" s="837">
        <f t="shared" si="5"/>
        <v>0</v>
      </c>
      <c r="W88" s="838"/>
      <c r="X88" s="839"/>
      <c r="Y88" s="840"/>
    </row>
    <row r="89" spans="1:25" s="841" customFormat="1" ht="24.75" customHeight="1" x14ac:dyDescent="0.25">
      <c r="A89" s="842" t="str">
        <f>'Раздел 1'!C116</f>
        <v>925 0 00 00 000 00 0000 150</v>
      </c>
      <c r="B89" s="827">
        <f>'Раздел 1'!D116</f>
        <v>0</v>
      </c>
      <c r="C89" s="827">
        <f>'Раздел 1'!E116</f>
        <v>0</v>
      </c>
      <c r="D89" s="827">
        <f>'Раздел 1'!F116</f>
        <v>0</v>
      </c>
      <c r="E89" s="827">
        <f>'Раздел 1'!G116</f>
        <v>0</v>
      </c>
      <c r="F89" s="827">
        <f>'Раздел 1'!H116</f>
        <v>0</v>
      </c>
      <c r="G89" s="827">
        <f>'Раздел 1'!I116</f>
        <v>0</v>
      </c>
      <c r="H89" s="828">
        <f>'Раздел 1'!J116</f>
        <v>0</v>
      </c>
      <c r="I89" s="829" t="str">
        <f>'Раздел 1'!K116</f>
        <v>х</v>
      </c>
      <c r="J89" s="829" t="str">
        <f>'Раздел 1'!L116</f>
        <v>000</v>
      </c>
      <c r="K89" s="829" t="str">
        <f>'Раздел 1'!M116</f>
        <v>00.00.00</v>
      </c>
      <c r="L89" s="829" t="str">
        <f>'Раздел 1'!N116</f>
        <v>020.00.0035</v>
      </c>
      <c r="M89" s="829" t="str">
        <f>'Раздел 1'!O116</f>
        <v>60.01.00</v>
      </c>
      <c r="N89" s="832">
        <f>'Раздел 1'!P116</f>
        <v>0</v>
      </c>
      <c r="O89" s="830">
        <v>0</v>
      </c>
      <c r="P89" s="831">
        <f t="shared" si="3"/>
        <v>0</v>
      </c>
      <c r="Q89" s="832">
        <f>'Раздел 1'!Q116</f>
        <v>0</v>
      </c>
      <c r="R89" s="833">
        <v>0</v>
      </c>
      <c r="S89" s="834">
        <f t="shared" si="4"/>
        <v>0</v>
      </c>
      <c r="T89" s="835">
        <f>'Раздел 1'!R116</f>
        <v>0</v>
      </c>
      <c r="U89" s="836">
        <v>0</v>
      </c>
      <c r="V89" s="837">
        <f t="shared" si="5"/>
        <v>0</v>
      </c>
      <c r="W89" s="838"/>
      <c r="X89" s="839"/>
      <c r="Y89" s="840"/>
    </row>
    <row r="90" spans="1:25" s="841" customFormat="1" ht="24.75" customHeight="1" x14ac:dyDescent="0.25">
      <c r="A90" s="842" t="str">
        <f>'Раздел 1'!C117</f>
        <v>925 0 00 00 000 00 0000 150</v>
      </c>
      <c r="B90" s="827">
        <f>'Раздел 1'!D117</f>
        <v>0</v>
      </c>
      <c r="C90" s="827">
        <f>'Раздел 1'!E117</f>
        <v>0</v>
      </c>
      <c r="D90" s="827">
        <f>'Раздел 1'!F117</f>
        <v>0</v>
      </c>
      <c r="E90" s="827">
        <f>'Раздел 1'!G117</f>
        <v>0</v>
      </c>
      <c r="F90" s="827">
        <f>'Раздел 1'!H117</f>
        <v>0</v>
      </c>
      <c r="G90" s="827">
        <f>'Раздел 1'!I117</f>
        <v>0</v>
      </c>
      <c r="H90" s="828">
        <f>'Раздел 1'!J117</f>
        <v>0</v>
      </c>
      <c r="I90" s="829" t="str">
        <f>'Раздел 1'!K117</f>
        <v>х</v>
      </c>
      <c r="J90" s="829" t="str">
        <f>'Раздел 1'!L117</f>
        <v>000</v>
      </c>
      <c r="K90" s="829" t="str">
        <f>'Раздел 1'!M117</f>
        <v>00.00.00</v>
      </c>
      <c r="L90" s="829" t="str">
        <f>'Раздел 1'!N117</f>
        <v>020.00.0036</v>
      </c>
      <c r="M90" s="829" t="str">
        <f>'Раздел 1'!O117</f>
        <v>60.01.00</v>
      </c>
      <c r="N90" s="832">
        <f>'Раздел 1'!P117</f>
        <v>0</v>
      </c>
      <c r="O90" s="830">
        <v>0</v>
      </c>
      <c r="P90" s="831">
        <f t="shared" si="3"/>
        <v>0</v>
      </c>
      <c r="Q90" s="832">
        <f>'Раздел 1'!Q117</f>
        <v>0</v>
      </c>
      <c r="R90" s="833">
        <v>0</v>
      </c>
      <c r="S90" s="834">
        <f t="shared" si="4"/>
        <v>0</v>
      </c>
      <c r="T90" s="835">
        <f>'Раздел 1'!R117</f>
        <v>0</v>
      </c>
      <c r="U90" s="836">
        <v>0</v>
      </c>
      <c r="V90" s="837">
        <f t="shared" si="5"/>
        <v>0</v>
      </c>
      <c r="W90" s="838"/>
      <c r="X90" s="839"/>
      <c r="Y90" s="840"/>
    </row>
    <row r="91" spans="1:25" s="841" customFormat="1" ht="24.75" customHeight="1" x14ac:dyDescent="0.25">
      <c r="A91" s="842" t="str">
        <f>'Раздел 1'!C118</f>
        <v>925 0 00 00 000 00 0000 150</v>
      </c>
      <c r="B91" s="827">
        <f>'Раздел 1'!D118</f>
        <v>0</v>
      </c>
      <c r="C91" s="827">
        <f>'Раздел 1'!E118</f>
        <v>0</v>
      </c>
      <c r="D91" s="827">
        <f>'Раздел 1'!F118</f>
        <v>0</v>
      </c>
      <c r="E91" s="827">
        <f>'Раздел 1'!G118</f>
        <v>0</v>
      </c>
      <c r="F91" s="827">
        <f>'Раздел 1'!H118</f>
        <v>0</v>
      </c>
      <c r="G91" s="827">
        <f>'Раздел 1'!I118</f>
        <v>0</v>
      </c>
      <c r="H91" s="828">
        <f>'Раздел 1'!J118</f>
        <v>0</v>
      </c>
      <c r="I91" s="829" t="str">
        <f>'Раздел 1'!K118</f>
        <v>х</v>
      </c>
      <c r="J91" s="829" t="str">
        <f>'Раздел 1'!L118</f>
        <v>000</v>
      </c>
      <c r="K91" s="829" t="str">
        <f>'Раздел 1'!M118</f>
        <v>00.00.00</v>
      </c>
      <c r="L91" s="829" t="str">
        <f>'Раздел 1'!N118</f>
        <v>020.00.0037</v>
      </c>
      <c r="M91" s="829" t="str">
        <f>'Раздел 1'!O118</f>
        <v>60.01.00</v>
      </c>
      <c r="N91" s="832">
        <f>'Раздел 1'!P118</f>
        <v>0</v>
      </c>
      <c r="O91" s="830">
        <v>0</v>
      </c>
      <c r="P91" s="831">
        <f t="shared" si="3"/>
        <v>0</v>
      </c>
      <c r="Q91" s="832">
        <f>'Раздел 1'!Q118</f>
        <v>0</v>
      </c>
      <c r="R91" s="833">
        <v>0</v>
      </c>
      <c r="S91" s="834">
        <f t="shared" si="4"/>
        <v>0</v>
      </c>
      <c r="T91" s="835">
        <f>'Раздел 1'!R118</f>
        <v>0</v>
      </c>
      <c r="U91" s="836">
        <v>0</v>
      </c>
      <c r="V91" s="837">
        <f t="shared" si="5"/>
        <v>0</v>
      </c>
      <c r="W91" s="838"/>
      <c r="X91" s="839"/>
      <c r="Y91" s="840"/>
    </row>
    <row r="92" spans="1:25" s="841" customFormat="1" ht="24.75" customHeight="1" x14ac:dyDescent="0.25">
      <c r="A92" s="842" t="str">
        <f>'Раздел 1'!C119</f>
        <v>925 0 00 00 000 00 0000 150</v>
      </c>
      <c r="B92" s="827">
        <f>'Раздел 1'!D119</f>
        <v>0</v>
      </c>
      <c r="C92" s="827">
        <f>'Раздел 1'!E119</f>
        <v>0</v>
      </c>
      <c r="D92" s="827">
        <f>'Раздел 1'!F119</f>
        <v>0</v>
      </c>
      <c r="E92" s="827">
        <f>'Раздел 1'!G119</f>
        <v>0</v>
      </c>
      <c r="F92" s="827">
        <f>'Раздел 1'!H119</f>
        <v>0</v>
      </c>
      <c r="G92" s="827">
        <f>'Раздел 1'!I119</f>
        <v>0</v>
      </c>
      <c r="H92" s="828">
        <f>'Раздел 1'!J119</f>
        <v>0</v>
      </c>
      <c r="I92" s="829" t="str">
        <f>'Раздел 1'!K119</f>
        <v>х</v>
      </c>
      <c r="J92" s="829" t="str">
        <f>'Раздел 1'!L119</f>
        <v>000</v>
      </c>
      <c r="K92" s="829" t="str">
        <f>'Раздел 1'!M119</f>
        <v>00.00.00</v>
      </c>
      <c r="L92" s="829" t="str">
        <f>'Раздел 1'!N119</f>
        <v>020.00.0038</v>
      </c>
      <c r="M92" s="829" t="str">
        <f>'Раздел 1'!O119</f>
        <v>60.01.00</v>
      </c>
      <c r="N92" s="832">
        <f>'Раздел 1'!P119</f>
        <v>0</v>
      </c>
      <c r="O92" s="830">
        <v>0</v>
      </c>
      <c r="P92" s="831">
        <f t="shared" si="3"/>
        <v>0</v>
      </c>
      <c r="Q92" s="832">
        <f>'Раздел 1'!Q119</f>
        <v>0</v>
      </c>
      <c r="R92" s="833">
        <v>0</v>
      </c>
      <c r="S92" s="834">
        <f t="shared" si="4"/>
        <v>0</v>
      </c>
      <c r="T92" s="835">
        <f>'Раздел 1'!R119</f>
        <v>0</v>
      </c>
      <c r="U92" s="836">
        <v>0</v>
      </c>
      <c r="V92" s="837">
        <f t="shared" si="5"/>
        <v>0</v>
      </c>
      <c r="W92" s="838"/>
      <c r="X92" s="839"/>
      <c r="Y92" s="840"/>
    </row>
    <row r="93" spans="1:25" s="841" customFormat="1" ht="24.75" customHeight="1" x14ac:dyDescent="0.25">
      <c r="A93" s="842" t="str">
        <f>'Раздел 1'!C120</f>
        <v>925 0 00 00 000 00 0000 150</v>
      </c>
      <c r="B93" s="827">
        <f>'Раздел 1'!D120</f>
        <v>0</v>
      </c>
      <c r="C93" s="827">
        <f>'Раздел 1'!E120</f>
        <v>0</v>
      </c>
      <c r="D93" s="827">
        <f>'Раздел 1'!F120</f>
        <v>0</v>
      </c>
      <c r="E93" s="827">
        <f>'Раздел 1'!G120</f>
        <v>0</v>
      </c>
      <c r="F93" s="827">
        <f>'Раздел 1'!H120</f>
        <v>0</v>
      </c>
      <c r="G93" s="827">
        <f>'Раздел 1'!I120</f>
        <v>0</v>
      </c>
      <c r="H93" s="828">
        <f>'Раздел 1'!J120</f>
        <v>0</v>
      </c>
      <c r="I93" s="829" t="str">
        <f>'Раздел 1'!K120</f>
        <v>х</v>
      </c>
      <c r="J93" s="829" t="str">
        <f>'Раздел 1'!L120</f>
        <v>000</v>
      </c>
      <c r="K93" s="829" t="str">
        <f>'Раздел 1'!M120</f>
        <v>00.00.00</v>
      </c>
      <c r="L93" s="829" t="str">
        <f>'Раздел 1'!N120</f>
        <v>020.00.0040</v>
      </c>
      <c r="M93" s="829" t="str">
        <f>'Раздел 1'!O120</f>
        <v>60.01.00</v>
      </c>
      <c r="N93" s="832">
        <f>'Раздел 1'!P120</f>
        <v>0</v>
      </c>
      <c r="O93" s="830">
        <v>0</v>
      </c>
      <c r="P93" s="831">
        <f t="shared" si="3"/>
        <v>0</v>
      </c>
      <c r="Q93" s="832">
        <f>'Раздел 1'!Q120</f>
        <v>0</v>
      </c>
      <c r="R93" s="833">
        <v>0</v>
      </c>
      <c r="S93" s="834">
        <f t="shared" si="4"/>
        <v>0</v>
      </c>
      <c r="T93" s="835">
        <f>'Раздел 1'!R120</f>
        <v>0</v>
      </c>
      <c r="U93" s="836">
        <v>0</v>
      </c>
      <c r="V93" s="837">
        <f t="shared" si="5"/>
        <v>0</v>
      </c>
      <c r="W93" s="838"/>
      <c r="X93" s="839"/>
      <c r="Y93" s="840"/>
    </row>
    <row r="94" spans="1:25" s="841" customFormat="1" ht="24.75" customHeight="1" x14ac:dyDescent="0.25">
      <c r="A94" s="842" t="str">
        <f>'Раздел 1'!C121</f>
        <v>925 0 00 00 000 00 0000 150</v>
      </c>
      <c r="B94" s="827">
        <f>'Раздел 1'!D121</f>
        <v>0</v>
      </c>
      <c r="C94" s="827">
        <f>'Раздел 1'!E121</f>
        <v>0</v>
      </c>
      <c r="D94" s="827">
        <f>'Раздел 1'!F121</f>
        <v>0</v>
      </c>
      <c r="E94" s="827">
        <f>'Раздел 1'!G121</f>
        <v>0</v>
      </c>
      <c r="F94" s="827">
        <f>'Раздел 1'!H121</f>
        <v>0</v>
      </c>
      <c r="G94" s="827">
        <f>'Раздел 1'!I121</f>
        <v>0</v>
      </c>
      <c r="H94" s="828">
        <f>'Раздел 1'!J121</f>
        <v>0</v>
      </c>
      <c r="I94" s="829" t="str">
        <f>'Раздел 1'!K121</f>
        <v>х</v>
      </c>
      <c r="J94" s="829" t="str">
        <f>'Раздел 1'!L121</f>
        <v>000</v>
      </c>
      <c r="K94" s="829" t="str">
        <f>'Раздел 1'!M121</f>
        <v>00.00.00</v>
      </c>
      <c r="L94" s="829" t="str">
        <f>'Раздел 1'!N121</f>
        <v>020.00.0041</v>
      </c>
      <c r="M94" s="829" t="str">
        <f>'Раздел 1'!O121</f>
        <v>60.01.00</v>
      </c>
      <c r="N94" s="832">
        <f>'Раздел 1'!P121</f>
        <v>0</v>
      </c>
      <c r="O94" s="830">
        <v>0</v>
      </c>
      <c r="P94" s="831">
        <f t="shared" si="3"/>
        <v>0</v>
      </c>
      <c r="Q94" s="832">
        <f>'Раздел 1'!Q121</f>
        <v>0</v>
      </c>
      <c r="R94" s="833">
        <v>0</v>
      </c>
      <c r="S94" s="834">
        <f t="shared" si="4"/>
        <v>0</v>
      </c>
      <c r="T94" s="835">
        <f>'Раздел 1'!R121</f>
        <v>0</v>
      </c>
      <c r="U94" s="836">
        <v>0</v>
      </c>
      <c r="V94" s="837">
        <f t="shared" si="5"/>
        <v>0</v>
      </c>
      <c r="W94" s="838"/>
      <c r="X94" s="839"/>
      <c r="Y94" s="840"/>
    </row>
    <row r="95" spans="1:25" s="841" customFormat="1" ht="24.75" customHeight="1" x14ac:dyDescent="0.25">
      <c r="A95" s="842" t="str">
        <f>'Раздел 1'!C122</f>
        <v>925 0 00 00 000 00 0000 150</v>
      </c>
      <c r="B95" s="827">
        <f>'Раздел 1'!D122</f>
        <v>0</v>
      </c>
      <c r="C95" s="827">
        <f>'Раздел 1'!E122</f>
        <v>0</v>
      </c>
      <c r="D95" s="827">
        <f>'Раздел 1'!F122</f>
        <v>0</v>
      </c>
      <c r="E95" s="827">
        <f>'Раздел 1'!G122</f>
        <v>0</v>
      </c>
      <c r="F95" s="827">
        <f>'Раздел 1'!H122</f>
        <v>0</v>
      </c>
      <c r="G95" s="827">
        <f>'Раздел 1'!I122</f>
        <v>0</v>
      </c>
      <c r="H95" s="828">
        <f>'Раздел 1'!J122</f>
        <v>0</v>
      </c>
      <c r="I95" s="829" t="str">
        <f>'Раздел 1'!K122</f>
        <v>х</v>
      </c>
      <c r="J95" s="829" t="str">
        <f>'Раздел 1'!L122</f>
        <v>000</v>
      </c>
      <c r="K95" s="829" t="str">
        <f>'Раздел 1'!M122</f>
        <v>00.00.00</v>
      </c>
      <c r="L95" s="829" t="str">
        <f>'Раздел 1'!N122</f>
        <v>020.00.0042</v>
      </c>
      <c r="M95" s="829" t="str">
        <f>'Раздел 1'!O122</f>
        <v>60.01.00</v>
      </c>
      <c r="N95" s="832">
        <f>'Раздел 1'!P122</f>
        <v>0</v>
      </c>
      <c r="O95" s="830">
        <v>0</v>
      </c>
      <c r="P95" s="831">
        <f t="shared" si="3"/>
        <v>0</v>
      </c>
      <c r="Q95" s="832">
        <f>'Раздел 1'!Q122</f>
        <v>0</v>
      </c>
      <c r="R95" s="833">
        <v>0</v>
      </c>
      <c r="S95" s="834">
        <f t="shared" si="4"/>
        <v>0</v>
      </c>
      <c r="T95" s="835">
        <f>'Раздел 1'!R122</f>
        <v>0</v>
      </c>
      <c r="U95" s="836">
        <v>0</v>
      </c>
      <c r="V95" s="837">
        <f t="shared" si="5"/>
        <v>0</v>
      </c>
      <c r="W95" s="838"/>
      <c r="X95" s="839"/>
      <c r="Y95" s="840"/>
    </row>
    <row r="96" spans="1:25" s="841" customFormat="1" ht="24.75" customHeight="1" x14ac:dyDescent="0.25">
      <c r="A96" s="842" t="str">
        <f>'Раздел 1'!C123</f>
        <v>925 0 00 00 000 00 0000 150</v>
      </c>
      <c r="B96" s="827">
        <f>'Раздел 1'!D123</f>
        <v>0</v>
      </c>
      <c r="C96" s="827">
        <f>'Раздел 1'!E123</f>
        <v>0</v>
      </c>
      <c r="D96" s="827">
        <f>'Раздел 1'!F123</f>
        <v>0</v>
      </c>
      <c r="E96" s="827">
        <f>'Раздел 1'!G123</f>
        <v>0</v>
      </c>
      <c r="F96" s="827">
        <f>'Раздел 1'!H123</f>
        <v>0</v>
      </c>
      <c r="G96" s="827">
        <f>'Раздел 1'!I123</f>
        <v>0</v>
      </c>
      <c r="H96" s="828">
        <f>'Раздел 1'!J123</f>
        <v>0</v>
      </c>
      <c r="I96" s="829" t="str">
        <f>'Раздел 1'!K123</f>
        <v>х</v>
      </c>
      <c r="J96" s="829" t="str">
        <f>'Раздел 1'!L123</f>
        <v>000</v>
      </c>
      <c r="K96" s="829" t="str">
        <f>'Раздел 1'!M123</f>
        <v>00.00.00</v>
      </c>
      <c r="L96" s="829" t="str">
        <f>'Раздел 1'!N123</f>
        <v>020.00.0043</v>
      </c>
      <c r="M96" s="829" t="str">
        <f>'Раздел 1'!O123</f>
        <v>60.01.00</v>
      </c>
      <c r="N96" s="832">
        <f>'Раздел 1'!P123</f>
        <v>0</v>
      </c>
      <c r="O96" s="830">
        <v>0</v>
      </c>
      <c r="P96" s="831">
        <f t="shared" si="3"/>
        <v>0</v>
      </c>
      <c r="Q96" s="832">
        <f>'Раздел 1'!Q123</f>
        <v>0</v>
      </c>
      <c r="R96" s="833">
        <v>0</v>
      </c>
      <c r="S96" s="834">
        <f t="shared" si="4"/>
        <v>0</v>
      </c>
      <c r="T96" s="835">
        <f>'Раздел 1'!R123</f>
        <v>0</v>
      </c>
      <c r="U96" s="836">
        <v>0</v>
      </c>
      <c r="V96" s="837">
        <f t="shared" si="5"/>
        <v>0</v>
      </c>
      <c r="W96" s="838"/>
      <c r="X96" s="839"/>
      <c r="Y96" s="840"/>
    </row>
    <row r="97" spans="1:25" s="841" customFormat="1" ht="24.75" customHeight="1" x14ac:dyDescent="0.25">
      <c r="A97" s="842" t="str">
        <f>'Раздел 1'!C124</f>
        <v>925 0 00 00 000 00 0000 150</v>
      </c>
      <c r="B97" s="827">
        <f>'Раздел 1'!D124</f>
        <v>0</v>
      </c>
      <c r="C97" s="827">
        <f>'Раздел 1'!E124</f>
        <v>0</v>
      </c>
      <c r="D97" s="827">
        <f>'Раздел 1'!F124</f>
        <v>0</v>
      </c>
      <c r="E97" s="827">
        <f>'Раздел 1'!G124</f>
        <v>0</v>
      </c>
      <c r="F97" s="827">
        <f>'Раздел 1'!H124</f>
        <v>0</v>
      </c>
      <c r="G97" s="827">
        <f>'Раздел 1'!I124</f>
        <v>0</v>
      </c>
      <c r="H97" s="828">
        <f>'Раздел 1'!J124</f>
        <v>0</v>
      </c>
      <c r="I97" s="829" t="str">
        <f>'Раздел 1'!K124</f>
        <v>х</v>
      </c>
      <c r="J97" s="829" t="str">
        <f>'Раздел 1'!L124</f>
        <v>000</v>
      </c>
      <c r="K97" s="829" t="str">
        <f>'Раздел 1'!M124</f>
        <v>00.00.00</v>
      </c>
      <c r="L97" s="829" t="str">
        <f>'Раздел 1'!N124</f>
        <v>020.00.ХХХ</v>
      </c>
      <c r="M97" s="829" t="str">
        <f>'Раздел 1'!O124</f>
        <v>60.01.00</v>
      </c>
      <c r="N97" s="832">
        <f>'Раздел 1'!P124</f>
        <v>0</v>
      </c>
      <c r="O97" s="830">
        <v>0</v>
      </c>
      <c r="P97" s="831">
        <f t="shared" si="3"/>
        <v>0</v>
      </c>
      <c r="Q97" s="832">
        <f>'Раздел 1'!Q124</f>
        <v>0</v>
      </c>
      <c r="R97" s="833">
        <v>0</v>
      </c>
      <c r="S97" s="834">
        <f t="shared" si="4"/>
        <v>0</v>
      </c>
      <c r="T97" s="835">
        <f>'Раздел 1'!R124</f>
        <v>0</v>
      </c>
      <c r="U97" s="836">
        <v>0</v>
      </c>
      <c r="V97" s="837">
        <f t="shared" si="5"/>
        <v>0</v>
      </c>
      <c r="W97" s="838"/>
      <c r="X97" s="839"/>
      <c r="Y97" s="840"/>
    </row>
    <row r="98" spans="1:25" s="841" customFormat="1" ht="24.75" customHeight="1" x14ac:dyDescent="0.25">
      <c r="A98" s="842" t="str">
        <f>'Раздел 1'!C125</f>
        <v>925 0 00 00 000 00 0000 150</v>
      </c>
      <c r="B98" s="827">
        <f>'Раздел 1'!D125</f>
        <v>0</v>
      </c>
      <c r="C98" s="827">
        <f>'Раздел 1'!E125</f>
        <v>0</v>
      </c>
      <c r="D98" s="827">
        <f>'Раздел 1'!F125</f>
        <v>0</v>
      </c>
      <c r="E98" s="827">
        <f>'Раздел 1'!G125</f>
        <v>0</v>
      </c>
      <c r="F98" s="827">
        <f>'Раздел 1'!H125</f>
        <v>0</v>
      </c>
      <c r="G98" s="827">
        <f>'Раздел 1'!I125</f>
        <v>0</v>
      </c>
      <c r="H98" s="828">
        <f>'Раздел 1'!J125</f>
        <v>0</v>
      </c>
      <c r="I98" s="829" t="str">
        <f>'Раздел 1'!K125</f>
        <v>х</v>
      </c>
      <c r="J98" s="829" t="str">
        <f>'Раздел 1'!L125</f>
        <v>000</v>
      </c>
      <c r="K98" s="829" t="str">
        <f>'Раздел 1'!M125</f>
        <v>00.00.00</v>
      </c>
      <c r="L98" s="829" t="str">
        <f>'Раздел 1'!N125</f>
        <v>060.00.0004</v>
      </c>
      <c r="M98" s="829" t="str">
        <f>'Раздел 1'!O125</f>
        <v>60.01.00</v>
      </c>
      <c r="N98" s="832">
        <f>'Раздел 1'!P125</f>
        <v>0</v>
      </c>
      <c r="O98" s="830">
        <v>0</v>
      </c>
      <c r="P98" s="831">
        <f t="shared" si="3"/>
        <v>0</v>
      </c>
      <c r="Q98" s="832">
        <f>'Раздел 1'!Q125</f>
        <v>93400</v>
      </c>
      <c r="R98" s="833">
        <v>93400</v>
      </c>
      <c r="S98" s="834">
        <f t="shared" si="4"/>
        <v>0</v>
      </c>
      <c r="T98" s="835">
        <f>'Раздел 1'!R125</f>
        <v>0</v>
      </c>
      <c r="U98" s="836">
        <v>0</v>
      </c>
      <c r="V98" s="837">
        <f t="shared" si="5"/>
        <v>0</v>
      </c>
      <c r="W98" s="838"/>
      <c r="X98" s="839"/>
      <c r="Y98" s="840"/>
    </row>
    <row r="99" spans="1:25" s="841" customFormat="1" ht="24.75" customHeight="1" x14ac:dyDescent="0.25">
      <c r="A99" s="842" t="str">
        <f>'Раздел 1'!C126</f>
        <v>925 0 00 00 000 00 0000 150</v>
      </c>
      <c r="B99" s="827">
        <f>'Раздел 1'!D126</f>
        <v>0</v>
      </c>
      <c r="C99" s="827">
        <f>'Раздел 1'!E126</f>
        <v>0</v>
      </c>
      <c r="D99" s="827">
        <f>'Раздел 1'!F126</f>
        <v>0</v>
      </c>
      <c r="E99" s="827">
        <f>'Раздел 1'!G126</f>
        <v>0</v>
      </c>
      <c r="F99" s="827">
        <f>'Раздел 1'!H126</f>
        <v>0</v>
      </c>
      <c r="G99" s="827">
        <f>'Раздел 1'!I126</f>
        <v>0</v>
      </c>
      <c r="H99" s="828">
        <f>'Раздел 1'!J126</f>
        <v>0</v>
      </c>
      <c r="I99" s="829" t="str">
        <f>'Раздел 1'!K126</f>
        <v>х</v>
      </c>
      <c r="J99" s="829" t="str">
        <f>'Раздел 1'!L126</f>
        <v>000</v>
      </c>
      <c r="K99" s="829" t="str">
        <f>'Раздел 1'!M126</f>
        <v>00.00.00</v>
      </c>
      <c r="L99" s="829" t="str">
        <f>'Раздел 1'!N126</f>
        <v>060.00.0005</v>
      </c>
      <c r="M99" s="829" t="str">
        <f>'Раздел 1'!O126</f>
        <v>60.01.00</v>
      </c>
      <c r="N99" s="832">
        <f>'Раздел 1'!P126</f>
        <v>0</v>
      </c>
      <c r="O99" s="830">
        <v>0</v>
      </c>
      <c r="P99" s="831">
        <f t="shared" si="3"/>
        <v>0</v>
      </c>
      <c r="Q99" s="832">
        <f>'Раздел 1'!Q126</f>
        <v>0</v>
      </c>
      <c r="R99" s="833">
        <v>0</v>
      </c>
      <c r="S99" s="834">
        <f t="shared" si="4"/>
        <v>0</v>
      </c>
      <c r="T99" s="835">
        <f>'Раздел 1'!R126</f>
        <v>0</v>
      </c>
      <c r="U99" s="836">
        <v>0</v>
      </c>
      <c r="V99" s="837">
        <f t="shared" si="5"/>
        <v>0</v>
      </c>
      <c r="W99" s="838"/>
      <c r="X99" s="839"/>
      <c r="Y99" s="840"/>
    </row>
    <row r="100" spans="1:25" s="841" customFormat="1" ht="24.75" customHeight="1" x14ac:dyDescent="0.25">
      <c r="A100" s="842" t="str">
        <f>'Раздел 1'!C127</f>
        <v>925 0 00 00 000 00 0000 150</v>
      </c>
      <c r="B100" s="827">
        <f>'Раздел 1'!D127</f>
        <v>0</v>
      </c>
      <c r="C100" s="827">
        <f>'Раздел 1'!E127</f>
        <v>0</v>
      </c>
      <c r="D100" s="827">
        <f>'Раздел 1'!F127</f>
        <v>0</v>
      </c>
      <c r="E100" s="827">
        <f>'Раздел 1'!G127</f>
        <v>0</v>
      </c>
      <c r="F100" s="827">
        <f>'Раздел 1'!H127</f>
        <v>0</v>
      </c>
      <c r="G100" s="827">
        <f>'Раздел 1'!I127</f>
        <v>0</v>
      </c>
      <c r="H100" s="828">
        <f>'Раздел 1'!J127</f>
        <v>0</v>
      </c>
      <c r="I100" s="829" t="str">
        <f>'Раздел 1'!K127</f>
        <v>х</v>
      </c>
      <c r="J100" s="829" t="str">
        <f>'Раздел 1'!L127</f>
        <v>000</v>
      </c>
      <c r="K100" s="829" t="str">
        <f>'Раздел 1'!M127</f>
        <v>00.00.00</v>
      </c>
      <c r="L100" s="829" t="str">
        <f>'Раздел 1'!N127</f>
        <v>060.00.0006</v>
      </c>
      <c r="M100" s="829" t="str">
        <f>'Раздел 1'!O127</f>
        <v>60.01.00</v>
      </c>
      <c r="N100" s="832">
        <f>'Раздел 1'!P127</f>
        <v>0</v>
      </c>
      <c r="O100" s="830">
        <v>0</v>
      </c>
      <c r="P100" s="831">
        <f t="shared" si="3"/>
        <v>0</v>
      </c>
      <c r="Q100" s="832">
        <f>'Раздел 1'!Q127</f>
        <v>0</v>
      </c>
      <c r="R100" s="833">
        <v>0</v>
      </c>
      <c r="S100" s="834">
        <f t="shared" si="4"/>
        <v>0</v>
      </c>
      <c r="T100" s="835">
        <f>'Раздел 1'!R127</f>
        <v>0</v>
      </c>
      <c r="U100" s="836">
        <v>0</v>
      </c>
      <c r="V100" s="837">
        <f t="shared" si="5"/>
        <v>0</v>
      </c>
      <c r="W100" s="838"/>
      <c r="X100" s="839"/>
      <c r="Y100" s="840"/>
    </row>
    <row r="101" spans="1:25" s="841" customFormat="1" ht="24.75" customHeight="1" x14ac:dyDescent="0.25">
      <c r="A101" s="842" t="str">
        <f>'Раздел 1'!C128</f>
        <v>925 0 00 00 000 00 0000 150</v>
      </c>
      <c r="B101" s="827">
        <f>'Раздел 1'!D128</f>
        <v>0</v>
      </c>
      <c r="C101" s="827">
        <f>'Раздел 1'!E128</f>
        <v>0</v>
      </c>
      <c r="D101" s="827">
        <f>'Раздел 1'!F128</f>
        <v>0</v>
      </c>
      <c r="E101" s="827">
        <f>'Раздел 1'!G128</f>
        <v>0</v>
      </c>
      <c r="F101" s="827">
        <f>'Раздел 1'!H128</f>
        <v>0</v>
      </c>
      <c r="G101" s="827">
        <f>'Раздел 1'!I128</f>
        <v>0</v>
      </c>
      <c r="H101" s="828">
        <f>'Раздел 1'!J128</f>
        <v>0</v>
      </c>
      <c r="I101" s="829" t="str">
        <f>'Раздел 1'!K128</f>
        <v>х</v>
      </c>
      <c r="J101" s="829" t="str">
        <f>'Раздел 1'!L128</f>
        <v>000</v>
      </c>
      <c r="K101" s="829" t="str">
        <f>'Раздел 1'!M128</f>
        <v>00.00.00</v>
      </c>
      <c r="L101" s="829" t="str">
        <f>'Раздел 1'!N128</f>
        <v>200.Х.ХХХ</v>
      </c>
      <c r="M101" s="829" t="str">
        <f>'Раздел 1'!O128</f>
        <v>60.01.00</v>
      </c>
      <c r="N101" s="832">
        <f>'Раздел 1'!P128</f>
        <v>0</v>
      </c>
      <c r="O101" s="830">
        <v>0</v>
      </c>
      <c r="P101" s="831">
        <f t="shared" si="3"/>
        <v>0</v>
      </c>
      <c r="Q101" s="832">
        <f>'Раздел 1'!Q128</f>
        <v>0</v>
      </c>
      <c r="R101" s="833">
        <v>0</v>
      </c>
      <c r="S101" s="834">
        <f t="shared" si="4"/>
        <v>0</v>
      </c>
      <c r="T101" s="835">
        <f>'Раздел 1'!R128</f>
        <v>0</v>
      </c>
      <c r="U101" s="836">
        <v>0</v>
      </c>
      <c r="V101" s="837">
        <f t="shared" si="5"/>
        <v>0</v>
      </c>
      <c r="W101" s="838"/>
      <c r="X101" s="839"/>
      <c r="Y101" s="840"/>
    </row>
    <row r="102" spans="1:25" s="841" customFormat="1" ht="24.75" customHeight="1" x14ac:dyDescent="0.25">
      <c r="A102" s="842" t="str">
        <f>'Раздел 1'!C129</f>
        <v>925 0 00 00 000 00 0000 150</v>
      </c>
      <c r="B102" s="827">
        <f>'Раздел 1'!D129</f>
        <v>0</v>
      </c>
      <c r="C102" s="827">
        <f>'Раздел 1'!E129</f>
        <v>0</v>
      </c>
      <c r="D102" s="827">
        <f>'Раздел 1'!F129</f>
        <v>0</v>
      </c>
      <c r="E102" s="827">
        <f>'Раздел 1'!G129</f>
        <v>0</v>
      </c>
      <c r="F102" s="827">
        <f>'Раздел 1'!H129</f>
        <v>0</v>
      </c>
      <c r="G102" s="827">
        <f>'Раздел 1'!I129</f>
        <v>0</v>
      </c>
      <c r="H102" s="828">
        <f>'Раздел 1'!J129</f>
        <v>0</v>
      </c>
      <c r="I102" s="829" t="str">
        <f>'Раздел 1'!K129</f>
        <v>х</v>
      </c>
      <c r="J102" s="829" t="str">
        <f>'Раздел 1'!L129</f>
        <v>000</v>
      </c>
      <c r="K102" s="829" t="str">
        <f>'Раздел 1'!M129</f>
        <v>00.00.00</v>
      </c>
      <c r="L102" s="829" t="str">
        <f>'Раздел 1'!N129</f>
        <v>200.Х.ХХХ</v>
      </c>
      <c r="M102" s="829" t="str">
        <f>'Раздел 1'!O129</f>
        <v>60.03.00</v>
      </c>
      <c r="N102" s="832">
        <f>'Раздел 1'!P129</f>
        <v>0</v>
      </c>
      <c r="O102" s="830">
        <v>0</v>
      </c>
      <c r="P102" s="831">
        <f t="shared" si="3"/>
        <v>0</v>
      </c>
      <c r="Q102" s="832">
        <f>'Раздел 1'!Q129</f>
        <v>0</v>
      </c>
      <c r="R102" s="833">
        <v>0</v>
      </c>
      <c r="S102" s="834">
        <f t="shared" si="4"/>
        <v>0</v>
      </c>
      <c r="T102" s="835">
        <f>'Раздел 1'!R129</f>
        <v>0</v>
      </c>
      <c r="U102" s="836">
        <v>0</v>
      </c>
      <c r="V102" s="837">
        <f t="shared" si="5"/>
        <v>0</v>
      </c>
      <c r="W102" s="838"/>
      <c r="X102" s="839"/>
      <c r="Y102" s="840"/>
    </row>
    <row r="103" spans="1:25" s="841" customFormat="1" ht="24.75" customHeight="1" x14ac:dyDescent="0.25">
      <c r="A103" s="842" t="str">
        <f>'Раздел 1'!C130</f>
        <v>925 0 00 00 000 00 0000 150</v>
      </c>
      <c r="B103" s="827">
        <f>'Раздел 1'!D130</f>
        <v>0</v>
      </c>
      <c r="C103" s="827">
        <f>'Раздел 1'!E130</f>
        <v>0</v>
      </c>
      <c r="D103" s="827">
        <f>'Раздел 1'!F130</f>
        <v>0</v>
      </c>
      <c r="E103" s="827">
        <f>'Раздел 1'!G130</f>
        <v>0</v>
      </c>
      <c r="F103" s="827">
        <f>'Раздел 1'!H130</f>
        <v>0</v>
      </c>
      <c r="G103" s="827">
        <f>'Раздел 1'!I130</f>
        <v>0</v>
      </c>
      <c r="H103" s="828">
        <f>'Раздел 1'!J130</f>
        <v>0</v>
      </c>
      <c r="I103" s="829" t="str">
        <f>'Раздел 1'!K130</f>
        <v>х</v>
      </c>
      <c r="J103" s="829" t="str">
        <f>'Раздел 1'!L130</f>
        <v>000</v>
      </c>
      <c r="K103" s="829" t="str">
        <f>'Раздел 1'!M130</f>
        <v>00.00.00</v>
      </c>
      <c r="L103" s="829" t="str">
        <f>'Раздел 1'!N130</f>
        <v>500.02.0001</v>
      </c>
      <c r="M103" s="829" t="str">
        <f>'Раздел 1'!O130</f>
        <v>60.03.00</v>
      </c>
      <c r="N103" s="832">
        <f>'Раздел 1'!P130</f>
        <v>50000</v>
      </c>
      <c r="O103" s="830">
        <v>50000</v>
      </c>
      <c r="P103" s="831">
        <f t="shared" si="3"/>
        <v>0</v>
      </c>
      <c r="Q103" s="832">
        <f>'Раздел 1'!Q130</f>
        <v>67140</v>
      </c>
      <c r="R103" s="833">
        <v>67140</v>
      </c>
      <c r="S103" s="834">
        <f t="shared" si="4"/>
        <v>0</v>
      </c>
      <c r="T103" s="835">
        <f>'Раздел 1'!R130</f>
        <v>67140</v>
      </c>
      <c r="U103" s="836">
        <v>67140</v>
      </c>
      <c r="V103" s="837">
        <f t="shared" si="5"/>
        <v>0</v>
      </c>
      <c r="W103" s="838"/>
      <c r="X103" s="839"/>
      <c r="Y103" s="840"/>
    </row>
    <row r="104" spans="1:25" s="841" customFormat="1" ht="24.75" customHeight="1" x14ac:dyDescent="0.25">
      <c r="A104" s="842" t="str">
        <f>'Раздел 1'!C131</f>
        <v>925 0 00 00 000 00 0000 150</v>
      </c>
      <c r="B104" s="827">
        <f>'Раздел 1'!D131</f>
        <v>0</v>
      </c>
      <c r="C104" s="827">
        <f>'Раздел 1'!E131</f>
        <v>0</v>
      </c>
      <c r="D104" s="827">
        <f>'Раздел 1'!F131</f>
        <v>0</v>
      </c>
      <c r="E104" s="827">
        <f>'Раздел 1'!G131</f>
        <v>0</v>
      </c>
      <c r="F104" s="827">
        <f>'Раздел 1'!H131</f>
        <v>0</v>
      </c>
      <c r="G104" s="827">
        <f>'Раздел 1'!I131</f>
        <v>0</v>
      </c>
      <c r="H104" s="828">
        <f>'Раздел 1'!J131</f>
        <v>0</v>
      </c>
      <c r="I104" s="829" t="str">
        <f>'Раздел 1'!K131</f>
        <v>х</v>
      </c>
      <c r="J104" s="829" t="str">
        <f>'Раздел 1'!L131</f>
        <v>000</v>
      </c>
      <c r="K104" s="829" t="str">
        <f>'Раздел 1'!M131</f>
        <v>00.00.00</v>
      </c>
      <c r="L104" s="829" t="str">
        <f>'Раздел 1'!N131</f>
        <v>500.02.0002</v>
      </c>
      <c r="M104" s="829" t="str">
        <f>'Раздел 1'!O131</f>
        <v>60.02.00</v>
      </c>
      <c r="N104" s="832">
        <f>'Раздел 1'!P131</f>
        <v>0</v>
      </c>
      <c r="O104" s="830">
        <v>0</v>
      </c>
      <c r="P104" s="831">
        <f t="shared" si="3"/>
        <v>0</v>
      </c>
      <c r="Q104" s="832">
        <f>'Раздел 1'!Q131</f>
        <v>0</v>
      </c>
      <c r="R104" s="833">
        <v>0</v>
      </c>
      <c r="S104" s="834">
        <f t="shared" si="4"/>
        <v>0</v>
      </c>
      <c r="T104" s="835">
        <f>'Раздел 1'!R131</f>
        <v>0</v>
      </c>
      <c r="U104" s="836">
        <v>0</v>
      </c>
      <c r="V104" s="837">
        <f t="shared" si="5"/>
        <v>0</v>
      </c>
      <c r="W104" s="838"/>
      <c r="X104" s="839"/>
      <c r="Y104" s="840"/>
    </row>
    <row r="105" spans="1:25" s="841" customFormat="1" ht="24.75" customHeight="1" x14ac:dyDescent="0.25">
      <c r="A105" s="842" t="str">
        <f>'Раздел 1'!C132</f>
        <v>925 0 00 00 000 00 0000 150</v>
      </c>
      <c r="B105" s="827">
        <f>'Раздел 1'!D132</f>
        <v>0</v>
      </c>
      <c r="C105" s="827">
        <f>'Раздел 1'!E132</f>
        <v>0</v>
      </c>
      <c r="D105" s="827">
        <f>'Раздел 1'!F132</f>
        <v>0</v>
      </c>
      <c r="E105" s="827">
        <f>'Раздел 1'!G132</f>
        <v>0</v>
      </c>
      <c r="F105" s="827">
        <f>'Раздел 1'!H132</f>
        <v>0</v>
      </c>
      <c r="G105" s="827">
        <f>'Раздел 1'!I132</f>
        <v>0</v>
      </c>
      <c r="H105" s="828">
        <f>'Раздел 1'!J132</f>
        <v>0</v>
      </c>
      <c r="I105" s="829" t="str">
        <f>'Раздел 1'!K132</f>
        <v>х</v>
      </c>
      <c r="J105" s="829" t="str">
        <f>'Раздел 1'!L132</f>
        <v>000</v>
      </c>
      <c r="K105" s="829" t="str">
        <f>'Раздел 1'!M132</f>
        <v>00.00.00</v>
      </c>
      <c r="L105" s="829" t="str">
        <f>'Раздел 1'!N132</f>
        <v>500.02.0002</v>
      </c>
      <c r="M105" s="829" t="str">
        <f>'Раздел 1'!O132</f>
        <v>60.03.00</v>
      </c>
      <c r="N105" s="832">
        <f>'Раздел 1'!P132</f>
        <v>0</v>
      </c>
      <c r="O105" s="830">
        <v>0</v>
      </c>
      <c r="P105" s="831">
        <f t="shared" si="3"/>
        <v>0</v>
      </c>
      <c r="Q105" s="832">
        <f>'Раздел 1'!Q132</f>
        <v>0</v>
      </c>
      <c r="R105" s="833">
        <v>0</v>
      </c>
      <c r="S105" s="834">
        <f t="shared" si="4"/>
        <v>0</v>
      </c>
      <c r="T105" s="835">
        <f>'Раздел 1'!R132</f>
        <v>0</v>
      </c>
      <c r="U105" s="836">
        <v>0</v>
      </c>
      <c r="V105" s="837">
        <f t="shared" si="5"/>
        <v>0</v>
      </c>
      <c r="W105" s="838"/>
      <c r="X105" s="839"/>
      <c r="Y105" s="840"/>
    </row>
    <row r="106" spans="1:25" s="841" customFormat="1" ht="24.75" customHeight="1" x14ac:dyDescent="0.25">
      <c r="A106" s="842" t="str">
        <f>'Раздел 1'!C133</f>
        <v>925 0 00 00 000 00 0000 150</v>
      </c>
      <c r="B106" s="827">
        <f>'Раздел 1'!D133</f>
        <v>0</v>
      </c>
      <c r="C106" s="827">
        <f>'Раздел 1'!E133</f>
        <v>0</v>
      </c>
      <c r="D106" s="827">
        <f>'Раздел 1'!F133</f>
        <v>0</v>
      </c>
      <c r="E106" s="827">
        <f>'Раздел 1'!G133</f>
        <v>0</v>
      </c>
      <c r="F106" s="827">
        <f>'Раздел 1'!H133</f>
        <v>0</v>
      </c>
      <c r="G106" s="827">
        <f>'Раздел 1'!I133</f>
        <v>0</v>
      </c>
      <c r="H106" s="828">
        <f>'Раздел 1'!J133</f>
        <v>0</v>
      </c>
      <c r="I106" s="829" t="str">
        <f>'Раздел 1'!K133</f>
        <v>х</v>
      </c>
      <c r="J106" s="829" t="str">
        <f>'Раздел 1'!L133</f>
        <v>000</v>
      </c>
      <c r="K106" s="829" t="str">
        <f>'Раздел 1'!M133</f>
        <v>00.00.00</v>
      </c>
      <c r="L106" s="829" t="str">
        <f>'Раздел 1'!N133</f>
        <v>500.02.0003</v>
      </c>
      <c r="M106" s="829" t="str">
        <f>'Раздел 1'!O133</f>
        <v>60.03.00</v>
      </c>
      <c r="N106" s="832">
        <f>'Раздел 1'!P133</f>
        <v>29112.720000000001</v>
      </c>
      <c r="O106" s="830">
        <v>29112.720000000001</v>
      </c>
      <c r="P106" s="831">
        <f t="shared" si="3"/>
        <v>0</v>
      </c>
      <c r="Q106" s="832">
        <f>'Раздел 1'!Q133</f>
        <v>29112.720000000001</v>
      </c>
      <c r="R106" s="833">
        <v>29112.720000000001</v>
      </c>
      <c r="S106" s="834">
        <f t="shared" si="4"/>
        <v>0</v>
      </c>
      <c r="T106" s="835">
        <f>'Раздел 1'!R133</f>
        <v>29112.720000000001</v>
      </c>
      <c r="U106" s="836">
        <v>29112.720000000001</v>
      </c>
      <c r="V106" s="837">
        <f t="shared" si="5"/>
        <v>0</v>
      </c>
      <c r="W106" s="838"/>
      <c r="X106" s="839"/>
      <c r="Y106" s="840"/>
    </row>
    <row r="107" spans="1:25" s="841" customFormat="1" ht="24.75" customHeight="1" x14ac:dyDescent="0.25">
      <c r="A107" s="842" t="str">
        <f>'Раздел 1'!C134</f>
        <v>925 0 00 00 000 00 0000 150</v>
      </c>
      <c r="B107" s="827">
        <f>'Раздел 1'!D134</f>
        <v>0</v>
      </c>
      <c r="C107" s="827">
        <f>'Раздел 1'!E134</f>
        <v>0</v>
      </c>
      <c r="D107" s="827">
        <f>'Раздел 1'!F134</f>
        <v>0</v>
      </c>
      <c r="E107" s="827">
        <f>'Раздел 1'!G134</f>
        <v>0</v>
      </c>
      <c r="F107" s="827">
        <f>'Раздел 1'!H134</f>
        <v>0</v>
      </c>
      <c r="G107" s="827">
        <f>'Раздел 1'!I134</f>
        <v>0</v>
      </c>
      <c r="H107" s="828">
        <f>'Раздел 1'!J134</f>
        <v>0</v>
      </c>
      <c r="I107" s="829" t="str">
        <f>'Раздел 1'!K134</f>
        <v>х</v>
      </c>
      <c r="J107" s="829" t="str">
        <f>'Раздел 1'!L134</f>
        <v>000</v>
      </c>
      <c r="K107" s="829" t="str">
        <f>'Раздел 1'!M134</f>
        <v>00.00.00</v>
      </c>
      <c r="L107" s="829" t="str">
        <f>'Раздел 1'!N134</f>
        <v>500.02.0004</v>
      </c>
      <c r="M107" s="829" t="str">
        <f>'Раздел 1'!O134</f>
        <v>60.03.00</v>
      </c>
      <c r="N107" s="832">
        <f>'Раздел 1'!P134</f>
        <v>0</v>
      </c>
      <c r="O107" s="830">
        <v>0</v>
      </c>
      <c r="P107" s="831">
        <f t="shared" si="3"/>
        <v>0</v>
      </c>
      <c r="Q107" s="832">
        <f>'Раздел 1'!Q134</f>
        <v>0</v>
      </c>
      <c r="R107" s="833">
        <v>0</v>
      </c>
      <c r="S107" s="834">
        <f t="shared" si="4"/>
        <v>0</v>
      </c>
      <c r="T107" s="835">
        <f>'Раздел 1'!R134</f>
        <v>0</v>
      </c>
      <c r="U107" s="836">
        <v>0</v>
      </c>
      <c r="V107" s="837">
        <f t="shared" si="5"/>
        <v>0</v>
      </c>
      <c r="W107" s="838"/>
      <c r="X107" s="839"/>
      <c r="Y107" s="840"/>
    </row>
    <row r="108" spans="1:25" s="841" customFormat="1" ht="24.75" customHeight="1" x14ac:dyDescent="0.25">
      <c r="A108" s="842" t="str">
        <f>'Раздел 1'!C135</f>
        <v>925 0 00 00 000 00 0000 150</v>
      </c>
      <c r="B108" s="827">
        <f>'Раздел 1'!D135</f>
        <v>0</v>
      </c>
      <c r="C108" s="827">
        <f>'Раздел 1'!E135</f>
        <v>0</v>
      </c>
      <c r="D108" s="827">
        <f>'Раздел 1'!F135</f>
        <v>0</v>
      </c>
      <c r="E108" s="827">
        <f>'Раздел 1'!G135</f>
        <v>0</v>
      </c>
      <c r="F108" s="827">
        <f>'Раздел 1'!H135</f>
        <v>0</v>
      </c>
      <c r="G108" s="827">
        <f>'Раздел 1'!I135</f>
        <v>0</v>
      </c>
      <c r="H108" s="828">
        <f>'Раздел 1'!J135</f>
        <v>0</v>
      </c>
      <c r="I108" s="829" t="str">
        <f>'Раздел 1'!K135</f>
        <v>х</v>
      </c>
      <c r="J108" s="829" t="str">
        <f>'Раздел 1'!L135</f>
        <v>000</v>
      </c>
      <c r="K108" s="829" t="str">
        <f>'Раздел 1'!M135</f>
        <v>00.00.00</v>
      </c>
      <c r="L108" s="829" t="str">
        <f>'Раздел 1'!N135</f>
        <v>500.02.0005</v>
      </c>
      <c r="M108" s="829" t="str">
        <f>'Раздел 1'!O135</f>
        <v>60.02.00</v>
      </c>
      <c r="N108" s="832">
        <f>'Раздел 1'!P135</f>
        <v>791299.23</v>
      </c>
      <c r="O108" s="830">
        <v>791299.23</v>
      </c>
      <c r="P108" s="831">
        <f t="shared" si="3"/>
        <v>0</v>
      </c>
      <c r="Q108" s="832">
        <f>'Раздел 1'!Q135</f>
        <v>886824.83</v>
      </c>
      <c r="R108" s="833">
        <v>886824.83</v>
      </c>
      <c r="S108" s="834">
        <f t="shared" si="4"/>
        <v>0</v>
      </c>
      <c r="T108" s="835">
        <f>'Раздел 1'!R135</f>
        <v>865321.54</v>
      </c>
      <c r="U108" s="836">
        <v>865321.54</v>
      </c>
      <c r="V108" s="837">
        <f t="shared" si="5"/>
        <v>0</v>
      </c>
      <c r="W108" s="838"/>
      <c r="X108" s="839"/>
      <c r="Y108" s="840"/>
    </row>
    <row r="109" spans="1:25" s="841" customFormat="1" ht="24.75" customHeight="1" x14ac:dyDescent="0.25">
      <c r="A109" s="842" t="str">
        <f>'Раздел 1'!C136</f>
        <v>925 0 00 00 000 00 0000 150</v>
      </c>
      <c r="B109" s="827">
        <f>'Раздел 1'!D136</f>
        <v>0</v>
      </c>
      <c r="C109" s="827">
        <f>'Раздел 1'!E136</f>
        <v>0</v>
      </c>
      <c r="D109" s="827">
        <f>'Раздел 1'!F136</f>
        <v>0</v>
      </c>
      <c r="E109" s="827">
        <f>'Раздел 1'!G136</f>
        <v>0</v>
      </c>
      <c r="F109" s="827">
        <f>'Раздел 1'!H136</f>
        <v>0</v>
      </c>
      <c r="G109" s="827">
        <f>'Раздел 1'!I136</f>
        <v>0</v>
      </c>
      <c r="H109" s="828">
        <f>'Раздел 1'!J136</f>
        <v>0</v>
      </c>
      <c r="I109" s="829" t="str">
        <f>'Раздел 1'!K136</f>
        <v>х</v>
      </c>
      <c r="J109" s="829" t="str">
        <f>'Раздел 1'!L136</f>
        <v>000</v>
      </c>
      <c r="K109" s="829" t="str">
        <f>'Раздел 1'!M136</f>
        <v>00.00.00</v>
      </c>
      <c r="L109" s="829" t="str">
        <f>'Раздел 1'!N136</f>
        <v>500.02.0005</v>
      </c>
      <c r="M109" s="829" t="str">
        <f>'Раздел 1'!O136</f>
        <v>60.03.00</v>
      </c>
      <c r="N109" s="832">
        <f>'Раздел 1'!P136</f>
        <v>249883.65</v>
      </c>
      <c r="O109" s="830">
        <v>249883.65</v>
      </c>
      <c r="P109" s="831">
        <f t="shared" si="3"/>
        <v>0</v>
      </c>
      <c r="Q109" s="832">
        <f>'Раздел 1'!Q136</f>
        <v>250128.78</v>
      </c>
      <c r="R109" s="833">
        <v>250128.78</v>
      </c>
      <c r="S109" s="834">
        <f t="shared" si="4"/>
        <v>0</v>
      </c>
      <c r="T109" s="835">
        <f>'Раздел 1'!R136</f>
        <v>244064.22</v>
      </c>
      <c r="U109" s="836">
        <v>244064.22</v>
      </c>
      <c r="V109" s="837">
        <f t="shared" si="5"/>
        <v>0</v>
      </c>
      <c r="W109" s="838"/>
      <c r="X109" s="839"/>
      <c r="Y109" s="840"/>
    </row>
    <row r="110" spans="1:25" s="841" customFormat="1" ht="24.75" customHeight="1" x14ac:dyDescent="0.25">
      <c r="A110" s="842" t="str">
        <f>'Раздел 1'!C137</f>
        <v>925 0 00 00 000 00 0000 150</v>
      </c>
      <c r="B110" s="827">
        <f>'Раздел 1'!D137</f>
        <v>0</v>
      </c>
      <c r="C110" s="827">
        <f>'Раздел 1'!E137</f>
        <v>0</v>
      </c>
      <c r="D110" s="827">
        <f>'Раздел 1'!F137</f>
        <v>0</v>
      </c>
      <c r="E110" s="827">
        <f>'Раздел 1'!G137</f>
        <v>0</v>
      </c>
      <c r="F110" s="827">
        <f>'Раздел 1'!H137</f>
        <v>0</v>
      </c>
      <c r="G110" s="827">
        <f>'Раздел 1'!I137</f>
        <v>0</v>
      </c>
      <c r="H110" s="828">
        <f>'Раздел 1'!J137</f>
        <v>0</v>
      </c>
      <c r="I110" s="829" t="str">
        <f>'Раздел 1'!K137</f>
        <v>х</v>
      </c>
      <c r="J110" s="829" t="str">
        <f>'Раздел 1'!L137</f>
        <v>000</v>
      </c>
      <c r="K110" s="829" t="str">
        <f>'Раздел 1'!M137</f>
        <v>00.00.00</v>
      </c>
      <c r="L110" s="829" t="str">
        <f>'Раздел 1'!N137</f>
        <v>500.02.0006</v>
      </c>
      <c r="M110" s="829" t="str">
        <f>'Раздел 1'!O137</f>
        <v>60.02.00</v>
      </c>
      <c r="N110" s="832">
        <f>'Раздел 1'!P137</f>
        <v>703080</v>
      </c>
      <c r="O110" s="830">
        <v>703080</v>
      </c>
      <c r="P110" s="831">
        <f t="shared" si="3"/>
        <v>0</v>
      </c>
      <c r="Q110" s="832">
        <f>'Раздел 1'!Q137</f>
        <v>703080</v>
      </c>
      <c r="R110" s="833">
        <v>703080</v>
      </c>
      <c r="S110" s="834">
        <f t="shared" si="4"/>
        <v>0</v>
      </c>
      <c r="T110" s="835">
        <f>'Раздел 1'!R137</f>
        <v>703080</v>
      </c>
      <c r="U110" s="836">
        <v>703080</v>
      </c>
      <c r="V110" s="837">
        <f t="shared" si="5"/>
        <v>0</v>
      </c>
      <c r="W110" s="838"/>
      <c r="X110" s="839"/>
      <c r="Y110" s="840"/>
    </row>
    <row r="111" spans="1:25" s="841" customFormat="1" ht="24.75" customHeight="1" x14ac:dyDescent="0.25">
      <c r="A111" s="842" t="str">
        <f>'Раздел 1'!C138</f>
        <v>925 0 00 00 000 00 0000 150</v>
      </c>
      <c r="B111" s="827">
        <f>'Раздел 1'!D138</f>
        <v>0</v>
      </c>
      <c r="C111" s="827">
        <f>'Раздел 1'!E138</f>
        <v>0</v>
      </c>
      <c r="D111" s="827">
        <f>'Раздел 1'!F138</f>
        <v>0</v>
      </c>
      <c r="E111" s="827">
        <f>'Раздел 1'!G138</f>
        <v>0</v>
      </c>
      <c r="F111" s="827">
        <f>'Раздел 1'!H138</f>
        <v>0</v>
      </c>
      <c r="G111" s="827">
        <f>'Раздел 1'!I138</f>
        <v>0</v>
      </c>
      <c r="H111" s="828">
        <f>'Раздел 1'!J138</f>
        <v>0</v>
      </c>
      <c r="I111" s="829" t="str">
        <f>'Раздел 1'!K138</f>
        <v>х</v>
      </c>
      <c r="J111" s="829" t="str">
        <f>'Раздел 1'!L138</f>
        <v>000</v>
      </c>
      <c r="K111" s="829" t="str">
        <f>'Раздел 1'!M138</f>
        <v>00.00.00</v>
      </c>
      <c r="L111" s="829" t="str">
        <f>'Раздел 1'!N138</f>
        <v>500.02.ХХХ</v>
      </c>
      <c r="M111" s="829" t="str">
        <f>'Раздел 1'!O138</f>
        <v>60.03.00</v>
      </c>
      <c r="N111" s="832">
        <f>'Раздел 1'!P138</f>
        <v>0</v>
      </c>
      <c r="O111" s="830">
        <v>0</v>
      </c>
      <c r="P111" s="831">
        <f t="shared" si="3"/>
        <v>0</v>
      </c>
      <c r="Q111" s="832">
        <f>'Раздел 1'!Q138</f>
        <v>0</v>
      </c>
      <c r="R111" s="833">
        <v>0</v>
      </c>
      <c r="S111" s="834">
        <f t="shared" si="4"/>
        <v>0</v>
      </c>
      <c r="T111" s="835">
        <f>'Раздел 1'!R138</f>
        <v>0</v>
      </c>
      <c r="U111" s="836">
        <v>0</v>
      </c>
      <c r="V111" s="837">
        <f t="shared" si="5"/>
        <v>0</v>
      </c>
      <c r="W111" s="838"/>
      <c r="X111" s="839"/>
      <c r="Y111" s="840"/>
    </row>
    <row r="112" spans="1:25" s="841" customFormat="1" ht="24.75" customHeight="1" x14ac:dyDescent="0.25">
      <c r="A112" s="842" t="str">
        <f>'Раздел 1'!C139</f>
        <v>925 0 00 00 000 00 0000 150</v>
      </c>
      <c r="B112" s="827">
        <f>'Раздел 1'!D139</f>
        <v>0</v>
      </c>
      <c r="C112" s="827">
        <f>'Раздел 1'!E139</f>
        <v>0</v>
      </c>
      <c r="D112" s="827">
        <f>'Раздел 1'!F139</f>
        <v>0</v>
      </c>
      <c r="E112" s="827">
        <f>'Раздел 1'!G139</f>
        <v>0</v>
      </c>
      <c r="F112" s="827">
        <f>'Раздел 1'!H139</f>
        <v>0</v>
      </c>
      <c r="G112" s="827">
        <f>'Раздел 1'!I139</f>
        <v>0</v>
      </c>
      <c r="H112" s="828">
        <f>'Раздел 1'!J139</f>
        <v>0</v>
      </c>
      <c r="I112" s="829" t="str">
        <f>'Раздел 1'!K139</f>
        <v>х</v>
      </c>
      <c r="J112" s="829" t="str">
        <f>'Раздел 1'!L139</f>
        <v>000</v>
      </c>
      <c r="K112" s="829" t="str">
        <f>'Раздел 1'!M139</f>
        <v>00.00.00</v>
      </c>
      <c r="L112" s="829" t="str">
        <f>'Раздел 1'!N139</f>
        <v>500.02.ХХХ</v>
      </c>
      <c r="M112" s="829" t="str">
        <f>'Раздел 1'!O139</f>
        <v>60.03.00</v>
      </c>
      <c r="N112" s="832">
        <f>'Раздел 1'!P139</f>
        <v>0</v>
      </c>
      <c r="O112" s="830">
        <v>0</v>
      </c>
      <c r="P112" s="831">
        <f t="shared" si="3"/>
        <v>0</v>
      </c>
      <c r="Q112" s="832">
        <f>'Раздел 1'!Q139</f>
        <v>0</v>
      </c>
      <c r="R112" s="833">
        <v>0</v>
      </c>
      <c r="S112" s="834">
        <f t="shared" si="4"/>
        <v>0</v>
      </c>
      <c r="T112" s="835">
        <f>'Раздел 1'!R139</f>
        <v>0</v>
      </c>
      <c r="U112" s="836">
        <v>0</v>
      </c>
      <c r="V112" s="837">
        <f t="shared" si="5"/>
        <v>0</v>
      </c>
      <c r="W112" s="838"/>
      <c r="X112" s="839"/>
      <c r="Y112" s="840"/>
    </row>
    <row r="113" spans="1:25" s="841" customFormat="1" ht="24.75" customHeight="1" x14ac:dyDescent="0.25">
      <c r="A113" s="842" t="str">
        <f>'Раздел 1'!C140</f>
        <v>925 0 00 00 000 00 0000 150</v>
      </c>
      <c r="B113" s="827">
        <f>'Раздел 1'!D140</f>
        <v>0</v>
      </c>
      <c r="C113" s="827">
        <f>'Раздел 1'!E140</f>
        <v>0</v>
      </c>
      <c r="D113" s="827">
        <f>'Раздел 1'!F140</f>
        <v>0</v>
      </c>
      <c r="E113" s="827">
        <f>'Раздел 1'!G140</f>
        <v>0</v>
      </c>
      <c r="F113" s="827">
        <f>'Раздел 1'!H140</f>
        <v>0</v>
      </c>
      <c r="G113" s="827">
        <f>'Раздел 1'!I140</f>
        <v>0</v>
      </c>
      <c r="H113" s="828">
        <f>'Раздел 1'!J140</f>
        <v>0</v>
      </c>
      <c r="I113" s="829" t="str">
        <f>'Раздел 1'!K140</f>
        <v>х</v>
      </c>
      <c r="J113" s="829" t="str">
        <f>'Раздел 1'!L140</f>
        <v>000</v>
      </c>
      <c r="K113" s="829" t="str">
        <f>'Раздел 1'!M140</f>
        <v>00.00.00</v>
      </c>
      <c r="L113" s="829" t="str">
        <f>'Раздел 1'!N140</f>
        <v>500.02.ХХХ</v>
      </c>
      <c r="M113" s="829" t="str">
        <f>'Раздел 1'!O140</f>
        <v>60.03.00</v>
      </c>
      <c r="N113" s="832">
        <f>'Раздел 1'!P140</f>
        <v>0</v>
      </c>
      <c r="O113" s="830">
        <v>0</v>
      </c>
      <c r="P113" s="831">
        <f t="shared" si="3"/>
        <v>0</v>
      </c>
      <c r="Q113" s="832">
        <f>'Раздел 1'!Q140</f>
        <v>0</v>
      </c>
      <c r="R113" s="833">
        <v>0</v>
      </c>
      <c r="S113" s="834">
        <f t="shared" si="4"/>
        <v>0</v>
      </c>
      <c r="T113" s="835">
        <f>'Раздел 1'!R140</f>
        <v>0</v>
      </c>
      <c r="U113" s="836">
        <v>0</v>
      </c>
      <c r="V113" s="837">
        <f t="shared" si="5"/>
        <v>0</v>
      </c>
      <c r="W113" s="838"/>
      <c r="X113" s="839"/>
      <c r="Y113" s="840"/>
    </row>
    <row r="114" spans="1:25" s="841" customFormat="1" ht="24.75" customHeight="1" x14ac:dyDescent="0.25">
      <c r="A114" s="842" t="str">
        <f>'Раздел 1'!C141</f>
        <v>925 0 00 00 000 00 0000 150</v>
      </c>
      <c r="B114" s="827">
        <f>'Раздел 1'!D141</f>
        <v>0</v>
      </c>
      <c r="C114" s="827">
        <f>'Раздел 1'!E141</f>
        <v>0</v>
      </c>
      <c r="D114" s="827">
        <f>'Раздел 1'!F141</f>
        <v>0</v>
      </c>
      <c r="E114" s="827">
        <f>'Раздел 1'!G141</f>
        <v>0</v>
      </c>
      <c r="F114" s="827">
        <f>'Раздел 1'!H141</f>
        <v>0</v>
      </c>
      <c r="G114" s="827">
        <f>'Раздел 1'!I141</f>
        <v>0</v>
      </c>
      <c r="H114" s="828">
        <f>'Раздел 1'!J141</f>
        <v>0</v>
      </c>
      <c r="I114" s="829" t="str">
        <f>'Раздел 1'!K141</f>
        <v>х</v>
      </c>
      <c r="J114" s="829" t="str">
        <f>'Раздел 1'!L141</f>
        <v>000</v>
      </c>
      <c r="K114" s="829" t="str">
        <f>'Раздел 1'!M141</f>
        <v>00.00.00</v>
      </c>
      <c r="L114" s="829" t="str">
        <f>'Раздел 1'!N141</f>
        <v>500.02.ХХХ</v>
      </c>
      <c r="M114" s="829" t="str">
        <f>'Раздел 1'!O141</f>
        <v>60.03.00</v>
      </c>
      <c r="N114" s="832">
        <f>'Раздел 1'!P141</f>
        <v>0</v>
      </c>
      <c r="O114" s="830">
        <v>0</v>
      </c>
      <c r="P114" s="831">
        <f t="shared" si="3"/>
        <v>0</v>
      </c>
      <c r="Q114" s="832">
        <f>'Раздел 1'!Q141</f>
        <v>0</v>
      </c>
      <c r="R114" s="833">
        <v>0</v>
      </c>
      <c r="S114" s="834">
        <f t="shared" si="4"/>
        <v>0</v>
      </c>
      <c r="T114" s="835">
        <f>'Раздел 1'!R141</f>
        <v>0</v>
      </c>
      <c r="U114" s="836">
        <v>0</v>
      </c>
      <c r="V114" s="837">
        <f t="shared" si="5"/>
        <v>0</v>
      </c>
      <c r="W114" s="838"/>
      <c r="X114" s="839"/>
      <c r="Y114" s="840"/>
    </row>
    <row r="115" spans="1:25" s="841" customFormat="1" ht="24.75" customHeight="1" x14ac:dyDescent="0.25">
      <c r="A115" s="842" t="str">
        <f>'Раздел 1'!C142</f>
        <v>925 0 00 00 000 00 0000 150</v>
      </c>
      <c r="B115" s="827">
        <f>'Раздел 1'!D142</f>
        <v>0</v>
      </c>
      <c r="C115" s="827">
        <f>'Раздел 1'!E142</f>
        <v>0</v>
      </c>
      <c r="D115" s="827">
        <f>'Раздел 1'!F142</f>
        <v>0</v>
      </c>
      <c r="E115" s="827">
        <f>'Раздел 1'!G142</f>
        <v>0</v>
      </c>
      <c r="F115" s="827">
        <f>'Раздел 1'!H142</f>
        <v>0</v>
      </c>
      <c r="G115" s="827">
        <f>'Раздел 1'!I142</f>
        <v>0</v>
      </c>
      <c r="H115" s="828">
        <f>'Раздел 1'!J142</f>
        <v>0</v>
      </c>
      <c r="I115" s="829" t="str">
        <f>'Раздел 1'!K142</f>
        <v>х</v>
      </c>
      <c r="J115" s="829" t="str">
        <f>'Раздел 1'!L142</f>
        <v>000</v>
      </c>
      <c r="K115" s="829" t="str">
        <f>'Раздел 1'!M142</f>
        <v>00.00.00</v>
      </c>
      <c r="L115" s="829" t="str">
        <f>'Раздел 1'!N142</f>
        <v>500.02.ХХХ</v>
      </c>
      <c r="M115" s="829" t="str">
        <f>'Раздел 1'!O142</f>
        <v>60.03.00</v>
      </c>
      <c r="N115" s="832">
        <f>'Раздел 1'!P142</f>
        <v>0</v>
      </c>
      <c r="O115" s="830">
        <v>0</v>
      </c>
      <c r="P115" s="831">
        <f t="shared" si="3"/>
        <v>0</v>
      </c>
      <c r="Q115" s="832">
        <f>'Раздел 1'!Q142</f>
        <v>0</v>
      </c>
      <c r="R115" s="833">
        <v>0</v>
      </c>
      <c r="S115" s="834">
        <f t="shared" si="4"/>
        <v>0</v>
      </c>
      <c r="T115" s="835">
        <f>'Раздел 1'!R142</f>
        <v>0</v>
      </c>
      <c r="U115" s="836">
        <v>0</v>
      </c>
      <c r="V115" s="837">
        <f t="shared" si="5"/>
        <v>0</v>
      </c>
      <c r="W115" s="838"/>
      <c r="X115" s="839"/>
      <c r="Y115" s="840"/>
    </row>
    <row r="116" spans="1:25" s="841" customFormat="1" ht="24.75" customHeight="1" x14ac:dyDescent="0.25">
      <c r="A116" s="842" t="str">
        <f>'Раздел 1'!C143</f>
        <v>925 0 00 00 000 00 0000 150</v>
      </c>
      <c r="B116" s="827">
        <f>'Раздел 1'!D143</f>
        <v>0</v>
      </c>
      <c r="C116" s="827">
        <f>'Раздел 1'!E143</f>
        <v>0</v>
      </c>
      <c r="D116" s="827">
        <f>'Раздел 1'!F143</f>
        <v>0</v>
      </c>
      <c r="E116" s="827">
        <f>'Раздел 1'!G143</f>
        <v>0</v>
      </c>
      <c r="F116" s="827">
        <f>'Раздел 1'!H143</f>
        <v>0</v>
      </c>
      <c r="G116" s="827">
        <f>'Раздел 1'!I143</f>
        <v>0</v>
      </c>
      <c r="H116" s="828">
        <f>'Раздел 1'!J143</f>
        <v>0</v>
      </c>
      <c r="I116" s="829" t="str">
        <f>'Раздел 1'!K143</f>
        <v>х</v>
      </c>
      <c r="J116" s="829" t="str">
        <f>'Раздел 1'!L143</f>
        <v>000</v>
      </c>
      <c r="K116" s="829" t="str">
        <f>'Раздел 1'!M143</f>
        <v>00.00.00</v>
      </c>
      <c r="L116" s="829" t="str">
        <f>'Раздел 1'!N143</f>
        <v>500.03.0001</v>
      </c>
      <c r="M116" s="829" t="str">
        <f>'Раздел 1'!O143</f>
        <v>60.03.00</v>
      </c>
      <c r="N116" s="832">
        <f>'Раздел 1'!P143</f>
        <v>0</v>
      </c>
      <c r="O116" s="830">
        <v>0</v>
      </c>
      <c r="P116" s="831">
        <f t="shared" si="3"/>
        <v>0</v>
      </c>
      <c r="Q116" s="832">
        <f>'Раздел 1'!Q143</f>
        <v>0</v>
      </c>
      <c r="R116" s="833">
        <v>0</v>
      </c>
      <c r="S116" s="834">
        <f t="shared" si="4"/>
        <v>0</v>
      </c>
      <c r="T116" s="835">
        <f>'Раздел 1'!R143</f>
        <v>0</v>
      </c>
      <c r="U116" s="836">
        <v>0</v>
      </c>
      <c r="V116" s="837">
        <f t="shared" si="5"/>
        <v>0</v>
      </c>
      <c r="W116" s="838"/>
      <c r="X116" s="839"/>
      <c r="Y116" s="840"/>
    </row>
    <row r="117" spans="1:25" s="841" customFormat="1" ht="24.75" customHeight="1" x14ac:dyDescent="0.25">
      <c r="A117" s="842" t="str">
        <f>'Раздел 1'!C144</f>
        <v>925 0 00 00 000 00 0000 150</v>
      </c>
      <c r="B117" s="827">
        <f>'Раздел 1'!D144</f>
        <v>0</v>
      </c>
      <c r="C117" s="827">
        <f>'Раздел 1'!E144</f>
        <v>0</v>
      </c>
      <c r="D117" s="827">
        <f>'Раздел 1'!F144</f>
        <v>0</v>
      </c>
      <c r="E117" s="827">
        <f>'Раздел 1'!G144</f>
        <v>0</v>
      </c>
      <c r="F117" s="827">
        <f>'Раздел 1'!H144</f>
        <v>0</v>
      </c>
      <c r="G117" s="827">
        <f>'Раздел 1'!I144</f>
        <v>0</v>
      </c>
      <c r="H117" s="828">
        <f>'Раздел 1'!J144</f>
        <v>0</v>
      </c>
      <c r="I117" s="829" t="str">
        <f>'Раздел 1'!K144</f>
        <v>х</v>
      </c>
      <c r="J117" s="829" t="str">
        <f>'Раздел 1'!L144</f>
        <v>000</v>
      </c>
      <c r="K117" s="829" t="str">
        <f>'Раздел 1'!M144</f>
        <v>00.00.00</v>
      </c>
      <c r="L117" s="829" t="str">
        <f>'Раздел 1'!N144</f>
        <v>500.03.0002</v>
      </c>
      <c r="M117" s="829" t="str">
        <f>'Раздел 1'!O144</f>
        <v>60.03.00</v>
      </c>
      <c r="N117" s="832">
        <f>'Раздел 1'!P144</f>
        <v>0</v>
      </c>
      <c r="O117" s="830">
        <v>0</v>
      </c>
      <c r="P117" s="831">
        <f t="shared" si="3"/>
        <v>0</v>
      </c>
      <c r="Q117" s="832">
        <f>'Раздел 1'!Q144</f>
        <v>1774000</v>
      </c>
      <c r="R117" s="833">
        <v>1774000</v>
      </c>
      <c r="S117" s="834">
        <f t="shared" si="4"/>
        <v>0</v>
      </c>
      <c r="T117" s="835">
        <f>'Раздел 1'!R144</f>
        <v>0</v>
      </c>
      <c r="U117" s="836">
        <v>0</v>
      </c>
      <c r="V117" s="837">
        <f t="shared" si="5"/>
        <v>0</v>
      </c>
      <c r="W117" s="838"/>
      <c r="X117" s="839"/>
      <c r="Y117" s="840"/>
    </row>
    <row r="118" spans="1:25" s="841" customFormat="1" ht="24.75" customHeight="1" x14ac:dyDescent="0.25">
      <c r="A118" s="842" t="str">
        <f>'Раздел 1'!C145</f>
        <v>925 0 00 00 000 00 0000 150</v>
      </c>
      <c r="B118" s="827">
        <f>'Раздел 1'!D145</f>
        <v>0</v>
      </c>
      <c r="C118" s="827">
        <f>'Раздел 1'!E145</f>
        <v>0</v>
      </c>
      <c r="D118" s="827">
        <f>'Раздел 1'!F145</f>
        <v>0</v>
      </c>
      <c r="E118" s="827">
        <f>'Раздел 1'!G145</f>
        <v>0</v>
      </c>
      <c r="F118" s="827">
        <f>'Раздел 1'!H145</f>
        <v>0</v>
      </c>
      <c r="G118" s="827">
        <f>'Раздел 1'!I145</f>
        <v>0</v>
      </c>
      <c r="H118" s="828">
        <f>'Раздел 1'!J145</f>
        <v>0</v>
      </c>
      <c r="I118" s="829" t="str">
        <f>'Раздел 1'!K145</f>
        <v>х</v>
      </c>
      <c r="J118" s="829" t="str">
        <f>'Раздел 1'!L145</f>
        <v>000</v>
      </c>
      <c r="K118" s="829" t="str">
        <f>'Раздел 1'!M145</f>
        <v>00.00.00</v>
      </c>
      <c r="L118" s="829" t="str">
        <f>'Раздел 1'!N145</f>
        <v>500.03.ХХХ</v>
      </c>
      <c r="M118" s="829" t="str">
        <f>'Раздел 1'!O145</f>
        <v>60.03.00</v>
      </c>
      <c r="N118" s="832">
        <f>'Раздел 1'!P145</f>
        <v>0</v>
      </c>
      <c r="O118" s="830">
        <v>0</v>
      </c>
      <c r="P118" s="831">
        <f t="shared" si="3"/>
        <v>0</v>
      </c>
      <c r="Q118" s="832">
        <f>'Раздел 1'!Q145</f>
        <v>0</v>
      </c>
      <c r="R118" s="833">
        <v>0</v>
      </c>
      <c r="S118" s="834">
        <f t="shared" si="4"/>
        <v>0</v>
      </c>
      <c r="T118" s="835">
        <f>'Раздел 1'!R145</f>
        <v>0</v>
      </c>
      <c r="U118" s="836">
        <v>0</v>
      </c>
      <c r="V118" s="837">
        <f t="shared" si="5"/>
        <v>0</v>
      </c>
      <c r="W118" s="838"/>
      <c r="X118" s="839"/>
      <c r="Y118" s="840"/>
    </row>
    <row r="119" spans="1:25" s="841" customFormat="1" ht="24.75" customHeight="1" x14ac:dyDescent="0.25">
      <c r="A119" s="842" t="str">
        <f>'Раздел 1'!C146</f>
        <v>925 0 00 00 000 00 0000 150</v>
      </c>
      <c r="B119" s="827">
        <f>'Раздел 1'!D146</f>
        <v>0</v>
      </c>
      <c r="C119" s="827">
        <f>'Раздел 1'!E146</f>
        <v>0</v>
      </c>
      <c r="D119" s="827">
        <f>'Раздел 1'!F146</f>
        <v>0</v>
      </c>
      <c r="E119" s="827">
        <f>'Раздел 1'!G146</f>
        <v>0</v>
      </c>
      <c r="F119" s="827">
        <f>'Раздел 1'!H146</f>
        <v>0</v>
      </c>
      <c r="G119" s="827">
        <f>'Раздел 1'!I146</f>
        <v>0</v>
      </c>
      <c r="H119" s="828">
        <f>'Раздел 1'!J146</f>
        <v>0</v>
      </c>
      <c r="I119" s="829" t="str">
        <f>'Раздел 1'!K146</f>
        <v>х</v>
      </c>
      <c r="J119" s="829" t="str">
        <f>'Раздел 1'!L146</f>
        <v>000</v>
      </c>
      <c r="K119" s="829" t="str">
        <f>'Раздел 1'!M146</f>
        <v>00.00.00</v>
      </c>
      <c r="L119" s="829" t="str">
        <f>'Раздел 1'!N146</f>
        <v>500.03.ХХХ</v>
      </c>
      <c r="M119" s="829" t="str">
        <f>'Раздел 1'!O146</f>
        <v>60.03.00</v>
      </c>
      <c r="N119" s="832">
        <f>'Раздел 1'!P146</f>
        <v>0</v>
      </c>
      <c r="O119" s="830">
        <v>0</v>
      </c>
      <c r="P119" s="831">
        <f t="shared" si="3"/>
        <v>0</v>
      </c>
      <c r="Q119" s="832">
        <f>'Раздел 1'!Q146</f>
        <v>0</v>
      </c>
      <c r="R119" s="833">
        <v>0</v>
      </c>
      <c r="S119" s="834">
        <f t="shared" si="4"/>
        <v>0</v>
      </c>
      <c r="T119" s="835">
        <f>'Раздел 1'!R146</f>
        <v>0</v>
      </c>
      <c r="U119" s="836">
        <v>0</v>
      </c>
      <c r="V119" s="837">
        <f t="shared" si="5"/>
        <v>0</v>
      </c>
      <c r="W119" s="838"/>
      <c r="X119" s="839"/>
      <c r="Y119" s="840"/>
    </row>
    <row r="120" spans="1:25" s="841" customFormat="1" ht="24.75" customHeight="1" x14ac:dyDescent="0.25">
      <c r="A120" s="842" t="str">
        <f>'Раздел 1'!C147</f>
        <v>925 0 00 00 000 00 0000 150</v>
      </c>
      <c r="B120" s="827">
        <f>'Раздел 1'!D147</f>
        <v>0</v>
      </c>
      <c r="C120" s="827">
        <f>'Раздел 1'!E147</f>
        <v>0</v>
      </c>
      <c r="D120" s="827">
        <f>'Раздел 1'!F147</f>
        <v>0</v>
      </c>
      <c r="E120" s="827">
        <f>'Раздел 1'!G147</f>
        <v>0</v>
      </c>
      <c r="F120" s="827">
        <f>'Раздел 1'!H147</f>
        <v>0</v>
      </c>
      <c r="G120" s="827">
        <f>'Раздел 1'!I147</f>
        <v>0</v>
      </c>
      <c r="H120" s="828">
        <f>'Раздел 1'!J147</f>
        <v>0</v>
      </c>
      <c r="I120" s="829" t="str">
        <f>'Раздел 1'!K147</f>
        <v>х</v>
      </c>
      <c r="J120" s="829" t="str">
        <f>'Раздел 1'!L147</f>
        <v>000</v>
      </c>
      <c r="K120" s="829" t="str">
        <f>'Раздел 1'!M147</f>
        <v>00.00.00</v>
      </c>
      <c r="L120" s="829" t="str">
        <f>'Раздел 1'!N147</f>
        <v>500.03.ХХХ</v>
      </c>
      <c r="M120" s="829" t="str">
        <f>'Раздел 1'!O147</f>
        <v>60.03.00</v>
      </c>
      <c r="N120" s="832">
        <f>'Раздел 1'!P147</f>
        <v>0</v>
      </c>
      <c r="O120" s="830">
        <v>0</v>
      </c>
      <c r="P120" s="831">
        <f t="shared" si="3"/>
        <v>0</v>
      </c>
      <c r="Q120" s="832">
        <f>'Раздел 1'!Q147</f>
        <v>0</v>
      </c>
      <c r="R120" s="833">
        <v>0</v>
      </c>
      <c r="S120" s="834">
        <f t="shared" si="4"/>
        <v>0</v>
      </c>
      <c r="T120" s="835">
        <f>'Раздел 1'!R147</f>
        <v>0</v>
      </c>
      <c r="U120" s="836">
        <v>0</v>
      </c>
      <c r="V120" s="837">
        <f t="shared" si="5"/>
        <v>0</v>
      </c>
      <c r="W120" s="838"/>
      <c r="X120" s="839"/>
      <c r="Y120" s="840"/>
    </row>
    <row r="121" spans="1:25" s="841" customFormat="1" ht="24.75" customHeight="1" x14ac:dyDescent="0.25">
      <c r="A121" s="842" t="str">
        <f>'Раздел 1'!C148</f>
        <v>925 0 00 00 000 00 0000 150</v>
      </c>
      <c r="B121" s="827">
        <f>'Раздел 1'!D148</f>
        <v>0</v>
      </c>
      <c r="C121" s="827">
        <f>'Раздел 1'!E148</f>
        <v>0</v>
      </c>
      <c r="D121" s="827">
        <f>'Раздел 1'!F148</f>
        <v>0</v>
      </c>
      <c r="E121" s="827">
        <f>'Раздел 1'!G148</f>
        <v>0</v>
      </c>
      <c r="F121" s="827">
        <f>'Раздел 1'!H148</f>
        <v>0</v>
      </c>
      <c r="G121" s="827">
        <f>'Раздел 1'!I148</f>
        <v>0</v>
      </c>
      <c r="H121" s="828">
        <f>'Раздел 1'!J148</f>
        <v>0</v>
      </c>
      <c r="I121" s="829" t="str">
        <f>'Раздел 1'!K148</f>
        <v>х</v>
      </c>
      <c r="J121" s="829" t="str">
        <f>'Раздел 1'!L148</f>
        <v>000</v>
      </c>
      <c r="K121" s="829" t="str">
        <f>'Раздел 1'!M148</f>
        <v>00.00.00</v>
      </c>
      <c r="L121" s="829" t="str">
        <f>'Раздел 1'!N148</f>
        <v>500.03.ХХХ</v>
      </c>
      <c r="M121" s="829" t="str">
        <f>'Раздел 1'!O148</f>
        <v>60.03.00</v>
      </c>
      <c r="N121" s="832">
        <f>'Раздел 1'!P148</f>
        <v>0</v>
      </c>
      <c r="O121" s="830">
        <v>0</v>
      </c>
      <c r="P121" s="831">
        <f t="shared" si="3"/>
        <v>0</v>
      </c>
      <c r="Q121" s="832">
        <f>'Раздел 1'!Q148</f>
        <v>0</v>
      </c>
      <c r="R121" s="833">
        <v>0</v>
      </c>
      <c r="S121" s="834">
        <f t="shared" si="4"/>
        <v>0</v>
      </c>
      <c r="T121" s="835">
        <f>'Раздел 1'!R148</f>
        <v>0</v>
      </c>
      <c r="U121" s="836">
        <v>0</v>
      </c>
      <c r="V121" s="837">
        <f t="shared" si="5"/>
        <v>0</v>
      </c>
      <c r="W121" s="838"/>
      <c r="X121" s="839"/>
      <c r="Y121" s="840"/>
    </row>
    <row r="122" spans="1:25" s="841" customFormat="1" ht="24.75" customHeight="1" x14ac:dyDescent="0.25">
      <c r="A122" s="842" t="str">
        <f>'Раздел 1'!C149</f>
        <v>925 0 00 00 000 00 0000 150</v>
      </c>
      <c r="B122" s="827">
        <f>'Раздел 1'!D149</f>
        <v>0</v>
      </c>
      <c r="C122" s="827">
        <f>'Раздел 1'!E149</f>
        <v>0</v>
      </c>
      <c r="D122" s="827">
        <f>'Раздел 1'!F149</f>
        <v>0</v>
      </c>
      <c r="E122" s="827">
        <f>'Раздел 1'!G149</f>
        <v>0</v>
      </c>
      <c r="F122" s="827">
        <f>'Раздел 1'!H149</f>
        <v>0</v>
      </c>
      <c r="G122" s="827">
        <f>'Раздел 1'!I149</f>
        <v>0</v>
      </c>
      <c r="H122" s="828">
        <f>'Раздел 1'!J149</f>
        <v>0</v>
      </c>
      <c r="I122" s="829" t="str">
        <f>'Раздел 1'!K149</f>
        <v>х</v>
      </c>
      <c r="J122" s="829" t="str">
        <f>'Раздел 1'!L149</f>
        <v>000</v>
      </c>
      <c r="K122" s="829" t="str">
        <f>'Раздел 1'!M149</f>
        <v>00.00.00</v>
      </c>
      <c r="L122" s="829" t="str">
        <f>'Раздел 1'!N149</f>
        <v>500.03.ХХХ</v>
      </c>
      <c r="M122" s="829" t="str">
        <f>'Раздел 1'!O149</f>
        <v>60.03.00</v>
      </c>
      <c r="N122" s="832">
        <f>'Раздел 1'!P149</f>
        <v>0</v>
      </c>
      <c r="O122" s="830">
        <v>0</v>
      </c>
      <c r="P122" s="831">
        <f t="shared" si="3"/>
        <v>0</v>
      </c>
      <c r="Q122" s="832">
        <f>'Раздел 1'!Q149</f>
        <v>0</v>
      </c>
      <c r="R122" s="833">
        <v>0</v>
      </c>
      <c r="S122" s="834">
        <f t="shared" si="4"/>
        <v>0</v>
      </c>
      <c r="T122" s="835">
        <f>'Раздел 1'!R149</f>
        <v>0</v>
      </c>
      <c r="U122" s="836">
        <v>0</v>
      </c>
      <c r="V122" s="837">
        <f t="shared" si="5"/>
        <v>0</v>
      </c>
      <c r="W122" s="838"/>
      <c r="X122" s="839"/>
      <c r="Y122" s="840"/>
    </row>
    <row r="123" spans="1:25" s="841" customFormat="1" ht="24.75" customHeight="1" x14ac:dyDescent="0.25">
      <c r="A123" s="842" t="str">
        <f>'Раздел 1'!C150</f>
        <v>925 0 00 00 000 00 0000 150</v>
      </c>
      <c r="B123" s="827">
        <f>'Раздел 1'!D150</f>
        <v>0</v>
      </c>
      <c r="C123" s="827">
        <f>'Раздел 1'!E150</f>
        <v>0</v>
      </c>
      <c r="D123" s="827">
        <f>'Раздел 1'!F150</f>
        <v>0</v>
      </c>
      <c r="E123" s="827">
        <f>'Раздел 1'!G150</f>
        <v>0</v>
      </c>
      <c r="F123" s="827">
        <f>'Раздел 1'!H150</f>
        <v>0</v>
      </c>
      <c r="G123" s="827">
        <f>'Раздел 1'!I150</f>
        <v>0</v>
      </c>
      <c r="H123" s="828">
        <f>'Раздел 1'!J150</f>
        <v>0</v>
      </c>
      <c r="I123" s="829" t="str">
        <f>'Раздел 1'!K150</f>
        <v>х</v>
      </c>
      <c r="J123" s="829" t="str">
        <f>'Раздел 1'!L150</f>
        <v>000</v>
      </c>
      <c r="K123" s="829" t="str">
        <f>'Раздел 1'!M150</f>
        <v>00.00.00</v>
      </c>
      <c r="L123" s="829" t="str">
        <f>'Раздел 1'!N150</f>
        <v>500.05.0002</v>
      </c>
      <c r="M123" s="829" t="str">
        <f>'Раздел 1'!O150</f>
        <v>60.03.00</v>
      </c>
      <c r="N123" s="832">
        <f>'Раздел 1'!P150</f>
        <v>253024.8</v>
      </c>
      <c r="O123" s="830">
        <v>253024.8</v>
      </c>
      <c r="P123" s="831">
        <f t="shared" si="3"/>
        <v>0</v>
      </c>
      <c r="Q123" s="832">
        <f>'Раздел 1'!Q150</f>
        <v>236362</v>
      </c>
      <c r="R123" s="833">
        <v>236362</v>
      </c>
      <c r="S123" s="834">
        <f t="shared" si="4"/>
        <v>0</v>
      </c>
      <c r="T123" s="835">
        <f>'Раздел 1'!R150</f>
        <v>236362</v>
      </c>
      <c r="U123" s="836">
        <v>236362</v>
      </c>
      <c r="V123" s="837">
        <f t="shared" si="5"/>
        <v>0</v>
      </c>
      <c r="W123" s="838"/>
      <c r="X123" s="839"/>
      <c r="Y123" s="840"/>
    </row>
    <row r="124" spans="1:25" s="841" customFormat="1" ht="24.75" customHeight="1" x14ac:dyDescent="0.25">
      <c r="A124" s="842" t="str">
        <f>'Раздел 1'!C151</f>
        <v>925 0 00 00 000 00 0000 150</v>
      </c>
      <c r="B124" s="827">
        <f>'Раздел 1'!D151</f>
        <v>0</v>
      </c>
      <c r="C124" s="827">
        <f>'Раздел 1'!E151</f>
        <v>0</v>
      </c>
      <c r="D124" s="827">
        <f>'Раздел 1'!F151</f>
        <v>0</v>
      </c>
      <c r="E124" s="827">
        <f>'Раздел 1'!G151</f>
        <v>0</v>
      </c>
      <c r="F124" s="827">
        <f>'Раздел 1'!H151</f>
        <v>0</v>
      </c>
      <c r="G124" s="827">
        <f>'Раздел 1'!I151</f>
        <v>0</v>
      </c>
      <c r="H124" s="828">
        <f>'Раздел 1'!J151</f>
        <v>0</v>
      </c>
      <c r="I124" s="829" t="str">
        <f>'Раздел 1'!K151</f>
        <v>х</v>
      </c>
      <c r="J124" s="829" t="str">
        <f>'Раздел 1'!L151</f>
        <v>000</v>
      </c>
      <c r="K124" s="829" t="str">
        <f>'Раздел 1'!M151</f>
        <v>00.00.00</v>
      </c>
      <c r="L124" s="829" t="str">
        <f>'Раздел 1'!N151</f>
        <v>500.05.ХХХ</v>
      </c>
      <c r="M124" s="829" t="str">
        <f>'Раздел 1'!O151</f>
        <v>60.03.00</v>
      </c>
      <c r="N124" s="832">
        <f>'Раздел 1'!P151</f>
        <v>0</v>
      </c>
      <c r="O124" s="830">
        <v>0</v>
      </c>
      <c r="P124" s="831">
        <f t="shared" si="3"/>
        <v>0</v>
      </c>
      <c r="Q124" s="832">
        <f>'Раздел 1'!Q151</f>
        <v>0</v>
      </c>
      <c r="R124" s="833">
        <v>0</v>
      </c>
      <c r="S124" s="834">
        <f t="shared" si="4"/>
        <v>0</v>
      </c>
      <c r="T124" s="835">
        <f>'Раздел 1'!R151</f>
        <v>0</v>
      </c>
      <c r="U124" s="836">
        <v>0</v>
      </c>
      <c r="V124" s="837">
        <f t="shared" si="5"/>
        <v>0</v>
      </c>
      <c r="W124" s="838"/>
      <c r="X124" s="839"/>
      <c r="Y124" s="840"/>
    </row>
    <row r="125" spans="1:25" s="841" customFormat="1" ht="24.75" customHeight="1" x14ac:dyDescent="0.25">
      <c r="A125" s="842" t="str">
        <f>'Раздел 1'!C152</f>
        <v>925 0 00 00 000 00 0000 150</v>
      </c>
      <c r="B125" s="827">
        <f>'Раздел 1'!D152</f>
        <v>0</v>
      </c>
      <c r="C125" s="827">
        <f>'Раздел 1'!E152</f>
        <v>0</v>
      </c>
      <c r="D125" s="827">
        <f>'Раздел 1'!F152</f>
        <v>0</v>
      </c>
      <c r="E125" s="827">
        <f>'Раздел 1'!G152</f>
        <v>0</v>
      </c>
      <c r="F125" s="827">
        <f>'Раздел 1'!H152</f>
        <v>0</v>
      </c>
      <c r="G125" s="827">
        <f>'Раздел 1'!I152</f>
        <v>0</v>
      </c>
      <c r="H125" s="828">
        <f>'Раздел 1'!J152</f>
        <v>0</v>
      </c>
      <c r="I125" s="829" t="str">
        <f>'Раздел 1'!K152</f>
        <v>х</v>
      </c>
      <c r="J125" s="829" t="str">
        <f>'Раздел 1'!L152</f>
        <v>000</v>
      </c>
      <c r="K125" s="829" t="str">
        <f>'Раздел 1'!M152</f>
        <v>00.00.00</v>
      </c>
      <c r="L125" s="829" t="str">
        <f>'Раздел 1'!N152</f>
        <v>500.05.ХХХ</v>
      </c>
      <c r="M125" s="829" t="str">
        <f>'Раздел 1'!O152</f>
        <v>60.03.00</v>
      </c>
      <c r="N125" s="832">
        <f>'Раздел 1'!P152</f>
        <v>0</v>
      </c>
      <c r="O125" s="830">
        <v>0</v>
      </c>
      <c r="P125" s="831">
        <f t="shared" si="3"/>
        <v>0</v>
      </c>
      <c r="Q125" s="832">
        <f>'Раздел 1'!Q152</f>
        <v>0</v>
      </c>
      <c r="R125" s="833">
        <v>0</v>
      </c>
      <c r="S125" s="834">
        <f t="shared" si="4"/>
        <v>0</v>
      </c>
      <c r="T125" s="835">
        <f>'Раздел 1'!R152</f>
        <v>0</v>
      </c>
      <c r="U125" s="836">
        <v>0</v>
      </c>
      <c r="V125" s="837">
        <f t="shared" si="5"/>
        <v>0</v>
      </c>
      <c r="W125" s="838"/>
      <c r="X125" s="839"/>
      <c r="Y125" s="840"/>
    </row>
    <row r="126" spans="1:25" s="841" customFormat="1" ht="24.75" customHeight="1" x14ac:dyDescent="0.25">
      <c r="A126" s="842" t="str">
        <f>'Раздел 1'!C153</f>
        <v>925 0 00 00 000 00 0000 000</v>
      </c>
      <c r="B126" s="827">
        <f>'Раздел 1'!D153</f>
        <v>0</v>
      </c>
      <c r="C126" s="827">
        <f>'Раздел 1'!E153</f>
        <v>0</v>
      </c>
      <c r="D126" s="827">
        <f>'Раздел 1'!F153</f>
        <v>0</v>
      </c>
      <c r="E126" s="827">
        <f>'Раздел 1'!G153</f>
        <v>0</v>
      </c>
      <c r="F126" s="827">
        <f>'Раздел 1'!H153</f>
        <v>0</v>
      </c>
      <c r="G126" s="827">
        <f>'Раздел 1'!I153</f>
        <v>0</v>
      </c>
      <c r="H126" s="828">
        <f>'Раздел 1'!J153</f>
        <v>0</v>
      </c>
      <c r="I126" s="829" t="str">
        <f>'Раздел 1'!K153</f>
        <v>х</v>
      </c>
      <c r="J126" s="829" t="str">
        <f>'Раздел 1'!L153</f>
        <v>000</v>
      </c>
      <c r="K126" s="829" t="str">
        <f>'Раздел 1'!M153</f>
        <v>00.00.00</v>
      </c>
      <c r="L126" s="829" t="str">
        <f>'Раздел 1'!N153</f>
        <v>х</v>
      </c>
      <c r="M126" s="829" t="str">
        <f>'Раздел 1'!O153</f>
        <v>х</v>
      </c>
      <c r="N126" s="832">
        <f>'Раздел 1'!P153</f>
        <v>1710</v>
      </c>
      <c r="O126" s="830">
        <v>1710</v>
      </c>
      <c r="P126" s="831">
        <f t="shared" si="3"/>
        <v>0</v>
      </c>
      <c r="Q126" s="832">
        <f>'Раздел 1'!Q153</f>
        <v>0</v>
      </c>
      <c r="R126" s="833">
        <v>0</v>
      </c>
      <c r="S126" s="834">
        <f t="shared" si="4"/>
        <v>0</v>
      </c>
      <c r="T126" s="835">
        <f>'Раздел 1'!R153</f>
        <v>0</v>
      </c>
      <c r="U126" s="836">
        <v>0</v>
      </c>
      <c r="V126" s="837">
        <f t="shared" si="5"/>
        <v>0</v>
      </c>
      <c r="W126" s="838"/>
      <c r="X126" s="839"/>
      <c r="Y126" s="840"/>
    </row>
    <row r="127" spans="1:25" s="841" customFormat="1" ht="24.75" customHeight="1" x14ac:dyDescent="0.25">
      <c r="A127" s="842" t="str">
        <f>'Раздел 1'!C154</f>
        <v>925 0 00 00 000 00 0000 410</v>
      </c>
      <c r="B127" s="827">
        <f>'Раздел 1'!D154</f>
        <v>0</v>
      </c>
      <c r="C127" s="827">
        <f>'Раздел 1'!E154</f>
        <v>0</v>
      </c>
      <c r="D127" s="827">
        <f>'Раздел 1'!F154</f>
        <v>0</v>
      </c>
      <c r="E127" s="827">
        <f>'Раздел 1'!G154</f>
        <v>0</v>
      </c>
      <c r="F127" s="827">
        <f>'Раздел 1'!H154</f>
        <v>0</v>
      </c>
      <c r="G127" s="827">
        <f>'Раздел 1'!I154</f>
        <v>0</v>
      </c>
      <c r="H127" s="828">
        <f>'Раздел 1'!J154</f>
        <v>0</v>
      </c>
      <c r="I127" s="829" t="str">
        <f>'Раздел 1'!K154</f>
        <v>х</v>
      </c>
      <c r="J127" s="829" t="str">
        <f>'Раздел 1'!L154</f>
        <v>000</v>
      </c>
      <c r="K127" s="829" t="str">
        <f>'Раздел 1'!M154</f>
        <v>00.00.00</v>
      </c>
      <c r="L127" s="829" t="str">
        <f>'Раздел 1'!N154</f>
        <v>х</v>
      </c>
      <c r="M127" s="829" t="str">
        <f>'Раздел 1'!O154</f>
        <v>20.00.02</v>
      </c>
      <c r="N127" s="832">
        <f>'Раздел 1'!P154</f>
        <v>0</v>
      </c>
      <c r="O127" s="830">
        <v>0</v>
      </c>
      <c r="P127" s="831">
        <f t="shared" si="3"/>
        <v>0</v>
      </c>
      <c r="Q127" s="832">
        <f>'Раздел 1'!Q154</f>
        <v>0</v>
      </c>
      <c r="R127" s="833">
        <v>0</v>
      </c>
      <c r="S127" s="834">
        <f t="shared" si="4"/>
        <v>0</v>
      </c>
      <c r="T127" s="835">
        <f>'Раздел 1'!R154</f>
        <v>0</v>
      </c>
      <c r="U127" s="836">
        <v>0</v>
      </c>
      <c r="V127" s="837">
        <f t="shared" si="5"/>
        <v>0</v>
      </c>
      <c r="W127" s="838"/>
      <c r="X127" s="839"/>
      <c r="Y127" s="840"/>
    </row>
    <row r="128" spans="1:25" s="841" customFormat="1" ht="24.75" customHeight="1" x14ac:dyDescent="0.25">
      <c r="A128" s="842" t="str">
        <f>'Раздел 1'!C155</f>
        <v>925 0 00 00 000 00 0000 440</v>
      </c>
      <c r="B128" s="827">
        <f>'Раздел 1'!D155</f>
        <v>0</v>
      </c>
      <c r="C128" s="827">
        <f>'Раздел 1'!E155</f>
        <v>0</v>
      </c>
      <c r="D128" s="827">
        <f>'Раздел 1'!F155</f>
        <v>0</v>
      </c>
      <c r="E128" s="827">
        <f>'Раздел 1'!G155</f>
        <v>0</v>
      </c>
      <c r="F128" s="827">
        <f>'Раздел 1'!H155</f>
        <v>0</v>
      </c>
      <c r="G128" s="827">
        <f>'Раздел 1'!I155</f>
        <v>0</v>
      </c>
      <c r="H128" s="828">
        <f>'Раздел 1'!J155</f>
        <v>0</v>
      </c>
      <c r="I128" s="829" t="str">
        <f>'Раздел 1'!K155</f>
        <v>х</v>
      </c>
      <c r="J128" s="829" t="str">
        <f>'Раздел 1'!L155</f>
        <v>000</v>
      </c>
      <c r="K128" s="829" t="str">
        <f>'Раздел 1'!M155</f>
        <v>00.00.00</v>
      </c>
      <c r="L128" s="829" t="str">
        <f>'Раздел 1'!N155</f>
        <v>х</v>
      </c>
      <c r="M128" s="829" t="str">
        <f>'Раздел 1'!O155</f>
        <v>20.00.02</v>
      </c>
      <c r="N128" s="832">
        <f>'Раздел 1'!P155</f>
        <v>1710</v>
      </c>
      <c r="O128" s="830">
        <v>1710</v>
      </c>
      <c r="P128" s="831">
        <f t="shared" si="3"/>
        <v>0</v>
      </c>
      <c r="Q128" s="832">
        <f>'Раздел 1'!Q155</f>
        <v>0</v>
      </c>
      <c r="R128" s="833">
        <v>0</v>
      </c>
      <c r="S128" s="834">
        <f t="shared" si="4"/>
        <v>0</v>
      </c>
      <c r="T128" s="835">
        <f>'Раздел 1'!R155</f>
        <v>0</v>
      </c>
      <c r="U128" s="836">
        <v>0</v>
      </c>
      <c r="V128" s="837">
        <f t="shared" si="5"/>
        <v>0</v>
      </c>
      <c r="W128" s="838"/>
      <c r="X128" s="839"/>
      <c r="Y128" s="840"/>
    </row>
    <row r="129" spans="1:25" s="841" customFormat="1" ht="24.75" customHeight="1" x14ac:dyDescent="0.25">
      <c r="A129" s="842" t="str">
        <f>'Раздел 1'!C156</f>
        <v>925 0 00 00 000 00 0000 000</v>
      </c>
      <c r="B129" s="827">
        <f>'Раздел 1'!D156</f>
        <v>0</v>
      </c>
      <c r="C129" s="827">
        <f>'Раздел 1'!E156</f>
        <v>0</v>
      </c>
      <c r="D129" s="827">
        <f>'Раздел 1'!F156</f>
        <v>0</v>
      </c>
      <c r="E129" s="827">
        <f>'Раздел 1'!G156</f>
        <v>0</v>
      </c>
      <c r="F129" s="827">
        <f>'Раздел 1'!H156</f>
        <v>0</v>
      </c>
      <c r="G129" s="827">
        <f>'Раздел 1'!I156</f>
        <v>0</v>
      </c>
      <c r="H129" s="828">
        <f>'Раздел 1'!J156</f>
        <v>0</v>
      </c>
      <c r="I129" s="829" t="str">
        <f>'Раздел 1'!K156</f>
        <v>х</v>
      </c>
      <c r="J129" s="829" t="str">
        <f>'Раздел 1'!L156</f>
        <v>000</v>
      </c>
      <c r="K129" s="829" t="str">
        <f>'Раздел 1'!M156</f>
        <v>00.00.00</v>
      </c>
      <c r="L129" s="829" t="str">
        <f>'Раздел 1'!N156</f>
        <v>х</v>
      </c>
      <c r="M129" s="829" t="str">
        <f>'Раздел 1'!O156</f>
        <v>х</v>
      </c>
      <c r="N129" s="832">
        <f>'Раздел 1'!P156</f>
        <v>0</v>
      </c>
      <c r="O129" s="830">
        <v>0</v>
      </c>
      <c r="P129" s="831">
        <f t="shared" si="3"/>
        <v>0</v>
      </c>
      <c r="Q129" s="832">
        <f>'Раздел 1'!Q156</f>
        <v>0</v>
      </c>
      <c r="R129" s="833">
        <v>0</v>
      </c>
      <c r="S129" s="834">
        <f t="shared" si="4"/>
        <v>0</v>
      </c>
      <c r="T129" s="835">
        <f>'Раздел 1'!R156</f>
        <v>0</v>
      </c>
      <c r="U129" s="836">
        <v>0</v>
      </c>
      <c r="V129" s="837">
        <f t="shared" si="5"/>
        <v>0</v>
      </c>
      <c r="W129" s="838"/>
      <c r="X129" s="839"/>
      <c r="Y129" s="840"/>
    </row>
    <row r="130" spans="1:25" s="841" customFormat="1" ht="24.75" customHeight="1" x14ac:dyDescent="0.25">
      <c r="A130" s="842" t="str">
        <f>'Раздел 1'!C157</f>
        <v>925 0 00 00 000 00 0000 510</v>
      </c>
      <c r="B130" s="827">
        <f>'Раздел 1'!D157</f>
        <v>0</v>
      </c>
      <c r="C130" s="827">
        <f>'Раздел 1'!E157</f>
        <v>0</v>
      </c>
      <c r="D130" s="827">
        <f>'Раздел 1'!F157</f>
        <v>0</v>
      </c>
      <c r="E130" s="827">
        <f>'Раздел 1'!G157</f>
        <v>0</v>
      </c>
      <c r="F130" s="827">
        <f>'Раздел 1'!H157</f>
        <v>0</v>
      </c>
      <c r="G130" s="827">
        <f>'Раздел 1'!I157</f>
        <v>0</v>
      </c>
      <c r="H130" s="828">
        <f>'Раздел 1'!J157</f>
        <v>0</v>
      </c>
      <c r="I130" s="829" t="str">
        <f>'Раздел 1'!K157</f>
        <v>х</v>
      </c>
      <c r="J130" s="829" t="str">
        <f>'Раздел 1'!L157</f>
        <v>000</v>
      </c>
      <c r="K130" s="829" t="str">
        <f>'Раздел 1'!M157</f>
        <v>00.00.00</v>
      </c>
      <c r="L130" s="829" t="str">
        <f>'Раздел 1'!N157</f>
        <v>х</v>
      </c>
      <c r="M130" s="829" t="str">
        <f>'Раздел 1'!O157</f>
        <v>20.00.02</v>
      </c>
      <c r="N130" s="832">
        <f>'Раздел 1'!P157</f>
        <v>0</v>
      </c>
      <c r="O130" s="830">
        <v>0</v>
      </c>
      <c r="P130" s="831">
        <f t="shared" si="3"/>
        <v>0</v>
      </c>
      <c r="Q130" s="832">
        <f>'Раздел 1'!Q157</f>
        <v>0</v>
      </c>
      <c r="R130" s="833">
        <v>0</v>
      </c>
      <c r="S130" s="834">
        <f t="shared" si="4"/>
        <v>0</v>
      </c>
      <c r="T130" s="835">
        <f>'Раздел 1'!R157</f>
        <v>0</v>
      </c>
      <c r="U130" s="836">
        <v>0</v>
      </c>
      <c r="V130" s="837">
        <f t="shared" si="5"/>
        <v>0</v>
      </c>
      <c r="W130" s="838"/>
      <c r="X130" s="839"/>
      <c r="Y130" s="840"/>
    </row>
    <row r="131" spans="1:25" s="841" customFormat="1" ht="24.75" customHeight="1" x14ac:dyDescent="0.25">
      <c r="A131" s="842" t="str">
        <f>'Раздел 1'!C158</f>
        <v>925 0 00 00 000 00 0000 510</v>
      </c>
      <c r="B131" s="827">
        <f>'Раздел 1'!D158</f>
        <v>0</v>
      </c>
      <c r="C131" s="827">
        <f>'Раздел 1'!E158</f>
        <v>0</v>
      </c>
      <c r="D131" s="827">
        <f>'Раздел 1'!F158</f>
        <v>0</v>
      </c>
      <c r="E131" s="827">
        <f>'Раздел 1'!G158</f>
        <v>0</v>
      </c>
      <c r="F131" s="827">
        <f>'Раздел 1'!H158</f>
        <v>0</v>
      </c>
      <c r="G131" s="827">
        <f>'Раздел 1'!I158</f>
        <v>0</v>
      </c>
      <c r="H131" s="828">
        <f>'Раздел 1'!J158</f>
        <v>0</v>
      </c>
      <c r="I131" s="829" t="str">
        <f>'Раздел 1'!K158</f>
        <v>х</v>
      </c>
      <c r="J131" s="829" t="str">
        <f>'Раздел 1'!L158</f>
        <v>001</v>
      </c>
      <c r="K131" s="829" t="str">
        <f>'Раздел 1'!M158</f>
        <v>00.00.00</v>
      </c>
      <c r="L131" s="829" t="str">
        <f>'Раздел 1'!N158</f>
        <v>х</v>
      </c>
      <c r="M131" s="829" t="str">
        <f>'Раздел 1'!O158</f>
        <v>50.01.00</v>
      </c>
      <c r="N131" s="832">
        <f>'Раздел 1'!P158</f>
        <v>0</v>
      </c>
      <c r="O131" s="830">
        <v>0</v>
      </c>
      <c r="P131" s="831">
        <f t="shared" si="3"/>
        <v>0</v>
      </c>
      <c r="Q131" s="832">
        <f>'Раздел 1'!Q158</f>
        <v>0</v>
      </c>
      <c r="R131" s="833">
        <v>0</v>
      </c>
      <c r="S131" s="834">
        <f t="shared" si="4"/>
        <v>0</v>
      </c>
      <c r="T131" s="835">
        <f>'Раздел 1'!R158</f>
        <v>0</v>
      </c>
      <c r="U131" s="836">
        <v>0</v>
      </c>
      <c r="V131" s="837">
        <f t="shared" si="5"/>
        <v>0</v>
      </c>
      <c r="W131" s="838"/>
      <c r="X131" s="839"/>
      <c r="Y131" s="840"/>
    </row>
    <row r="132" spans="1:25" s="841" customFormat="1" ht="24.75" customHeight="1" x14ac:dyDescent="0.25">
      <c r="A132" s="842" t="str">
        <f>'Раздел 1'!C159</f>
        <v>925 0 00 00 000 00 0000 510</v>
      </c>
      <c r="B132" s="827">
        <f>'Раздел 1'!D159</f>
        <v>0</v>
      </c>
      <c r="C132" s="827">
        <f>'Раздел 1'!E159</f>
        <v>0</v>
      </c>
      <c r="D132" s="827">
        <f>'Раздел 1'!F159</f>
        <v>0</v>
      </c>
      <c r="E132" s="827">
        <f>'Раздел 1'!G159</f>
        <v>0</v>
      </c>
      <c r="F132" s="827">
        <f>'Раздел 1'!H159</f>
        <v>0</v>
      </c>
      <c r="G132" s="827">
        <f>'Раздел 1'!I159</f>
        <v>0</v>
      </c>
      <c r="H132" s="828">
        <f>'Раздел 1'!J159</f>
        <v>0</v>
      </c>
      <c r="I132" s="829" t="str">
        <f>'Раздел 1'!K159</f>
        <v>х</v>
      </c>
      <c r="J132" s="829" t="str">
        <f>'Раздел 1'!L159</f>
        <v>001</v>
      </c>
      <c r="K132" s="829" t="str">
        <f>'Раздел 1'!M159</f>
        <v>00.00.00</v>
      </c>
      <c r="L132" s="829" t="str">
        <f>'Раздел 1'!N159</f>
        <v>х</v>
      </c>
      <c r="M132" s="829" t="str">
        <f>'Раздел 1'!O159</f>
        <v>50.03.00</v>
      </c>
      <c r="N132" s="832">
        <f>'Раздел 1'!P159</f>
        <v>0</v>
      </c>
      <c r="O132" s="830">
        <v>0</v>
      </c>
      <c r="P132" s="831">
        <f t="shared" si="3"/>
        <v>0</v>
      </c>
      <c r="Q132" s="832">
        <f>'Раздел 1'!Q159</f>
        <v>0</v>
      </c>
      <c r="R132" s="833">
        <v>0</v>
      </c>
      <c r="S132" s="834">
        <f t="shared" si="4"/>
        <v>0</v>
      </c>
      <c r="T132" s="835">
        <f>'Раздел 1'!R159</f>
        <v>0</v>
      </c>
      <c r="U132" s="836">
        <v>0</v>
      </c>
      <c r="V132" s="837">
        <f t="shared" si="5"/>
        <v>0</v>
      </c>
      <c r="W132" s="838"/>
      <c r="X132" s="839"/>
      <c r="Y132" s="840"/>
    </row>
    <row r="133" spans="1:25" s="841" customFormat="1" ht="24.75" customHeight="1" x14ac:dyDescent="0.25">
      <c r="A133" s="842" t="str">
        <f>'Раздел 1'!C160</f>
        <v>х</v>
      </c>
      <c r="B133" s="827">
        <f>'Раздел 1'!D160</f>
        <v>0</v>
      </c>
      <c r="C133" s="827">
        <f>'Раздел 1'!E160</f>
        <v>0</v>
      </c>
      <c r="D133" s="827">
        <f>'Раздел 1'!F160</f>
        <v>0</v>
      </c>
      <c r="E133" s="827">
        <f>'Раздел 1'!G160</f>
        <v>0</v>
      </c>
      <c r="F133" s="827">
        <f>'Раздел 1'!H160</f>
        <v>0</v>
      </c>
      <c r="G133" s="827">
        <f>'Раздел 1'!I160</f>
        <v>0</v>
      </c>
      <c r="H133" s="828">
        <f>'Раздел 1'!J160</f>
        <v>0</v>
      </c>
      <c r="I133" s="829" t="str">
        <f>'Раздел 1'!K160</f>
        <v>х</v>
      </c>
      <c r="J133" s="829">
        <f>'Раздел 1'!L160</f>
        <v>0</v>
      </c>
      <c r="K133" s="829">
        <f>'Раздел 1'!M160</f>
        <v>0</v>
      </c>
      <c r="L133" s="829">
        <f>'Раздел 1'!N160</f>
        <v>0</v>
      </c>
      <c r="M133" s="829">
        <f>'Раздел 1'!O160</f>
        <v>0</v>
      </c>
      <c r="N133" s="832">
        <f>'Раздел 1'!P160</f>
        <v>20574315.949999999</v>
      </c>
      <c r="O133" s="830">
        <v>20574315.949999999</v>
      </c>
      <c r="P133" s="831">
        <f t="shared" si="3"/>
        <v>0</v>
      </c>
      <c r="Q133" s="832">
        <f>'Раздел 1'!Q160</f>
        <v>20665528.560000002</v>
      </c>
      <c r="R133" s="833">
        <v>20665528.560000002</v>
      </c>
      <c r="S133" s="834">
        <f t="shared" si="4"/>
        <v>0</v>
      </c>
      <c r="T133" s="835">
        <f>'Раздел 1'!R160</f>
        <v>18713585.520000003</v>
      </c>
      <c r="U133" s="836">
        <v>18713585.520000003</v>
      </c>
      <c r="V133" s="837">
        <f t="shared" si="5"/>
        <v>0</v>
      </c>
      <c r="W133" s="838"/>
      <c r="X133" s="839"/>
      <c r="Y133" s="840"/>
    </row>
    <row r="134" spans="1:25" s="841" customFormat="1" ht="24.75" customHeight="1" x14ac:dyDescent="0.25">
      <c r="A134" s="842" t="str">
        <f>'Раздел 1'!C161</f>
        <v>х</v>
      </c>
      <c r="B134" s="827">
        <f>'Раздел 1'!D161</f>
        <v>0</v>
      </c>
      <c r="C134" s="827">
        <f>'Раздел 1'!E161</f>
        <v>0</v>
      </c>
      <c r="D134" s="827">
        <f>'Раздел 1'!F161</f>
        <v>0</v>
      </c>
      <c r="E134" s="827">
        <f>'Раздел 1'!G161</f>
        <v>0</v>
      </c>
      <c r="F134" s="827">
        <f>'Раздел 1'!H161</f>
        <v>0</v>
      </c>
      <c r="G134" s="827">
        <f>'Раздел 1'!I161</f>
        <v>0</v>
      </c>
      <c r="H134" s="828">
        <f>'Раздел 1'!J161</f>
        <v>0</v>
      </c>
      <c r="I134" s="829" t="str">
        <f>'Раздел 1'!K161</f>
        <v>х</v>
      </c>
      <c r="J134" s="829">
        <f>'Раздел 1'!L161</f>
        <v>0</v>
      </c>
      <c r="K134" s="829">
        <f>'Раздел 1'!M161</f>
        <v>0</v>
      </c>
      <c r="L134" s="829">
        <f>'Раздел 1'!N161</f>
        <v>0</v>
      </c>
      <c r="M134" s="829">
        <f>'Раздел 1'!O161</f>
        <v>0</v>
      </c>
      <c r="N134" s="832">
        <f>'Раздел 1'!P161</f>
        <v>11708812.840000002</v>
      </c>
      <c r="O134" s="830">
        <v>11708812.840000002</v>
      </c>
      <c r="P134" s="831">
        <f t="shared" si="3"/>
        <v>0</v>
      </c>
      <c r="Q134" s="832">
        <f>'Раздел 1'!Q161</f>
        <v>11734986.210000001</v>
      </c>
      <c r="R134" s="833">
        <v>11734986.210000001</v>
      </c>
      <c r="S134" s="834">
        <f t="shared" si="4"/>
        <v>0</v>
      </c>
      <c r="T134" s="835">
        <f>'Раздел 1'!R161</f>
        <v>11734986.210000001</v>
      </c>
      <c r="U134" s="836">
        <v>11734986.210000001</v>
      </c>
      <c r="V134" s="837">
        <f t="shared" si="5"/>
        <v>0</v>
      </c>
      <c r="W134" s="838"/>
      <c r="X134" s="839"/>
      <c r="Y134" s="840"/>
    </row>
    <row r="135" spans="1:25" s="841" customFormat="1" ht="24.75" customHeight="1" x14ac:dyDescent="0.25">
      <c r="A135" s="842" t="str">
        <f>'Раздел 1'!C162</f>
        <v>х</v>
      </c>
      <c r="B135" s="827">
        <f>'Раздел 1'!D162</f>
        <v>0</v>
      </c>
      <c r="C135" s="827">
        <f>'Раздел 1'!E162</f>
        <v>0</v>
      </c>
      <c r="D135" s="827">
        <f>'Раздел 1'!F162</f>
        <v>0</v>
      </c>
      <c r="E135" s="827">
        <f>'Раздел 1'!G162</f>
        <v>0</v>
      </c>
      <c r="F135" s="827">
        <f>'Раздел 1'!H162</f>
        <v>0</v>
      </c>
      <c r="G135" s="827">
        <f>'Раздел 1'!I162</f>
        <v>0</v>
      </c>
      <c r="H135" s="828">
        <f>'Раздел 1'!J162</f>
        <v>0</v>
      </c>
      <c r="I135" s="829" t="str">
        <f>'Раздел 1'!K162</f>
        <v>х</v>
      </c>
      <c r="J135" s="829">
        <f>'Раздел 1'!L162</f>
        <v>0</v>
      </c>
      <c r="K135" s="829">
        <f>'Раздел 1'!M162</f>
        <v>0</v>
      </c>
      <c r="L135" s="829">
        <f>'Раздел 1'!N162</f>
        <v>0</v>
      </c>
      <c r="M135" s="829">
        <f>'Раздел 1'!O162</f>
        <v>0</v>
      </c>
      <c r="N135" s="832">
        <f>'Раздел 1'!P162</f>
        <v>8881754.8500000015</v>
      </c>
      <c r="O135" s="830">
        <v>8881754.8500000015</v>
      </c>
      <c r="P135" s="831">
        <f t="shared" si="3"/>
        <v>0</v>
      </c>
      <c r="Q135" s="832">
        <f>'Раздел 1'!Q162</f>
        <v>8875177.6500000004</v>
      </c>
      <c r="R135" s="833">
        <v>8875177.6500000004</v>
      </c>
      <c r="S135" s="834">
        <f t="shared" si="4"/>
        <v>0</v>
      </c>
      <c r="T135" s="835">
        <f>'Раздел 1'!R162</f>
        <v>8875177.6500000004</v>
      </c>
      <c r="U135" s="836">
        <v>8875177.6500000004</v>
      </c>
      <c r="V135" s="837">
        <f t="shared" si="5"/>
        <v>0</v>
      </c>
      <c r="W135" s="838"/>
      <c r="X135" s="839"/>
      <c r="Y135" s="840"/>
    </row>
    <row r="136" spans="1:25" s="841" customFormat="1" ht="24.75" customHeight="1" x14ac:dyDescent="0.25">
      <c r="A136" s="842" t="str">
        <f>'Раздел 1'!C163</f>
        <v>925</v>
      </c>
      <c r="B136" s="827" t="str">
        <f>'Раздел 1'!D163</f>
        <v>07</v>
      </c>
      <c r="C136" s="827" t="str">
        <f>'Раздел 1'!E163</f>
        <v>02</v>
      </c>
      <c r="D136" s="827" t="str">
        <f>'Раздел 1'!F163</f>
        <v>02</v>
      </c>
      <c r="E136" s="827" t="str">
        <f>'Раздел 1'!G163</f>
        <v>1</v>
      </c>
      <c r="F136" s="827" t="str">
        <f>'Раздел 1'!H163</f>
        <v>02</v>
      </c>
      <c r="G136" s="827" t="str">
        <f>'Раздел 1'!I163</f>
        <v>00590</v>
      </c>
      <c r="H136" s="828" t="str">
        <f>'Раздел 1'!J163</f>
        <v>111</v>
      </c>
      <c r="I136" s="829" t="str">
        <f>'Раздел 1'!K163</f>
        <v>211.00.00</v>
      </c>
      <c r="J136" s="829" t="str">
        <f>'Раздел 1'!L163</f>
        <v>000</v>
      </c>
      <c r="K136" s="829" t="str">
        <f>'Раздел 1'!M163</f>
        <v>00.00.00</v>
      </c>
      <c r="L136" s="829" t="str">
        <f>'Раздел 1'!N163</f>
        <v>х</v>
      </c>
      <c r="M136" s="829" t="str">
        <f>'Раздел 1'!O163</f>
        <v>20.00.02</v>
      </c>
      <c r="N136" s="832">
        <f>'Раздел 1'!P163</f>
        <v>0</v>
      </c>
      <c r="O136" s="830">
        <v>0</v>
      </c>
      <c r="P136" s="831">
        <f t="shared" si="3"/>
        <v>0</v>
      </c>
      <c r="Q136" s="832">
        <f>'Раздел 1'!Q163</f>
        <v>0</v>
      </c>
      <c r="R136" s="833">
        <v>0</v>
      </c>
      <c r="S136" s="834">
        <f t="shared" si="4"/>
        <v>0</v>
      </c>
      <c r="T136" s="835">
        <f>'Раздел 1'!R163</f>
        <v>0</v>
      </c>
      <c r="U136" s="836">
        <v>0</v>
      </c>
      <c r="V136" s="837">
        <f t="shared" si="5"/>
        <v>0</v>
      </c>
      <c r="W136" s="838"/>
      <c r="X136" s="839"/>
      <c r="Y136" s="840"/>
    </row>
    <row r="137" spans="1:25" s="841" customFormat="1" ht="24.75" customHeight="1" x14ac:dyDescent="0.25">
      <c r="A137" s="842" t="str">
        <f>'Раздел 1'!C164</f>
        <v>925</v>
      </c>
      <c r="B137" s="827" t="str">
        <f>'Раздел 1'!D164</f>
        <v>07</v>
      </c>
      <c r="C137" s="827" t="str">
        <f>'Раздел 1'!E164</f>
        <v>02</v>
      </c>
      <c r="D137" s="827" t="str">
        <f>'Раздел 1'!F164</f>
        <v>02</v>
      </c>
      <c r="E137" s="827" t="str">
        <f>'Раздел 1'!G164</f>
        <v>1</v>
      </c>
      <c r="F137" s="827" t="str">
        <f>'Раздел 1'!H164</f>
        <v>02</v>
      </c>
      <c r="G137" s="827" t="str">
        <f>'Раздел 1'!I164</f>
        <v>00590</v>
      </c>
      <c r="H137" s="828" t="str">
        <f>'Раздел 1'!J164</f>
        <v>111</v>
      </c>
      <c r="I137" s="829" t="str">
        <f>'Раздел 1'!K164</f>
        <v>211.00.00</v>
      </c>
      <c r="J137" s="829" t="str">
        <f>'Раздел 1'!L164</f>
        <v>001</v>
      </c>
      <c r="K137" s="829" t="str">
        <f>'Раздел 1'!M164</f>
        <v>00.00.00</v>
      </c>
      <c r="L137" s="829" t="str">
        <f>'Раздел 1'!N164</f>
        <v>х</v>
      </c>
      <c r="M137" s="829" t="str">
        <f>'Раздел 1'!O164</f>
        <v>20.00.02</v>
      </c>
      <c r="N137" s="832">
        <f>'Раздел 1'!P164</f>
        <v>0</v>
      </c>
      <c r="O137" s="830">
        <v>0</v>
      </c>
      <c r="P137" s="831">
        <f t="shared" si="3"/>
        <v>0</v>
      </c>
      <c r="Q137" s="832">
        <f>'Раздел 1'!Q164</f>
        <v>0</v>
      </c>
      <c r="R137" s="833">
        <v>0</v>
      </c>
      <c r="S137" s="834">
        <f t="shared" si="4"/>
        <v>0</v>
      </c>
      <c r="T137" s="835">
        <f>'Раздел 1'!R164</f>
        <v>0</v>
      </c>
      <c r="U137" s="836">
        <v>0</v>
      </c>
      <c r="V137" s="837">
        <f t="shared" si="5"/>
        <v>0</v>
      </c>
      <c r="W137" s="838"/>
      <c r="X137" s="839"/>
      <c r="Y137" s="840"/>
    </row>
    <row r="138" spans="1:25" s="841" customFormat="1" ht="24.75" customHeight="1" x14ac:dyDescent="0.25">
      <c r="A138" s="842" t="str">
        <f>'Раздел 1'!C165</f>
        <v>925</v>
      </c>
      <c r="B138" s="827" t="str">
        <f>'Раздел 1'!D165</f>
        <v>07</v>
      </c>
      <c r="C138" s="827" t="str">
        <f>'Раздел 1'!E165</f>
        <v>02</v>
      </c>
      <c r="D138" s="827" t="str">
        <f>'Раздел 1'!F165</f>
        <v>02</v>
      </c>
      <c r="E138" s="827" t="str">
        <f>'Раздел 1'!G165</f>
        <v>1</v>
      </c>
      <c r="F138" s="827" t="str">
        <f>'Раздел 1'!H165</f>
        <v>02</v>
      </c>
      <c r="G138" s="827" t="str">
        <f>'Раздел 1'!I165</f>
        <v>00590</v>
      </c>
      <c r="H138" s="828" t="str">
        <f>'Раздел 1'!J165</f>
        <v>111</v>
      </c>
      <c r="I138" s="829" t="str">
        <f>'Раздел 1'!K165</f>
        <v>211.00.00</v>
      </c>
      <c r="J138" s="829" t="str">
        <f>'Раздел 1'!L165</f>
        <v>000</v>
      </c>
      <c r="K138" s="829" t="str">
        <f>'Раздел 1'!M165</f>
        <v>00.00.00</v>
      </c>
      <c r="L138" s="829" t="str">
        <f>'Раздел 1'!N165</f>
        <v>х</v>
      </c>
      <c r="M138" s="829" t="str">
        <f>'Раздел 1'!O165</f>
        <v>20.00.03</v>
      </c>
      <c r="N138" s="832">
        <f>'Раздел 1'!P165</f>
        <v>0</v>
      </c>
      <c r="O138" s="830">
        <v>0</v>
      </c>
      <c r="P138" s="831">
        <f t="shared" ref="P138:P201" si="6">N138-O138</f>
        <v>0</v>
      </c>
      <c r="Q138" s="832">
        <f>'Раздел 1'!Q165</f>
        <v>0</v>
      </c>
      <c r="R138" s="833">
        <v>0</v>
      </c>
      <c r="S138" s="834">
        <f t="shared" ref="S138:S201" si="7">Q138-R138</f>
        <v>0</v>
      </c>
      <c r="T138" s="835">
        <f>'Раздел 1'!R165</f>
        <v>0</v>
      </c>
      <c r="U138" s="836">
        <v>0</v>
      </c>
      <c r="V138" s="837">
        <f t="shared" ref="V138:V201" si="8">T138-U138</f>
        <v>0</v>
      </c>
      <c r="W138" s="838"/>
      <c r="X138" s="839"/>
      <c r="Y138" s="840"/>
    </row>
    <row r="139" spans="1:25" s="841" customFormat="1" ht="24.75" customHeight="1" x14ac:dyDescent="0.25">
      <c r="A139" s="842" t="str">
        <f>'Раздел 1'!C166</f>
        <v>925</v>
      </c>
      <c r="B139" s="827" t="str">
        <f>'Раздел 1'!D166</f>
        <v>07</v>
      </c>
      <c r="C139" s="827" t="str">
        <f>'Раздел 1'!E166</f>
        <v>02</v>
      </c>
      <c r="D139" s="827" t="str">
        <f>'Раздел 1'!F166</f>
        <v>02</v>
      </c>
      <c r="E139" s="827" t="str">
        <f>'Раздел 1'!G166</f>
        <v>1</v>
      </c>
      <c r="F139" s="827" t="str">
        <f>'Раздел 1'!H166</f>
        <v>02</v>
      </c>
      <c r="G139" s="827" t="str">
        <f>'Раздел 1'!I166</f>
        <v>00590</v>
      </c>
      <c r="H139" s="828" t="str">
        <f>'Раздел 1'!J166</f>
        <v>111</v>
      </c>
      <c r="I139" s="829" t="str">
        <f>'Раздел 1'!K166</f>
        <v>211.00.00</v>
      </c>
      <c r="J139" s="829" t="str">
        <f>'Раздел 1'!L166</f>
        <v>000</v>
      </c>
      <c r="K139" s="829" t="str">
        <f>'Раздел 1'!M166</f>
        <v>00.00.00</v>
      </c>
      <c r="L139" s="829" t="str">
        <f>'Раздел 1'!N166</f>
        <v>х</v>
      </c>
      <c r="M139" s="829" t="str">
        <f>'Раздел 1'!O166</f>
        <v>20.00.04</v>
      </c>
      <c r="N139" s="832">
        <f>'Раздел 1'!P166</f>
        <v>0</v>
      </c>
      <c r="O139" s="830">
        <v>0</v>
      </c>
      <c r="P139" s="831">
        <f t="shared" si="6"/>
        <v>0</v>
      </c>
      <c r="Q139" s="832">
        <f>'Раздел 1'!Q166</f>
        <v>0</v>
      </c>
      <c r="R139" s="833">
        <v>0</v>
      </c>
      <c r="S139" s="834">
        <f t="shared" si="7"/>
        <v>0</v>
      </c>
      <c r="T139" s="835">
        <f>'Раздел 1'!R166</f>
        <v>0</v>
      </c>
      <c r="U139" s="836">
        <v>0</v>
      </c>
      <c r="V139" s="837">
        <f t="shared" si="8"/>
        <v>0</v>
      </c>
      <c r="W139" s="838"/>
      <c r="X139" s="839"/>
      <c r="Y139" s="840"/>
    </row>
    <row r="140" spans="1:25" s="841" customFormat="1" ht="24.75" customHeight="1" x14ac:dyDescent="0.25">
      <c r="A140" s="842" t="str">
        <f>'Раздел 1'!C167</f>
        <v>925</v>
      </c>
      <c r="B140" s="827" t="str">
        <f>'Раздел 1'!D167</f>
        <v>07</v>
      </c>
      <c r="C140" s="827" t="str">
        <f>'Раздел 1'!E167</f>
        <v>02</v>
      </c>
      <c r="D140" s="827" t="str">
        <f>'Раздел 1'!F167</f>
        <v>02</v>
      </c>
      <c r="E140" s="827" t="str">
        <f>'Раздел 1'!G167</f>
        <v>1</v>
      </c>
      <c r="F140" s="827" t="str">
        <f>'Раздел 1'!H167</f>
        <v>02</v>
      </c>
      <c r="G140" s="827" t="str">
        <f>'Раздел 1'!I167</f>
        <v>00590</v>
      </c>
      <c r="H140" s="828" t="str">
        <f>'Раздел 1'!J167</f>
        <v>111</v>
      </c>
      <c r="I140" s="829" t="str">
        <f>'Раздел 1'!K167</f>
        <v>211.00.00</v>
      </c>
      <c r="J140" s="829" t="str">
        <f>'Раздел 1'!L167</f>
        <v>000</v>
      </c>
      <c r="K140" s="829" t="str">
        <f>'Раздел 1'!M167</f>
        <v>71.02.00</v>
      </c>
      <c r="L140" s="829" t="str">
        <f>'Раздел 1'!N167</f>
        <v>001.01.0001</v>
      </c>
      <c r="M140" s="829" t="str">
        <f>'Раздел 1'!O167</f>
        <v>50.01.00</v>
      </c>
      <c r="N140" s="832">
        <f>'Раздел 1'!P167</f>
        <v>6091.43</v>
      </c>
      <c r="O140" s="830">
        <v>6091.43</v>
      </c>
      <c r="P140" s="831">
        <f t="shared" si="6"/>
        <v>0</v>
      </c>
      <c r="Q140" s="832">
        <f>'Раздел 1'!Q167</f>
        <v>0</v>
      </c>
      <c r="R140" s="833">
        <v>0</v>
      </c>
      <c r="S140" s="834">
        <f t="shared" si="7"/>
        <v>0</v>
      </c>
      <c r="T140" s="835">
        <f>'Раздел 1'!R167</f>
        <v>0</v>
      </c>
      <c r="U140" s="836">
        <v>0</v>
      </c>
      <c r="V140" s="837">
        <f t="shared" si="8"/>
        <v>0</v>
      </c>
      <c r="W140" s="838"/>
      <c r="X140" s="839"/>
      <c r="Y140" s="840"/>
    </row>
    <row r="141" spans="1:25" s="841" customFormat="1" ht="24.75" customHeight="1" x14ac:dyDescent="0.25">
      <c r="A141" s="842" t="str">
        <f>'Раздел 1'!C168</f>
        <v>925</v>
      </c>
      <c r="B141" s="827" t="str">
        <f>'Раздел 1'!D168</f>
        <v>07</v>
      </c>
      <c r="C141" s="827" t="str">
        <f>'Раздел 1'!E168</f>
        <v>02</v>
      </c>
      <c r="D141" s="827" t="str">
        <f>'Раздел 1'!F168</f>
        <v>02</v>
      </c>
      <c r="E141" s="827" t="str">
        <f>'Раздел 1'!G168</f>
        <v>1</v>
      </c>
      <c r="F141" s="827" t="str">
        <f>'Раздел 1'!H168</f>
        <v>02</v>
      </c>
      <c r="G141" s="827" t="str">
        <f>'Раздел 1'!I168</f>
        <v>00590</v>
      </c>
      <c r="H141" s="828" t="str">
        <f>'Раздел 1'!J168</f>
        <v>111</v>
      </c>
      <c r="I141" s="829" t="str">
        <f>'Раздел 1'!K168</f>
        <v>211.00.00</v>
      </c>
      <c r="J141" s="829" t="str">
        <f>'Раздел 1'!L168</f>
        <v>001</v>
      </c>
      <c r="K141" s="829" t="str">
        <f>'Раздел 1'!M168</f>
        <v>00.00.00</v>
      </c>
      <c r="L141" s="829" t="str">
        <f>'Раздел 1'!N168</f>
        <v>х</v>
      </c>
      <c r="M141" s="829" t="str">
        <f>'Раздел 1'!O168</f>
        <v>50.01.00</v>
      </c>
      <c r="N141" s="832">
        <f>'Раздел 1'!P168</f>
        <v>253.82</v>
      </c>
      <c r="O141" s="830">
        <v>253.82</v>
      </c>
      <c r="P141" s="831">
        <f t="shared" si="6"/>
        <v>0</v>
      </c>
      <c r="Q141" s="832">
        <f>'Раздел 1'!Q168</f>
        <v>0</v>
      </c>
      <c r="R141" s="833">
        <v>0</v>
      </c>
      <c r="S141" s="834">
        <f t="shared" si="7"/>
        <v>0</v>
      </c>
      <c r="T141" s="835">
        <f>'Раздел 1'!R168</f>
        <v>0</v>
      </c>
      <c r="U141" s="836">
        <v>0</v>
      </c>
      <c r="V141" s="837">
        <f t="shared" si="8"/>
        <v>0</v>
      </c>
      <c r="W141" s="838"/>
      <c r="X141" s="839"/>
      <c r="Y141" s="840"/>
    </row>
    <row r="142" spans="1:25" s="841" customFormat="1" ht="24.75" customHeight="1" x14ac:dyDescent="0.25">
      <c r="A142" s="842" t="str">
        <f>'Раздел 1'!C169</f>
        <v>925</v>
      </c>
      <c r="B142" s="827" t="str">
        <f>'Раздел 1'!D169</f>
        <v>07</v>
      </c>
      <c r="C142" s="827" t="str">
        <f>'Раздел 1'!E169</f>
        <v>02</v>
      </c>
      <c r="D142" s="827" t="str">
        <f>'Раздел 1'!F169</f>
        <v>02</v>
      </c>
      <c r="E142" s="827" t="str">
        <f>'Раздел 1'!G169</f>
        <v>1</v>
      </c>
      <c r="F142" s="827" t="str">
        <f>'Раздел 1'!H169</f>
        <v>02</v>
      </c>
      <c r="G142" s="827" t="str">
        <f>'Раздел 1'!I169</f>
        <v>60860</v>
      </c>
      <c r="H142" s="828" t="str">
        <f>'Раздел 1'!J169</f>
        <v>111</v>
      </c>
      <c r="I142" s="829" t="str">
        <f>'Раздел 1'!K169</f>
        <v>211.00.00</v>
      </c>
      <c r="J142" s="829" t="str">
        <f>'Раздел 1'!L169</f>
        <v>000</v>
      </c>
      <c r="K142" s="829" t="str">
        <f>'Раздел 1'!M169</f>
        <v>00.00.00</v>
      </c>
      <c r="L142" s="829" t="str">
        <f>'Раздел 1'!N169</f>
        <v>001.07.0002</v>
      </c>
      <c r="M142" s="829" t="str">
        <f>'Раздел 1'!O169</f>
        <v>50.03.00</v>
      </c>
      <c r="N142" s="832">
        <f>'Раздел 1'!P169</f>
        <v>7727345.7000000011</v>
      </c>
      <c r="O142" s="830">
        <v>7727345.7000000011</v>
      </c>
      <c r="P142" s="831">
        <f t="shared" si="6"/>
        <v>0</v>
      </c>
      <c r="Q142" s="832">
        <f>'Раздел 1'!Q169</f>
        <v>7727345.7000000011</v>
      </c>
      <c r="R142" s="833">
        <v>7727345.7000000011</v>
      </c>
      <c r="S142" s="834">
        <f t="shared" si="7"/>
        <v>0</v>
      </c>
      <c r="T142" s="835">
        <f>'Раздел 1'!R169</f>
        <v>7727345.7000000011</v>
      </c>
      <c r="U142" s="836">
        <v>7727345.7000000011</v>
      </c>
      <c r="V142" s="837">
        <f t="shared" si="8"/>
        <v>0</v>
      </c>
      <c r="W142" s="838"/>
      <c r="X142" s="839"/>
      <c r="Y142" s="840"/>
    </row>
    <row r="143" spans="1:25" s="841" customFormat="1" ht="24.75" customHeight="1" x14ac:dyDescent="0.25">
      <c r="A143" s="842" t="str">
        <f>'Раздел 1'!C170</f>
        <v>925</v>
      </c>
      <c r="B143" s="827" t="str">
        <f>'Раздел 1'!D170</f>
        <v>07</v>
      </c>
      <c r="C143" s="827" t="str">
        <f>'Раздел 1'!E170</f>
        <v>02</v>
      </c>
      <c r="D143" s="827" t="str">
        <f>'Раздел 1'!F170</f>
        <v>02</v>
      </c>
      <c r="E143" s="827" t="str">
        <f>'Раздел 1'!G170</f>
        <v>1</v>
      </c>
      <c r="F143" s="827" t="str">
        <f>'Раздел 1'!H170</f>
        <v>02</v>
      </c>
      <c r="G143" s="827" t="str">
        <f>'Раздел 1'!I170</f>
        <v>60860</v>
      </c>
      <c r="H143" s="828" t="str">
        <f>'Раздел 1'!J170</f>
        <v>111</v>
      </c>
      <c r="I143" s="829" t="str">
        <f>'Раздел 1'!K170</f>
        <v>211.00.00</v>
      </c>
      <c r="J143" s="829" t="str">
        <f>'Раздел 1'!L170</f>
        <v>001</v>
      </c>
      <c r="K143" s="829" t="str">
        <f>'Раздел 1'!M170</f>
        <v>00.00.00</v>
      </c>
      <c r="L143" s="829" t="str">
        <f>'Раздел 1'!N170</f>
        <v>х</v>
      </c>
      <c r="M143" s="829" t="str">
        <f>'Раздел 1'!O170</f>
        <v>50.03.00</v>
      </c>
      <c r="N143" s="832">
        <f>'Раздел 1'!P170</f>
        <v>0</v>
      </c>
      <c r="O143" s="830">
        <v>0</v>
      </c>
      <c r="P143" s="831">
        <f t="shared" si="6"/>
        <v>0</v>
      </c>
      <c r="Q143" s="832">
        <f>'Раздел 1'!Q170</f>
        <v>0</v>
      </c>
      <c r="R143" s="833">
        <v>0</v>
      </c>
      <c r="S143" s="834">
        <f t="shared" si="7"/>
        <v>0</v>
      </c>
      <c r="T143" s="835">
        <f>'Раздел 1'!R170</f>
        <v>0</v>
      </c>
      <c r="U143" s="836">
        <v>0</v>
      </c>
      <c r="V143" s="837">
        <f t="shared" si="8"/>
        <v>0</v>
      </c>
      <c r="W143" s="838"/>
      <c r="X143" s="839"/>
      <c r="Y143" s="840"/>
    </row>
    <row r="144" spans="1:25" s="841" customFormat="1" ht="24.75" customHeight="1" x14ac:dyDescent="0.25">
      <c r="A144" s="842" t="str">
        <f>'Раздел 1'!C171</f>
        <v>925</v>
      </c>
      <c r="B144" s="827" t="str">
        <f>'Раздел 1'!D171</f>
        <v>07</v>
      </c>
      <c r="C144" s="827" t="str">
        <f>'Раздел 1'!E171</f>
        <v>03</v>
      </c>
      <c r="D144" s="827" t="str">
        <f>'Раздел 1'!F171</f>
        <v>02</v>
      </c>
      <c r="E144" s="827" t="str">
        <f>'Раздел 1'!G171</f>
        <v>2</v>
      </c>
      <c r="F144" s="827" t="str">
        <f>'Раздел 1'!H171</f>
        <v>01</v>
      </c>
      <c r="G144" s="827" t="str">
        <f>'Раздел 1'!I171</f>
        <v>60860</v>
      </c>
      <c r="H144" s="828" t="str">
        <f>'Раздел 1'!J171</f>
        <v>111</v>
      </c>
      <c r="I144" s="829" t="str">
        <f>'Раздел 1'!K171</f>
        <v>211.00.00</v>
      </c>
      <c r="J144" s="829" t="str">
        <f>'Раздел 1'!L171</f>
        <v>000</v>
      </c>
      <c r="K144" s="829" t="str">
        <f>'Раздел 1'!M171</f>
        <v>00.00.00</v>
      </c>
      <c r="L144" s="829" t="str">
        <f>'Раздел 1'!N171</f>
        <v>001.07.0002</v>
      </c>
      <c r="M144" s="829" t="str">
        <f>'Раздел 1'!O171</f>
        <v>50.03.00</v>
      </c>
      <c r="N144" s="832">
        <f>'Раздел 1'!P171</f>
        <v>549912.04999999993</v>
      </c>
      <c r="O144" s="830">
        <v>549912.04999999993</v>
      </c>
      <c r="P144" s="831">
        <f t="shared" si="6"/>
        <v>0</v>
      </c>
      <c r="Q144" s="832">
        <f>'Раздел 1'!Q171</f>
        <v>549912.04999999993</v>
      </c>
      <c r="R144" s="833">
        <v>549912.04999999993</v>
      </c>
      <c r="S144" s="834">
        <f t="shared" si="7"/>
        <v>0</v>
      </c>
      <c r="T144" s="835">
        <f>'Раздел 1'!R171</f>
        <v>549912.05000000005</v>
      </c>
      <c r="U144" s="836">
        <v>549912.05000000005</v>
      </c>
      <c r="V144" s="837">
        <f t="shared" si="8"/>
        <v>0</v>
      </c>
      <c r="W144" s="838"/>
      <c r="X144" s="839"/>
      <c r="Y144" s="840"/>
    </row>
    <row r="145" spans="1:25" s="841" customFormat="1" ht="24.75" customHeight="1" x14ac:dyDescent="0.25">
      <c r="A145" s="842" t="str">
        <f>'Раздел 1'!C172</f>
        <v>925</v>
      </c>
      <c r="B145" s="827" t="str">
        <f>'Раздел 1'!D172</f>
        <v>07</v>
      </c>
      <c r="C145" s="827" t="str">
        <f>'Раздел 1'!E172</f>
        <v>03</v>
      </c>
      <c r="D145" s="827" t="str">
        <f>'Раздел 1'!F172</f>
        <v>02</v>
      </c>
      <c r="E145" s="827" t="str">
        <f>'Раздел 1'!G172</f>
        <v>2</v>
      </c>
      <c r="F145" s="827" t="str">
        <f>'Раздел 1'!H172</f>
        <v>01</v>
      </c>
      <c r="G145" s="827" t="str">
        <f>'Раздел 1'!I172</f>
        <v>60860</v>
      </c>
      <c r="H145" s="828" t="str">
        <f>'Раздел 1'!J172</f>
        <v>111</v>
      </c>
      <c r="I145" s="829" t="str">
        <f>'Раздел 1'!K172</f>
        <v>211.00.00</v>
      </c>
      <c r="J145" s="829" t="str">
        <f>'Раздел 1'!L172</f>
        <v>001</v>
      </c>
      <c r="K145" s="829" t="str">
        <f>'Раздел 1'!M172</f>
        <v>00.00.00</v>
      </c>
      <c r="L145" s="829" t="str">
        <f>'Раздел 1'!N172</f>
        <v>х</v>
      </c>
      <c r="M145" s="829" t="str">
        <f>'Раздел 1'!O172</f>
        <v>50.03.00</v>
      </c>
      <c r="N145" s="832">
        <f>'Раздел 1'!P172</f>
        <v>0</v>
      </c>
      <c r="O145" s="830">
        <v>0</v>
      </c>
      <c r="P145" s="831">
        <f t="shared" si="6"/>
        <v>0</v>
      </c>
      <c r="Q145" s="832">
        <f>'Раздел 1'!Q172</f>
        <v>0</v>
      </c>
      <c r="R145" s="833">
        <v>0</v>
      </c>
      <c r="S145" s="834">
        <f t="shared" si="7"/>
        <v>0</v>
      </c>
      <c r="T145" s="835">
        <f>'Раздел 1'!R172</f>
        <v>0</v>
      </c>
      <c r="U145" s="836">
        <v>0</v>
      </c>
      <c r="V145" s="837">
        <f t="shared" si="8"/>
        <v>0</v>
      </c>
      <c r="W145" s="838"/>
      <c r="X145" s="839"/>
      <c r="Y145" s="840"/>
    </row>
    <row r="146" spans="1:25" s="841" customFormat="1" ht="24.75" customHeight="1" x14ac:dyDescent="0.25">
      <c r="A146" s="842" t="str">
        <f>'Раздел 1'!C173</f>
        <v>925</v>
      </c>
      <c r="B146" s="827" t="str">
        <f>'Раздел 1'!D173</f>
        <v>07</v>
      </c>
      <c r="C146" s="827" t="str">
        <f>'Раздел 1'!E173</f>
        <v>02</v>
      </c>
      <c r="D146" s="827" t="str">
        <f>'Раздел 1'!F173</f>
        <v>02</v>
      </c>
      <c r="E146" s="827" t="str">
        <f>'Раздел 1'!G173</f>
        <v>3</v>
      </c>
      <c r="F146" s="827" t="str">
        <f>'Раздел 1'!H173</f>
        <v>01</v>
      </c>
      <c r="G146" s="827" t="str">
        <f>'Раздел 1'!I173</f>
        <v>62500</v>
      </c>
      <c r="H146" s="828" t="str">
        <f>'Раздел 1'!J173</f>
        <v>111</v>
      </c>
      <c r="I146" s="829" t="str">
        <f>'Раздел 1'!K173</f>
        <v>211.00.00</v>
      </c>
      <c r="J146" s="829" t="str">
        <f>'Раздел 1'!L173</f>
        <v>000</v>
      </c>
      <c r="K146" s="829" t="str">
        <f>'Раздел 1'!M173</f>
        <v>00.00.00</v>
      </c>
      <c r="L146" s="829" t="str">
        <f>'Раздел 1'!N173</f>
        <v>500.02.0003</v>
      </c>
      <c r="M146" s="829" t="str">
        <f>'Раздел 1'!O173</f>
        <v>60.03.00</v>
      </c>
      <c r="N146" s="832">
        <f>'Раздел 1'!P173</f>
        <v>22360</v>
      </c>
      <c r="O146" s="830">
        <v>22360</v>
      </c>
      <c r="P146" s="831">
        <f t="shared" si="6"/>
        <v>0</v>
      </c>
      <c r="Q146" s="832">
        <f>'Раздел 1'!Q173</f>
        <v>22360</v>
      </c>
      <c r="R146" s="833">
        <v>22360</v>
      </c>
      <c r="S146" s="834">
        <f t="shared" si="7"/>
        <v>0</v>
      </c>
      <c r="T146" s="835">
        <f>'Раздел 1'!R173</f>
        <v>22360</v>
      </c>
      <c r="U146" s="836">
        <v>22360</v>
      </c>
      <c r="V146" s="837">
        <f t="shared" si="8"/>
        <v>0</v>
      </c>
      <c r="W146" s="838"/>
      <c r="X146" s="839"/>
      <c r="Y146" s="840"/>
    </row>
    <row r="147" spans="1:25" s="841" customFormat="1" ht="24.75" customHeight="1" x14ac:dyDescent="0.25">
      <c r="A147" s="842" t="str">
        <f>'Раздел 1'!C174</f>
        <v>925</v>
      </c>
      <c r="B147" s="827" t="str">
        <f>'Раздел 1'!D174</f>
        <v>07</v>
      </c>
      <c r="C147" s="827" t="str">
        <f>'Раздел 1'!E174</f>
        <v>02</v>
      </c>
      <c r="D147" s="827" t="str">
        <f>'Раздел 1'!F174</f>
        <v>02</v>
      </c>
      <c r="E147" s="827" t="str">
        <f>'Раздел 1'!G174</f>
        <v>1</v>
      </c>
      <c r="F147" s="827" t="str">
        <f>'Раздел 1'!H174</f>
        <v>02</v>
      </c>
      <c r="G147" s="827" t="str">
        <f>'Раздел 1'!I174</f>
        <v>53030</v>
      </c>
      <c r="H147" s="828" t="str">
        <f>'Раздел 1'!J174</f>
        <v>111</v>
      </c>
      <c r="I147" s="829" t="str">
        <f>'Раздел 1'!K174</f>
        <v>211.00.00</v>
      </c>
      <c r="J147" s="829" t="str">
        <f>'Раздел 1'!L174</f>
        <v>000</v>
      </c>
      <c r="K147" s="829" t="str">
        <f>'Раздел 1'!M174</f>
        <v>00.00.00</v>
      </c>
      <c r="L147" s="829" t="str">
        <f>'Раздел 1'!N174</f>
        <v>500.02.0006</v>
      </c>
      <c r="M147" s="829" t="str">
        <f>'Раздел 1'!O174</f>
        <v>60.02.00</v>
      </c>
      <c r="N147" s="832">
        <f>'Раздел 1'!P174</f>
        <v>539231.94999999995</v>
      </c>
      <c r="O147" s="830">
        <v>539231.94999999995</v>
      </c>
      <c r="P147" s="831">
        <f t="shared" si="6"/>
        <v>0</v>
      </c>
      <c r="Q147" s="832">
        <f>'Раздел 1'!Q174</f>
        <v>540000</v>
      </c>
      <c r="R147" s="833">
        <v>540000</v>
      </c>
      <c r="S147" s="834">
        <f t="shared" si="7"/>
        <v>0</v>
      </c>
      <c r="T147" s="835">
        <f>'Раздел 1'!R174</f>
        <v>540000</v>
      </c>
      <c r="U147" s="836">
        <v>540000</v>
      </c>
      <c r="V147" s="837">
        <f t="shared" si="8"/>
        <v>0</v>
      </c>
      <c r="W147" s="838"/>
      <c r="X147" s="839"/>
      <c r="Y147" s="840"/>
    </row>
    <row r="148" spans="1:25" s="841" customFormat="1" ht="24.75" customHeight="1" x14ac:dyDescent="0.25">
      <c r="A148" s="842" t="str">
        <f>'Раздел 1'!C175</f>
        <v>925</v>
      </c>
      <c r="B148" s="827" t="str">
        <f>'Раздел 1'!D175</f>
        <v>07</v>
      </c>
      <c r="C148" s="827" t="str">
        <f>'Раздел 1'!E175</f>
        <v>02</v>
      </c>
      <c r="D148" s="827" t="str">
        <f>'Раздел 1'!F175</f>
        <v>02</v>
      </c>
      <c r="E148" s="827" t="str">
        <f>'Раздел 1'!G175</f>
        <v>1</v>
      </c>
      <c r="F148" s="827" t="str">
        <f>'Раздел 1'!H175</f>
        <v>02</v>
      </c>
      <c r="G148" s="827" t="str">
        <f>'Раздел 1'!I175</f>
        <v>00590</v>
      </c>
      <c r="H148" s="828" t="str">
        <f>'Раздел 1'!J175</f>
        <v>111</v>
      </c>
      <c r="I148" s="829" t="str">
        <f>'Раздел 1'!K175</f>
        <v>264.00.00</v>
      </c>
      <c r="J148" s="829" t="str">
        <f>'Раздел 1'!L175</f>
        <v>000</v>
      </c>
      <c r="K148" s="829" t="str">
        <f>'Раздел 1'!M175</f>
        <v>00.00.00</v>
      </c>
      <c r="L148" s="829" t="str">
        <f>'Раздел 1'!N175</f>
        <v>х</v>
      </c>
      <c r="M148" s="829" t="str">
        <f>'Раздел 1'!O175</f>
        <v>20.00.02</v>
      </c>
      <c r="N148" s="832">
        <f>'Раздел 1'!P175</f>
        <v>0</v>
      </c>
      <c r="O148" s="830">
        <v>0</v>
      </c>
      <c r="P148" s="831">
        <f t="shared" si="6"/>
        <v>0</v>
      </c>
      <c r="Q148" s="832">
        <f>'Раздел 1'!Q175</f>
        <v>0</v>
      </c>
      <c r="R148" s="833">
        <v>0</v>
      </c>
      <c r="S148" s="834">
        <f t="shared" si="7"/>
        <v>0</v>
      </c>
      <c r="T148" s="835">
        <f>'Раздел 1'!R175</f>
        <v>0</v>
      </c>
      <c r="U148" s="836">
        <v>0</v>
      </c>
      <c r="V148" s="837">
        <f t="shared" si="8"/>
        <v>0</v>
      </c>
      <c r="W148" s="838"/>
      <c r="X148" s="839"/>
      <c r="Y148" s="840"/>
    </row>
    <row r="149" spans="1:25" s="841" customFormat="1" ht="24.75" customHeight="1" x14ac:dyDescent="0.25">
      <c r="A149" s="842" t="str">
        <f>'Раздел 1'!C176</f>
        <v>925</v>
      </c>
      <c r="B149" s="827" t="str">
        <f>'Раздел 1'!D176</f>
        <v>07</v>
      </c>
      <c r="C149" s="827" t="str">
        <f>'Раздел 1'!E176</f>
        <v>02</v>
      </c>
      <c r="D149" s="827" t="str">
        <f>'Раздел 1'!F176</f>
        <v>02</v>
      </c>
      <c r="E149" s="827" t="str">
        <f>'Раздел 1'!G176</f>
        <v>1</v>
      </c>
      <c r="F149" s="827" t="str">
        <f>'Раздел 1'!H176</f>
        <v>02</v>
      </c>
      <c r="G149" s="827" t="str">
        <f>'Раздел 1'!I176</f>
        <v>00590</v>
      </c>
      <c r="H149" s="828" t="str">
        <f>'Раздел 1'!J176</f>
        <v>111</v>
      </c>
      <c r="I149" s="829" t="str">
        <f>'Раздел 1'!K176</f>
        <v>264.00.00</v>
      </c>
      <c r="J149" s="829" t="str">
        <f>'Раздел 1'!L176</f>
        <v>001</v>
      </c>
      <c r="K149" s="829" t="str">
        <f>'Раздел 1'!M176</f>
        <v>00.00.00</v>
      </c>
      <c r="L149" s="829" t="str">
        <f>'Раздел 1'!N176</f>
        <v>х</v>
      </c>
      <c r="M149" s="829" t="str">
        <f>'Раздел 1'!O176</f>
        <v>20.00.02</v>
      </c>
      <c r="N149" s="832">
        <f>'Раздел 1'!P176</f>
        <v>0</v>
      </c>
      <c r="O149" s="830">
        <v>0</v>
      </c>
      <c r="P149" s="831">
        <f t="shared" si="6"/>
        <v>0</v>
      </c>
      <c r="Q149" s="832">
        <f>'Раздел 1'!Q176</f>
        <v>0</v>
      </c>
      <c r="R149" s="833">
        <v>0</v>
      </c>
      <c r="S149" s="834">
        <f t="shared" si="7"/>
        <v>0</v>
      </c>
      <c r="T149" s="835">
        <f>'Раздел 1'!R176</f>
        <v>0</v>
      </c>
      <c r="U149" s="836">
        <v>0</v>
      </c>
      <c r="V149" s="837">
        <f t="shared" si="8"/>
        <v>0</v>
      </c>
      <c r="W149" s="838"/>
      <c r="X149" s="839"/>
      <c r="Y149" s="840"/>
    </row>
    <row r="150" spans="1:25" s="841" customFormat="1" ht="24.75" customHeight="1" x14ac:dyDescent="0.25">
      <c r="A150" s="842" t="str">
        <f>'Раздел 1'!C177</f>
        <v>925</v>
      </c>
      <c r="B150" s="827" t="str">
        <f>'Раздел 1'!D177</f>
        <v>07</v>
      </c>
      <c r="C150" s="827" t="str">
        <f>'Раздел 1'!E177</f>
        <v>02</v>
      </c>
      <c r="D150" s="827" t="str">
        <f>'Раздел 1'!F177</f>
        <v>02</v>
      </c>
      <c r="E150" s="827" t="str">
        <f>'Раздел 1'!G177</f>
        <v>1</v>
      </c>
      <c r="F150" s="827" t="str">
        <f>'Раздел 1'!H177</f>
        <v>02</v>
      </c>
      <c r="G150" s="827" t="str">
        <f>'Раздел 1'!I177</f>
        <v>00590</v>
      </c>
      <c r="H150" s="828" t="str">
        <f>'Раздел 1'!J177</f>
        <v>111</v>
      </c>
      <c r="I150" s="829" t="str">
        <f>'Раздел 1'!K177</f>
        <v>264.00.00</v>
      </c>
      <c r="J150" s="829" t="str">
        <f>'Раздел 1'!L177</f>
        <v>000</v>
      </c>
      <c r="K150" s="829" t="str">
        <f>'Раздел 1'!M177</f>
        <v>00.00.00</v>
      </c>
      <c r="L150" s="829" t="str">
        <f>'Раздел 1'!N177</f>
        <v>х</v>
      </c>
      <c r="M150" s="829" t="str">
        <f>'Раздел 1'!O177</f>
        <v>20.00.03</v>
      </c>
      <c r="N150" s="832">
        <f>'Раздел 1'!P177</f>
        <v>0</v>
      </c>
      <c r="O150" s="830">
        <v>0</v>
      </c>
      <c r="P150" s="831">
        <f t="shared" si="6"/>
        <v>0</v>
      </c>
      <c r="Q150" s="832">
        <f>'Раздел 1'!Q177</f>
        <v>0</v>
      </c>
      <c r="R150" s="833">
        <v>0</v>
      </c>
      <c r="S150" s="834">
        <f t="shared" si="7"/>
        <v>0</v>
      </c>
      <c r="T150" s="835">
        <f>'Раздел 1'!R177</f>
        <v>0</v>
      </c>
      <c r="U150" s="836">
        <v>0</v>
      </c>
      <c r="V150" s="837">
        <f t="shared" si="8"/>
        <v>0</v>
      </c>
      <c r="W150" s="838"/>
      <c r="X150" s="839"/>
      <c r="Y150" s="840"/>
    </row>
    <row r="151" spans="1:25" s="841" customFormat="1" ht="24.75" customHeight="1" x14ac:dyDescent="0.25">
      <c r="A151" s="842" t="str">
        <f>'Раздел 1'!C178</f>
        <v>925</v>
      </c>
      <c r="B151" s="827" t="str">
        <f>'Раздел 1'!D178</f>
        <v>07</v>
      </c>
      <c r="C151" s="827" t="str">
        <f>'Раздел 1'!E178</f>
        <v>02</v>
      </c>
      <c r="D151" s="827" t="str">
        <f>'Раздел 1'!F178</f>
        <v>02</v>
      </c>
      <c r="E151" s="827" t="str">
        <f>'Раздел 1'!G178</f>
        <v>1</v>
      </c>
      <c r="F151" s="827" t="str">
        <f>'Раздел 1'!H178</f>
        <v>02</v>
      </c>
      <c r="G151" s="827" t="str">
        <f>'Раздел 1'!I178</f>
        <v>00590</v>
      </c>
      <c r="H151" s="828" t="str">
        <f>'Раздел 1'!J178</f>
        <v>111</v>
      </c>
      <c r="I151" s="829" t="str">
        <f>'Раздел 1'!K178</f>
        <v>264.00.00</v>
      </c>
      <c r="J151" s="829" t="str">
        <f>'Раздел 1'!L178</f>
        <v>000</v>
      </c>
      <c r="K151" s="829" t="str">
        <f>'Раздел 1'!M178</f>
        <v>00.00.00</v>
      </c>
      <c r="L151" s="829" t="str">
        <f>'Раздел 1'!N178</f>
        <v>х</v>
      </c>
      <c r="M151" s="829" t="str">
        <f>'Раздел 1'!O178</f>
        <v>20.00.04</v>
      </c>
      <c r="N151" s="832">
        <f>'Раздел 1'!P178</f>
        <v>0</v>
      </c>
      <c r="O151" s="830">
        <v>0</v>
      </c>
      <c r="P151" s="831">
        <f t="shared" si="6"/>
        <v>0</v>
      </c>
      <c r="Q151" s="832">
        <f>'Раздел 1'!Q178</f>
        <v>0</v>
      </c>
      <c r="R151" s="833">
        <v>0</v>
      </c>
      <c r="S151" s="834">
        <f t="shared" si="7"/>
        <v>0</v>
      </c>
      <c r="T151" s="835">
        <f>'Раздел 1'!R178</f>
        <v>0</v>
      </c>
      <c r="U151" s="836">
        <v>0</v>
      </c>
      <c r="V151" s="837">
        <f t="shared" si="8"/>
        <v>0</v>
      </c>
      <c r="W151" s="838"/>
      <c r="X151" s="839"/>
      <c r="Y151" s="840"/>
    </row>
    <row r="152" spans="1:25" s="841" customFormat="1" ht="24.75" customHeight="1" x14ac:dyDescent="0.25">
      <c r="A152" s="842" t="str">
        <f>'Раздел 1'!C179</f>
        <v>925</v>
      </c>
      <c r="B152" s="827" t="str">
        <f>'Раздел 1'!D179</f>
        <v>07</v>
      </c>
      <c r="C152" s="827" t="str">
        <f>'Раздел 1'!E179</f>
        <v>02</v>
      </c>
      <c r="D152" s="827" t="str">
        <f>'Раздел 1'!F179</f>
        <v>02</v>
      </c>
      <c r="E152" s="827" t="str">
        <f>'Раздел 1'!G179</f>
        <v>1</v>
      </c>
      <c r="F152" s="827" t="str">
        <f>'Раздел 1'!H179</f>
        <v>02</v>
      </c>
      <c r="G152" s="827" t="str">
        <f>'Раздел 1'!I179</f>
        <v>00590</v>
      </c>
      <c r="H152" s="828" t="str">
        <f>'Раздел 1'!J179</f>
        <v>111</v>
      </c>
      <c r="I152" s="829" t="str">
        <f>'Раздел 1'!K179</f>
        <v>264.00.00</v>
      </c>
      <c r="J152" s="829" t="str">
        <f>'Раздел 1'!L179</f>
        <v>000</v>
      </c>
      <c r="K152" s="829" t="str">
        <f>'Раздел 1'!M179</f>
        <v>71.02.00</v>
      </c>
      <c r="L152" s="829" t="str">
        <f>'Раздел 1'!N179</f>
        <v>001.01.0001</v>
      </c>
      <c r="M152" s="829" t="str">
        <f>'Раздел 1'!O179</f>
        <v>50.01.00</v>
      </c>
      <c r="N152" s="832">
        <f>'Раздел 1'!P179</f>
        <v>0</v>
      </c>
      <c r="O152" s="830">
        <v>0</v>
      </c>
      <c r="P152" s="831">
        <f t="shared" si="6"/>
        <v>0</v>
      </c>
      <c r="Q152" s="832">
        <f>'Раздел 1'!Q179</f>
        <v>0</v>
      </c>
      <c r="R152" s="833">
        <v>0</v>
      </c>
      <c r="S152" s="834">
        <f t="shared" si="7"/>
        <v>0</v>
      </c>
      <c r="T152" s="835">
        <f>'Раздел 1'!R179</f>
        <v>0</v>
      </c>
      <c r="U152" s="836">
        <v>0</v>
      </c>
      <c r="V152" s="837">
        <f t="shared" si="8"/>
        <v>0</v>
      </c>
      <c r="W152" s="838"/>
      <c r="X152" s="839"/>
      <c r="Y152" s="840"/>
    </row>
    <row r="153" spans="1:25" s="841" customFormat="1" ht="24.75" customHeight="1" x14ac:dyDescent="0.25">
      <c r="A153" s="842" t="str">
        <f>'Раздел 1'!C180</f>
        <v>925</v>
      </c>
      <c r="B153" s="827" t="str">
        <f>'Раздел 1'!D180</f>
        <v>07</v>
      </c>
      <c r="C153" s="827" t="str">
        <f>'Раздел 1'!E180</f>
        <v>02</v>
      </c>
      <c r="D153" s="827" t="str">
        <f>'Раздел 1'!F180</f>
        <v>02</v>
      </c>
      <c r="E153" s="827" t="str">
        <f>'Раздел 1'!G180</f>
        <v>1</v>
      </c>
      <c r="F153" s="827" t="str">
        <f>'Раздел 1'!H180</f>
        <v>02</v>
      </c>
      <c r="G153" s="827" t="str">
        <f>'Раздел 1'!I180</f>
        <v>00590</v>
      </c>
      <c r="H153" s="828" t="str">
        <f>'Раздел 1'!J180</f>
        <v>111</v>
      </c>
      <c r="I153" s="829" t="str">
        <f>'Раздел 1'!K180</f>
        <v>264.00.00</v>
      </c>
      <c r="J153" s="829" t="str">
        <f>'Раздел 1'!L180</f>
        <v>001</v>
      </c>
      <c r="K153" s="829" t="str">
        <f>'Раздел 1'!M180</f>
        <v>00.00.00</v>
      </c>
      <c r="L153" s="829" t="str">
        <f>'Раздел 1'!N180</f>
        <v>х</v>
      </c>
      <c r="M153" s="829" t="str">
        <f>'Раздел 1'!O180</f>
        <v>50.01.00</v>
      </c>
      <c r="N153" s="832">
        <f>'Раздел 1'!P180</f>
        <v>0</v>
      </c>
      <c r="O153" s="830">
        <v>0</v>
      </c>
      <c r="P153" s="831">
        <f t="shared" si="6"/>
        <v>0</v>
      </c>
      <c r="Q153" s="832">
        <f>'Раздел 1'!Q180</f>
        <v>0</v>
      </c>
      <c r="R153" s="833">
        <v>0</v>
      </c>
      <c r="S153" s="834">
        <f t="shared" si="7"/>
        <v>0</v>
      </c>
      <c r="T153" s="835">
        <f>'Раздел 1'!R180</f>
        <v>0</v>
      </c>
      <c r="U153" s="836">
        <v>0</v>
      </c>
      <c r="V153" s="837">
        <f t="shared" si="8"/>
        <v>0</v>
      </c>
      <c r="W153" s="838"/>
      <c r="X153" s="839"/>
      <c r="Y153" s="840"/>
    </row>
    <row r="154" spans="1:25" s="841" customFormat="1" ht="24.75" customHeight="1" x14ac:dyDescent="0.25">
      <c r="A154" s="842" t="str">
        <f>'Раздел 1'!C181</f>
        <v>925</v>
      </c>
      <c r="B154" s="827" t="str">
        <f>'Раздел 1'!D181</f>
        <v>07</v>
      </c>
      <c r="C154" s="827" t="str">
        <f>'Раздел 1'!E181</f>
        <v>02</v>
      </c>
      <c r="D154" s="827" t="str">
        <f>'Раздел 1'!F181</f>
        <v>02</v>
      </c>
      <c r="E154" s="827" t="str">
        <f>'Раздел 1'!G181</f>
        <v>1</v>
      </c>
      <c r="F154" s="827" t="str">
        <f>'Раздел 1'!H181</f>
        <v>02</v>
      </c>
      <c r="G154" s="827" t="str">
        <f>'Раздел 1'!I181</f>
        <v>60860</v>
      </c>
      <c r="H154" s="828" t="str">
        <f>'Раздел 1'!J181</f>
        <v>111</v>
      </c>
      <c r="I154" s="829" t="str">
        <f>'Раздел 1'!K181</f>
        <v>264.00.00</v>
      </c>
      <c r="J154" s="829" t="str">
        <f>'Раздел 1'!L181</f>
        <v>000</v>
      </c>
      <c r="K154" s="829" t="str">
        <f>'Раздел 1'!M181</f>
        <v>00.00.00</v>
      </c>
      <c r="L154" s="829" t="str">
        <f>'Раздел 1'!N181</f>
        <v>001.07.0002</v>
      </c>
      <c r="M154" s="829" t="str">
        <f>'Раздел 1'!O181</f>
        <v>50.03.00</v>
      </c>
      <c r="N154" s="832">
        <f>'Раздел 1'!P181</f>
        <v>0</v>
      </c>
      <c r="O154" s="830">
        <v>0</v>
      </c>
      <c r="P154" s="831">
        <f t="shared" si="6"/>
        <v>0</v>
      </c>
      <c r="Q154" s="832">
        <f>'Раздел 1'!Q181</f>
        <v>0</v>
      </c>
      <c r="R154" s="833">
        <v>0</v>
      </c>
      <c r="S154" s="834">
        <f t="shared" si="7"/>
        <v>0</v>
      </c>
      <c r="T154" s="835">
        <f>'Раздел 1'!R181</f>
        <v>0</v>
      </c>
      <c r="U154" s="836">
        <v>0</v>
      </c>
      <c r="V154" s="837">
        <f t="shared" si="8"/>
        <v>0</v>
      </c>
      <c r="W154" s="838"/>
      <c r="X154" s="839"/>
      <c r="Y154" s="840"/>
    </row>
    <row r="155" spans="1:25" s="841" customFormat="1" ht="24.75" customHeight="1" x14ac:dyDescent="0.25">
      <c r="A155" s="842" t="str">
        <f>'Раздел 1'!C182</f>
        <v>925</v>
      </c>
      <c r="B155" s="827" t="str">
        <f>'Раздел 1'!D182</f>
        <v>07</v>
      </c>
      <c r="C155" s="827" t="str">
        <f>'Раздел 1'!E182</f>
        <v>02</v>
      </c>
      <c r="D155" s="827" t="str">
        <f>'Раздел 1'!F182</f>
        <v>02</v>
      </c>
      <c r="E155" s="827" t="str">
        <f>'Раздел 1'!G182</f>
        <v>1</v>
      </c>
      <c r="F155" s="827" t="str">
        <f>'Раздел 1'!H182</f>
        <v>02</v>
      </c>
      <c r="G155" s="827" t="str">
        <f>'Раздел 1'!I182</f>
        <v>60860</v>
      </c>
      <c r="H155" s="828" t="str">
        <f>'Раздел 1'!J182</f>
        <v>111</v>
      </c>
      <c r="I155" s="829" t="str">
        <f>'Раздел 1'!K182</f>
        <v>264.00.00</v>
      </c>
      <c r="J155" s="829" t="str">
        <f>'Раздел 1'!L182</f>
        <v>001</v>
      </c>
      <c r="K155" s="829" t="str">
        <f>'Раздел 1'!M182</f>
        <v>00.00.00</v>
      </c>
      <c r="L155" s="829" t="str">
        <f>'Раздел 1'!N182</f>
        <v>х</v>
      </c>
      <c r="M155" s="829" t="str">
        <f>'Раздел 1'!O182</f>
        <v>50.03.00</v>
      </c>
      <c r="N155" s="832">
        <f>'Раздел 1'!P182</f>
        <v>0</v>
      </c>
      <c r="O155" s="830">
        <v>0</v>
      </c>
      <c r="P155" s="831">
        <f t="shared" si="6"/>
        <v>0</v>
      </c>
      <c r="Q155" s="832">
        <f>'Раздел 1'!Q182</f>
        <v>0</v>
      </c>
      <c r="R155" s="833">
        <v>0</v>
      </c>
      <c r="S155" s="834">
        <f t="shared" si="7"/>
        <v>0</v>
      </c>
      <c r="T155" s="835">
        <f>'Раздел 1'!R182</f>
        <v>0</v>
      </c>
      <c r="U155" s="836">
        <v>0</v>
      </c>
      <c r="V155" s="837">
        <f t="shared" si="8"/>
        <v>0</v>
      </c>
      <c r="W155" s="838"/>
      <c r="X155" s="839"/>
      <c r="Y155" s="840"/>
    </row>
    <row r="156" spans="1:25" s="841" customFormat="1" ht="24.75" customHeight="1" x14ac:dyDescent="0.25">
      <c r="A156" s="842" t="str">
        <f>'Раздел 1'!C183</f>
        <v>925</v>
      </c>
      <c r="B156" s="827" t="str">
        <f>'Раздел 1'!D183</f>
        <v>07</v>
      </c>
      <c r="C156" s="827" t="str">
        <f>'Раздел 1'!E183</f>
        <v>03</v>
      </c>
      <c r="D156" s="827" t="str">
        <f>'Раздел 1'!F183</f>
        <v>02</v>
      </c>
      <c r="E156" s="827" t="str">
        <f>'Раздел 1'!G183</f>
        <v>2</v>
      </c>
      <c r="F156" s="827" t="str">
        <f>'Раздел 1'!H183</f>
        <v>01</v>
      </c>
      <c r="G156" s="827" t="str">
        <f>'Раздел 1'!I183</f>
        <v>60860</v>
      </c>
      <c r="H156" s="828" t="str">
        <f>'Раздел 1'!J183</f>
        <v>111</v>
      </c>
      <c r="I156" s="829" t="str">
        <f>'Раздел 1'!K183</f>
        <v>264.00.00</v>
      </c>
      <c r="J156" s="829" t="str">
        <f>'Раздел 1'!L183</f>
        <v>000</v>
      </c>
      <c r="K156" s="829" t="str">
        <f>'Раздел 1'!M183</f>
        <v>00.00.00</v>
      </c>
      <c r="L156" s="829" t="str">
        <f>'Раздел 1'!N183</f>
        <v>001.07.0002</v>
      </c>
      <c r="M156" s="829" t="str">
        <f>'Раздел 1'!O183</f>
        <v>50.03.00</v>
      </c>
      <c r="N156" s="832">
        <f>'Раздел 1'!P183</f>
        <v>0</v>
      </c>
      <c r="O156" s="830">
        <v>0</v>
      </c>
      <c r="P156" s="831">
        <f t="shared" si="6"/>
        <v>0</v>
      </c>
      <c r="Q156" s="832">
        <f>'Раздел 1'!Q183</f>
        <v>0</v>
      </c>
      <c r="R156" s="833">
        <v>0</v>
      </c>
      <c r="S156" s="834">
        <f t="shared" si="7"/>
        <v>0</v>
      </c>
      <c r="T156" s="835">
        <f>'Раздел 1'!R183</f>
        <v>0</v>
      </c>
      <c r="U156" s="836">
        <v>0</v>
      </c>
      <c r="V156" s="837">
        <f t="shared" si="8"/>
        <v>0</v>
      </c>
      <c r="W156" s="838"/>
      <c r="X156" s="839"/>
      <c r="Y156" s="840"/>
    </row>
    <row r="157" spans="1:25" s="841" customFormat="1" ht="24.75" customHeight="1" x14ac:dyDescent="0.25">
      <c r="A157" s="842" t="str">
        <f>'Раздел 1'!C184</f>
        <v>925</v>
      </c>
      <c r="B157" s="827" t="str">
        <f>'Раздел 1'!D184</f>
        <v>07</v>
      </c>
      <c r="C157" s="827" t="str">
        <f>'Раздел 1'!E184</f>
        <v>03</v>
      </c>
      <c r="D157" s="827" t="str">
        <f>'Раздел 1'!F184</f>
        <v>02</v>
      </c>
      <c r="E157" s="827" t="str">
        <f>'Раздел 1'!G184</f>
        <v>2</v>
      </c>
      <c r="F157" s="827" t="str">
        <f>'Раздел 1'!H184</f>
        <v>01</v>
      </c>
      <c r="G157" s="827" t="str">
        <f>'Раздел 1'!I184</f>
        <v>60860</v>
      </c>
      <c r="H157" s="828" t="str">
        <f>'Раздел 1'!J184</f>
        <v>111</v>
      </c>
      <c r="I157" s="829" t="str">
        <f>'Раздел 1'!K184</f>
        <v>264.00.00</v>
      </c>
      <c r="J157" s="829" t="str">
        <f>'Раздел 1'!L184</f>
        <v>001</v>
      </c>
      <c r="K157" s="829" t="str">
        <f>'Раздел 1'!M184</f>
        <v>00.00.00</v>
      </c>
      <c r="L157" s="829" t="str">
        <f>'Раздел 1'!N184</f>
        <v>х</v>
      </c>
      <c r="M157" s="829" t="str">
        <f>'Раздел 1'!O184</f>
        <v>50.03.00</v>
      </c>
      <c r="N157" s="832">
        <f>'Раздел 1'!P184</f>
        <v>0</v>
      </c>
      <c r="O157" s="830">
        <v>0</v>
      </c>
      <c r="P157" s="831">
        <f t="shared" si="6"/>
        <v>0</v>
      </c>
      <c r="Q157" s="832">
        <f>'Раздел 1'!Q184</f>
        <v>0</v>
      </c>
      <c r="R157" s="833">
        <v>0</v>
      </c>
      <c r="S157" s="834">
        <f t="shared" si="7"/>
        <v>0</v>
      </c>
      <c r="T157" s="835">
        <f>'Раздел 1'!R184</f>
        <v>0</v>
      </c>
      <c r="U157" s="836">
        <v>0</v>
      </c>
      <c r="V157" s="837">
        <f t="shared" si="8"/>
        <v>0</v>
      </c>
      <c r="W157" s="838"/>
      <c r="X157" s="839"/>
      <c r="Y157" s="840"/>
    </row>
    <row r="158" spans="1:25" s="841" customFormat="1" ht="24.75" customHeight="1" x14ac:dyDescent="0.25">
      <c r="A158" s="842" t="str">
        <f>'Раздел 1'!C185</f>
        <v>925</v>
      </c>
      <c r="B158" s="827" t="str">
        <f>'Раздел 1'!D185</f>
        <v>07</v>
      </c>
      <c r="C158" s="827" t="str">
        <f>'Раздел 1'!E185</f>
        <v>02</v>
      </c>
      <c r="D158" s="827" t="str">
        <f>'Раздел 1'!F185</f>
        <v>02</v>
      </c>
      <c r="E158" s="827" t="str">
        <f>'Раздел 1'!G185</f>
        <v>1</v>
      </c>
      <c r="F158" s="827" t="str">
        <f>'Раздел 1'!H185</f>
        <v>02</v>
      </c>
      <c r="G158" s="827" t="str">
        <f>'Раздел 1'!I185</f>
        <v>53030</v>
      </c>
      <c r="H158" s="828" t="str">
        <f>'Раздел 1'!J185</f>
        <v>111</v>
      </c>
      <c r="I158" s="829" t="str">
        <f>'Раздел 1'!K185</f>
        <v>264.00.00</v>
      </c>
      <c r="J158" s="829" t="str">
        <f>'Раздел 1'!L185</f>
        <v>000</v>
      </c>
      <c r="K158" s="829" t="str">
        <f>'Раздел 1'!M185</f>
        <v>00.00.00</v>
      </c>
      <c r="L158" s="829" t="str">
        <f>'Раздел 1'!N185</f>
        <v>500.02.0006</v>
      </c>
      <c r="M158" s="829" t="str">
        <f>'Раздел 1'!O185</f>
        <v>60.02.00</v>
      </c>
      <c r="N158" s="832">
        <f>'Раздел 1'!P185</f>
        <v>0</v>
      </c>
      <c r="O158" s="830">
        <v>0</v>
      </c>
      <c r="P158" s="831">
        <f t="shared" si="6"/>
        <v>0</v>
      </c>
      <c r="Q158" s="832">
        <f>'Раздел 1'!Q185</f>
        <v>0</v>
      </c>
      <c r="R158" s="833">
        <v>0</v>
      </c>
      <c r="S158" s="834">
        <f t="shared" si="7"/>
        <v>0</v>
      </c>
      <c r="T158" s="835">
        <f>'Раздел 1'!R185</f>
        <v>0</v>
      </c>
      <c r="U158" s="836">
        <v>0</v>
      </c>
      <c r="V158" s="837">
        <f t="shared" si="8"/>
        <v>0</v>
      </c>
      <c r="W158" s="838"/>
      <c r="X158" s="839"/>
      <c r="Y158" s="840"/>
    </row>
    <row r="159" spans="1:25" s="841" customFormat="1" ht="24.75" customHeight="1" x14ac:dyDescent="0.25">
      <c r="A159" s="842" t="str">
        <f>'Раздел 1'!C186</f>
        <v>925</v>
      </c>
      <c r="B159" s="827" t="str">
        <f>'Раздел 1'!D186</f>
        <v>07</v>
      </c>
      <c r="C159" s="827" t="str">
        <f>'Раздел 1'!E186</f>
        <v>02</v>
      </c>
      <c r="D159" s="827" t="str">
        <f>'Раздел 1'!F186</f>
        <v>02</v>
      </c>
      <c r="E159" s="827" t="str">
        <f>'Раздел 1'!G186</f>
        <v>1</v>
      </c>
      <c r="F159" s="827" t="str">
        <f>'Раздел 1'!H186</f>
        <v>02</v>
      </c>
      <c r="G159" s="827" t="str">
        <f>'Раздел 1'!I186</f>
        <v>00590</v>
      </c>
      <c r="H159" s="828" t="str">
        <f>'Раздел 1'!J186</f>
        <v>111</v>
      </c>
      <c r="I159" s="829" t="str">
        <f>'Раздел 1'!K186</f>
        <v>266.00.00</v>
      </c>
      <c r="J159" s="829" t="str">
        <f>'Раздел 1'!L186</f>
        <v>000</v>
      </c>
      <c r="K159" s="829" t="str">
        <f>'Раздел 1'!M186</f>
        <v>00.00.00</v>
      </c>
      <c r="L159" s="829" t="str">
        <f>'Раздел 1'!N186</f>
        <v>х</v>
      </c>
      <c r="M159" s="829" t="str">
        <f>'Раздел 1'!O186</f>
        <v>20.00.02</v>
      </c>
      <c r="N159" s="832">
        <f>'Раздел 1'!P186</f>
        <v>0</v>
      </c>
      <c r="O159" s="830">
        <v>0</v>
      </c>
      <c r="P159" s="831">
        <f t="shared" si="6"/>
        <v>0</v>
      </c>
      <c r="Q159" s="832">
        <f>'Раздел 1'!Q186</f>
        <v>0</v>
      </c>
      <c r="R159" s="833">
        <v>0</v>
      </c>
      <c r="S159" s="834">
        <f t="shared" si="7"/>
        <v>0</v>
      </c>
      <c r="T159" s="835">
        <f>'Раздел 1'!R186</f>
        <v>0</v>
      </c>
      <c r="U159" s="836">
        <v>0</v>
      </c>
      <c r="V159" s="837">
        <f t="shared" si="8"/>
        <v>0</v>
      </c>
      <c r="W159" s="838"/>
      <c r="X159" s="839"/>
      <c r="Y159" s="840"/>
    </row>
    <row r="160" spans="1:25" s="841" customFormat="1" ht="24.75" customHeight="1" x14ac:dyDescent="0.25">
      <c r="A160" s="842" t="str">
        <f>'Раздел 1'!C187</f>
        <v>925</v>
      </c>
      <c r="B160" s="827" t="str">
        <f>'Раздел 1'!D187</f>
        <v>07</v>
      </c>
      <c r="C160" s="827" t="str">
        <f>'Раздел 1'!E187</f>
        <v>02</v>
      </c>
      <c r="D160" s="827" t="str">
        <f>'Раздел 1'!F187</f>
        <v>02</v>
      </c>
      <c r="E160" s="827" t="str">
        <f>'Раздел 1'!G187</f>
        <v>1</v>
      </c>
      <c r="F160" s="827" t="str">
        <f>'Раздел 1'!H187</f>
        <v>02</v>
      </c>
      <c r="G160" s="827" t="str">
        <f>'Раздел 1'!I187</f>
        <v>00590</v>
      </c>
      <c r="H160" s="828" t="str">
        <f>'Раздел 1'!J187</f>
        <v>111</v>
      </c>
      <c r="I160" s="829" t="str">
        <f>'Раздел 1'!K187</f>
        <v>266.00.00</v>
      </c>
      <c r="J160" s="829" t="str">
        <f>'Раздел 1'!L187</f>
        <v>001</v>
      </c>
      <c r="K160" s="829" t="str">
        <f>'Раздел 1'!M187</f>
        <v>00.00.00</v>
      </c>
      <c r="L160" s="829" t="str">
        <f>'Раздел 1'!N187</f>
        <v>х</v>
      </c>
      <c r="M160" s="829" t="str">
        <f>'Раздел 1'!O187</f>
        <v>20.00.02</v>
      </c>
      <c r="N160" s="832">
        <f>'Раздел 1'!P187</f>
        <v>0</v>
      </c>
      <c r="O160" s="830">
        <v>0</v>
      </c>
      <c r="P160" s="831">
        <f t="shared" si="6"/>
        <v>0</v>
      </c>
      <c r="Q160" s="832">
        <f>'Раздел 1'!Q187</f>
        <v>0</v>
      </c>
      <c r="R160" s="833">
        <v>0</v>
      </c>
      <c r="S160" s="834">
        <f t="shared" si="7"/>
        <v>0</v>
      </c>
      <c r="T160" s="835">
        <f>'Раздел 1'!R187</f>
        <v>0</v>
      </c>
      <c r="U160" s="836">
        <v>0</v>
      </c>
      <c r="V160" s="837">
        <f t="shared" si="8"/>
        <v>0</v>
      </c>
      <c r="W160" s="838"/>
      <c r="X160" s="839"/>
      <c r="Y160" s="840"/>
    </row>
    <row r="161" spans="1:25" s="841" customFormat="1" ht="24.75" customHeight="1" x14ac:dyDescent="0.25">
      <c r="A161" s="842" t="str">
        <f>'Раздел 1'!C188</f>
        <v>925</v>
      </c>
      <c r="B161" s="827" t="str">
        <f>'Раздел 1'!D188</f>
        <v>07</v>
      </c>
      <c r="C161" s="827" t="str">
        <f>'Раздел 1'!E188</f>
        <v>02</v>
      </c>
      <c r="D161" s="827" t="str">
        <f>'Раздел 1'!F188</f>
        <v>02</v>
      </c>
      <c r="E161" s="827" t="str">
        <f>'Раздел 1'!G188</f>
        <v>1</v>
      </c>
      <c r="F161" s="827" t="str">
        <f>'Раздел 1'!H188</f>
        <v>02</v>
      </c>
      <c r="G161" s="827" t="str">
        <f>'Раздел 1'!I188</f>
        <v>00590</v>
      </c>
      <c r="H161" s="828" t="str">
        <f>'Раздел 1'!J188</f>
        <v>111</v>
      </c>
      <c r="I161" s="829" t="str">
        <f>'Раздел 1'!K188</f>
        <v>266.00.00</v>
      </c>
      <c r="J161" s="829" t="str">
        <f>'Раздел 1'!L188</f>
        <v>000</v>
      </c>
      <c r="K161" s="829" t="str">
        <f>'Раздел 1'!M188</f>
        <v>00.00.00</v>
      </c>
      <c r="L161" s="829" t="str">
        <f>'Раздел 1'!N188</f>
        <v>х</v>
      </c>
      <c r="M161" s="829" t="str">
        <f>'Раздел 1'!O188</f>
        <v>20.00.03</v>
      </c>
      <c r="N161" s="832">
        <f>'Раздел 1'!P188</f>
        <v>0</v>
      </c>
      <c r="O161" s="830">
        <v>0</v>
      </c>
      <c r="P161" s="831">
        <f t="shared" si="6"/>
        <v>0</v>
      </c>
      <c r="Q161" s="832">
        <f>'Раздел 1'!Q188</f>
        <v>0</v>
      </c>
      <c r="R161" s="833">
        <v>0</v>
      </c>
      <c r="S161" s="834">
        <f t="shared" si="7"/>
        <v>0</v>
      </c>
      <c r="T161" s="835">
        <f>'Раздел 1'!R188</f>
        <v>0</v>
      </c>
      <c r="U161" s="836">
        <v>0</v>
      </c>
      <c r="V161" s="837">
        <f t="shared" si="8"/>
        <v>0</v>
      </c>
      <c r="W161" s="838"/>
      <c r="X161" s="839"/>
      <c r="Y161" s="840"/>
    </row>
    <row r="162" spans="1:25" s="841" customFormat="1" ht="24.75" customHeight="1" x14ac:dyDescent="0.25">
      <c r="A162" s="842" t="str">
        <f>'Раздел 1'!C189</f>
        <v>925</v>
      </c>
      <c r="B162" s="827" t="str">
        <f>'Раздел 1'!D189</f>
        <v>07</v>
      </c>
      <c r="C162" s="827" t="str">
        <f>'Раздел 1'!E189</f>
        <v>02</v>
      </c>
      <c r="D162" s="827" t="str">
        <f>'Раздел 1'!F189</f>
        <v>02</v>
      </c>
      <c r="E162" s="827" t="str">
        <f>'Раздел 1'!G189</f>
        <v>1</v>
      </c>
      <c r="F162" s="827" t="str">
        <f>'Раздел 1'!H189</f>
        <v>02</v>
      </c>
      <c r="G162" s="827" t="str">
        <f>'Раздел 1'!I189</f>
        <v>00590</v>
      </c>
      <c r="H162" s="828" t="str">
        <f>'Раздел 1'!J189</f>
        <v>111</v>
      </c>
      <c r="I162" s="829" t="str">
        <f>'Раздел 1'!K189</f>
        <v>266.00.00</v>
      </c>
      <c r="J162" s="829" t="str">
        <f>'Раздел 1'!L189</f>
        <v>000</v>
      </c>
      <c r="K162" s="829" t="str">
        <f>'Раздел 1'!M189</f>
        <v>00.00.00</v>
      </c>
      <c r="L162" s="829" t="str">
        <f>'Раздел 1'!N189</f>
        <v>х</v>
      </c>
      <c r="M162" s="829" t="str">
        <f>'Раздел 1'!O189</f>
        <v>20.00.04</v>
      </c>
      <c r="N162" s="832">
        <f>'Раздел 1'!P189</f>
        <v>0</v>
      </c>
      <c r="O162" s="830">
        <v>0</v>
      </c>
      <c r="P162" s="831">
        <f t="shared" si="6"/>
        <v>0</v>
      </c>
      <c r="Q162" s="832">
        <f>'Раздел 1'!Q189</f>
        <v>0</v>
      </c>
      <c r="R162" s="833">
        <v>0</v>
      </c>
      <c r="S162" s="834">
        <f t="shared" si="7"/>
        <v>0</v>
      </c>
      <c r="T162" s="835">
        <f>'Раздел 1'!R189</f>
        <v>0</v>
      </c>
      <c r="U162" s="836">
        <v>0</v>
      </c>
      <c r="V162" s="837">
        <f t="shared" si="8"/>
        <v>0</v>
      </c>
      <c r="W162" s="838"/>
      <c r="X162" s="839"/>
      <c r="Y162" s="840"/>
    </row>
    <row r="163" spans="1:25" s="841" customFormat="1" ht="24.75" customHeight="1" x14ac:dyDescent="0.25">
      <c r="A163" s="842" t="str">
        <f>'Раздел 1'!C190</f>
        <v>925</v>
      </c>
      <c r="B163" s="827" t="str">
        <f>'Раздел 1'!D190</f>
        <v>07</v>
      </c>
      <c r="C163" s="827" t="str">
        <f>'Раздел 1'!E190</f>
        <v>02</v>
      </c>
      <c r="D163" s="827" t="str">
        <f>'Раздел 1'!F190</f>
        <v>02</v>
      </c>
      <c r="E163" s="827" t="str">
        <f>'Раздел 1'!G190</f>
        <v>1</v>
      </c>
      <c r="F163" s="827" t="str">
        <f>'Раздел 1'!H190</f>
        <v>02</v>
      </c>
      <c r="G163" s="827" t="str">
        <f>'Раздел 1'!I190</f>
        <v>00590</v>
      </c>
      <c r="H163" s="828" t="str">
        <f>'Раздел 1'!J190</f>
        <v>111</v>
      </c>
      <c r="I163" s="829" t="str">
        <f>'Раздел 1'!K190</f>
        <v>266.00.00</v>
      </c>
      <c r="J163" s="829" t="str">
        <f>'Раздел 1'!L190</f>
        <v>000</v>
      </c>
      <c r="K163" s="829" t="str">
        <f>'Раздел 1'!M190</f>
        <v>71.02.00</v>
      </c>
      <c r="L163" s="829" t="str">
        <f>'Раздел 1'!N190</f>
        <v>001.01.0001</v>
      </c>
      <c r="M163" s="829" t="str">
        <f>'Раздел 1'!O190</f>
        <v>50.01.00</v>
      </c>
      <c r="N163" s="832">
        <f>'Раздел 1'!P190</f>
        <v>0</v>
      </c>
      <c r="O163" s="830">
        <v>0</v>
      </c>
      <c r="P163" s="831">
        <f t="shared" si="6"/>
        <v>0</v>
      </c>
      <c r="Q163" s="832">
        <f>'Раздел 1'!Q190</f>
        <v>0</v>
      </c>
      <c r="R163" s="833">
        <v>0</v>
      </c>
      <c r="S163" s="834">
        <f t="shared" si="7"/>
        <v>0</v>
      </c>
      <c r="T163" s="835">
        <f>'Раздел 1'!R190</f>
        <v>0</v>
      </c>
      <c r="U163" s="836">
        <v>0</v>
      </c>
      <c r="V163" s="837">
        <f t="shared" si="8"/>
        <v>0</v>
      </c>
      <c r="W163" s="838"/>
      <c r="X163" s="839"/>
      <c r="Y163" s="840"/>
    </row>
    <row r="164" spans="1:25" s="841" customFormat="1" ht="24.75" customHeight="1" x14ac:dyDescent="0.25">
      <c r="A164" s="842" t="str">
        <f>'Раздел 1'!C191</f>
        <v>925</v>
      </c>
      <c r="B164" s="827" t="str">
        <f>'Раздел 1'!D191</f>
        <v>07</v>
      </c>
      <c r="C164" s="827" t="str">
        <f>'Раздел 1'!E191</f>
        <v>02</v>
      </c>
      <c r="D164" s="827" t="str">
        <f>'Раздел 1'!F191</f>
        <v>02</v>
      </c>
      <c r="E164" s="827" t="str">
        <f>'Раздел 1'!G191</f>
        <v>1</v>
      </c>
      <c r="F164" s="827" t="str">
        <f>'Раздел 1'!H191</f>
        <v>02</v>
      </c>
      <c r="G164" s="827" t="str">
        <f>'Раздел 1'!I191</f>
        <v>00590</v>
      </c>
      <c r="H164" s="828" t="str">
        <f>'Раздел 1'!J191</f>
        <v>111</v>
      </c>
      <c r="I164" s="829" t="str">
        <f>'Раздел 1'!K191</f>
        <v>266.00.00</v>
      </c>
      <c r="J164" s="829" t="str">
        <f>'Раздел 1'!L191</f>
        <v>001</v>
      </c>
      <c r="K164" s="829" t="str">
        <f>'Раздел 1'!M191</f>
        <v>00.00.00</v>
      </c>
      <c r="L164" s="829" t="str">
        <f>'Раздел 1'!N191</f>
        <v>х</v>
      </c>
      <c r="M164" s="829" t="str">
        <f>'Раздел 1'!O191</f>
        <v>50.01.00</v>
      </c>
      <c r="N164" s="832">
        <f>'Раздел 1'!P191</f>
        <v>0</v>
      </c>
      <c r="O164" s="830">
        <v>0</v>
      </c>
      <c r="P164" s="831">
        <f t="shared" si="6"/>
        <v>0</v>
      </c>
      <c r="Q164" s="832">
        <f>'Раздел 1'!Q191</f>
        <v>0</v>
      </c>
      <c r="R164" s="833">
        <v>0</v>
      </c>
      <c r="S164" s="834">
        <f t="shared" si="7"/>
        <v>0</v>
      </c>
      <c r="T164" s="835">
        <f>'Раздел 1'!R191</f>
        <v>0</v>
      </c>
      <c r="U164" s="836">
        <v>0</v>
      </c>
      <c r="V164" s="837">
        <f t="shared" si="8"/>
        <v>0</v>
      </c>
      <c r="W164" s="838"/>
      <c r="X164" s="839"/>
      <c r="Y164" s="840"/>
    </row>
    <row r="165" spans="1:25" s="841" customFormat="1" ht="24.75" customHeight="1" x14ac:dyDescent="0.25">
      <c r="A165" s="842" t="str">
        <f>'Раздел 1'!C192</f>
        <v>925</v>
      </c>
      <c r="B165" s="827" t="str">
        <f>'Раздел 1'!D192</f>
        <v>07</v>
      </c>
      <c r="C165" s="827" t="str">
        <f>'Раздел 1'!E192</f>
        <v>02</v>
      </c>
      <c r="D165" s="827" t="str">
        <f>'Раздел 1'!F192</f>
        <v>02</v>
      </c>
      <c r="E165" s="827" t="str">
        <f>'Раздел 1'!G192</f>
        <v>1</v>
      </c>
      <c r="F165" s="827" t="str">
        <f>'Раздел 1'!H192</f>
        <v>02</v>
      </c>
      <c r="G165" s="827" t="str">
        <f>'Раздел 1'!I192</f>
        <v>60860</v>
      </c>
      <c r="H165" s="828" t="str">
        <f>'Раздел 1'!J192</f>
        <v>111</v>
      </c>
      <c r="I165" s="829" t="str">
        <f>'Раздел 1'!K192</f>
        <v>266.00.00</v>
      </c>
      <c r="J165" s="829" t="str">
        <f>'Раздел 1'!L192</f>
        <v>000</v>
      </c>
      <c r="K165" s="829" t="str">
        <f>'Раздел 1'!M192</f>
        <v>00.00.00</v>
      </c>
      <c r="L165" s="829" t="str">
        <f>'Раздел 1'!N192</f>
        <v>001.07.0002</v>
      </c>
      <c r="M165" s="829" t="str">
        <f>'Раздел 1'!O192</f>
        <v>50.03.00</v>
      </c>
      <c r="N165" s="832">
        <f>'Раздел 1'!P192</f>
        <v>35559.9</v>
      </c>
      <c r="O165" s="830">
        <v>35559.9</v>
      </c>
      <c r="P165" s="831">
        <f t="shared" si="6"/>
        <v>0</v>
      </c>
      <c r="Q165" s="832">
        <f>'Раздел 1'!Q192</f>
        <v>35559.9</v>
      </c>
      <c r="R165" s="833">
        <v>35559.9</v>
      </c>
      <c r="S165" s="834">
        <f t="shared" si="7"/>
        <v>0</v>
      </c>
      <c r="T165" s="835">
        <f>'Раздел 1'!R192</f>
        <v>35559.9</v>
      </c>
      <c r="U165" s="836">
        <v>35559.9</v>
      </c>
      <c r="V165" s="837">
        <f t="shared" si="8"/>
        <v>0</v>
      </c>
      <c r="W165" s="838"/>
      <c r="X165" s="839"/>
      <c r="Y165" s="840"/>
    </row>
    <row r="166" spans="1:25" s="841" customFormat="1" ht="24.75" customHeight="1" x14ac:dyDescent="0.25">
      <c r="A166" s="842" t="str">
        <f>'Раздел 1'!C193</f>
        <v>925</v>
      </c>
      <c r="B166" s="827" t="str">
        <f>'Раздел 1'!D193</f>
        <v>07</v>
      </c>
      <c r="C166" s="827" t="str">
        <f>'Раздел 1'!E193</f>
        <v>02</v>
      </c>
      <c r="D166" s="827" t="str">
        <f>'Раздел 1'!F193</f>
        <v>02</v>
      </c>
      <c r="E166" s="827" t="str">
        <f>'Раздел 1'!G193</f>
        <v>1</v>
      </c>
      <c r="F166" s="827" t="str">
        <f>'Раздел 1'!H193</f>
        <v>02</v>
      </c>
      <c r="G166" s="827" t="str">
        <f>'Раздел 1'!I193</f>
        <v>60860</v>
      </c>
      <c r="H166" s="828" t="str">
        <f>'Раздел 1'!J193</f>
        <v>111</v>
      </c>
      <c r="I166" s="829" t="str">
        <f>'Раздел 1'!K193</f>
        <v>266.00.00</v>
      </c>
      <c r="J166" s="829" t="str">
        <f>'Раздел 1'!L193</f>
        <v>001</v>
      </c>
      <c r="K166" s="829" t="str">
        <f>'Раздел 1'!M193</f>
        <v>00.00.00</v>
      </c>
      <c r="L166" s="829" t="str">
        <f>'Раздел 1'!N193</f>
        <v>х</v>
      </c>
      <c r="M166" s="829" t="str">
        <f>'Раздел 1'!O193</f>
        <v>50.03.00</v>
      </c>
      <c r="N166" s="832">
        <f>'Раздел 1'!P193</f>
        <v>0</v>
      </c>
      <c r="O166" s="830">
        <v>0</v>
      </c>
      <c r="P166" s="831">
        <f t="shared" si="6"/>
        <v>0</v>
      </c>
      <c r="Q166" s="832">
        <f>'Раздел 1'!Q193</f>
        <v>0</v>
      </c>
      <c r="R166" s="833">
        <v>0</v>
      </c>
      <c r="S166" s="834">
        <f t="shared" si="7"/>
        <v>0</v>
      </c>
      <c r="T166" s="835">
        <f>'Раздел 1'!R193</f>
        <v>0</v>
      </c>
      <c r="U166" s="836">
        <v>0</v>
      </c>
      <c r="V166" s="837">
        <f t="shared" si="8"/>
        <v>0</v>
      </c>
      <c r="W166" s="838"/>
      <c r="X166" s="839"/>
      <c r="Y166" s="840"/>
    </row>
    <row r="167" spans="1:25" s="841" customFormat="1" ht="24.75" customHeight="1" x14ac:dyDescent="0.25">
      <c r="A167" s="842" t="str">
        <f>'Раздел 1'!C194</f>
        <v>925</v>
      </c>
      <c r="B167" s="827" t="str">
        <f>'Раздел 1'!D194</f>
        <v>07</v>
      </c>
      <c r="C167" s="827" t="str">
        <f>'Раздел 1'!E194</f>
        <v>03</v>
      </c>
      <c r="D167" s="827" t="str">
        <f>'Раздел 1'!F194</f>
        <v>02</v>
      </c>
      <c r="E167" s="827" t="str">
        <f>'Раздел 1'!G194</f>
        <v>2</v>
      </c>
      <c r="F167" s="827" t="str">
        <f>'Раздел 1'!H194</f>
        <v>01</v>
      </c>
      <c r="G167" s="827" t="str">
        <f>'Раздел 1'!I194</f>
        <v>60860</v>
      </c>
      <c r="H167" s="828" t="str">
        <f>'Раздел 1'!J194</f>
        <v>111</v>
      </c>
      <c r="I167" s="829" t="str">
        <f>'Раздел 1'!K194</f>
        <v>266.00.00</v>
      </c>
      <c r="J167" s="829" t="str">
        <f>'Раздел 1'!L194</f>
        <v>000</v>
      </c>
      <c r="K167" s="829" t="str">
        <f>'Раздел 1'!M194</f>
        <v>00.00.00</v>
      </c>
      <c r="L167" s="829" t="str">
        <f>'Раздел 1'!N194</f>
        <v>001.07.0002</v>
      </c>
      <c r="M167" s="829" t="str">
        <f>'Раздел 1'!O194</f>
        <v>50.03.00</v>
      </c>
      <c r="N167" s="832">
        <f>'Раздел 1'!P194</f>
        <v>0</v>
      </c>
      <c r="O167" s="830">
        <v>0</v>
      </c>
      <c r="P167" s="831">
        <f t="shared" si="6"/>
        <v>0</v>
      </c>
      <c r="Q167" s="832">
        <f>'Раздел 1'!Q194</f>
        <v>0</v>
      </c>
      <c r="R167" s="833">
        <v>0</v>
      </c>
      <c r="S167" s="834">
        <f t="shared" si="7"/>
        <v>0</v>
      </c>
      <c r="T167" s="835">
        <f>'Раздел 1'!R194</f>
        <v>0</v>
      </c>
      <c r="U167" s="836">
        <v>0</v>
      </c>
      <c r="V167" s="837">
        <f t="shared" si="8"/>
        <v>0</v>
      </c>
      <c r="W167" s="838"/>
      <c r="X167" s="839"/>
      <c r="Y167" s="840"/>
    </row>
    <row r="168" spans="1:25" s="841" customFormat="1" ht="24.75" customHeight="1" x14ac:dyDescent="0.25">
      <c r="A168" s="842" t="str">
        <f>'Раздел 1'!C195</f>
        <v>925</v>
      </c>
      <c r="B168" s="827" t="str">
        <f>'Раздел 1'!D195</f>
        <v>07</v>
      </c>
      <c r="C168" s="827" t="str">
        <f>'Раздел 1'!E195</f>
        <v>03</v>
      </c>
      <c r="D168" s="827" t="str">
        <f>'Раздел 1'!F195</f>
        <v>02</v>
      </c>
      <c r="E168" s="827" t="str">
        <f>'Раздел 1'!G195</f>
        <v>2</v>
      </c>
      <c r="F168" s="827" t="str">
        <f>'Раздел 1'!H195</f>
        <v>01</v>
      </c>
      <c r="G168" s="827" t="str">
        <f>'Раздел 1'!I195</f>
        <v>60860</v>
      </c>
      <c r="H168" s="828" t="str">
        <f>'Раздел 1'!J195</f>
        <v>111</v>
      </c>
      <c r="I168" s="829" t="str">
        <f>'Раздел 1'!K195</f>
        <v>266.00.00</v>
      </c>
      <c r="J168" s="829" t="str">
        <f>'Раздел 1'!L195</f>
        <v>001</v>
      </c>
      <c r="K168" s="829" t="str">
        <f>'Раздел 1'!M195</f>
        <v>00.00.00</v>
      </c>
      <c r="L168" s="829" t="str">
        <f>'Раздел 1'!N195</f>
        <v>х</v>
      </c>
      <c r="M168" s="829" t="str">
        <f>'Раздел 1'!O195</f>
        <v>50.03.00</v>
      </c>
      <c r="N168" s="832">
        <f>'Раздел 1'!P195</f>
        <v>0</v>
      </c>
      <c r="O168" s="830">
        <v>0</v>
      </c>
      <c r="P168" s="831">
        <f t="shared" si="6"/>
        <v>0</v>
      </c>
      <c r="Q168" s="832">
        <f>'Раздел 1'!Q195</f>
        <v>0</v>
      </c>
      <c r="R168" s="833">
        <v>0</v>
      </c>
      <c r="S168" s="834">
        <f t="shared" si="7"/>
        <v>0</v>
      </c>
      <c r="T168" s="835">
        <f>'Раздел 1'!R195</f>
        <v>0</v>
      </c>
      <c r="U168" s="836">
        <v>0</v>
      </c>
      <c r="V168" s="837">
        <f t="shared" si="8"/>
        <v>0</v>
      </c>
      <c r="W168" s="838"/>
      <c r="X168" s="839"/>
      <c r="Y168" s="840"/>
    </row>
    <row r="169" spans="1:25" s="841" customFormat="1" ht="24.75" customHeight="1" x14ac:dyDescent="0.25">
      <c r="A169" s="842" t="str">
        <f>'Раздел 1'!C196</f>
        <v>925</v>
      </c>
      <c r="B169" s="827" t="str">
        <f>'Раздел 1'!D196</f>
        <v>07</v>
      </c>
      <c r="C169" s="827" t="str">
        <f>'Раздел 1'!E196</f>
        <v>02</v>
      </c>
      <c r="D169" s="827" t="str">
        <f>'Раздел 1'!F196</f>
        <v>02</v>
      </c>
      <c r="E169" s="827" t="str">
        <f>'Раздел 1'!G196</f>
        <v>1</v>
      </c>
      <c r="F169" s="827" t="str">
        <f>'Раздел 1'!H196</f>
        <v>02</v>
      </c>
      <c r="G169" s="827" t="str">
        <f>'Раздел 1'!I196</f>
        <v>53030</v>
      </c>
      <c r="H169" s="828" t="str">
        <f>'Раздел 1'!J196</f>
        <v>111</v>
      </c>
      <c r="I169" s="829" t="str">
        <f>'Раздел 1'!K196</f>
        <v>266.00.00</v>
      </c>
      <c r="J169" s="829" t="str">
        <f>'Раздел 1'!L196</f>
        <v>000</v>
      </c>
      <c r="K169" s="829" t="str">
        <f>'Раздел 1'!M196</f>
        <v>00.00.00</v>
      </c>
      <c r="L169" s="829" t="str">
        <f>'Раздел 1'!N196</f>
        <v>500.02.0006</v>
      </c>
      <c r="M169" s="829" t="str">
        <f>'Раздел 1'!O196</f>
        <v>60.02.00</v>
      </c>
      <c r="N169" s="832">
        <f>'Раздел 1'!P196</f>
        <v>1000</v>
      </c>
      <c r="O169" s="830">
        <v>1000</v>
      </c>
      <c r="P169" s="831">
        <f t="shared" si="6"/>
        <v>0</v>
      </c>
      <c r="Q169" s="832">
        <f>'Раздел 1'!Q196</f>
        <v>0</v>
      </c>
      <c r="R169" s="833">
        <v>0</v>
      </c>
      <c r="S169" s="834">
        <f t="shared" si="7"/>
        <v>0</v>
      </c>
      <c r="T169" s="835">
        <f>'Раздел 1'!R196</f>
        <v>0</v>
      </c>
      <c r="U169" s="836">
        <v>0</v>
      </c>
      <c r="V169" s="837">
        <f t="shared" si="8"/>
        <v>0</v>
      </c>
      <c r="W169" s="838"/>
      <c r="X169" s="839"/>
      <c r="Y169" s="840"/>
    </row>
    <row r="170" spans="1:25" s="841" customFormat="1" ht="24.75" customHeight="1" x14ac:dyDescent="0.25">
      <c r="A170" s="842" t="str">
        <f>'Раздел 1'!C197</f>
        <v>х</v>
      </c>
      <c r="B170" s="827">
        <f>'Раздел 1'!D197</f>
        <v>0</v>
      </c>
      <c r="C170" s="827">
        <f>'Раздел 1'!E197</f>
        <v>0</v>
      </c>
      <c r="D170" s="827">
        <f>'Раздел 1'!F197</f>
        <v>0</v>
      </c>
      <c r="E170" s="827">
        <f>'Раздел 1'!G197</f>
        <v>0</v>
      </c>
      <c r="F170" s="827">
        <f>'Раздел 1'!H197</f>
        <v>0</v>
      </c>
      <c r="G170" s="827">
        <f>'Раздел 1'!I197</f>
        <v>0</v>
      </c>
      <c r="H170" s="828">
        <f>'Раздел 1'!J197</f>
        <v>0</v>
      </c>
      <c r="I170" s="829" t="str">
        <f>'Раздел 1'!K197</f>
        <v>х</v>
      </c>
      <c r="J170" s="829">
        <f>'Раздел 1'!L197</f>
        <v>0</v>
      </c>
      <c r="K170" s="829">
        <f>'Раздел 1'!M197</f>
        <v>0</v>
      </c>
      <c r="L170" s="829">
        <f>'Раздел 1'!N197</f>
        <v>0</v>
      </c>
      <c r="M170" s="829">
        <f>'Раздел 1'!O197</f>
        <v>0</v>
      </c>
      <c r="N170" s="832">
        <f>'Раздел 1'!P197</f>
        <v>155809.14000000001</v>
      </c>
      <c r="O170" s="830">
        <v>155809.14000000001</v>
      </c>
      <c r="P170" s="831">
        <f t="shared" si="6"/>
        <v>0</v>
      </c>
      <c r="Q170" s="832">
        <f>'Раздел 1'!Q197</f>
        <v>190244</v>
      </c>
      <c r="R170" s="833">
        <v>190244</v>
      </c>
      <c r="S170" s="834">
        <f t="shared" si="7"/>
        <v>0</v>
      </c>
      <c r="T170" s="835">
        <f>'Раздел 1'!R197</f>
        <v>190244</v>
      </c>
      <c r="U170" s="836">
        <v>190244</v>
      </c>
      <c r="V170" s="837">
        <f t="shared" si="8"/>
        <v>0</v>
      </c>
      <c r="W170" s="838"/>
      <c r="X170" s="839"/>
      <c r="Y170" s="840"/>
    </row>
    <row r="171" spans="1:25" s="841" customFormat="1" ht="24.75" customHeight="1" x14ac:dyDescent="0.25">
      <c r="A171" s="842" t="str">
        <f>'Раздел 1'!C198</f>
        <v>925</v>
      </c>
      <c r="B171" s="827" t="str">
        <f>'Раздел 1'!D198</f>
        <v>07</v>
      </c>
      <c r="C171" s="827" t="str">
        <f>'Раздел 1'!E198</f>
        <v>02</v>
      </c>
      <c r="D171" s="827" t="str">
        <f>'Раздел 1'!F198</f>
        <v>02</v>
      </c>
      <c r="E171" s="827" t="str">
        <f>'Раздел 1'!G198</f>
        <v>1</v>
      </c>
      <c r="F171" s="827" t="str">
        <f>'Раздел 1'!H198</f>
        <v>02</v>
      </c>
      <c r="G171" s="827" t="str">
        <f>'Раздел 1'!I198</f>
        <v>00590</v>
      </c>
      <c r="H171" s="828" t="str">
        <f>'Раздел 1'!J198</f>
        <v>112</v>
      </c>
      <c r="I171" s="829" t="str">
        <f>'Раздел 1'!K198</f>
        <v>212.00.00</v>
      </c>
      <c r="J171" s="829" t="str">
        <f>'Раздел 1'!L198</f>
        <v>000</v>
      </c>
      <c r="K171" s="829" t="str">
        <f>'Раздел 1'!M198</f>
        <v>00.00.00</v>
      </c>
      <c r="L171" s="829" t="str">
        <f>'Раздел 1'!N198</f>
        <v>х</v>
      </c>
      <c r="M171" s="829" t="str">
        <f>'Раздел 1'!O198</f>
        <v>20.00.02</v>
      </c>
      <c r="N171" s="832">
        <f>'Раздел 1'!P198</f>
        <v>0</v>
      </c>
      <c r="O171" s="830">
        <v>0</v>
      </c>
      <c r="P171" s="831">
        <f t="shared" si="6"/>
        <v>0</v>
      </c>
      <c r="Q171" s="832">
        <f>'Раздел 1'!Q198</f>
        <v>0</v>
      </c>
      <c r="R171" s="833">
        <v>0</v>
      </c>
      <c r="S171" s="834">
        <f t="shared" si="7"/>
        <v>0</v>
      </c>
      <c r="T171" s="835">
        <f>'Раздел 1'!R198</f>
        <v>0</v>
      </c>
      <c r="U171" s="836">
        <v>0</v>
      </c>
      <c r="V171" s="837">
        <f t="shared" si="8"/>
        <v>0</v>
      </c>
      <c r="W171" s="838"/>
      <c r="X171" s="839"/>
      <c r="Y171" s="840"/>
    </row>
    <row r="172" spans="1:25" s="841" customFormat="1" ht="24.75" customHeight="1" x14ac:dyDescent="0.25">
      <c r="A172" s="842" t="str">
        <f>'Раздел 1'!C199</f>
        <v>925</v>
      </c>
      <c r="B172" s="827" t="str">
        <f>'Раздел 1'!D199</f>
        <v>07</v>
      </c>
      <c r="C172" s="827" t="str">
        <f>'Раздел 1'!E199</f>
        <v>02</v>
      </c>
      <c r="D172" s="827" t="str">
        <f>'Раздел 1'!F199</f>
        <v>02</v>
      </c>
      <c r="E172" s="827" t="str">
        <f>'Раздел 1'!G199</f>
        <v>1</v>
      </c>
      <c r="F172" s="827" t="str">
        <f>'Раздел 1'!H199</f>
        <v>02</v>
      </c>
      <c r="G172" s="827" t="str">
        <f>'Раздел 1'!I199</f>
        <v>00590</v>
      </c>
      <c r="H172" s="828" t="str">
        <f>'Раздел 1'!J199</f>
        <v>112</v>
      </c>
      <c r="I172" s="829" t="str">
        <f>'Раздел 1'!K199</f>
        <v>212.00.00</v>
      </c>
      <c r="J172" s="829" t="str">
        <f>'Раздел 1'!L199</f>
        <v>001</v>
      </c>
      <c r="K172" s="829" t="str">
        <f>'Раздел 1'!M199</f>
        <v>00.00.00</v>
      </c>
      <c r="L172" s="829" t="str">
        <f>'Раздел 1'!N199</f>
        <v>х</v>
      </c>
      <c r="M172" s="829" t="str">
        <f>'Раздел 1'!O199</f>
        <v>20.00.02</v>
      </c>
      <c r="N172" s="832">
        <f>'Раздел 1'!P199</f>
        <v>0</v>
      </c>
      <c r="O172" s="830">
        <v>0</v>
      </c>
      <c r="P172" s="831">
        <f t="shared" si="6"/>
        <v>0</v>
      </c>
      <c r="Q172" s="832">
        <f>'Раздел 1'!Q199</f>
        <v>0</v>
      </c>
      <c r="R172" s="833">
        <v>0</v>
      </c>
      <c r="S172" s="834">
        <f t="shared" si="7"/>
        <v>0</v>
      </c>
      <c r="T172" s="835">
        <f>'Раздел 1'!R199</f>
        <v>0</v>
      </c>
      <c r="U172" s="836">
        <v>0</v>
      </c>
      <c r="V172" s="837">
        <f t="shared" si="8"/>
        <v>0</v>
      </c>
      <c r="W172" s="838"/>
      <c r="X172" s="839"/>
      <c r="Y172" s="840"/>
    </row>
    <row r="173" spans="1:25" s="841" customFormat="1" ht="24.75" customHeight="1" x14ac:dyDescent="0.25">
      <c r="A173" s="842" t="str">
        <f>'Раздел 1'!C200</f>
        <v>925</v>
      </c>
      <c r="B173" s="827" t="str">
        <f>'Раздел 1'!D200</f>
        <v>07</v>
      </c>
      <c r="C173" s="827" t="str">
        <f>'Раздел 1'!E200</f>
        <v>02</v>
      </c>
      <c r="D173" s="827" t="str">
        <f>'Раздел 1'!F200</f>
        <v>02</v>
      </c>
      <c r="E173" s="827" t="str">
        <f>'Раздел 1'!G200</f>
        <v>1</v>
      </c>
      <c r="F173" s="827" t="str">
        <f>'Раздел 1'!H200</f>
        <v>02</v>
      </c>
      <c r="G173" s="827" t="str">
        <f>'Раздел 1'!I200</f>
        <v>00590</v>
      </c>
      <c r="H173" s="828" t="str">
        <f>'Раздел 1'!J200</f>
        <v>112</v>
      </c>
      <c r="I173" s="829" t="str">
        <f>'Раздел 1'!K200</f>
        <v>212.00.00</v>
      </c>
      <c r="J173" s="829" t="str">
        <f>'Раздел 1'!L200</f>
        <v>000</v>
      </c>
      <c r="K173" s="829" t="str">
        <f>'Раздел 1'!M200</f>
        <v>00.00.00</v>
      </c>
      <c r="L173" s="829" t="str">
        <f>'Раздел 1'!N200</f>
        <v>х</v>
      </c>
      <c r="M173" s="829" t="str">
        <f>'Раздел 1'!O200</f>
        <v>20.00.03</v>
      </c>
      <c r="N173" s="832">
        <f>'Раздел 1'!P200</f>
        <v>0</v>
      </c>
      <c r="O173" s="830">
        <v>0</v>
      </c>
      <c r="P173" s="831">
        <f t="shared" si="6"/>
        <v>0</v>
      </c>
      <c r="Q173" s="832">
        <f>'Раздел 1'!Q200</f>
        <v>0</v>
      </c>
      <c r="R173" s="833">
        <v>0</v>
      </c>
      <c r="S173" s="834">
        <f t="shared" si="7"/>
        <v>0</v>
      </c>
      <c r="T173" s="835">
        <f>'Раздел 1'!R200</f>
        <v>0</v>
      </c>
      <c r="U173" s="836">
        <v>0</v>
      </c>
      <c r="V173" s="837">
        <f t="shared" si="8"/>
        <v>0</v>
      </c>
      <c r="W173" s="838"/>
      <c r="X173" s="839"/>
      <c r="Y173" s="840"/>
    </row>
    <row r="174" spans="1:25" s="841" customFormat="1" ht="24.75" customHeight="1" x14ac:dyDescent="0.25">
      <c r="A174" s="842" t="str">
        <f>'Раздел 1'!C201</f>
        <v>925</v>
      </c>
      <c r="B174" s="827" t="str">
        <f>'Раздел 1'!D201</f>
        <v>07</v>
      </c>
      <c r="C174" s="827" t="str">
        <f>'Раздел 1'!E201</f>
        <v>02</v>
      </c>
      <c r="D174" s="827" t="str">
        <f>'Раздел 1'!F201</f>
        <v>02</v>
      </c>
      <c r="E174" s="827" t="str">
        <f>'Раздел 1'!G201</f>
        <v>1</v>
      </c>
      <c r="F174" s="827" t="str">
        <f>'Раздел 1'!H201</f>
        <v>02</v>
      </c>
      <c r="G174" s="827" t="str">
        <f>'Раздел 1'!I201</f>
        <v>00590</v>
      </c>
      <c r="H174" s="828" t="str">
        <f>'Раздел 1'!J201</f>
        <v>112</v>
      </c>
      <c r="I174" s="829" t="str">
        <f>'Раздел 1'!K201</f>
        <v>212.00.00</v>
      </c>
      <c r="J174" s="829" t="str">
        <f>'Раздел 1'!L201</f>
        <v>000</v>
      </c>
      <c r="K174" s="829" t="str">
        <f>'Раздел 1'!M201</f>
        <v>00.00.00</v>
      </c>
      <c r="L174" s="829" t="str">
        <f>'Раздел 1'!N201</f>
        <v>х</v>
      </c>
      <c r="M174" s="829" t="str">
        <f>'Раздел 1'!O201</f>
        <v>20.00.04</v>
      </c>
      <c r="N174" s="832">
        <f>'Раздел 1'!P201</f>
        <v>0</v>
      </c>
      <c r="O174" s="830">
        <v>0</v>
      </c>
      <c r="P174" s="831">
        <f t="shared" si="6"/>
        <v>0</v>
      </c>
      <c r="Q174" s="832">
        <f>'Раздел 1'!Q201</f>
        <v>0</v>
      </c>
      <c r="R174" s="833">
        <v>0</v>
      </c>
      <c r="S174" s="834">
        <f t="shared" si="7"/>
        <v>0</v>
      </c>
      <c r="T174" s="835">
        <f>'Раздел 1'!R201</f>
        <v>0</v>
      </c>
      <c r="U174" s="836">
        <v>0</v>
      </c>
      <c r="V174" s="837">
        <f t="shared" si="8"/>
        <v>0</v>
      </c>
      <c r="W174" s="838"/>
      <c r="X174" s="839"/>
      <c r="Y174" s="840"/>
    </row>
    <row r="175" spans="1:25" s="841" customFormat="1" ht="24.75" customHeight="1" x14ac:dyDescent="0.25">
      <c r="A175" s="842" t="str">
        <f>'Раздел 1'!C202</f>
        <v>925</v>
      </c>
      <c r="B175" s="827" t="str">
        <f>'Раздел 1'!D202</f>
        <v>07</v>
      </c>
      <c r="C175" s="827" t="str">
        <f>'Раздел 1'!E202</f>
        <v>02</v>
      </c>
      <c r="D175" s="827" t="str">
        <f>'Раздел 1'!F202</f>
        <v>02</v>
      </c>
      <c r="E175" s="827" t="str">
        <f>'Раздел 1'!G202</f>
        <v>1</v>
      </c>
      <c r="F175" s="827" t="str">
        <f>'Раздел 1'!H202</f>
        <v>02</v>
      </c>
      <c r="G175" s="827" t="str">
        <f>'Раздел 1'!I202</f>
        <v>00590</v>
      </c>
      <c r="H175" s="828" t="str">
        <f>'Раздел 1'!J202</f>
        <v>112</v>
      </c>
      <c r="I175" s="829" t="str">
        <f>'Раздел 1'!K202</f>
        <v>212.00.00</v>
      </c>
      <c r="J175" s="829" t="str">
        <f>'Раздел 1'!L202</f>
        <v>000</v>
      </c>
      <c r="K175" s="829" t="str">
        <f>'Раздел 1'!M202</f>
        <v>00.00.00</v>
      </c>
      <c r="L175" s="829" t="str">
        <f>'Раздел 1'!N202</f>
        <v>001.99.0001</v>
      </c>
      <c r="M175" s="829" t="str">
        <f>'Раздел 1'!O202</f>
        <v>50.01.00</v>
      </c>
      <c r="N175" s="832">
        <f>'Раздел 1'!P202</f>
        <v>0</v>
      </c>
      <c r="O175" s="830">
        <v>0</v>
      </c>
      <c r="P175" s="831">
        <f t="shared" si="6"/>
        <v>0</v>
      </c>
      <c r="Q175" s="832">
        <f>'Раздел 1'!Q202</f>
        <v>0</v>
      </c>
      <c r="R175" s="833">
        <v>0</v>
      </c>
      <c r="S175" s="834">
        <f t="shared" si="7"/>
        <v>0</v>
      </c>
      <c r="T175" s="835">
        <f>'Раздел 1'!R202</f>
        <v>0</v>
      </c>
      <c r="U175" s="836">
        <v>0</v>
      </c>
      <c r="V175" s="837">
        <f t="shared" si="8"/>
        <v>0</v>
      </c>
      <c r="W175" s="838"/>
      <c r="X175" s="839"/>
      <c r="Y175" s="840"/>
    </row>
    <row r="176" spans="1:25" s="841" customFormat="1" ht="24.75" customHeight="1" x14ac:dyDescent="0.25">
      <c r="A176" s="842" t="str">
        <f>'Раздел 1'!C203</f>
        <v>925</v>
      </c>
      <c r="B176" s="827" t="str">
        <f>'Раздел 1'!D203</f>
        <v>07</v>
      </c>
      <c r="C176" s="827" t="str">
        <f>'Раздел 1'!E203</f>
        <v>02</v>
      </c>
      <c r="D176" s="827" t="str">
        <f>'Раздел 1'!F203</f>
        <v>02</v>
      </c>
      <c r="E176" s="827" t="str">
        <f>'Раздел 1'!G203</f>
        <v>1</v>
      </c>
      <c r="F176" s="827" t="str">
        <f>'Раздел 1'!H203</f>
        <v>02</v>
      </c>
      <c r="G176" s="827" t="str">
        <f>'Раздел 1'!I203</f>
        <v>00590</v>
      </c>
      <c r="H176" s="828" t="str">
        <f>'Раздел 1'!J203</f>
        <v>112</v>
      </c>
      <c r="I176" s="829" t="str">
        <f>'Раздел 1'!K203</f>
        <v>212.00.00</v>
      </c>
      <c r="J176" s="829" t="str">
        <f>'Раздел 1'!L203</f>
        <v>001</v>
      </c>
      <c r="K176" s="829" t="str">
        <f>'Раздел 1'!M203</f>
        <v>00.00.00</v>
      </c>
      <c r="L176" s="829" t="str">
        <f>'Раздел 1'!N203</f>
        <v>х</v>
      </c>
      <c r="M176" s="829" t="str">
        <f>'Раздел 1'!O203</f>
        <v>50.01.00</v>
      </c>
      <c r="N176" s="832">
        <f>'Раздел 1'!P203</f>
        <v>0</v>
      </c>
      <c r="O176" s="830">
        <v>0</v>
      </c>
      <c r="P176" s="831">
        <f t="shared" si="6"/>
        <v>0</v>
      </c>
      <c r="Q176" s="832">
        <f>'Раздел 1'!Q203</f>
        <v>0</v>
      </c>
      <c r="R176" s="833">
        <v>0</v>
      </c>
      <c r="S176" s="834">
        <f t="shared" si="7"/>
        <v>0</v>
      </c>
      <c r="T176" s="835">
        <f>'Раздел 1'!R203</f>
        <v>0</v>
      </c>
      <c r="U176" s="836">
        <v>0</v>
      </c>
      <c r="V176" s="837">
        <f t="shared" si="8"/>
        <v>0</v>
      </c>
      <c r="W176" s="838"/>
      <c r="X176" s="839"/>
      <c r="Y176" s="840"/>
    </row>
    <row r="177" spans="1:25" s="841" customFormat="1" ht="24.75" customHeight="1" x14ac:dyDescent="0.25">
      <c r="A177" s="842" t="str">
        <f>'Раздел 1'!C204</f>
        <v>925</v>
      </c>
      <c r="B177" s="827" t="str">
        <f>'Раздел 1'!D204</f>
        <v>07</v>
      </c>
      <c r="C177" s="827" t="str">
        <f>'Раздел 1'!E204</f>
        <v>02</v>
      </c>
      <c r="D177" s="827" t="str">
        <f>'Раздел 1'!F204</f>
        <v>02</v>
      </c>
      <c r="E177" s="827" t="str">
        <f>'Раздел 1'!G204</f>
        <v>1</v>
      </c>
      <c r="F177" s="827" t="str">
        <f>'Раздел 1'!H204</f>
        <v>02</v>
      </c>
      <c r="G177" s="827" t="str">
        <f>'Раздел 1'!I204</f>
        <v>60860</v>
      </c>
      <c r="H177" s="828" t="str">
        <f>'Раздел 1'!J204</f>
        <v>112</v>
      </c>
      <c r="I177" s="829" t="str">
        <f>'Раздел 1'!K204</f>
        <v>212.00.00</v>
      </c>
      <c r="J177" s="829" t="str">
        <f>'Раздел 1'!L204</f>
        <v>000</v>
      </c>
      <c r="K177" s="829" t="str">
        <f>'Раздел 1'!M204</f>
        <v>00.00.00</v>
      </c>
      <c r="L177" s="829" t="str">
        <f>'Раздел 1'!N204</f>
        <v>001.07.0002</v>
      </c>
      <c r="M177" s="829" t="str">
        <f>'Раздел 1'!O204</f>
        <v>50.03.00</v>
      </c>
      <c r="N177" s="832">
        <f>'Раздел 1'!P204</f>
        <v>4000</v>
      </c>
      <c r="O177" s="830">
        <v>4000</v>
      </c>
      <c r="P177" s="831">
        <f t="shared" si="6"/>
        <v>0</v>
      </c>
      <c r="Q177" s="832">
        <f>'Раздел 1'!Q204</f>
        <v>4000</v>
      </c>
      <c r="R177" s="833">
        <v>4000</v>
      </c>
      <c r="S177" s="834">
        <f t="shared" si="7"/>
        <v>0</v>
      </c>
      <c r="T177" s="835">
        <f>'Раздел 1'!R204</f>
        <v>4000</v>
      </c>
      <c r="U177" s="836">
        <v>4000</v>
      </c>
      <c r="V177" s="837">
        <f t="shared" si="8"/>
        <v>0</v>
      </c>
      <c r="W177" s="838"/>
      <c r="X177" s="839"/>
      <c r="Y177" s="840"/>
    </row>
    <row r="178" spans="1:25" s="841" customFormat="1" ht="24.75" customHeight="1" x14ac:dyDescent="0.25">
      <c r="A178" s="842" t="str">
        <f>'Раздел 1'!C205</f>
        <v>925</v>
      </c>
      <c r="B178" s="827" t="str">
        <f>'Раздел 1'!D205</f>
        <v>07</v>
      </c>
      <c r="C178" s="827" t="str">
        <f>'Раздел 1'!E205</f>
        <v>02</v>
      </c>
      <c r="D178" s="827" t="str">
        <f>'Раздел 1'!F205</f>
        <v>02</v>
      </c>
      <c r="E178" s="827" t="str">
        <f>'Раздел 1'!G205</f>
        <v>1</v>
      </c>
      <c r="F178" s="827" t="str">
        <f>'Раздел 1'!H205</f>
        <v>02</v>
      </c>
      <c r="G178" s="827" t="str">
        <f>'Раздел 1'!I205</f>
        <v>60860</v>
      </c>
      <c r="H178" s="828" t="str">
        <f>'Раздел 1'!J205</f>
        <v>112</v>
      </c>
      <c r="I178" s="829" t="str">
        <f>'Раздел 1'!K205</f>
        <v>212.00.00</v>
      </c>
      <c r="J178" s="829" t="str">
        <f>'Раздел 1'!L205</f>
        <v>001</v>
      </c>
      <c r="K178" s="829" t="str">
        <f>'Раздел 1'!M205</f>
        <v>00.00.00</v>
      </c>
      <c r="L178" s="829" t="str">
        <f>'Раздел 1'!N205</f>
        <v>х</v>
      </c>
      <c r="M178" s="829" t="str">
        <f>'Раздел 1'!O205</f>
        <v>50.03.00</v>
      </c>
      <c r="N178" s="832">
        <f>'Раздел 1'!P205</f>
        <v>0</v>
      </c>
      <c r="O178" s="830">
        <v>0</v>
      </c>
      <c r="P178" s="831">
        <f t="shared" si="6"/>
        <v>0</v>
      </c>
      <c r="Q178" s="832">
        <f>'Раздел 1'!Q205</f>
        <v>0</v>
      </c>
      <c r="R178" s="833">
        <v>0</v>
      </c>
      <c r="S178" s="834">
        <f t="shared" si="7"/>
        <v>0</v>
      </c>
      <c r="T178" s="835">
        <f>'Раздел 1'!R205</f>
        <v>0</v>
      </c>
      <c r="U178" s="836">
        <v>0</v>
      </c>
      <c r="V178" s="837">
        <f t="shared" si="8"/>
        <v>0</v>
      </c>
      <c r="W178" s="838"/>
      <c r="X178" s="839"/>
      <c r="Y178" s="840"/>
    </row>
    <row r="179" spans="1:25" s="841" customFormat="1" ht="24.75" customHeight="1" x14ac:dyDescent="0.25">
      <c r="A179" s="842" t="str">
        <f>'Раздел 1'!C206</f>
        <v>925</v>
      </c>
      <c r="B179" s="827" t="str">
        <f>'Раздел 1'!D206</f>
        <v>07</v>
      </c>
      <c r="C179" s="827" t="str">
        <f>'Раздел 1'!E206</f>
        <v>02</v>
      </c>
      <c r="D179" s="827" t="str">
        <f>'Раздел 1'!F206</f>
        <v>02</v>
      </c>
      <c r="E179" s="827" t="str">
        <f>'Раздел 1'!G206</f>
        <v>1</v>
      </c>
      <c r="F179" s="827" t="str">
        <f>'Раздел 1'!H206</f>
        <v>02</v>
      </c>
      <c r="G179" s="827" t="str">
        <f>'Раздел 1'!I206</f>
        <v>00590</v>
      </c>
      <c r="H179" s="828" t="str">
        <f>'Раздел 1'!J206</f>
        <v>112</v>
      </c>
      <c r="I179" s="829" t="str">
        <f>'Раздел 1'!K206</f>
        <v>226.00.00</v>
      </c>
      <c r="J179" s="829" t="str">
        <f>'Раздел 1'!L206</f>
        <v>000</v>
      </c>
      <c r="K179" s="829" t="str">
        <f>'Раздел 1'!M206</f>
        <v>00.00.00</v>
      </c>
      <c r="L179" s="829" t="str">
        <f>'Раздел 1'!N206</f>
        <v>х</v>
      </c>
      <c r="M179" s="829" t="str">
        <f>'Раздел 1'!O206</f>
        <v>20.00.02</v>
      </c>
      <c r="N179" s="832">
        <f>'Раздел 1'!P206</f>
        <v>0</v>
      </c>
      <c r="O179" s="830">
        <v>0</v>
      </c>
      <c r="P179" s="831">
        <f t="shared" si="6"/>
        <v>0</v>
      </c>
      <c r="Q179" s="832">
        <f>'Раздел 1'!Q206</f>
        <v>0</v>
      </c>
      <c r="R179" s="833">
        <v>0</v>
      </c>
      <c r="S179" s="834">
        <f t="shared" si="7"/>
        <v>0</v>
      </c>
      <c r="T179" s="835">
        <f>'Раздел 1'!R206</f>
        <v>0</v>
      </c>
      <c r="U179" s="836">
        <v>0</v>
      </c>
      <c r="V179" s="837">
        <f t="shared" si="8"/>
        <v>0</v>
      </c>
      <c r="W179" s="838"/>
      <c r="X179" s="839"/>
      <c r="Y179" s="840"/>
    </row>
    <row r="180" spans="1:25" s="841" customFormat="1" ht="24.75" customHeight="1" x14ac:dyDescent="0.25">
      <c r="A180" s="842" t="str">
        <f>'Раздел 1'!C207</f>
        <v>925</v>
      </c>
      <c r="B180" s="827" t="str">
        <f>'Раздел 1'!D207</f>
        <v>07</v>
      </c>
      <c r="C180" s="827" t="str">
        <f>'Раздел 1'!E207</f>
        <v>02</v>
      </c>
      <c r="D180" s="827" t="str">
        <f>'Раздел 1'!F207</f>
        <v>02</v>
      </c>
      <c r="E180" s="827" t="str">
        <f>'Раздел 1'!G207</f>
        <v>1</v>
      </c>
      <c r="F180" s="827" t="str">
        <f>'Раздел 1'!H207</f>
        <v>02</v>
      </c>
      <c r="G180" s="827" t="str">
        <f>'Раздел 1'!I207</f>
        <v>00590</v>
      </c>
      <c r="H180" s="828" t="str">
        <f>'Раздел 1'!J207</f>
        <v>112</v>
      </c>
      <c r="I180" s="829" t="str">
        <f>'Раздел 1'!K207</f>
        <v>226.00.00</v>
      </c>
      <c r="J180" s="829" t="str">
        <f>'Раздел 1'!L207</f>
        <v>001</v>
      </c>
      <c r="K180" s="829" t="str">
        <f>'Раздел 1'!M207</f>
        <v>00.00.00</v>
      </c>
      <c r="L180" s="829" t="str">
        <f>'Раздел 1'!N207</f>
        <v>х</v>
      </c>
      <c r="M180" s="829" t="str">
        <f>'Раздел 1'!O207</f>
        <v>20.00.02</v>
      </c>
      <c r="N180" s="832">
        <f>'Раздел 1'!P207</f>
        <v>0</v>
      </c>
      <c r="O180" s="830">
        <v>0</v>
      </c>
      <c r="P180" s="831">
        <f t="shared" si="6"/>
        <v>0</v>
      </c>
      <c r="Q180" s="832">
        <f>'Раздел 1'!Q207</f>
        <v>0</v>
      </c>
      <c r="R180" s="833">
        <v>0</v>
      </c>
      <c r="S180" s="834">
        <f t="shared" si="7"/>
        <v>0</v>
      </c>
      <c r="T180" s="835">
        <f>'Раздел 1'!R207</f>
        <v>0</v>
      </c>
      <c r="U180" s="836">
        <v>0</v>
      </c>
      <c r="V180" s="837">
        <f t="shared" si="8"/>
        <v>0</v>
      </c>
      <c r="W180" s="838"/>
      <c r="X180" s="839"/>
      <c r="Y180" s="840"/>
    </row>
    <row r="181" spans="1:25" s="841" customFormat="1" ht="24.75" customHeight="1" x14ac:dyDescent="0.25">
      <c r="A181" s="842" t="str">
        <f>'Раздел 1'!C208</f>
        <v>925</v>
      </c>
      <c r="B181" s="827" t="str">
        <f>'Раздел 1'!D208</f>
        <v>07</v>
      </c>
      <c r="C181" s="827" t="str">
        <f>'Раздел 1'!E208</f>
        <v>02</v>
      </c>
      <c r="D181" s="827" t="str">
        <f>'Раздел 1'!F208</f>
        <v>02</v>
      </c>
      <c r="E181" s="827" t="str">
        <f>'Раздел 1'!G208</f>
        <v>1</v>
      </c>
      <c r="F181" s="827" t="str">
        <f>'Раздел 1'!H208</f>
        <v>02</v>
      </c>
      <c r="G181" s="827" t="str">
        <f>'Раздел 1'!I208</f>
        <v>00590</v>
      </c>
      <c r="H181" s="828" t="str">
        <f>'Раздел 1'!J208</f>
        <v>112</v>
      </c>
      <c r="I181" s="829" t="str">
        <f>'Раздел 1'!K208</f>
        <v>226.00.00</v>
      </c>
      <c r="J181" s="829" t="str">
        <f>'Раздел 1'!L208</f>
        <v>000</v>
      </c>
      <c r="K181" s="829" t="str">
        <f>'Раздел 1'!M208</f>
        <v>00.00.00</v>
      </c>
      <c r="L181" s="829" t="str">
        <f>'Раздел 1'!N208</f>
        <v>х</v>
      </c>
      <c r="M181" s="829" t="str">
        <f>'Раздел 1'!O208</f>
        <v>20.00.03</v>
      </c>
      <c r="N181" s="832">
        <f>'Раздел 1'!P208</f>
        <v>0</v>
      </c>
      <c r="O181" s="830">
        <v>0</v>
      </c>
      <c r="P181" s="831">
        <f t="shared" si="6"/>
        <v>0</v>
      </c>
      <c r="Q181" s="832">
        <f>'Раздел 1'!Q208</f>
        <v>0</v>
      </c>
      <c r="R181" s="833">
        <v>0</v>
      </c>
      <c r="S181" s="834">
        <f t="shared" si="7"/>
        <v>0</v>
      </c>
      <c r="T181" s="835">
        <f>'Раздел 1'!R208</f>
        <v>0</v>
      </c>
      <c r="U181" s="836">
        <v>0</v>
      </c>
      <c r="V181" s="837">
        <f t="shared" si="8"/>
        <v>0</v>
      </c>
      <c r="W181" s="838"/>
      <c r="X181" s="839"/>
      <c r="Y181" s="840"/>
    </row>
    <row r="182" spans="1:25" s="841" customFormat="1" ht="24.75" customHeight="1" x14ac:dyDescent="0.25">
      <c r="A182" s="842" t="str">
        <f>'Раздел 1'!C209</f>
        <v>925</v>
      </c>
      <c r="B182" s="827" t="str">
        <f>'Раздел 1'!D209</f>
        <v>07</v>
      </c>
      <c r="C182" s="827" t="str">
        <f>'Раздел 1'!E209</f>
        <v>02</v>
      </c>
      <c r="D182" s="827" t="str">
        <f>'Раздел 1'!F209</f>
        <v>02</v>
      </c>
      <c r="E182" s="827" t="str">
        <f>'Раздел 1'!G209</f>
        <v>1</v>
      </c>
      <c r="F182" s="827" t="str">
        <f>'Раздел 1'!H209</f>
        <v>02</v>
      </c>
      <c r="G182" s="827" t="str">
        <f>'Раздел 1'!I209</f>
        <v>00590</v>
      </c>
      <c r="H182" s="828" t="str">
        <f>'Раздел 1'!J209</f>
        <v>112</v>
      </c>
      <c r="I182" s="829" t="str">
        <f>'Раздел 1'!K209</f>
        <v>226.00.00</v>
      </c>
      <c r="J182" s="829" t="str">
        <f>'Раздел 1'!L209</f>
        <v>000</v>
      </c>
      <c r="K182" s="829" t="str">
        <f>'Раздел 1'!M209</f>
        <v>00.00.00</v>
      </c>
      <c r="L182" s="829" t="str">
        <f>'Раздел 1'!N209</f>
        <v>х</v>
      </c>
      <c r="M182" s="829" t="str">
        <f>'Раздел 1'!O209</f>
        <v>20.00.04</v>
      </c>
      <c r="N182" s="832">
        <f>'Раздел 1'!P209</f>
        <v>0</v>
      </c>
      <c r="O182" s="830">
        <v>0</v>
      </c>
      <c r="P182" s="831">
        <f t="shared" si="6"/>
        <v>0</v>
      </c>
      <c r="Q182" s="832">
        <f>'Раздел 1'!Q209</f>
        <v>0</v>
      </c>
      <c r="R182" s="833">
        <v>0</v>
      </c>
      <c r="S182" s="834">
        <f t="shared" si="7"/>
        <v>0</v>
      </c>
      <c r="T182" s="835">
        <f>'Раздел 1'!R209</f>
        <v>0</v>
      </c>
      <c r="U182" s="836">
        <v>0</v>
      </c>
      <c r="V182" s="837">
        <f t="shared" si="8"/>
        <v>0</v>
      </c>
      <c r="W182" s="838"/>
      <c r="X182" s="839"/>
      <c r="Y182" s="840"/>
    </row>
    <row r="183" spans="1:25" s="841" customFormat="1" ht="24.75" customHeight="1" x14ac:dyDescent="0.25">
      <c r="A183" s="842" t="str">
        <f>'Раздел 1'!C210</f>
        <v>925</v>
      </c>
      <c r="B183" s="827" t="str">
        <f>'Раздел 1'!D210</f>
        <v>07</v>
      </c>
      <c r="C183" s="827" t="str">
        <f>'Раздел 1'!E210</f>
        <v>02</v>
      </c>
      <c r="D183" s="827" t="str">
        <f>'Раздел 1'!F210</f>
        <v>02</v>
      </c>
      <c r="E183" s="827" t="str">
        <f>'Раздел 1'!G210</f>
        <v>1</v>
      </c>
      <c r="F183" s="827" t="str">
        <f>'Раздел 1'!H210</f>
        <v>02</v>
      </c>
      <c r="G183" s="827" t="str">
        <f>'Раздел 1'!I210</f>
        <v>00590</v>
      </c>
      <c r="H183" s="828" t="str">
        <f>'Раздел 1'!J210</f>
        <v>112</v>
      </c>
      <c r="I183" s="829" t="str">
        <f>'Раздел 1'!K210</f>
        <v>226.00.00</v>
      </c>
      <c r="J183" s="829" t="str">
        <f>'Раздел 1'!L210</f>
        <v>000</v>
      </c>
      <c r="K183" s="829" t="str">
        <f>'Раздел 1'!M210</f>
        <v>00.00.00</v>
      </c>
      <c r="L183" s="829" t="str">
        <f>'Раздел 1'!N210</f>
        <v>001.99.0001</v>
      </c>
      <c r="M183" s="829" t="str">
        <f>'Раздел 1'!O210</f>
        <v>50.01.00</v>
      </c>
      <c r="N183" s="832">
        <f>'Раздел 1'!P210</f>
        <v>0</v>
      </c>
      <c r="O183" s="830">
        <v>0</v>
      </c>
      <c r="P183" s="831">
        <f t="shared" si="6"/>
        <v>0</v>
      </c>
      <c r="Q183" s="832">
        <f>'Раздел 1'!Q210</f>
        <v>0</v>
      </c>
      <c r="R183" s="833">
        <v>0</v>
      </c>
      <c r="S183" s="834">
        <f t="shared" si="7"/>
        <v>0</v>
      </c>
      <c r="T183" s="835">
        <f>'Раздел 1'!R210</f>
        <v>0</v>
      </c>
      <c r="U183" s="836">
        <v>0</v>
      </c>
      <c r="V183" s="837">
        <f t="shared" si="8"/>
        <v>0</v>
      </c>
      <c r="W183" s="838"/>
      <c r="X183" s="839"/>
      <c r="Y183" s="840"/>
    </row>
    <row r="184" spans="1:25" s="841" customFormat="1" ht="24.75" customHeight="1" x14ac:dyDescent="0.25">
      <c r="A184" s="842" t="str">
        <f>'Раздел 1'!C211</f>
        <v>925</v>
      </c>
      <c r="B184" s="827" t="str">
        <f>'Раздел 1'!D211</f>
        <v>07</v>
      </c>
      <c r="C184" s="827" t="str">
        <f>'Раздел 1'!E211</f>
        <v>02</v>
      </c>
      <c r="D184" s="827" t="str">
        <f>'Раздел 1'!F211</f>
        <v>02</v>
      </c>
      <c r="E184" s="827" t="str">
        <f>'Раздел 1'!G211</f>
        <v>1</v>
      </c>
      <c r="F184" s="827" t="str">
        <f>'Раздел 1'!H211</f>
        <v>02</v>
      </c>
      <c r="G184" s="827" t="str">
        <f>'Раздел 1'!I211</f>
        <v>00590</v>
      </c>
      <c r="H184" s="828" t="str">
        <f>'Раздел 1'!J211</f>
        <v>112</v>
      </c>
      <c r="I184" s="829" t="str">
        <f>'Раздел 1'!K211</f>
        <v>226.00.00</v>
      </c>
      <c r="J184" s="829" t="str">
        <f>'Раздел 1'!L211</f>
        <v>001</v>
      </c>
      <c r="K184" s="829" t="str">
        <f>'Раздел 1'!M211</f>
        <v>00.00.00</v>
      </c>
      <c r="L184" s="829" t="str">
        <f>'Раздел 1'!N211</f>
        <v>х</v>
      </c>
      <c r="M184" s="829" t="str">
        <f>'Раздел 1'!O211</f>
        <v>50.01.00</v>
      </c>
      <c r="N184" s="832">
        <f>'Раздел 1'!P211</f>
        <v>0</v>
      </c>
      <c r="O184" s="830">
        <v>0</v>
      </c>
      <c r="P184" s="831">
        <f t="shared" si="6"/>
        <v>0</v>
      </c>
      <c r="Q184" s="832">
        <f>'Раздел 1'!Q211</f>
        <v>0</v>
      </c>
      <c r="R184" s="833">
        <v>0</v>
      </c>
      <c r="S184" s="834">
        <f t="shared" si="7"/>
        <v>0</v>
      </c>
      <c r="T184" s="835">
        <f>'Раздел 1'!R211</f>
        <v>0</v>
      </c>
      <c r="U184" s="836">
        <v>0</v>
      </c>
      <c r="V184" s="837">
        <f t="shared" si="8"/>
        <v>0</v>
      </c>
      <c r="W184" s="838"/>
      <c r="X184" s="839"/>
      <c r="Y184" s="840"/>
    </row>
    <row r="185" spans="1:25" s="841" customFormat="1" ht="24.75" customHeight="1" x14ac:dyDescent="0.25">
      <c r="A185" s="842" t="str">
        <f>'Раздел 1'!C212</f>
        <v>925</v>
      </c>
      <c r="B185" s="827" t="str">
        <f>'Раздел 1'!D212</f>
        <v>07</v>
      </c>
      <c r="C185" s="827" t="str">
        <f>'Раздел 1'!E212</f>
        <v>02</v>
      </c>
      <c r="D185" s="827" t="str">
        <f>'Раздел 1'!F212</f>
        <v>02</v>
      </c>
      <c r="E185" s="827" t="str">
        <f>'Раздел 1'!G212</f>
        <v>1</v>
      </c>
      <c r="F185" s="827" t="str">
        <f>'Раздел 1'!H212</f>
        <v>02</v>
      </c>
      <c r="G185" s="827" t="str">
        <f>'Раздел 1'!I212</f>
        <v>60860</v>
      </c>
      <c r="H185" s="828" t="str">
        <f>'Раздел 1'!J212</f>
        <v>112</v>
      </c>
      <c r="I185" s="829" t="str">
        <f>'Раздел 1'!K212</f>
        <v>226.00.00</v>
      </c>
      <c r="J185" s="829" t="str">
        <f>'Раздел 1'!L212</f>
        <v>000</v>
      </c>
      <c r="K185" s="829" t="str">
        <f>'Раздел 1'!M212</f>
        <v>00.00.00</v>
      </c>
      <c r="L185" s="829" t="str">
        <f>'Раздел 1'!N212</f>
        <v>001.07.0002</v>
      </c>
      <c r="M185" s="829" t="str">
        <f>'Раздел 1'!O212</f>
        <v>50.03.00</v>
      </c>
      <c r="N185" s="832">
        <f>'Раздел 1'!P212</f>
        <v>11000</v>
      </c>
      <c r="O185" s="830">
        <v>11000</v>
      </c>
      <c r="P185" s="831">
        <f t="shared" si="6"/>
        <v>0</v>
      </c>
      <c r="Q185" s="832">
        <f>'Раздел 1'!Q212</f>
        <v>11000</v>
      </c>
      <c r="R185" s="833">
        <v>11000</v>
      </c>
      <c r="S185" s="834">
        <f t="shared" si="7"/>
        <v>0</v>
      </c>
      <c r="T185" s="835">
        <f>'Раздел 1'!R212</f>
        <v>11000</v>
      </c>
      <c r="U185" s="836">
        <v>11000</v>
      </c>
      <c r="V185" s="837">
        <f t="shared" si="8"/>
        <v>0</v>
      </c>
      <c r="W185" s="838"/>
      <c r="X185" s="839"/>
      <c r="Y185" s="840"/>
    </row>
    <row r="186" spans="1:25" s="841" customFormat="1" ht="24.75" customHeight="1" x14ac:dyDescent="0.25">
      <c r="A186" s="842" t="str">
        <f>'Раздел 1'!C213</f>
        <v>925</v>
      </c>
      <c r="B186" s="827" t="str">
        <f>'Раздел 1'!D213</f>
        <v>07</v>
      </c>
      <c r="C186" s="827" t="str">
        <f>'Раздел 1'!E213</f>
        <v>02</v>
      </c>
      <c r="D186" s="827" t="str">
        <f>'Раздел 1'!F213</f>
        <v>02</v>
      </c>
      <c r="E186" s="827" t="str">
        <f>'Раздел 1'!G213</f>
        <v>1</v>
      </c>
      <c r="F186" s="827" t="str">
        <f>'Раздел 1'!H213</f>
        <v>02</v>
      </c>
      <c r="G186" s="827" t="str">
        <f>'Раздел 1'!I213</f>
        <v>60860</v>
      </c>
      <c r="H186" s="828" t="str">
        <f>'Раздел 1'!J213</f>
        <v>112</v>
      </c>
      <c r="I186" s="829" t="str">
        <f>'Раздел 1'!K213</f>
        <v>226.00.00</v>
      </c>
      <c r="J186" s="829" t="str">
        <f>'Раздел 1'!L213</f>
        <v>001</v>
      </c>
      <c r="K186" s="829" t="str">
        <f>'Раздел 1'!M213</f>
        <v>00.00.00</v>
      </c>
      <c r="L186" s="829" t="str">
        <f>'Раздел 1'!N213</f>
        <v>х</v>
      </c>
      <c r="M186" s="829" t="str">
        <f>'Раздел 1'!O213</f>
        <v>50.03.00</v>
      </c>
      <c r="N186" s="832">
        <f>'Раздел 1'!P213</f>
        <v>0</v>
      </c>
      <c r="O186" s="830">
        <v>0</v>
      </c>
      <c r="P186" s="831">
        <f t="shared" si="6"/>
        <v>0</v>
      </c>
      <c r="Q186" s="832">
        <f>'Раздел 1'!Q213</f>
        <v>0</v>
      </c>
      <c r="R186" s="833">
        <v>0</v>
      </c>
      <c r="S186" s="834">
        <f t="shared" si="7"/>
        <v>0</v>
      </c>
      <c r="T186" s="835">
        <f>'Раздел 1'!R213</f>
        <v>0</v>
      </c>
      <c r="U186" s="836">
        <v>0</v>
      </c>
      <c r="V186" s="837">
        <f t="shared" si="8"/>
        <v>0</v>
      </c>
      <c r="W186" s="838"/>
      <c r="X186" s="839"/>
      <c r="Y186" s="840"/>
    </row>
    <row r="187" spans="1:25" s="841" customFormat="1" ht="24.75" customHeight="1" x14ac:dyDescent="0.25">
      <c r="A187" s="842" t="str">
        <f>'Раздел 1'!C214</f>
        <v>925</v>
      </c>
      <c r="B187" s="827" t="str">
        <f>'Раздел 1'!D214</f>
        <v>07</v>
      </c>
      <c r="C187" s="827" t="str">
        <f>'Раздел 1'!E214</f>
        <v>02</v>
      </c>
      <c r="D187" s="827" t="str">
        <f>'Раздел 1'!F214</f>
        <v>02</v>
      </c>
      <c r="E187" s="827" t="str">
        <f>'Раздел 1'!G214</f>
        <v>1</v>
      </c>
      <c r="F187" s="827" t="str">
        <f>'Раздел 1'!H214</f>
        <v>02</v>
      </c>
      <c r="G187" s="827" t="str">
        <f>'Раздел 1'!I214</f>
        <v>00590</v>
      </c>
      <c r="H187" s="828" t="str">
        <f>'Раздел 1'!J214</f>
        <v>112</v>
      </c>
      <c r="I187" s="829" t="str">
        <f>'Раздел 1'!K214</f>
        <v>266.00.00</v>
      </c>
      <c r="J187" s="829" t="str">
        <f>'Раздел 1'!L214</f>
        <v>000</v>
      </c>
      <c r="K187" s="829" t="str">
        <f>'Раздел 1'!M214</f>
        <v>00.00.00</v>
      </c>
      <c r="L187" s="829" t="str">
        <f>'Раздел 1'!N214</f>
        <v>х</v>
      </c>
      <c r="M187" s="829" t="str">
        <f>'Раздел 1'!O214</f>
        <v>20.00.02</v>
      </c>
      <c r="N187" s="832">
        <f>'Раздел 1'!P214</f>
        <v>0</v>
      </c>
      <c r="O187" s="830">
        <v>0</v>
      </c>
      <c r="P187" s="831">
        <f t="shared" si="6"/>
        <v>0</v>
      </c>
      <c r="Q187" s="832">
        <f>'Раздел 1'!Q214</f>
        <v>0</v>
      </c>
      <c r="R187" s="833">
        <v>0</v>
      </c>
      <c r="S187" s="834">
        <f t="shared" si="7"/>
        <v>0</v>
      </c>
      <c r="T187" s="835">
        <f>'Раздел 1'!R214</f>
        <v>0</v>
      </c>
      <c r="U187" s="836">
        <v>0</v>
      </c>
      <c r="V187" s="837">
        <f t="shared" si="8"/>
        <v>0</v>
      </c>
      <c r="W187" s="838"/>
      <c r="X187" s="839"/>
      <c r="Y187" s="840"/>
    </row>
    <row r="188" spans="1:25" s="841" customFormat="1" ht="24.75" customHeight="1" x14ac:dyDescent="0.25">
      <c r="A188" s="842" t="str">
        <f>'Раздел 1'!C215</f>
        <v>925</v>
      </c>
      <c r="B188" s="827" t="str">
        <f>'Раздел 1'!D215</f>
        <v>07</v>
      </c>
      <c r="C188" s="827" t="str">
        <f>'Раздел 1'!E215</f>
        <v>02</v>
      </c>
      <c r="D188" s="827" t="str">
        <f>'Раздел 1'!F215</f>
        <v>02</v>
      </c>
      <c r="E188" s="827" t="str">
        <f>'Раздел 1'!G215</f>
        <v>1</v>
      </c>
      <c r="F188" s="827" t="str">
        <f>'Раздел 1'!H215</f>
        <v>02</v>
      </c>
      <c r="G188" s="827" t="str">
        <f>'Раздел 1'!I215</f>
        <v>00590</v>
      </c>
      <c r="H188" s="828" t="str">
        <f>'Раздел 1'!J215</f>
        <v>112</v>
      </c>
      <c r="I188" s="829" t="str">
        <f>'Раздел 1'!K215</f>
        <v>266.00.00</v>
      </c>
      <c r="J188" s="829" t="str">
        <f>'Раздел 1'!L215</f>
        <v>001</v>
      </c>
      <c r="K188" s="829" t="str">
        <f>'Раздел 1'!M215</f>
        <v>00.00.00</v>
      </c>
      <c r="L188" s="829" t="str">
        <f>'Раздел 1'!N215</f>
        <v>х</v>
      </c>
      <c r="M188" s="829" t="str">
        <f>'Раздел 1'!O215</f>
        <v>20.00.02</v>
      </c>
      <c r="N188" s="832">
        <f>'Раздел 1'!P215</f>
        <v>0</v>
      </c>
      <c r="O188" s="830">
        <v>0</v>
      </c>
      <c r="P188" s="831">
        <f t="shared" si="6"/>
        <v>0</v>
      </c>
      <c r="Q188" s="832">
        <f>'Раздел 1'!Q215</f>
        <v>0</v>
      </c>
      <c r="R188" s="833">
        <v>0</v>
      </c>
      <c r="S188" s="834">
        <f t="shared" si="7"/>
        <v>0</v>
      </c>
      <c r="T188" s="835">
        <f>'Раздел 1'!R215</f>
        <v>0</v>
      </c>
      <c r="U188" s="836">
        <v>0</v>
      </c>
      <c r="V188" s="837">
        <f t="shared" si="8"/>
        <v>0</v>
      </c>
      <c r="W188" s="838"/>
      <c r="X188" s="839"/>
      <c r="Y188" s="840"/>
    </row>
    <row r="189" spans="1:25" s="841" customFormat="1" ht="24.75" customHeight="1" x14ac:dyDescent="0.25">
      <c r="A189" s="842" t="str">
        <f>'Раздел 1'!C216</f>
        <v>925</v>
      </c>
      <c r="B189" s="827" t="str">
        <f>'Раздел 1'!D216</f>
        <v>07</v>
      </c>
      <c r="C189" s="827" t="str">
        <f>'Раздел 1'!E216</f>
        <v>02</v>
      </c>
      <c r="D189" s="827" t="str">
        <f>'Раздел 1'!F216</f>
        <v>02</v>
      </c>
      <c r="E189" s="827" t="str">
        <f>'Раздел 1'!G216</f>
        <v>1</v>
      </c>
      <c r="F189" s="827" t="str">
        <f>'Раздел 1'!H216</f>
        <v>02</v>
      </c>
      <c r="G189" s="827" t="str">
        <f>'Раздел 1'!I216</f>
        <v>00590</v>
      </c>
      <c r="H189" s="828" t="str">
        <f>'Раздел 1'!J216</f>
        <v>112</v>
      </c>
      <c r="I189" s="829" t="str">
        <f>'Раздел 1'!K216</f>
        <v>266.00.00</v>
      </c>
      <c r="J189" s="829" t="str">
        <f>'Раздел 1'!L216</f>
        <v>000</v>
      </c>
      <c r="K189" s="829" t="str">
        <f>'Раздел 1'!M216</f>
        <v>00.00.00</v>
      </c>
      <c r="L189" s="829" t="str">
        <f>'Раздел 1'!N216</f>
        <v>х</v>
      </c>
      <c r="M189" s="829" t="str">
        <f>'Раздел 1'!O216</f>
        <v>20.00.03</v>
      </c>
      <c r="N189" s="832">
        <f>'Раздел 1'!P216</f>
        <v>0</v>
      </c>
      <c r="O189" s="830">
        <v>0</v>
      </c>
      <c r="P189" s="831">
        <f t="shared" si="6"/>
        <v>0</v>
      </c>
      <c r="Q189" s="832">
        <f>'Раздел 1'!Q216</f>
        <v>0</v>
      </c>
      <c r="R189" s="833">
        <v>0</v>
      </c>
      <c r="S189" s="834">
        <f t="shared" si="7"/>
        <v>0</v>
      </c>
      <c r="T189" s="835">
        <f>'Раздел 1'!R216</f>
        <v>0</v>
      </c>
      <c r="U189" s="836">
        <v>0</v>
      </c>
      <c r="V189" s="837">
        <f t="shared" si="8"/>
        <v>0</v>
      </c>
      <c r="W189" s="838"/>
      <c r="X189" s="839"/>
      <c r="Y189" s="840"/>
    </row>
    <row r="190" spans="1:25" s="841" customFormat="1" ht="24.75" customHeight="1" x14ac:dyDescent="0.25">
      <c r="A190" s="842" t="str">
        <f>'Раздел 1'!C217</f>
        <v>925</v>
      </c>
      <c r="B190" s="827" t="str">
        <f>'Раздел 1'!D217</f>
        <v>07</v>
      </c>
      <c r="C190" s="827" t="str">
        <f>'Раздел 1'!E217</f>
        <v>02</v>
      </c>
      <c r="D190" s="827" t="str">
        <f>'Раздел 1'!F217</f>
        <v>02</v>
      </c>
      <c r="E190" s="827" t="str">
        <f>'Раздел 1'!G217</f>
        <v>1</v>
      </c>
      <c r="F190" s="827" t="str">
        <f>'Раздел 1'!H217</f>
        <v>02</v>
      </c>
      <c r="G190" s="827" t="str">
        <f>'Раздел 1'!I217</f>
        <v>00590</v>
      </c>
      <c r="H190" s="828" t="str">
        <f>'Раздел 1'!J217</f>
        <v>112</v>
      </c>
      <c r="I190" s="829" t="str">
        <f>'Раздел 1'!K217</f>
        <v>266.00.00</v>
      </c>
      <c r="J190" s="829" t="str">
        <f>'Раздел 1'!L217</f>
        <v>000</v>
      </c>
      <c r="K190" s="829" t="str">
        <f>'Раздел 1'!M217</f>
        <v>00.00.00</v>
      </c>
      <c r="L190" s="829" t="str">
        <f>'Раздел 1'!N217</f>
        <v>х</v>
      </c>
      <c r="M190" s="829" t="str">
        <f>'Раздел 1'!O217</f>
        <v>20.00.04</v>
      </c>
      <c r="N190" s="832">
        <f>'Раздел 1'!P217</f>
        <v>0</v>
      </c>
      <c r="O190" s="830">
        <v>0</v>
      </c>
      <c r="P190" s="831">
        <f t="shared" si="6"/>
        <v>0</v>
      </c>
      <c r="Q190" s="832">
        <f>'Раздел 1'!Q217</f>
        <v>0</v>
      </c>
      <c r="R190" s="833">
        <v>0</v>
      </c>
      <c r="S190" s="834">
        <f t="shared" si="7"/>
        <v>0</v>
      </c>
      <c r="T190" s="835">
        <f>'Раздел 1'!R217</f>
        <v>0</v>
      </c>
      <c r="U190" s="836">
        <v>0</v>
      </c>
      <c r="V190" s="837">
        <f t="shared" si="8"/>
        <v>0</v>
      </c>
      <c r="W190" s="838"/>
      <c r="X190" s="839"/>
      <c r="Y190" s="840"/>
    </row>
    <row r="191" spans="1:25" s="841" customFormat="1" ht="24.75" customHeight="1" x14ac:dyDescent="0.25">
      <c r="A191" s="842" t="str">
        <f>'Раздел 1'!C218</f>
        <v>925</v>
      </c>
      <c r="B191" s="827" t="str">
        <f>'Раздел 1'!D218</f>
        <v>07</v>
      </c>
      <c r="C191" s="827" t="str">
        <f>'Раздел 1'!E218</f>
        <v>02</v>
      </c>
      <c r="D191" s="827" t="str">
        <f>'Раздел 1'!F218</f>
        <v>02</v>
      </c>
      <c r="E191" s="827" t="str">
        <f>'Раздел 1'!G218</f>
        <v>1</v>
      </c>
      <c r="F191" s="827" t="str">
        <f>'Раздел 1'!H218</f>
        <v>02</v>
      </c>
      <c r="G191" s="827" t="str">
        <f>'Раздел 1'!I218</f>
        <v>00590</v>
      </c>
      <c r="H191" s="828" t="str">
        <f>'Раздел 1'!J218</f>
        <v>112</v>
      </c>
      <c r="I191" s="829" t="str">
        <f>'Раздел 1'!K218</f>
        <v>266.00.00</v>
      </c>
      <c r="J191" s="829" t="str">
        <f>'Раздел 1'!L218</f>
        <v>000</v>
      </c>
      <c r="K191" s="829" t="str">
        <f>'Раздел 1'!M218</f>
        <v>00.00.00</v>
      </c>
      <c r="L191" s="829" t="str">
        <f>'Раздел 1'!N218</f>
        <v>001.99.0001</v>
      </c>
      <c r="M191" s="829" t="str">
        <f>'Раздел 1'!O218</f>
        <v>50.01.00</v>
      </c>
      <c r="N191" s="832">
        <f>'Раздел 1'!P218</f>
        <v>0</v>
      </c>
      <c r="O191" s="830">
        <v>0</v>
      </c>
      <c r="P191" s="831">
        <f t="shared" si="6"/>
        <v>0</v>
      </c>
      <c r="Q191" s="832">
        <f>'Раздел 1'!Q218</f>
        <v>0</v>
      </c>
      <c r="R191" s="833">
        <v>0</v>
      </c>
      <c r="S191" s="834">
        <f t="shared" si="7"/>
        <v>0</v>
      </c>
      <c r="T191" s="835">
        <f>'Раздел 1'!R218</f>
        <v>0</v>
      </c>
      <c r="U191" s="836">
        <v>0</v>
      </c>
      <c r="V191" s="837">
        <f t="shared" si="8"/>
        <v>0</v>
      </c>
      <c r="W191" s="838"/>
      <c r="X191" s="839"/>
      <c r="Y191" s="840"/>
    </row>
    <row r="192" spans="1:25" s="841" customFormat="1" ht="24.75" customHeight="1" x14ac:dyDescent="0.25">
      <c r="A192" s="842" t="str">
        <f>'Раздел 1'!C219</f>
        <v>925</v>
      </c>
      <c r="B192" s="827" t="str">
        <f>'Раздел 1'!D219</f>
        <v>07</v>
      </c>
      <c r="C192" s="827" t="str">
        <f>'Раздел 1'!E219</f>
        <v>02</v>
      </c>
      <c r="D192" s="827" t="str">
        <f>'Раздел 1'!F219</f>
        <v>02</v>
      </c>
      <c r="E192" s="827" t="str">
        <f>'Раздел 1'!G219</f>
        <v>1</v>
      </c>
      <c r="F192" s="827" t="str">
        <f>'Раздел 1'!H219</f>
        <v>02</v>
      </c>
      <c r="G192" s="827" t="str">
        <f>'Раздел 1'!I219</f>
        <v>00590</v>
      </c>
      <c r="H192" s="828" t="str">
        <f>'Раздел 1'!J219</f>
        <v>112</v>
      </c>
      <c r="I192" s="829" t="str">
        <f>'Раздел 1'!K219</f>
        <v>266.00.00</v>
      </c>
      <c r="J192" s="829" t="str">
        <f>'Раздел 1'!L219</f>
        <v>001</v>
      </c>
      <c r="K192" s="829" t="str">
        <f>'Раздел 1'!M219</f>
        <v>00.00.00</v>
      </c>
      <c r="L192" s="829" t="str">
        <f>'Раздел 1'!N219</f>
        <v>х</v>
      </c>
      <c r="M192" s="829" t="str">
        <f>'Раздел 1'!O219</f>
        <v>50.01.00</v>
      </c>
      <c r="N192" s="832">
        <f>'Раздел 1'!P219</f>
        <v>0</v>
      </c>
      <c r="O192" s="830">
        <v>0</v>
      </c>
      <c r="P192" s="831">
        <f t="shared" si="6"/>
        <v>0</v>
      </c>
      <c r="Q192" s="832">
        <f>'Раздел 1'!Q219</f>
        <v>0</v>
      </c>
      <c r="R192" s="833">
        <v>0</v>
      </c>
      <c r="S192" s="834">
        <f t="shared" si="7"/>
        <v>0</v>
      </c>
      <c r="T192" s="835">
        <f>'Раздел 1'!R219</f>
        <v>0</v>
      </c>
      <c r="U192" s="836">
        <v>0</v>
      </c>
      <c r="V192" s="837">
        <f t="shared" si="8"/>
        <v>0</v>
      </c>
      <c r="W192" s="838"/>
      <c r="X192" s="839"/>
      <c r="Y192" s="840"/>
    </row>
    <row r="193" spans="1:25" s="841" customFormat="1" ht="24.75" customHeight="1" x14ac:dyDescent="0.25">
      <c r="A193" s="842" t="str">
        <f>'Раздел 1'!C220</f>
        <v>925</v>
      </c>
      <c r="B193" s="827" t="str">
        <f>'Раздел 1'!D220</f>
        <v>07</v>
      </c>
      <c r="C193" s="827" t="str">
        <f>'Раздел 1'!E220</f>
        <v>02</v>
      </c>
      <c r="D193" s="827" t="str">
        <f>'Раздел 1'!F220</f>
        <v>02</v>
      </c>
      <c r="E193" s="827" t="str">
        <f>'Раздел 1'!G220</f>
        <v>1</v>
      </c>
      <c r="F193" s="827" t="str">
        <f>'Раздел 1'!H220</f>
        <v>02</v>
      </c>
      <c r="G193" s="827" t="str">
        <f>'Раздел 1'!I220</f>
        <v>60860</v>
      </c>
      <c r="H193" s="828" t="str">
        <f>'Раздел 1'!J220</f>
        <v>112</v>
      </c>
      <c r="I193" s="829" t="str">
        <f>'Раздел 1'!K220</f>
        <v>266.00.00</v>
      </c>
      <c r="J193" s="829" t="str">
        <f>'Раздел 1'!L220</f>
        <v>000</v>
      </c>
      <c r="K193" s="829" t="str">
        <f>'Раздел 1'!M220</f>
        <v>00.00.00</v>
      </c>
      <c r="L193" s="829" t="str">
        <f>'Раздел 1'!N220</f>
        <v>001.07.0002</v>
      </c>
      <c r="M193" s="829" t="str">
        <f>'Раздел 1'!O220</f>
        <v>50.03.00</v>
      </c>
      <c r="N193" s="832">
        <f>'Раздел 1'!P220</f>
        <v>0</v>
      </c>
      <c r="O193" s="830">
        <v>0</v>
      </c>
      <c r="P193" s="831">
        <f t="shared" si="6"/>
        <v>0</v>
      </c>
      <c r="Q193" s="832">
        <f>'Раздел 1'!Q220</f>
        <v>0</v>
      </c>
      <c r="R193" s="833">
        <v>0</v>
      </c>
      <c r="S193" s="834">
        <f t="shared" si="7"/>
        <v>0</v>
      </c>
      <c r="T193" s="835">
        <f>'Раздел 1'!R220</f>
        <v>0</v>
      </c>
      <c r="U193" s="836">
        <v>0</v>
      </c>
      <c r="V193" s="837">
        <f t="shared" si="8"/>
        <v>0</v>
      </c>
      <c r="W193" s="838"/>
      <c r="X193" s="839"/>
      <c r="Y193" s="840"/>
    </row>
    <row r="194" spans="1:25" s="841" customFormat="1" ht="24.75" customHeight="1" x14ac:dyDescent="0.25">
      <c r="A194" s="842" t="str">
        <f>'Раздел 1'!C221</f>
        <v>925</v>
      </c>
      <c r="B194" s="827" t="str">
        <f>'Раздел 1'!D221</f>
        <v>07</v>
      </c>
      <c r="C194" s="827" t="str">
        <f>'Раздел 1'!E221</f>
        <v>02</v>
      </c>
      <c r="D194" s="827" t="str">
        <f>'Раздел 1'!F221</f>
        <v>02</v>
      </c>
      <c r="E194" s="827" t="str">
        <f>'Раздел 1'!G221</f>
        <v>1</v>
      </c>
      <c r="F194" s="827" t="str">
        <f>'Раздел 1'!H221</f>
        <v>02</v>
      </c>
      <c r="G194" s="827" t="str">
        <f>'Раздел 1'!I221</f>
        <v>60860</v>
      </c>
      <c r="H194" s="828" t="str">
        <f>'Раздел 1'!J221</f>
        <v>112</v>
      </c>
      <c r="I194" s="829" t="str">
        <f>'Раздел 1'!K221</f>
        <v>266.00.00</v>
      </c>
      <c r="J194" s="829" t="str">
        <f>'Раздел 1'!L221</f>
        <v>001</v>
      </c>
      <c r="K194" s="829" t="str">
        <f>'Раздел 1'!M221</f>
        <v>00.00.00</v>
      </c>
      <c r="L194" s="829" t="str">
        <f>'Раздел 1'!N221</f>
        <v>х</v>
      </c>
      <c r="M194" s="829" t="str">
        <f>'Раздел 1'!O221</f>
        <v>50.03.00</v>
      </c>
      <c r="N194" s="832">
        <f>'Раздел 1'!P221</f>
        <v>0</v>
      </c>
      <c r="O194" s="830">
        <v>0</v>
      </c>
      <c r="P194" s="831">
        <f t="shared" si="6"/>
        <v>0</v>
      </c>
      <c r="Q194" s="832">
        <f>'Раздел 1'!Q221</f>
        <v>0</v>
      </c>
      <c r="R194" s="833">
        <v>0</v>
      </c>
      <c r="S194" s="834">
        <f t="shared" si="7"/>
        <v>0</v>
      </c>
      <c r="T194" s="835">
        <f>'Раздел 1'!R221</f>
        <v>0</v>
      </c>
      <c r="U194" s="836">
        <v>0</v>
      </c>
      <c r="V194" s="837">
        <f t="shared" si="8"/>
        <v>0</v>
      </c>
      <c r="W194" s="838"/>
      <c r="X194" s="839"/>
      <c r="Y194" s="840"/>
    </row>
    <row r="195" spans="1:25" s="841" customFormat="1" ht="24.75" customHeight="1" x14ac:dyDescent="0.25">
      <c r="A195" s="842" t="str">
        <f>'Раздел 1'!C222</f>
        <v>925</v>
      </c>
      <c r="B195" s="827" t="str">
        <f>'Раздел 1'!D222</f>
        <v>07</v>
      </c>
      <c r="C195" s="827" t="str">
        <f>'Раздел 1'!E222</f>
        <v>02</v>
      </c>
      <c r="D195" s="827" t="str">
        <f>'Раздел 1'!F222</f>
        <v>02</v>
      </c>
      <c r="E195" s="827" t="str">
        <f>'Раздел 1'!G222</f>
        <v>1</v>
      </c>
      <c r="F195" s="827" t="str">
        <f>'Раздел 1'!H222</f>
        <v>02</v>
      </c>
      <c r="G195" s="827" t="str">
        <f>'Раздел 1'!I222</f>
        <v>60820</v>
      </c>
      <c r="H195" s="828" t="str">
        <f>'Раздел 1'!J222</f>
        <v>112</v>
      </c>
      <c r="I195" s="829" t="str">
        <f>'Раздел 1'!K222</f>
        <v>267.00.00</v>
      </c>
      <c r="J195" s="829" t="str">
        <f>'Раздел 1'!L222</f>
        <v>000</v>
      </c>
      <c r="K195" s="829" t="str">
        <f>'Раздел 1'!M222</f>
        <v>00.00.00</v>
      </c>
      <c r="L195" s="829" t="str">
        <f>'Раздел 1'!N222</f>
        <v>006.00.0000</v>
      </c>
      <c r="M195" s="829" t="str">
        <f>'Раздел 1'!O222</f>
        <v>60.03.00</v>
      </c>
      <c r="N195" s="832">
        <f>'Раздел 1'!P222</f>
        <v>140809.14000000001</v>
      </c>
      <c r="O195" s="830">
        <v>140809.14000000001</v>
      </c>
      <c r="P195" s="831">
        <f t="shared" si="6"/>
        <v>0</v>
      </c>
      <c r="Q195" s="832">
        <f>'Раздел 1'!Q222</f>
        <v>175244</v>
      </c>
      <c r="R195" s="833">
        <v>175244</v>
      </c>
      <c r="S195" s="834">
        <f t="shared" si="7"/>
        <v>0</v>
      </c>
      <c r="T195" s="835">
        <f>'Раздел 1'!R222</f>
        <v>175244</v>
      </c>
      <c r="U195" s="836">
        <v>175244</v>
      </c>
      <c r="V195" s="837">
        <f t="shared" si="8"/>
        <v>0</v>
      </c>
      <c r="W195" s="838"/>
      <c r="X195" s="839"/>
      <c r="Y195" s="840"/>
    </row>
    <row r="196" spans="1:25" s="841" customFormat="1" ht="24.75" customHeight="1" x14ac:dyDescent="0.25">
      <c r="A196" s="842" t="str">
        <f>'Раздел 1'!C223</f>
        <v>х</v>
      </c>
      <c r="B196" s="827">
        <f>'Раздел 1'!D223</f>
        <v>0</v>
      </c>
      <c r="C196" s="827">
        <f>'Раздел 1'!E223</f>
        <v>0</v>
      </c>
      <c r="D196" s="827">
        <f>'Раздел 1'!F223</f>
        <v>0</v>
      </c>
      <c r="E196" s="827">
        <f>'Раздел 1'!G223</f>
        <v>0</v>
      </c>
      <c r="F196" s="827">
        <f>'Раздел 1'!H223</f>
        <v>0</v>
      </c>
      <c r="G196" s="827">
        <f>'Раздел 1'!I223</f>
        <v>0</v>
      </c>
      <c r="H196" s="828">
        <f>'Раздел 1'!J223</f>
        <v>0</v>
      </c>
      <c r="I196" s="829" t="str">
        <f>'Раздел 1'!K223</f>
        <v>х</v>
      </c>
      <c r="J196" s="829">
        <f>'Раздел 1'!L223</f>
        <v>0</v>
      </c>
      <c r="K196" s="829">
        <f>'Раздел 1'!M223</f>
        <v>0</v>
      </c>
      <c r="L196" s="829">
        <f>'Раздел 1'!N223</f>
        <v>0</v>
      </c>
      <c r="M196" s="829">
        <f>'Раздел 1'!O223</f>
        <v>0</v>
      </c>
      <c r="N196" s="832">
        <f>'Раздел 1'!P223</f>
        <v>0</v>
      </c>
      <c r="O196" s="830">
        <v>0</v>
      </c>
      <c r="P196" s="831">
        <f t="shared" si="6"/>
        <v>0</v>
      </c>
      <c r="Q196" s="832">
        <f>'Раздел 1'!Q223</f>
        <v>0</v>
      </c>
      <c r="R196" s="833">
        <v>0</v>
      </c>
      <c r="S196" s="834">
        <f t="shared" si="7"/>
        <v>0</v>
      </c>
      <c r="T196" s="835">
        <f>'Раздел 1'!R223</f>
        <v>0</v>
      </c>
      <c r="U196" s="836">
        <v>0</v>
      </c>
      <c r="V196" s="837">
        <f t="shared" si="8"/>
        <v>0</v>
      </c>
      <c r="W196" s="838"/>
      <c r="X196" s="839"/>
      <c r="Y196" s="840"/>
    </row>
    <row r="197" spans="1:25" s="841" customFormat="1" ht="24.75" customHeight="1" x14ac:dyDescent="0.25">
      <c r="A197" s="842" t="str">
        <f>'Раздел 1'!C224</f>
        <v>925</v>
      </c>
      <c r="B197" s="827" t="str">
        <f>'Раздел 1'!D224</f>
        <v>07</v>
      </c>
      <c r="C197" s="827" t="str">
        <f>'Раздел 1'!E224</f>
        <v>02</v>
      </c>
      <c r="D197" s="827" t="str">
        <f>'Раздел 1'!F224</f>
        <v>02</v>
      </c>
      <c r="E197" s="827" t="str">
        <f>'Раздел 1'!G224</f>
        <v>1</v>
      </c>
      <c r="F197" s="827" t="str">
        <f>'Раздел 1'!H224</f>
        <v>02</v>
      </c>
      <c r="G197" s="827" t="str">
        <f>'Раздел 1'!I224</f>
        <v>00590</v>
      </c>
      <c r="H197" s="828" t="str">
        <f>'Раздел 1'!J224</f>
        <v>113</v>
      </c>
      <c r="I197" s="829" t="str">
        <f>'Раздел 1'!K224</f>
        <v>226.00.00</v>
      </c>
      <c r="J197" s="829" t="str">
        <f>'Раздел 1'!L224</f>
        <v>000</v>
      </c>
      <c r="K197" s="829" t="str">
        <f>'Раздел 1'!M224</f>
        <v>00.00.00</v>
      </c>
      <c r="L197" s="829" t="str">
        <f>'Раздел 1'!N224</f>
        <v>х</v>
      </c>
      <c r="M197" s="829" t="str">
        <f>'Раздел 1'!O224</f>
        <v>20.00.02</v>
      </c>
      <c r="N197" s="832">
        <f>'Раздел 1'!P224</f>
        <v>0</v>
      </c>
      <c r="O197" s="830">
        <v>0</v>
      </c>
      <c r="P197" s="831">
        <f t="shared" si="6"/>
        <v>0</v>
      </c>
      <c r="Q197" s="832">
        <f>'Раздел 1'!Q224</f>
        <v>0</v>
      </c>
      <c r="R197" s="833">
        <v>0</v>
      </c>
      <c r="S197" s="834">
        <f t="shared" si="7"/>
        <v>0</v>
      </c>
      <c r="T197" s="835">
        <f>'Раздел 1'!R224</f>
        <v>0</v>
      </c>
      <c r="U197" s="836">
        <v>0</v>
      </c>
      <c r="V197" s="837">
        <f t="shared" si="8"/>
        <v>0</v>
      </c>
      <c r="W197" s="838"/>
      <c r="X197" s="839"/>
      <c r="Y197" s="840"/>
    </row>
    <row r="198" spans="1:25" s="841" customFormat="1" ht="24.75" customHeight="1" x14ac:dyDescent="0.25">
      <c r="A198" s="842" t="str">
        <f>'Раздел 1'!C225</f>
        <v>925</v>
      </c>
      <c r="B198" s="827" t="str">
        <f>'Раздел 1'!D225</f>
        <v>07</v>
      </c>
      <c r="C198" s="827" t="str">
        <f>'Раздел 1'!E225</f>
        <v>02</v>
      </c>
      <c r="D198" s="827" t="str">
        <f>'Раздел 1'!F225</f>
        <v>02</v>
      </c>
      <c r="E198" s="827" t="str">
        <f>'Раздел 1'!G225</f>
        <v>1</v>
      </c>
      <c r="F198" s="827" t="str">
        <f>'Раздел 1'!H225</f>
        <v>02</v>
      </c>
      <c r="G198" s="827" t="str">
        <f>'Раздел 1'!I225</f>
        <v>00590</v>
      </c>
      <c r="H198" s="828" t="str">
        <f>'Раздел 1'!J225</f>
        <v>113</v>
      </c>
      <c r="I198" s="829" t="str">
        <f>'Раздел 1'!K225</f>
        <v>226.00.00</v>
      </c>
      <c r="J198" s="829" t="str">
        <f>'Раздел 1'!L225</f>
        <v>001</v>
      </c>
      <c r="K198" s="829" t="str">
        <f>'Раздел 1'!M225</f>
        <v>00.00.00</v>
      </c>
      <c r="L198" s="829" t="str">
        <f>'Раздел 1'!N225</f>
        <v>х</v>
      </c>
      <c r="M198" s="829" t="str">
        <f>'Раздел 1'!O225</f>
        <v>20.00.02</v>
      </c>
      <c r="N198" s="832">
        <f>'Раздел 1'!P225</f>
        <v>0</v>
      </c>
      <c r="O198" s="830">
        <v>0</v>
      </c>
      <c r="P198" s="831">
        <f t="shared" si="6"/>
        <v>0</v>
      </c>
      <c r="Q198" s="832">
        <f>'Раздел 1'!Q225</f>
        <v>0</v>
      </c>
      <c r="R198" s="833">
        <v>0</v>
      </c>
      <c r="S198" s="834">
        <f t="shared" si="7"/>
        <v>0</v>
      </c>
      <c r="T198" s="835">
        <f>'Раздел 1'!R225</f>
        <v>0</v>
      </c>
      <c r="U198" s="836">
        <v>0</v>
      </c>
      <c r="V198" s="837">
        <f t="shared" si="8"/>
        <v>0</v>
      </c>
      <c r="W198" s="838"/>
      <c r="X198" s="839"/>
      <c r="Y198" s="840"/>
    </row>
    <row r="199" spans="1:25" s="841" customFormat="1" ht="24.75" customHeight="1" x14ac:dyDescent="0.25">
      <c r="A199" s="842" t="str">
        <f>'Раздел 1'!C226</f>
        <v>925</v>
      </c>
      <c r="B199" s="827" t="str">
        <f>'Раздел 1'!D226</f>
        <v>07</v>
      </c>
      <c r="C199" s="827" t="str">
        <f>'Раздел 1'!E226</f>
        <v>02</v>
      </c>
      <c r="D199" s="827" t="str">
        <f>'Раздел 1'!F226</f>
        <v>02</v>
      </c>
      <c r="E199" s="827" t="str">
        <f>'Раздел 1'!G226</f>
        <v>1</v>
      </c>
      <c r="F199" s="827" t="str">
        <f>'Раздел 1'!H226</f>
        <v>02</v>
      </c>
      <c r="G199" s="827" t="str">
        <f>'Раздел 1'!I226</f>
        <v>00590</v>
      </c>
      <c r="H199" s="828" t="str">
        <f>'Раздел 1'!J226</f>
        <v>113</v>
      </c>
      <c r="I199" s="829" t="str">
        <f>'Раздел 1'!K226</f>
        <v>226.00.00</v>
      </c>
      <c r="J199" s="829" t="str">
        <f>'Раздел 1'!L226</f>
        <v>000</v>
      </c>
      <c r="K199" s="829" t="str">
        <f>'Раздел 1'!M226</f>
        <v>00.00.00</v>
      </c>
      <c r="L199" s="829" t="str">
        <f>'Раздел 1'!N226</f>
        <v>х</v>
      </c>
      <c r="M199" s="829" t="str">
        <f>'Раздел 1'!O226</f>
        <v>20.00.03</v>
      </c>
      <c r="N199" s="832">
        <f>'Раздел 1'!P226</f>
        <v>0</v>
      </c>
      <c r="O199" s="830">
        <v>0</v>
      </c>
      <c r="P199" s="831">
        <f t="shared" si="6"/>
        <v>0</v>
      </c>
      <c r="Q199" s="832">
        <f>'Раздел 1'!Q226</f>
        <v>0</v>
      </c>
      <c r="R199" s="833">
        <v>0</v>
      </c>
      <c r="S199" s="834">
        <f t="shared" si="7"/>
        <v>0</v>
      </c>
      <c r="T199" s="835">
        <f>'Раздел 1'!R226</f>
        <v>0</v>
      </c>
      <c r="U199" s="836">
        <v>0</v>
      </c>
      <c r="V199" s="837">
        <f t="shared" si="8"/>
        <v>0</v>
      </c>
      <c r="W199" s="838"/>
      <c r="X199" s="839"/>
      <c r="Y199" s="840"/>
    </row>
    <row r="200" spans="1:25" s="841" customFormat="1" ht="24.75" customHeight="1" x14ac:dyDescent="0.25">
      <c r="A200" s="842" t="str">
        <f>'Раздел 1'!C227</f>
        <v>925</v>
      </c>
      <c r="B200" s="827" t="str">
        <f>'Раздел 1'!D227</f>
        <v>07</v>
      </c>
      <c r="C200" s="827" t="str">
        <f>'Раздел 1'!E227</f>
        <v>02</v>
      </c>
      <c r="D200" s="827" t="str">
        <f>'Раздел 1'!F227</f>
        <v>02</v>
      </c>
      <c r="E200" s="827" t="str">
        <f>'Раздел 1'!G227</f>
        <v>1</v>
      </c>
      <c r="F200" s="827" t="str">
        <f>'Раздел 1'!H227</f>
        <v>02</v>
      </c>
      <c r="G200" s="827" t="str">
        <f>'Раздел 1'!I227</f>
        <v>00590</v>
      </c>
      <c r="H200" s="828" t="str">
        <f>'Раздел 1'!J227</f>
        <v>113</v>
      </c>
      <c r="I200" s="829" t="str">
        <f>'Раздел 1'!K227</f>
        <v>226.00.00</v>
      </c>
      <c r="J200" s="829" t="str">
        <f>'Раздел 1'!L227</f>
        <v>000</v>
      </c>
      <c r="K200" s="829" t="str">
        <f>'Раздел 1'!M227</f>
        <v>00.00.00</v>
      </c>
      <c r="L200" s="829" t="str">
        <f>'Раздел 1'!N227</f>
        <v>х</v>
      </c>
      <c r="M200" s="829" t="str">
        <f>'Раздел 1'!O227</f>
        <v>20.00.04</v>
      </c>
      <c r="N200" s="832">
        <f>'Раздел 1'!P227</f>
        <v>0</v>
      </c>
      <c r="O200" s="830">
        <v>0</v>
      </c>
      <c r="P200" s="831">
        <f t="shared" si="6"/>
        <v>0</v>
      </c>
      <c r="Q200" s="832">
        <f>'Раздел 1'!Q227</f>
        <v>0</v>
      </c>
      <c r="R200" s="833">
        <v>0</v>
      </c>
      <c r="S200" s="834">
        <f t="shared" si="7"/>
        <v>0</v>
      </c>
      <c r="T200" s="835">
        <f>'Раздел 1'!R227</f>
        <v>0</v>
      </c>
      <c r="U200" s="836">
        <v>0</v>
      </c>
      <c r="V200" s="837">
        <f t="shared" si="8"/>
        <v>0</v>
      </c>
      <c r="W200" s="838"/>
      <c r="X200" s="839"/>
      <c r="Y200" s="840"/>
    </row>
    <row r="201" spans="1:25" s="841" customFormat="1" ht="24.75" customHeight="1" x14ac:dyDescent="0.25">
      <c r="A201" s="842" t="str">
        <f>'Раздел 1'!C228</f>
        <v>925</v>
      </c>
      <c r="B201" s="827" t="str">
        <f>'Раздел 1'!D228</f>
        <v>07</v>
      </c>
      <c r="C201" s="827" t="str">
        <f>'Раздел 1'!E228</f>
        <v>02</v>
      </c>
      <c r="D201" s="827" t="str">
        <f>'Раздел 1'!F228</f>
        <v>02</v>
      </c>
      <c r="E201" s="827" t="str">
        <f>'Раздел 1'!G228</f>
        <v>1</v>
      </c>
      <c r="F201" s="827" t="str">
        <f>'Раздел 1'!H228</f>
        <v>02</v>
      </c>
      <c r="G201" s="827" t="str">
        <f>'Раздел 1'!I228</f>
        <v>00590</v>
      </c>
      <c r="H201" s="828" t="str">
        <f>'Раздел 1'!J228</f>
        <v>113</v>
      </c>
      <c r="I201" s="829" t="str">
        <f>'Раздел 1'!K228</f>
        <v>226.00.00</v>
      </c>
      <c r="J201" s="829" t="str">
        <f>'Раздел 1'!L228</f>
        <v>000</v>
      </c>
      <c r="K201" s="829" t="str">
        <f>'Раздел 1'!M228</f>
        <v>00.00.00</v>
      </c>
      <c r="L201" s="829" t="str">
        <f>'Раздел 1'!N228</f>
        <v>001.99.0001</v>
      </c>
      <c r="M201" s="829" t="str">
        <f>'Раздел 1'!O228</f>
        <v>50.01.00</v>
      </c>
      <c r="N201" s="832">
        <f>'Раздел 1'!P228</f>
        <v>0</v>
      </c>
      <c r="O201" s="830">
        <v>0</v>
      </c>
      <c r="P201" s="831">
        <f t="shared" si="6"/>
        <v>0</v>
      </c>
      <c r="Q201" s="832">
        <f>'Раздел 1'!Q228</f>
        <v>0</v>
      </c>
      <c r="R201" s="833">
        <v>0</v>
      </c>
      <c r="S201" s="834">
        <f t="shared" si="7"/>
        <v>0</v>
      </c>
      <c r="T201" s="835">
        <f>'Раздел 1'!R228</f>
        <v>0</v>
      </c>
      <c r="U201" s="836">
        <v>0</v>
      </c>
      <c r="V201" s="837">
        <f t="shared" si="8"/>
        <v>0</v>
      </c>
      <c r="W201" s="838"/>
      <c r="X201" s="839"/>
      <c r="Y201" s="840"/>
    </row>
    <row r="202" spans="1:25" s="841" customFormat="1" ht="24.75" customHeight="1" x14ac:dyDescent="0.25">
      <c r="A202" s="842" t="str">
        <f>'Раздел 1'!C229</f>
        <v>925</v>
      </c>
      <c r="B202" s="827" t="str">
        <f>'Раздел 1'!D229</f>
        <v>07</v>
      </c>
      <c r="C202" s="827" t="str">
        <f>'Раздел 1'!E229</f>
        <v>02</v>
      </c>
      <c r="D202" s="827" t="str">
        <f>'Раздел 1'!F229</f>
        <v>02</v>
      </c>
      <c r="E202" s="827" t="str">
        <f>'Раздел 1'!G229</f>
        <v>1</v>
      </c>
      <c r="F202" s="827" t="str">
        <f>'Раздел 1'!H229</f>
        <v>02</v>
      </c>
      <c r="G202" s="827" t="str">
        <f>'Раздел 1'!I229</f>
        <v>00590</v>
      </c>
      <c r="H202" s="828" t="str">
        <f>'Раздел 1'!J229</f>
        <v>113</v>
      </c>
      <c r="I202" s="829" t="str">
        <f>'Раздел 1'!K229</f>
        <v>226.00.00</v>
      </c>
      <c r="J202" s="829" t="str">
        <f>'Раздел 1'!L229</f>
        <v>001</v>
      </c>
      <c r="K202" s="829" t="str">
        <f>'Раздел 1'!M229</f>
        <v>00.00.00</v>
      </c>
      <c r="L202" s="829" t="str">
        <f>'Раздел 1'!N229</f>
        <v>х</v>
      </c>
      <c r="M202" s="829" t="str">
        <f>'Раздел 1'!O229</f>
        <v>50.01.00</v>
      </c>
      <c r="N202" s="832">
        <f>'Раздел 1'!P229</f>
        <v>0</v>
      </c>
      <c r="O202" s="830">
        <v>0</v>
      </c>
      <c r="P202" s="831">
        <f t="shared" ref="P202:P265" si="9">N202-O202</f>
        <v>0</v>
      </c>
      <c r="Q202" s="832">
        <f>'Раздел 1'!Q229</f>
        <v>0</v>
      </c>
      <c r="R202" s="833">
        <v>0</v>
      </c>
      <c r="S202" s="834">
        <f t="shared" ref="S202:S265" si="10">Q202-R202</f>
        <v>0</v>
      </c>
      <c r="T202" s="835">
        <f>'Раздел 1'!R229</f>
        <v>0</v>
      </c>
      <c r="U202" s="836">
        <v>0</v>
      </c>
      <c r="V202" s="837">
        <f t="shared" ref="V202:V265" si="11">T202-U202</f>
        <v>0</v>
      </c>
      <c r="W202" s="838"/>
      <c r="X202" s="839"/>
      <c r="Y202" s="840"/>
    </row>
    <row r="203" spans="1:25" s="841" customFormat="1" ht="24.75" customHeight="1" x14ac:dyDescent="0.25">
      <c r="A203" s="842" t="str">
        <f>'Раздел 1'!C230</f>
        <v>925</v>
      </c>
      <c r="B203" s="827" t="str">
        <f>'Раздел 1'!D230</f>
        <v>07</v>
      </c>
      <c r="C203" s="827" t="str">
        <f>'Раздел 1'!E230</f>
        <v>02</v>
      </c>
      <c r="D203" s="827" t="str">
        <f>'Раздел 1'!F230</f>
        <v>02</v>
      </c>
      <c r="E203" s="827" t="str">
        <f>'Раздел 1'!G230</f>
        <v>1</v>
      </c>
      <c r="F203" s="827" t="str">
        <f>'Раздел 1'!H230</f>
        <v>02</v>
      </c>
      <c r="G203" s="827" t="str">
        <f>'Раздел 1'!I230</f>
        <v>60860</v>
      </c>
      <c r="H203" s="828" t="str">
        <f>'Раздел 1'!J230</f>
        <v>113</v>
      </c>
      <c r="I203" s="829" t="str">
        <f>'Раздел 1'!K230</f>
        <v>226.00.00</v>
      </c>
      <c r="J203" s="829" t="str">
        <f>'Раздел 1'!L230</f>
        <v>000</v>
      </c>
      <c r="K203" s="829" t="str">
        <f>'Раздел 1'!M230</f>
        <v>00.00.00</v>
      </c>
      <c r="L203" s="829" t="str">
        <f>'Раздел 1'!N230</f>
        <v>001.07.0002</v>
      </c>
      <c r="M203" s="829" t="str">
        <f>'Раздел 1'!O230</f>
        <v>50.03.00</v>
      </c>
      <c r="N203" s="832">
        <f>'Раздел 1'!P230</f>
        <v>0</v>
      </c>
      <c r="O203" s="830">
        <v>0</v>
      </c>
      <c r="P203" s="831">
        <f t="shared" si="9"/>
        <v>0</v>
      </c>
      <c r="Q203" s="832">
        <f>'Раздел 1'!Q230</f>
        <v>0</v>
      </c>
      <c r="R203" s="833">
        <v>0</v>
      </c>
      <c r="S203" s="834">
        <f t="shared" si="10"/>
        <v>0</v>
      </c>
      <c r="T203" s="835">
        <f>'Раздел 1'!R230</f>
        <v>0</v>
      </c>
      <c r="U203" s="836">
        <v>0</v>
      </c>
      <c r="V203" s="837">
        <f t="shared" si="11"/>
        <v>0</v>
      </c>
      <c r="W203" s="838"/>
      <c r="X203" s="839"/>
      <c r="Y203" s="840"/>
    </row>
    <row r="204" spans="1:25" s="841" customFormat="1" ht="24.75" customHeight="1" x14ac:dyDescent="0.25">
      <c r="A204" s="842" t="str">
        <f>'Раздел 1'!C231</f>
        <v>925</v>
      </c>
      <c r="B204" s="827" t="str">
        <f>'Раздел 1'!D231</f>
        <v>07</v>
      </c>
      <c r="C204" s="827" t="str">
        <f>'Раздел 1'!E231</f>
        <v>02</v>
      </c>
      <c r="D204" s="827" t="str">
        <f>'Раздел 1'!F231</f>
        <v>02</v>
      </c>
      <c r="E204" s="827" t="str">
        <f>'Раздел 1'!G231</f>
        <v>1</v>
      </c>
      <c r="F204" s="827" t="str">
        <f>'Раздел 1'!H231</f>
        <v>02</v>
      </c>
      <c r="G204" s="827" t="str">
        <f>'Раздел 1'!I231</f>
        <v>60860</v>
      </c>
      <c r="H204" s="828" t="str">
        <f>'Раздел 1'!J231</f>
        <v>113</v>
      </c>
      <c r="I204" s="829" t="str">
        <f>'Раздел 1'!K231</f>
        <v>226.00.00</v>
      </c>
      <c r="J204" s="829" t="str">
        <f>'Раздел 1'!L231</f>
        <v>001</v>
      </c>
      <c r="K204" s="829" t="str">
        <f>'Раздел 1'!M231</f>
        <v>00.00.00</v>
      </c>
      <c r="L204" s="829" t="str">
        <f>'Раздел 1'!N231</f>
        <v>х</v>
      </c>
      <c r="M204" s="829" t="str">
        <f>'Раздел 1'!O231</f>
        <v>50.03.00</v>
      </c>
      <c r="N204" s="832">
        <f>'Раздел 1'!P231</f>
        <v>0</v>
      </c>
      <c r="O204" s="830">
        <v>0</v>
      </c>
      <c r="P204" s="831">
        <f t="shared" si="9"/>
        <v>0</v>
      </c>
      <c r="Q204" s="832">
        <f>'Раздел 1'!Q231</f>
        <v>0</v>
      </c>
      <c r="R204" s="833">
        <v>0</v>
      </c>
      <c r="S204" s="834">
        <f t="shared" si="10"/>
        <v>0</v>
      </c>
      <c r="T204" s="835">
        <f>'Раздел 1'!R231</f>
        <v>0</v>
      </c>
      <c r="U204" s="836">
        <v>0</v>
      </c>
      <c r="V204" s="837">
        <f t="shared" si="11"/>
        <v>0</v>
      </c>
      <c r="W204" s="838"/>
      <c r="X204" s="839"/>
      <c r="Y204" s="840"/>
    </row>
    <row r="205" spans="1:25" s="841" customFormat="1" ht="24.75" customHeight="1" x14ac:dyDescent="0.25">
      <c r="A205" s="842" t="str">
        <f>'Раздел 1'!C232</f>
        <v>х</v>
      </c>
      <c r="B205" s="827">
        <f>'Раздел 1'!D232</f>
        <v>0</v>
      </c>
      <c r="C205" s="827">
        <f>'Раздел 1'!E232</f>
        <v>0</v>
      </c>
      <c r="D205" s="827">
        <f>'Раздел 1'!F232</f>
        <v>0</v>
      </c>
      <c r="E205" s="827">
        <f>'Раздел 1'!G232</f>
        <v>0</v>
      </c>
      <c r="F205" s="827">
        <f>'Раздел 1'!H232</f>
        <v>0</v>
      </c>
      <c r="G205" s="827">
        <f>'Раздел 1'!I232</f>
        <v>0</v>
      </c>
      <c r="H205" s="828">
        <f>'Раздел 1'!J232</f>
        <v>0</v>
      </c>
      <c r="I205" s="829" t="str">
        <f>'Раздел 1'!K232</f>
        <v>х</v>
      </c>
      <c r="J205" s="829">
        <f>'Раздел 1'!L232</f>
        <v>0</v>
      </c>
      <c r="K205" s="829">
        <f>'Раздел 1'!M232</f>
        <v>0</v>
      </c>
      <c r="L205" s="829">
        <f>'Раздел 1'!N232</f>
        <v>0</v>
      </c>
      <c r="M205" s="829">
        <f>'Раздел 1'!O232</f>
        <v>0</v>
      </c>
      <c r="N205" s="832">
        <f>'Раздел 1'!P232</f>
        <v>2671248.85</v>
      </c>
      <c r="O205" s="830">
        <v>2671248.85</v>
      </c>
      <c r="P205" s="831">
        <f t="shared" si="9"/>
        <v>0</v>
      </c>
      <c r="Q205" s="832">
        <f>'Раздел 1'!Q232</f>
        <v>2669564.56</v>
      </c>
      <c r="R205" s="833">
        <v>2669564.56</v>
      </c>
      <c r="S205" s="834">
        <f t="shared" si="10"/>
        <v>0</v>
      </c>
      <c r="T205" s="835">
        <f>'Раздел 1'!R232</f>
        <v>2669564.56</v>
      </c>
      <c r="U205" s="836">
        <v>2669564.56</v>
      </c>
      <c r="V205" s="837">
        <f t="shared" si="11"/>
        <v>0</v>
      </c>
      <c r="W205" s="838"/>
      <c r="X205" s="839"/>
      <c r="Y205" s="840"/>
    </row>
    <row r="206" spans="1:25" s="841" customFormat="1" ht="24.75" customHeight="1" x14ac:dyDescent="0.25">
      <c r="A206" s="842" t="str">
        <f>'Раздел 1'!C233</f>
        <v>925</v>
      </c>
      <c r="B206" s="827" t="str">
        <f>'Раздел 1'!D233</f>
        <v>07</v>
      </c>
      <c r="C206" s="827" t="str">
        <f>'Раздел 1'!E233</f>
        <v>02</v>
      </c>
      <c r="D206" s="827" t="str">
        <f>'Раздел 1'!F233</f>
        <v>02</v>
      </c>
      <c r="E206" s="827" t="str">
        <f>'Раздел 1'!G233</f>
        <v>1</v>
      </c>
      <c r="F206" s="827" t="str">
        <f>'Раздел 1'!H233</f>
        <v>02</v>
      </c>
      <c r="G206" s="827" t="str">
        <f>'Раздел 1'!I233</f>
        <v>00590</v>
      </c>
      <c r="H206" s="828" t="str">
        <f>'Раздел 1'!J233</f>
        <v>119</v>
      </c>
      <c r="I206" s="829" t="str">
        <f>'Раздел 1'!K233</f>
        <v>213.00.00</v>
      </c>
      <c r="J206" s="829" t="str">
        <f>'Раздел 1'!L233</f>
        <v>000</v>
      </c>
      <c r="K206" s="829" t="str">
        <f>'Раздел 1'!M233</f>
        <v>00.00.00</v>
      </c>
      <c r="L206" s="829" t="str">
        <f>'Раздел 1'!N233</f>
        <v>х</v>
      </c>
      <c r="M206" s="829" t="str">
        <f>'Раздел 1'!O233</f>
        <v>20.00.02</v>
      </c>
      <c r="N206" s="832">
        <f>'Раздел 1'!P233</f>
        <v>0</v>
      </c>
      <c r="O206" s="830">
        <v>0</v>
      </c>
      <c r="P206" s="831">
        <f t="shared" si="9"/>
        <v>0</v>
      </c>
      <c r="Q206" s="832">
        <f>'Раздел 1'!Q233</f>
        <v>0</v>
      </c>
      <c r="R206" s="833">
        <v>0</v>
      </c>
      <c r="S206" s="834">
        <f t="shared" si="10"/>
        <v>0</v>
      </c>
      <c r="T206" s="835">
        <f>'Раздел 1'!R233</f>
        <v>0</v>
      </c>
      <c r="U206" s="836">
        <v>0</v>
      </c>
      <c r="V206" s="837">
        <f t="shared" si="11"/>
        <v>0</v>
      </c>
      <c r="W206" s="838"/>
      <c r="X206" s="839"/>
      <c r="Y206" s="840"/>
    </row>
    <row r="207" spans="1:25" s="841" customFormat="1" ht="24.75" customHeight="1" x14ac:dyDescent="0.25">
      <c r="A207" s="842" t="str">
        <f>'Раздел 1'!C234</f>
        <v>925</v>
      </c>
      <c r="B207" s="827" t="str">
        <f>'Раздел 1'!D234</f>
        <v>07</v>
      </c>
      <c r="C207" s="827" t="str">
        <f>'Раздел 1'!E234</f>
        <v>02</v>
      </c>
      <c r="D207" s="827" t="str">
        <f>'Раздел 1'!F234</f>
        <v>02</v>
      </c>
      <c r="E207" s="827" t="str">
        <f>'Раздел 1'!G234</f>
        <v>1</v>
      </c>
      <c r="F207" s="827" t="str">
        <f>'Раздел 1'!H234</f>
        <v>02</v>
      </c>
      <c r="G207" s="827" t="str">
        <f>'Раздел 1'!I234</f>
        <v>00590</v>
      </c>
      <c r="H207" s="828" t="str">
        <f>'Раздел 1'!J234</f>
        <v>119</v>
      </c>
      <c r="I207" s="829" t="str">
        <f>'Раздел 1'!K234</f>
        <v>213.00.00</v>
      </c>
      <c r="J207" s="829" t="str">
        <f>'Раздел 1'!L234</f>
        <v>001</v>
      </c>
      <c r="K207" s="829" t="str">
        <f>'Раздел 1'!M234</f>
        <v>00.00.00</v>
      </c>
      <c r="L207" s="829" t="str">
        <f>'Раздел 1'!N234</f>
        <v>х</v>
      </c>
      <c r="M207" s="829" t="str">
        <f>'Раздел 1'!O234</f>
        <v>20.00.02</v>
      </c>
      <c r="N207" s="832">
        <f>'Раздел 1'!P234</f>
        <v>0</v>
      </c>
      <c r="O207" s="830">
        <v>0</v>
      </c>
      <c r="P207" s="831">
        <f t="shared" si="9"/>
        <v>0</v>
      </c>
      <c r="Q207" s="832">
        <f>'Раздел 1'!Q234</f>
        <v>0</v>
      </c>
      <c r="R207" s="833">
        <v>0</v>
      </c>
      <c r="S207" s="834">
        <f t="shared" si="10"/>
        <v>0</v>
      </c>
      <c r="T207" s="835">
        <f>'Раздел 1'!R234</f>
        <v>0</v>
      </c>
      <c r="U207" s="836">
        <v>0</v>
      </c>
      <c r="V207" s="837">
        <f t="shared" si="11"/>
        <v>0</v>
      </c>
      <c r="W207" s="838"/>
      <c r="X207" s="839"/>
      <c r="Y207" s="840"/>
    </row>
    <row r="208" spans="1:25" s="841" customFormat="1" ht="24.75" customHeight="1" x14ac:dyDescent="0.25">
      <c r="A208" s="842" t="str">
        <f>'Раздел 1'!C235</f>
        <v>925</v>
      </c>
      <c r="B208" s="827" t="str">
        <f>'Раздел 1'!D235</f>
        <v>07</v>
      </c>
      <c r="C208" s="827" t="str">
        <f>'Раздел 1'!E235</f>
        <v>02</v>
      </c>
      <c r="D208" s="827" t="str">
        <f>'Раздел 1'!F235</f>
        <v>02</v>
      </c>
      <c r="E208" s="827" t="str">
        <f>'Раздел 1'!G235</f>
        <v>1</v>
      </c>
      <c r="F208" s="827" t="str">
        <f>'Раздел 1'!H235</f>
        <v>02</v>
      </c>
      <c r="G208" s="827" t="str">
        <f>'Раздел 1'!I235</f>
        <v>00590</v>
      </c>
      <c r="H208" s="828" t="str">
        <f>'Раздел 1'!J235</f>
        <v>119</v>
      </c>
      <c r="I208" s="829" t="str">
        <f>'Раздел 1'!K235</f>
        <v>213.00.00</v>
      </c>
      <c r="J208" s="829" t="str">
        <f>'Раздел 1'!L235</f>
        <v>000</v>
      </c>
      <c r="K208" s="829" t="str">
        <f>'Раздел 1'!M235</f>
        <v>00.00.00</v>
      </c>
      <c r="L208" s="829" t="str">
        <f>'Раздел 1'!N235</f>
        <v>х</v>
      </c>
      <c r="M208" s="829" t="str">
        <f>'Раздел 1'!O235</f>
        <v>20.00.03</v>
      </c>
      <c r="N208" s="832">
        <f>'Раздел 1'!P235</f>
        <v>0</v>
      </c>
      <c r="O208" s="830">
        <v>0</v>
      </c>
      <c r="P208" s="831">
        <f t="shared" si="9"/>
        <v>0</v>
      </c>
      <c r="Q208" s="832">
        <f>'Раздел 1'!Q235</f>
        <v>0</v>
      </c>
      <c r="R208" s="833">
        <v>0</v>
      </c>
      <c r="S208" s="834">
        <f t="shared" si="10"/>
        <v>0</v>
      </c>
      <c r="T208" s="835">
        <f>'Раздел 1'!R235</f>
        <v>0</v>
      </c>
      <c r="U208" s="836">
        <v>0</v>
      </c>
      <c r="V208" s="837">
        <f t="shared" si="11"/>
        <v>0</v>
      </c>
      <c r="W208" s="838"/>
      <c r="X208" s="839"/>
      <c r="Y208" s="840"/>
    </row>
    <row r="209" spans="1:25" s="841" customFormat="1" ht="24.75" customHeight="1" x14ac:dyDescent="0.25">
      <c r="A209" s="842" t="str">
        <f>'Раздел 1'!C236</f>
        <v>925</v>
      </c>
      <c r="B209" s="827" t="str">
        <f>'Раздел 1'!D236</f>
        <v>07</v>
      </c>
      <c r="C209" s="827" t="str">
        <f>'Раздел 1'!E236</f>
        <v>02</v>
      </c>
      <c r="D209" s="827" t="str">
        <f>'Раздел 1'!F236</f>
        <v>02</v>
      </c>
      <c r="E209" s="827" t="str">
        <f>'Раздел 1'!G236</f>
        <v>1</v>
      </c>
      <c r="F209" s="827" t="str">
        <f>'Раздел 1'!H236</f>
        <v>02</v>
      </c>
      <c r="G209" s="827" t="str">
        <f>'Раздел 1'!I236</f>
        <v>00590</v>
      </c>
      <c r="H209" s="828" t="str">
        <f>'Раздел 1'!J236</f>
        <v>119</v>
      </c>
      <c r="I209" s="829" t="str">
        <f>'Раздел 1'!K236</f>
        <v>213.00.00</v>
      </c>
      <c r="J209" s="829" t="str">
        <f>'Раздел 1'!L236</f>
        <v>000</v>
      </c>
      <c r="K209" s="829" t="str">
        <f>'Раздел 1'!M236</f>
        <v>00.00.00</v>
      </c>
      <c r="L209" s="829" t="str">
        <f>'Раздел 1'!N236</f>
        <v>х</v>
      </c>
      <c r="M209" s="829" t="str">
        <f>'Раздел 1'!O236</f>
        <v>20.00.04</v>
      </c>
      <c r="N209" s="832">
        <f>'Раздел 1'!P236</f>
        <v>0</v>
      </c>
      <c r="O209" s="830">
        <v>0</v>
      </c>
      <c r="P209" s="831">
        <f t="shared" si="9"/>
        <v>0</v>
      </c>
      <c r="Q209" s="832">
        <f>'Раздел 1'!Q236</f>
        <v>0</v>
      </c>
      <c r="R209" s="833">
        <v>0</v>
      </c>
      <c r="S209" s="834">
        <f t="shared" si="10"/>
        <v>0</v>
      </c>
      <c r="T209" s="835">
        <f>'Раздел 1'!R236</f>
        <v>0</v>
      </c>
      <c r="U209" s="836">
        <v>0</v>
      </c>
      <c r="V209" s="837">
        <f t="shared" si="11"/>
        <v>0</v>
      </c>
      <c r="W209" s="838"/>
      <c r="X209" s="839"/>
      <c r="Y209" s="840"/>
    </row>
    <row r="210" spans="1:25" s="841" customFormat="1" ht="24.75" customHeight="1" x14ac:dyDescent="0.25">
      <c r="A210" s="842" t="str">
        <f>'Раздел 1'!C237</f>
        <v>925</v>
      </c>
      <c r="B210" s="827" t="str">
        <f>'Раздел 1'!D237</f>
        <v>07</v>
      </c>
      <c r="C210" s="827" t="str">
        <f>'Раздел 1'!E237</f>
        <v>02</v>
      </c>
      <c r="D210" s="827" t="str">
        <f>'Раздел 1'!F237</f>
        <v>02</v>
      </c>
      <c r="E210" s="827" t="str">
        <f>'Раздел 1'!G237</f>
        <v>1</v>
      </c>
      <c r="F210" s="827" t="str">
        <f>'Раздел 1'!H237</f>
        <v>02</v>
      </c>
      <c r="G210" s="827" t="str">
        <f>'Раздел 1'!I237</f>
        <v>00590</v>
      </c>
      <c r="H210" s="828" t="str">
        <f>'Раздел 1'!J237</f>
        <v>119</v>
      </c>
      <c r="I210" s="829" t="str">
        <f>'Раздел 1'!K237</f>
        <v>213.00.00</v>
      </c>
      <c r="J210" s="829" t="str">
        <f>'Раздел 1'!L237</f>
        <v>000</v>
      </c>
      <c r="K210" s="829" t="str">
        <f>'Раздел 1'!M237</f>
        <v>71.02.00</v>
      </c>
      <c r="L210" s="829" t="str">
        <f>'Раздел 1'!N237</f>
        <v>001.01.0001</v>
      </c>
      <c r="M210" s="829" t="str">
        <f>'Раздел 1'!O237</f>
        <v>50.01.00</v>
      </c>
      <c r="N210" s="832">
        <f>'Раздел 1'!P237</f>
        <v>1839.61</v>
      </c>
      <c r="O210" s="830">
        <v>1839.61</v>
      </c>
      <c r="P210" s="831">
        <f t="shared" si="9"/>
        <v>0</v>
      </c>
      <c r="Q210" s="832">
        <f>'Раздел 1'!Q237</f>
        <v>0</v>
      </c>
      <c r="R210" s="833">
        <v>0</v>
      </c>
      <c r="S210" s="834">
        <f t="shared" si="10"/>
        <v>0</v>
      </c>
      <c r="T210" s="835">
        <f>'Раздел 1'!R237</f>
        <v>0</v>
      </c>
      <c r="U210" s="836">
        <v>0</v>
      </c>
      <c r="V210" s="837">
        <f t="shared" si="11"/>
        <v>0</v>
      </c>
      <c r="W210" s="838"/>
      <c r="X210" s="839"/>
      <c r="Y210" s="840"/>
    </row>
    <row r="211" spans="1:25" s="841" customFormat="1" ht="24.75" customHeight="1" x14ac:dyDescent="0.25">
      <c r="A211" s="842" t="str">
        <f>'Раздел 1'!C238</f>
        <v>925</v>
      </c>
      <c r="B211" s="827" t="str">
        <f>'Раздел 1'!D238</f>
        <v>07</v>
      </c>
      <c r="C211" s="827" t="str">
        <f>'Раздел 1'!E238</f>
        <v>02</v>
      </c>
      <c r="D211" s="827" t="str">
        <f>'Раздел 1'!F238</f>
        <v>02</v>
      </c>
      <c r="E211" s="827" t="str">
        <f>'Раздел 1'!G238</f>
        <v>1</v>
      </c>
      <c r="F211" s="827" t="str">
        <f>'Раздел 1'!H238</f>
        <v>02</v>
      </c>
      <c r="G211" s="827" t="str">
        <f>'Раздел 1'!I238</f>
        <v>00590</v>
      </c>
      <c r="H211" s="828" t="str">
        <f>'Раздел 1'!J238</f>
        <v>119</v>
      </c>
      <c r="I211" s="829" t="str">
        <f>'Раздел 1'!K238</f>
        <v>213.00.00</v>
      </c>
      <c r="J211" s="829" t="str">
        <f>'Раздел 1'!L238</f>
        <v>001</v>
      </c>
      <c r="K211" s="829" t="str">
        <f>'Раздел 1'!M238</f>
        <v>00.00.00</v>
      </c>
      <c r="L211" s="829" t="str">
        <f>'Раздел 1'!N238</f>
        <v>х</v>
      </c>
      <c r="M211" s="829" t="str">
        <f>'Раздел 1'!O238</f>
        <v>50.01.00</v>
      </c>
      <c r="N211" s="832">
        <f>'Раздел 1'!P238</f>
        <v>76.63000000000001</v>
      </c>
      <c r="O211" s="830">
        <v>76.63000000000001</v>
      </c>
      <c r="P211" s="831">
        <f t="shared" si="9"/>
        <v>0</v>
      </c>
      <c r="Q211" s="832">
        <f>'Раздел 1'!Q238</f>
        <v>0</v>
      </c>
      <c r="R211" s="833">
        <v>0</v>
      </c>
      <c r="S211" s="834">
        <f t="shared" si="10"/>
        <v>0</v>
      </c>
      <c r="T211" s="835">
        <f>'Раздел 1'!R238</f>
        <v>0</v>
      </c>
      <c r="U211" s="836">
        <v>0</v>
      </c>
      <c r="V211" s="837">
        <f t="shared" si="11"/>
        <v>0</v>
      </c>
      <c r="W211" s="838"/>
      <c r="X211" s="839"/>
      <c r="Y211" s="840"/>
    </row>
    <row r="212" spans="1:25" s="841" customFormat="1" ht="24.75" customHeight="1" x14ac:dyDescent="0.25">
      <c r="A212" s="842" t="str">
        <f>'Раздел 1'!C239</f>
        <v>925</v>
      </c>
      <c r="B212" s="827" t="str">
        <f>'Раздел 1'!D239</f>
        <v>07</v>
      </c>
      <c r="C212" s="827" t="str">
        <f>'Раздел 1'!E239</f>
        <v>02</v>
      </c>
      <c r="D212" s="827" t="str">
        <f>'Раздел 1'!F239</f>
        <v>02</v>
      </c>
      <c r="E212" s="827" t="str">
        <f>'Раздел 1'!G239</f>
        <v>1</v>
      </c>
      <c r="F212" s="827" t="str">
        <f>'Раздел 1'!H239</f>
        <v>02</v>
      </c>
      <c r="G212" s="827" t="str">
        <f>'Раздел 1'!I239</f>
        <v>60860</v>
      </c>
      <c r="H212" s="828" t="str">
        <f>'Раздел 1'!J239</f>
        <v>119</v>
      </c>
      <c r="I212" s="829" t="str">
        <f>'Раздел 1'!K239</f>
        <v>213.00.00</v>
      </c>
      <c r="J212" s="829" t="str">
        <f>'Раздел 1'!L239</f>
        <v>000</v>
      </c>
      <c r="K212" s="829" t="str">
        <f>'Раздел 1'!M239</f>
        <v>00.00.00</v>
      </c>
      <c r="L212" s="829" t="str">
        <f>'Раздел 1'!N239</f>
        <v>001.07.0002</v>
      </c>
      <c r="M212" s="829" t="str">
        <f>'Раздел 1'!O239</f>
        <v>50.03.00</v>
      </c>
      <c r="N212" s="832">
        <f>'Раздел 1'!P239</f>
        <v>2333658.4</v>
      </c>
      <c r="O212" s="830">
        <v>2333658.4</v>
      </c>
      <c r="P212" s="831">
        <f t="shared" si="9"/>
        <v>0</v>
      </c>
      <c r="Q212" s="832">
        <f>'Раздел 1'!Q239</f>
        <v>2333658.4</v>
      </c>
      <c r="R212" s="833">
        <v>2333658.4</v>
      </c>
      <c r="S212" s="834">
        <f t="shared" si="10"/>
        <v>0</v>
      </c>
      <c r="T212" s="835">
        <f>'Раздел 1'!R239</f>
        <v>2333658.4</v>
      </c>
      <c r="U212" s="836">
        <v>2333658.4</v>
      </c>
      <c r="V212" s="837">
        <f t="shared" si="11"/>
        <v>0</v>
      </c>
      <c r="W212" s="838"/>
      <c r="X212" s="839"/>
      <c r="Y212" s="840"/>
    </row>
    <row r="213" spans="1:25" s="841" customFormat="1" ht="24.75" customHeight="1" x14ac:dyDescent="0.25">
      <c r="A213" s="842" t="str">
        <f>'Раздел 1'!C240</f>
        <v>925</v>
      </c>
      <c r="B213" s="827" t="str">
        <f>'Раздел 1'!D240</f>
        <v>07</v>
      </c>
      <c r="C213" s="827" t="str">
        <f>'Раздел 1'!E240</f>
        <v>02</v>
      </c>
      <c r="D213" s="827" t="str">
        <f>'Раздел 1'!F240</f>
        <v>02</v>
      </c>
      <c r="E213" s="827" t="str">
        <f>'Раздел 1'!G240</f>
        <v>1</v>
      </c>
      <c r="F213" s="827" t="str">
        <f>'Раздел 1'!H240</f>
        <v>02</v>
      </c>
      <c r="G213" s="827" t="str">
        <f>'Раздел 1'!I240</f>
        <v>60860</v>
      </c>
      <c r="H213" s="828" t="str">
        <f>'Раздел 1'!J240</f>
        <v>119</v>
      </c>
      <c r="I213" s="829" t="str">
        <f>'Раздел 1'!K240</f>
        <v>213.00.00</v>
      </c>
      <c r="J213" s="829" t="str">
        <f>'Раздел 1'!L240</f>
        <v>001</v>
      </c>
      <c r="K213" s="829" t="str">
        <f>'Раздел 1'!M240</f>
        <v>00.00.00</v>
      </c>
      <c r="L213" s="829" t="str">
        <f>'Раздел 1'!N240</f>
        <v>х</v>
      </c>
      <c r="M213" s="829" t="str">
        <f>'Раздел 1'!O240</f>
        <v>50.03.00</v>
      </c>
      <c r="N213" s="832">
        <f>'Раздел 1'!P240</f>
        <v>0</v>
      </c>
      <c r="O213" s="830">
        <v>0</v>
      </c>
      <c r="P213" s="831">
        <f t="shared" si="9"/>
        <v>0</v>
      </c>
      <c r="Q213" s="832">
        <f>'Раздел 1'!Q240</f>
        <v>0</v>
      </c>
      <c r="R213" s="833">
        <v>0</v>
      </c>
      <c r="S213" s="834">
        <f t="shared" si="10"/>
        <v>0</v>
      </c>
      <c r="T213" s="835">
        <f>'Раздел 1'!R240</f>
        <v>0</v>
      </c>
      <c r="U213" s="836">
        <v>0</v>
      </c>
      <c r="V213" s="837">
        <f t="shared" si="11"/>
        <v>0</v>
      </c>
      <c r="W213" s="838"/>
      <c r="X213" s="839"/>
      <c r="Y213" s="840"/>
    </row>
    <row r="214" spans="1:25" s="841" customFormat="1" ht="24.75" customHeight="1" x14ac:dyDescent="0.25">
      <c r="A214" s="842" t="str">
        <f>'Раздел 1'!C241</f>
        <v>925</v>
      </c>
      <c r="B214" s="827" t="str">
        <f>'Раздел 1'!D241</f>
        <v>07</v>
      </c>
      <c r="C214" s="827" t="str">
        <f>'Раздел 1'!E241</f>
        <v>03</v>
      </c>
      <c r="D214" s="827" t="str">
        <f>'Раздел 1'!F241</f>
        <v>02</v>
      </c>
      <c r="E214" s="827" t="str">
        <f>'Раздел 1'!G241</f>
        <v>2</v>
      </c>
      <c r="F214" s="827" t="str">
        <f>'Раздел 1'!H241</f>
        <v>01</v>
      </c>
      <c r="G214" s="827" t="str">
        <f>'Раздел 1'!I241</f>
        <v>60860</v>
      </c>
      <c r="H214" s="828" t="str">
        <f>'Раздел 1'!J241</f>
        <v>119</v>
      </c>
      <c r="I214" s="829" t="str">
        <f>'Раздел 1'!K241</f>
        <v>213.00.00</v>
      </c>
      <c r="J214" s="829" t="str">
        <f>'Раздел 1'!L241</f>
        <v>000</v>
      </c>
      <c r="K214" s="829" t="str">
        <f>'Раздел 1'!M241</f>
        <v>00.00.00</v>
      </c>
      <c r="L214" s="829" t="str">
        <f>'Раздел 1'!N241</f>
        <v>001.07.0002</v>
      </c>
      <c r="M214" s="829" t="str">
        <f>'Раздел 1'!O241</f>
        <v>50.03.00</v>
      </c>
      <c r="N214" s="832">
        <f>'Раздел 1'!P241</f>
        <v>166073.44</v>
      </c>
      <c r="O214" s="830">
        <v>166073.44</v>
      </c>
      <c r="P214" s="831">
        <f t="shared" si="9"/>
        <v>0</v>
      </c>
      <c r="Q214" s="832">
        <f>'Раздел 1'!Q241</f>
        <v>166073.44</v>
      </c>
      <c r="R214" s="833">
        <v>166073.44</v>
      </c>
      <c r="S214" s="834">
        <f t="shared" si="10"/>
        <v>0</v>
      </c>
      <c r="T214" s="835">
        <f>'Раздел 1'!R241</f>
        <v>166073.44</v>
      </c>
      <c r="U214" s="836">
        <v>166073.44</v>
      </c>
      <c r="V214" s="837">
        <f t="shared" si="11"/>
        <v>0</v>
      </c>
      <c r="W214" s="838"/>
      <c r="X214" s="839"/>
      <c r="Y214" s="840"/>
    </row>
    <row r="215" spans="1:25" s="841" customFormat="1" ht="24.75" customHeight="1" x14ac:dyDescent="0.25">
      <c r="A215" s="842" t="str">
        <f>'Раздел 1'!C242</f>
        <v>925</v>
      </c>
      <c r="B215" s="827" t="str">
        <f>'Раздел 1'!D242</f>
        <v>07</v>
      </c>
      <c r="C215" s="827" t="str">
        <f>'Раздел 1'!E242</f>
        <v>03</v>
      </c>
      <c r="D215" s="827" t="str">
        <f>'Раздел 1'!F242</f>
        <v>02</v>
      </c>
      <c r="E215" s="827" t="str">
        <f>'Раздел 1'!G242</f>
        <v>2</v>
      </c>
      <c r="F215" s="827" t="str">
        <f>'Раздел 1'!H242</f>
        <v>01</v>
      </c>
      <c r="G215" s="827" t="str">
        <f>'Раздел 1'!I242</f>
        <v>60860</v>
      </c>
      <c r="H215" s="828" t="str">
        <f>'Раздел 1'!J242</f>
        <v>119</v>
      </c>
      <c r="I215" s="829" t="str">
        <f>'Раздел 1'!K242</f>
        <v>213.00.00</v>
      </c>
      <c r="J215" s="829" t="str">
        <f>'Раздел 1'!L242</f>
        <v>001</v>
      </c>
      <c r="K215" s="829" t="str">
        <f>'Раздел 1'!M242</f>
        <v>00.00.00</v>
      </c>
      <c r="L215" s="829" t="str">
        <f>'Раздел 1'!N242</f>
        <v>х</v>
      </c>
      <c r="M215" s="829" t="str">
        <f>'Раздел 1'!O242</f>
        <v>50.03.00</v>
      </c>
      <c r="N215" s="832">
        <f>'Раздел 1'!P242</f>
        <v>0</v>
      </c>
      <c r="O215" s="830">
        <v>0</v>
      </c>
      <c r="P215" s="831">
        <f t="shared" si="9"/>
        <v>0</v>
      </c>
      <c r="Q215" s="832">
        <f>'Раздел 1'!Q242</f>
        <v>0</v>
      </c>
      <c r="R215" s="833">
        <v>0</v>
      </c>
      <c r="S215" s="834">
        <f t="shared" si="10"/>
        <v>0</v>
      </c>
      <c r="T215" s="835">
        <f>'Раздел 1'!R242</f>
        <v>0</v>
      </c>
      <c r="U215" s="836">
        <v>0</v>
      </c>
      <c r="V215" s="837">
        <f t="shared" si="11"/>
        <v>0</v>
      </c>
      <c r="W215" s="838"/>
      <c r="X215" s="839"/>
      <c r="Y215" s="840"/>
    </row>
    <row r="216" spans="1:25" s="841" customFormat="1" ht="24.75" customHeight="1" x14ac:dyDescent="0.25">
      <c r="A216" s="842" t="str">
        <f>'Раздел 1'!C243</f>
        <v>925</v>
      </c>
      <c r="B216" s="827" t="str">
        <f>'Раздел 1'!D243</f>
        <v>07</v>
      </c>
      <c r="C216" s="827" t="str">
        <f>'Раздел 1'!E243</f>
        <v>02</v>
      </c>
      <c r="D216" s="827" t="str">
        <f>'Раздел 1'!F243</f>
        <v>02</v>
      </c>
      <c r="E216" s="827" t="str">
        <f>'Раздел 1'!G243</f>
        <v>3</v>
      </c>
      <c r="F216" s="827" t="str">
        <f>'Раздел 1'!H243</f>
        <v>01</v>
      </c>
      <c r="G216" s="827" t="str">
        <f>'Раздел 1'!I243</f>
        <v>62500</v>
      </c>
      <c r="H216" s="828" t="str">
        <f>'Раздел 1'!J243</f>
        <v>119</v>
      </c>
      <c r="I216" s="829" t="str">
        <f>'Раздел 1'!K243</f>
        <v>213.00.00</v>
      </c>
      <c r="J216" s="829" t="str">
        <f>'Раздел 1'!L243</f>
        <v>000</v>
      </c>
      <c r="K216" s="829" t="str">
        <f>'Раздел 1'!M243</f>
        <v>00.00.00</v>
      </c>
      <c r="L216" s="829" t="str">
        <f>'Раздел 1'!N243</f>
        <v>500.02.0003</v>
      </c>
      <c r="M216" s="829" t="str">
        <f>'Раздел 1'!O243</f>
        <v>60.03.00</v>
      </c>
      <c r="N216" s="832">
        <f>'Раздел 1'!P243</f>
        <v>6752.72</v>
      </c>
      <c r="O216" s="830">
        <v>6752.72</v>
      </c>
      <c r="P216" s="831">
        <f t="shared" si="9"/>
        <v>0</v>
      </c>
      <c r="Q216" s="832">
        <f>'Раздел 1'!Q243</f>
        <v>6752.72</v>
      </c>
      <c r="R216" s="833">
        <v>6752.72</v>
      </c>
      <c r="S216" s="834">
        <f t="shared" si="10"/>
        <v>0</v>
      </c>
      <c r="T216" s="835">
        <f>'Раздел 1'!R243</f>
        <v>6752.72</v>
      </c>
      <c r="U216" s="836">
        <v>6752.72</v>
      </c>
      <c r="V216" s="837">
        <f t="shared" si="11"/>
        <v>0</v>
      </c>
      <c r="W216" s="838"/>
      <c r="X216" s="839"/>
      <c r="Y216" s="840"/>
    </row>
    <row r="217" spans="1:25" s="841" customFormat="1" ht="24.75" customHeight="1" x14ac:dyDescent="0.25">
      <c r="A217" s="842" t="str">
        <f>'Раздел 1'!C244</f>
        <v>925</v>
      </c>
      <c r="B217" s="827" t="str">
        <f>'Раздел 1'!D244</f>
        <v>07</v>
      </c>
      <c r="C217" s="827" t="str">
        <f>'Раздел 1'!E244</f>
        <v>02</v>
      </c>
      <c r="D217" s="827" t="str">
        <f>'Раздел 1'!F244</f>
        <v>02</v>
      </c>
      <c r="E217" s="827" t="str">
        <f>'Раздел 1'!G244</f>
        <v>1</v>
      </c>
      <c r="F217" s="827" t="str">
        <f>'Раздел 1'!H244</f>
        <v>02</v>
      </c>
      <c r="G217" s="827" t="str">
        <f>'Раздел 1'!I244</f>
        <v>53030</v>
      </c>
      <c r="H217" s="828" t="str">
        <f>'Раздел 1'!J244</f>
        <v>119</v>
      </c>
      <c r="I217" s="829" t="str">
        <f>'Раздел 1'!K244</f>
        <v>213.00.00</v>
      </c>
      <c r="J217" s="829" t="str">
        <f>'Раздел 1'!L244</f>
        <v>000</v>
      </c>
      <c r="K217" s="829" t="str">
        <f>'Раздел 1'!M244</f>
        <v>00.00.00</v>
      </c>
      <c r="L217" s="829" t="str">
        <f>'Раздел 1'!N244</f>
        <v>500.02.0006</v>
      </c>
      <c r="M217" s="829" t="str">
        <f>'Раздел 1'!O244</f>
        <v>60.02.00</v>
      </c>
      <c r="N217" s="832">
        <f>'Раздел 1'!P244</f>
        <v>162848.04999999999</v>
      </c>
      <c r="O217" s="830">
        <v>162848.04999999999</v>
      </c>
      <c r="P217" s="831">
        <f t="shared" si="9"/>
        <v>0</v>
      </c>
      <c r="Q217" s="832">
        <f>'Раздел 1'!Q244</f>
        <v>163080</v>
      </c>
      <c r="R217" s="833">
        <v>163080</v>
      </c>
      <c r="S217" s="834">
        <f t="shared" si="10"/>
        <v>0</v>
      </c>
      <c r="T217" s="835">
        <f>'Раздел 1'!R244</f>
        <v>163080</v>
      </c>
      <c r="U217" s="836">
        <v>163080</v>
      </c>
      <c r="V217" s="837">
        <f t="shared" si="11"/>
        <v>0</v>
      </c>
      <c r="W217" s="838"/>
      <c r="X217" s="839"/>
      <c r="Y217" s="840"/>
    </row>
    <row r="218" spans="1:25" s="841" customFormat="1" ht="24.75" customHeight="1" x14ac:dyDescent="0.25">
      <c r="A218" s="842" t="str">
        <f>'Раздел 1'!C245</f>
        <v>925</v>
      </c>
      <c r="B218" s="827" t="str">
        <f>'Раздел 1'!D245</f>
        <v>07</v>
      </c>
      <c r="C218" s="827" t="str">
        <f>'Раздел 1'!E245</f>
        <v>02</v>
      </c>
      <c r="D218" s="827" t="str">
        <f>'Раздел 1'!F245</f>
        <v>02</v>
      </c>
      <c r="E218" s="827" t="str">
        <f>'Раздел 1'!G245</f>
        <v>1</v>
      </c>
      <c r="F218" s="827" t="str">
        <f>'Раздел 1'!H245</f>
        <v>02</v>
      </c>
      <c r="G218" s="827" t="str">
        <f>'Раздел 1'!I245</f>
        <v>00590</v>
      </c>
      <c r="H218" s="828" t="str">
        <f>'Раздел 1'!J245</f>
        <v>119</v>
      </c>
      <c r="I218" s="829" t="str">
        <f>'Раздел 1'!K245</f>
        <v>225.00.00</v>
      </c>
      <c r="J218" s="829" t="str">
        <f>'Раздел 1'!L245</f>
        <v>000</v>
      </c>
      <c r="K218" s="829" t="str">
        <f>'Раздел 1'!M245</f>
        <v>71.02.00</v>
      </c>
      <c r="L218" s="829" t="str">
        <f>'Раздел 1'!N245</f>
        <v>001.01.0001</v>
      </c>
      <c r="M218" s="829" t="str">
        <f>'Раздел 1'!O245</f>
        <v>50.01.00</v>
      </c>
      <c r="N218" s="832">
        <f>'Раздел 1'!P245</f>
        <v>0</v>
      </c>
      <c r="O218" s="830">
        <v>0</v>
      </c>
      <c r="P218" s="831">
        <f t="shared" si="9"/>
        <v>0</v>
      </c>
      <c r="Q218" s="832">
        <f>'Раздел 1'!Q245</f>
        <v>0</v>
      </c>
      <c r="R218" s="833">
        <v>0</v>
      </c>
      <c r="S218" s="834">
        <f t="shared" si="10"/>
        <v>0</v>
      </c>
      <c r="T218" s="835">
        <f>'Раздел 1'!R245</f>
        <v>0</v>
      </c>
      <c r="U218" s="836">
        <v>0</v>
      </c>
      <c r="V218" s="837">
        <f t="shared" si="11"/>
        <v>0</v>
      </c>
      <c r="W218" s="838"/>
      <c r="X218" s="839"/>
      <c r="Y218" s="840"/>
    </row>
    <row r="219" spans="1:25" s="841" customFormat="1" ht="24.75" customHeight="1" x14ac:dyDescent="0.25">
      <c r="A219" s="842" t="str">
        <f>'Раздел 1'!C246</f>
        <v>925</v>
      </c>
      <c r="B219" s="827" t="str">
        <f>'Раздел 1'!D246</f>
        <v>07</v>
      </c>
      <c r="C219" s="827" t="str">
        <f>'Раздел 1'!E246</f>
        <v>02</v>
      </c>
      <c r="D219" s="827" t="str">
        <f>'Раздел 1'!F246</f>
        <v>02</v>
      </c>
      <c r="E219" s="827" t="str">
        <f>'Раздел 1'!G246</f>
        <v>1</v>
      </c>
      <c r="F219" s="827" t="str">
        <f>'Раздел 1'!H246</f>
        <v>02</v>
      </c>
      <c r="G219" s="827" t="str">
        <f>'Раздел 1'!I246</f>
        <v>00590</v>
      </c>
      <c r="H219" s="828" t="str">
        <f>'Раздел 1'!J246</f>
        <v>119</v>
      </c>
      <c r="I219" s="829" t="str">
        <f>'Раздел 1'!K246</f>
        <v>225.00.00</v>
      </c>
      <c r="J219" s="829" t="str">
        <f>'Раздел 1'!L246</f>
        <v>000</v>
      </c>
      <c r="K219" s="829" t="str">
        <f>'Раздел 1'!M246</f>
        <v>00.00.00</v>
      </c>
      <c r="L219" s="829" t="str">
        <f>'Раздел 1'!N246</f>
        <v>х</v>
      </c>
      <c r="M219" s="829" t="str">
        <f>'Раздел 1'!O246</f>
        <v>20.00.02</v>
      </c>
      <c r="N219" s="832">
        <f>'Раздел 1'!P246</f>
        <v>0</v>
      </c>
      <c r="O219" s="830">
        <v>0</v>
      </c>
      <c r="P219" s="831">
        <f t="shared" si="9"/>
        <v>0</v>
      </c>
      <c r="Q219" s="832">
        <f>'Раздел 1'!Q246</f>
        <v>0</v>
      </c>
      <c r="R219" s="833">
        <v>0</v>
      </c>
      <c r="S219" s="834">
        <f t="shared" si="10"/>
        <v>0</v>
      </c>
      <c r="T219" s="835">
        <f>'Раздел 1'!R246</f>
        <v>0</v>
      </c>
      <c r="U219" s="836">
        <v>0</v>
      </c>
      <c r="V219" s="837">
        <f t="shared" si="11"/>
        <v>0</v>
      </c>
      <c r="W219" s="838"/>
      <c r="X219" s="839"/>
      <c r="Y219" s="840"/>
    </row>
    <row r="220" spans="1:25" s="841" customFormat="1" ht="24.75" customHeight="1" x14ac:dyDescent="0.25">
      <c r="A220" s="842" t="str">
        <f>'Раздел 1'!C247</f>
        <v>925</v>
      </c>
      <c r="B220" s="827" t="str">
        <f>'Раздел 1'!D247</f>
        <v>07</v>
      </c>
      <c r="C220" s="827" t="str">
        <f>'Раздел 1'!E247</f>
        <v>02</v>
      </c>
      <c r="D220" s="827" t="str">
        <f>'Раздел 1'!F247</f>
        <v>02</v>
      </c>
      <c r="E220" s="827" t="str">
        <f>'Раздел 1'!G247</f>
        <v>1</v>
      </c>
      <c r="F220" s="827" t="str">
        <f>'Раздел 1'!H247</f>
        <v>02</v>
      </c>
      <c r="G220" s="827" t="str">
        <f>'Раздел 1'!I247</f>
        <v>60860</v>
      </c>
      <c r="H220" s="828" t="str">
        <f>'Раздел 1'!J247</f>
        <v>119</v>
      </c>
      <c r="I220" s="829" t="str">
        <f>'Раздел 1'!K247</f>
        <v>225.00.00</v>
      </c>
      <c r="J220" s="829" t="str">
        <f>'Раздел 1'!L247</f>
        <v>000</v>
      </c>
      <c r="K220" s="829" t="str">
        <f>'Раздел 1'!M247</f>
        <v>00.00.00</v>
      </c>
      <c r="L220" s="829" t="str">
        <f>'Раздел 1'!N247</f>
        <v>001.07.0002</v>
      </c>
      <c r="M220" s="829" t="str">
        <f>'Раздел 1'!O247</f>
        <v>50.03.00</v>
      </c>
      <c r="N220" s="832">
        <f>'Раздел 1'!P247</f>
        <v>0</v>
      </c>
      <c r="O220" s="830">
        <v>0</v>
      </c>
      <c r="P220" s="831">
        <f t="shared" si="9"/>
        <v>0</v>
      </c>
      <c r="Q220" s="832">
        <f>'Раздел 1'!Q247</f>
        <v>0</v>
      </c>
      <c r="R220" s="833">
        <v>0</v>
      </c>
      <c r="S220" s="834">
        <f t="shared" si="10"/>
        <v>0</v>
      </c>
      <c r="T220" s="835">
        <f>'Раздел 1'!R247</f>
        <v>0</v>
      </c>
      <c r="U220" s="836">
        <v>0</v>
      </c>
      <c r="V220" s="837">
        <f t="shared" si="11"/>
        <v>0</v>
      </c>
      <c r="W220" s="838"/>
      <c r="X220" s="839"/>
      <c r="Y220" s="840"/>
    </row>
    <row r="221" spans="1:25" s="841" customFormat="1" ht="24.75" customHeight="1" x14ac:dyDescent="0.25">
      <c r="A221" s="842" t="str">
        <f>'Раздел 1'!C248</f>
        <v>925</v>
      </c>
      <c r="B221" s="827" t="str">
        <f>'Раздел 1'!D248</f>
        <v>07</v>
      </c>
      <c r="C221" s="827" t="str">
        <f>'Раздел 1'!E248</f>
        <v>03</v>
      </c>
      <c r="D221" s="827" t="str">
        <f>'Раздел 1'!F248</f>
        <v>02</v>
      </c>
      <c r="E221" s="827" t="str">
        <f>'Раздел 1'!G248</f>
        <v>2</v>
      </c>
      <c r="F221" s="827" t="str">
        <f>'Раздел 1'!H248</f>
        <v>01</v>
      </c>
      <c r="G221" s="827" t="str">
        <f>'Раздел 1'!I248</f>
        <v>60860</v>
      </c>
      <c r="H221" s="828" t="str">
        <f>'Раздел 1'!J248</f>
        <v>119</v>
      </c>
      <c r="I221" s="829" t="str">
        <f>'Раздел 1'!K248</f>
        <v>225.00.00</v>
      </c>
      <c r="J221" s="829" t="str">
        <f>'Раздел 1'!L248</f>
        <v>000</v>
      </c>
      <c r="K221" s="829" t="str">
        <f>'Раздел 1'!M248</f>
        <v>00.00.00</v>
      </c>
      <c r="L221" s="829" t="str">
        <f>'Раздел 1'!N248</f>
        <v>001.07.0002</v>
      </c>
      <c r="M221" s="829" t="str">
        <f>'Раздел 1'!O248</f>
        <v>50.03.00</v>
      </c>
      <c r="N221" s="832">
        <f>'Раздел 1'!P248</f>
        <v>0</v>
      </c>
      <c r="O221" s="830">
        <v>0</v>
      </c>
      <c r="P221" s="831">
        <f t="shared" si="9"/>
        <v>0</v>
      </c>
      <c r="Q221" s="832">
        <f>'Раздел 1'!Q248</f>
        <v>0</v>
      </c>
      <c r="R221" s="833">
        <v>0</v>
      </c>
      <c r="S221" s="834">
        <f t="shared" si="10"/>
        <v>0</v>
      </c>
      <c r="T221" s="835">
        <f>'Раздел 1'!R248</f>
        <v>0</v>
      </c>
      <c r="U221" s="836">
        <v>0</v>
      </c>
      <c r="V221" s="837">
        <f t="shared" si="11"/>
        <v>0</v>
      </c>
      <c r="W221" s="838"/>
      <c r="X221" s="839"/>
      <c r="Y221" s="840"/>
    </row>
    <row r="222" spans="1:25" s="841" customFormat="1" ht="24.75" customHeight="1" x14ac:dyDescent="0.25">
      <c r="A222" s="842" t="str">
        <f>'Раздел 1'!C249</f>
        <v>925</v>
      </c>
      <c r="B222" s="827" t="str">
        <f>'Раздел 1'!D249</f>
        <v>07</v>
      </c>
      <c r="C222" s="827" t="str">
        <f>'Раздел 1'!E249</f>
        <v>02</v>
      </c>
      <c r="D222" s="827" t="str">
        <f>'Раздел 1'!F249</f>
        <v>02</v>
      </c>
      <c r="E222" s="827" t="str">
        <f>'Раздел 1'!G249</f>
        <v>1</v>
      </c>
      <c r="F222" s="827" t="str">
        <f>'Раздел 1'!H249</f>
        <v>02</v>
      </c>
      <c r="G222" s="827" t="str">
        <f>'Раздел 1'!I249</f>
        <v>00590</v>
      </c>
      <c r="H222" s="828" t="str">
        <f>'Раздел 1'!J249</f>
        <v>119</v>
      </c>
      <c r="I222" s="829" t="str">
        <f>'Раздел 1'!K249</f>
        <v>226.00.00</v>
      </c>
      <c r="J222" s="829" t="str">
        <f>'Раздел 1'!L249</f>
        <v>000</v>
      </c>
      <c r="K222" s="829" t="str">
        <f>'Раздел 1'!M249</f>
        <v>71.02.00</v>
      </c>
      <c r="L222" s="829" t="str">
        <f>'Раздел 1'!N249</f>
        <v>001.01.0001</v>
      </c>
      <c r="M222" s="829" t="str">
        <f>'Раздел 1'!O249</f>
        <v>50.01.00</v>
      </c>
      <c r="N222" s="832">
        <f>'Раздел 1'!P249</f>
        <v>0</v>
      </c>
      <c r="O222" s="830">
        <v>0</v>
      </c>
      <c r="P222" s="831">
        <f t="shared" si="9"/>
        <v>0</v>
      </c>
      <c r="Q222" s="832">
        <f>'Раздел 1'!Q249</f>
        <v>0</v>
      </c>
      <c r="R222" s="833">
        <v>0</v>
      </c>
      <c r="S222" s="834">
        <f t="shared" si="10"/>
        <v>0</v>
      </c>
      <c r="T222" s="835">
        <f>'Раздел 1'!R249</f>
        <v>0</v>
      </c>
      <c r="U222" s="836">
        <v>0</v>
      </c>
      <c r="V222" s="837">
        <f t="shared" si="11"/>
        <v>0</v>
      </c>
      <c r="W222" s="838"/>
      <c r="X222" s="839"/>
      <c r="Y222" s="840"/>
    </row>
    <row r="223" spans="1:25" s="841" customFormat="1" ht="24.75" customHeight="1" x14ac:dyDescent="0.25">
      <c r="A223" s="842" t="str">
        <f>'Раздел 1'!C250</f>
        <v>925</v>
      </c>
      <c r="B223" s="827" t="str">
        <f>'Раздел 1'!D250</f>
        <v>07</v>
      </c>
      <c r="C223" s="827" t="str">
        <f>'Раздел 1'!E250</f>
        <v>02</v>
      </c>
      <c r="D223" s="827" t="str">
        <f>'Раздел 1'!F250</f>
        <v>02</v>
      </c>
      <c r="E223" s="827" t="str">
        <f>'Раздел 1'!G250</f>
        <v>1</v>
      </c>
      <c r="F223" s="827" t="str">
        <f>'Раздел 1'!H250</f>
        <v>02</v>
      </c>
      <c r="G223" s="827" t="str">
        <f>'Раздел 1'!I250</f>
        <v>00590</v>
      </c>
      <c r="H223" s="828" t="str">
        <f>'Раздел 1'!J250</f>
        <v>119</v>
      </c>
      <c r="I223" s="829" t="str">
        <f>'Раздел 1'!K250</f>
        <v>226.00.00</v>
      </c>
      <c r="J223" s="829" t="str">
        <f>'Раздел 1'!L250</f>
        <v>000</v>
      </c>
      <c r="K223" s="829" t="str">
        <f>'Раздел 1'!M250</f>
        <v>00.00.00</v>
      </c>
      <c r="L223" s="829" t="str">
        <f>'Раздел 1'!N250</f>
        <v>х</v>
      </c>
      <c r="M223" s="829" t="str">
        <f>'Раздел 1'!O250</f>
        <v>20.00.02</v>
      </c>
      <c r="N223" s="832">
        <f>'Раздел 1'!P250</f>
        <v>0</v>
      </c>
      <c r="O223" s="830">
        <v>0</v>
      </c>
      <c r="P223" s="831">
        <f t="shared" si="9"/>
        <v>0</v>
      </c>
      <c r="Q223" s="832">
        <f>'Раздел 1'!Q250</f>
        <v>0</v>
      </c>
      <c r="R223" s="833">
        <v>0</v>
      </c>
      <c r="S223" s="834">
        <f t="shared" si="10"/>
        <v>0</v>
      </c>
      <c r="T223" s="835">
        <f>'Раздел 1'!R250</f>
        <v>0</v>
      </c>
      <c r="U223" s="836">
        <v>0</v>
      </c>
      <c r="V223" s="837">
        <f t="shared" si="11"/>
        <v>0</v>
      </c>
      <c r="W223" s="838"/>
      <c r="X223" s="839"/>
      <c r="Y223" s="840"/>
    </row>
    <row r="224" spans="1:25" s="841" customFormat="1" ht="24.75" customHeight="1" x14ac:dyDescent="0.25">
      <c r="A224" s="842" t="str">
        <f>'Раздел 1'!C251</f>
        <v>925</v>
      </c>
      <c r="B224" s="827" t="str">
        <f>'Раздел 1'!D251</f>
        <v>07</v>
      </c>
      <c r="C224" s="827" t="str">
        <f>'Раздел 1'!E251</f>
        <v>02</v>
      </c>
      <c r="D224" s="827" t="str">
        <f>'Раздел 1'!F251</f>
        <v>02</v>
      </c>
      <c r="E224" s="827" t="str">
        <f>'Раздел 1'!G251</f>
        <v>1</v>
      </c>
      <c r="F224" s="827" t="str">
        <f>'Раздел 1'!H251</f>
        <v>02</v>
      </c>
      <c r="G224" s="827" t="str">
        <f>'Раздел 1'!I251</f>
        <v>60860</v>
      </c>
      <c r="H224" s="828" t="str">
        <f>'Раздел 1'!J251</f>
        <v>119</v>
      </c>
      <c r="I224" s="829" t="str">
        <f>'Раздел 1'!K251</f>
        <v>226.00.00</v>
      </c>
      <c r="J224" s="829" t="str">
        <f>'Раздел 1'!L251</f>
        <v>000</v>
      </c>
      <c r="K224" s="829" t="str">
        <f>'Раздел 1'!M251</f>
        <v>00.00.00</v>
      </c>
      <c r="L224" s="829" t="str">
        <f>'Раздел 1'!N251</f>
        <v>001.07.0002</v>
      </c>
      <c r="M224" s="829" t="str">
        <f>'Раздел 1'!O251</f>
        <v>50.03.00</v>
      </c>
      <c r="N224" s="832">
        <f>'Раздел 1'!P251</f>
        <v>0</v>
      </c>
      <c r="O224" s="830">
        <v>0</v>
      </c>
      <c r="P224" s="831">
        <f t="shared" si="9"/>
        <v>0</v>
      </c>
      <c r="Q224" s="832">
        <f>'Раздел 1'!Q251</f>
        <v>0</v>
      </c>
      <c r="R224" s="833">
        <v>0</v>
      </c>
      <c r="S224" s="834">
        <f t="shared" si="10"/>
        <v>0</v>
      </c>
      <c r="T224" s="835">
        <f>'Раздел 1'!R251</f>
        <v>0</v>
      </c>
      <c r="U224" s="836">
        <v>0</v>
      </c>
      <c r="V224" s="837">
        <f t="shared" si="11"/>
        <v>0</v>
      </c>
      <c r="W224" s="838"/>
      <c r="X224" s="839"/>
      <c r="Y224" s="840"/>
    </row>
    <row r="225" spans="1:25" s="841" customFormat="1" ht="24.75" customHeight="1" x14ac:dyDescent="0.25">
      <c r="A225" s="842" t="str">
        <f>'Раздел 1'!C252</f>
        <v>925</v>
      </c>
      <c r="B225" s="827" t="str">
        <f>'Раздел 1'!D252</f>
        <v>07</v>
      </c>
      <c r="C225" s="827" t="str">
        <f>'Раздел 1'!E252</f>
        <v>03</v>
      </c>
      <c r="D225" s="827" t="str">
        <f>'Раздел 1'!F252</f>
        <v>02</v>
      </c>
      <c r="E225" s="827" t="str">
        <f>'Раздел 1'!G252</f>
        <v>2</v>
      </c>
      <c r="F225" s="827" t="str">
        <f>'Раздел 1'!H252</f>
        <v>01</v>
      </c>
      <c r="G225" s="827" t="str">
        <f>'Раздел 1'!I252</f>
        <v>60860</v>
      </c>
      <c r="H225" s="828" t="str">
        <f>'Раздел 1'!J252</f>
        <v>119</v>
      </c>
      <c r="I225" s="829" t="str">
        <f>'Раздел 1'!K252</f>
        <v>226.00.00</v>
      </c>
      <c r="J225" s="829" t="str">
        <f>'Раздел 1'!L252</f>
        <v>000</v>
      </c>
      <c r="K225" s="829" t="str">
        <f>'Раздел 1'!M252</f>
        <v>00.00.00</v>
      </c>
      <c r="L225" s="829" t="str">
        <f>'Раздел 1'!N252</f>
        <v>001.07.0002</v>
      </c>
      <c r="M225" s="829" t="str">
        <f>'Раздел 1'!O252</f>
        <v>50.03.00</v>
      </c>
      <c r="N225" s="832">
        <f>'Раздел 1'!P252</f>
        <v>0</v>
      </c>
      <c r="O225" s="830">
        <v>0</v>
      </c>
      <c r="P225" s="831">
        <f t="shared" si="9"/>
        <v>0</v>
      </c>
      <c r="Q225" s="832">
        <f>'Раздел 1'!Q252</f>
        <v>0</v>
      </c>
      <c r="R225" s="833">
        <v>0</v>
      </c>
      <c r="S225" s="834">
        <f t="shared" si="10"/>
        <v>0</v>
      </c>
      <c r="T225" s="835">
        <f>'Раздел 1'!R252</f>
        <v>0</v>
      </c>
      <c r="U225" s="836">
        <v>0</v>
      </c>
      <c r="V225" s="837">
        <f t="shared" si="11"/>
        <v>0</v>
      </c>
      <c r="W225" s="838"/>
      <c r="X225" s="839"/>
      <c r="Y225" s="840"/>
    </row>
    <row r="226" spans="1:25" s="841" customFormat="1" ht="24.75" customHeight="1" x14ac:dyDescent="0.25">
      <c r="A226" s="842" t="str">
        <f>'Раздел 1'!C253</f>
        <v>925</v>
      </c>
      <c r="B226" s="827" t="str">
        <f>'Раздел 1'!D253</f>
        <v>07</v>
      </c>
      <c r="C226" s="827" t="str">
        <f>'Раздел 1'!E253</f>
        <v>02</v>
      </c>
      <c r="D226" s="827" t="str">
        <f>'Раздел 1'!F253</f>
        <v>02</v>
      </c>
      <c r="E226" s="827" t="str">
        <f>'Раздел 1'!G253</f>
        <v>1</v>
      </c>
      <c r="F226" s="827" t="str">
        <f>'Раздел 1'!H253</f>
        <v>02</v>
      </c>
      <c r="G226" s="827" t="str">
        <f>'Раздел 1'!I253</f>
        <v>00590</v>
      </c>
      <c r="H226" s="828" t="str">
        <f>'Раздел 1'!J253</f>
        <v>119</v>
      </c>
      <c r="I226" s="829" t="str">
        <f>'Раздел 1'!K253</f>
        <v>265.00.00</v>
      </c>
      <c r="J226" s="829" t="str">
        <f>'Раздел 1'!L253</f>
        <v>000</v>
      </c>
      <c r="K226" s="829" t="str">
        <f>'Раздел 1'!M253</f>
        <v>00.00.00</v>
      </c>
      <c r="L226" s="829" t="str">
        <f>'Раздел 1'!N253</f>
        <v>х</v>
      </c>
      <c r="M226" s="829" t="str">
        <f>'Раздел 1'!O253</f>
        <v>20.00.02</v>
      </c>
      <c r="N226" s="832">
        <f>'Раздел 1'!P253</f>
        <v>0</v>
      </c>
      <c r="O226" s="830">
        <v>0</v>
      </c>
      <c r="P226" s="831">
        <f t="shared" si="9"/>
        <v>0</v>
      </c>
      <c r="Q226" s="832">
        <f>'Раздел 1'!Q253</f>
        <v>0</v>
      </c>
      <c r="R226" s="833">
        <v>0</v>
      </c>
      <c r="S226" s="834">
        <f t="shared" si="10"/>
        <v>0</v>
      </c>
      <c r="T226" s="835">
        <f>'Раздел 1'!R253</f>
        <v>0</v>
      </c>
      <c r="U226" s="836">
        <v>0</v>
      </c>
      <c r="V226" s="837">
        <f t="shared" si="11"/>
        <v>0</v>
      </c>
      <c r="W226" s="838"/>
      <c r="X226" s="839"/>
      <c r="Y226" s="840"/>
    </row>
    <row r="227" spans="1:25" s="841" customFormat="1" ht="24.75" customHeight="1" x14ac:dyDescent="0.25">
      <c r="A227" s="842" t="str">
        <f>'Раздел 1'!C254</f>
        <v>925</v>
      </c>
      <c r="B227" s="827" t="str">
        <f>'Раздел 1'!D254</f>
        <v>07</v>
      </c>
      <c r="C227" s="827" t="str">
        <f>'Раздел 1'!E254</f>
        <v>02</v>
      </c>
      <c r="D227" s="827" t="str">
        <f>'Раздел 1'!F254</f>
        <v>02</v>
      </c>
      <c r="E227" s="827" t="str">
        <f>'Раздел 1'!G254</f>
        <v>1</v>
      </c>
      <c r="F227" s="827" t="str">
        <f>'Раздел 1'!H254</f>
        <v>02</v>
      </c>
      <c r="G227" s="827" t="str">
        <f>'Раздел 1'!I254</f>
        <v>00590</v>
      </c>
      <c r="H227" s="828" t="str">
        <f>'Раздел 1'!J254</f>
        <v>119</v>
      </c>
      <c r="I227" s="829" t="str">
        <f>'Раздел 1'!K254</f>
        <v>265.00.00</v>
      </c>
      <c r="J227" s="829" t="str">
        <f>'Раздел 1'!L254</f>
        <v>001</v>
      </c>
      <c r="K227" s="829" t="str">
        <f>'Раздел 1'!M254</f>
        <v>00.00.00</v>
      </c>
      <c r="L227" s="829" t="str">
        <f>'Раздел 1'!N254</f>
        <v>х</v>
      </c>
      <c r="M227" s="829" t="str">
        <f>'Раздел 1'!O254</f>
        <v>20.00.02</v>
      </c>
      <c r="N227" s="832">
        <f>'Раздел 1'!P254</f>
        <v>0</v>
      </c>
      <c r="O227" s="830">
        <v>0</v>
      </c>
      <c r="P227" s="831">
        <f t="shared" si="9"/>
        <v>0</v>
      </c>
      <c r="Q227" s="832">
        <f>'Раздел 1'!Q254</f>
        <v>0</v>
      </c>
      <c r="R227" s="833">
        <v>0</v>
      </c>
      <c r="S227" s="834">
        <f t="shared" si="10"/>
        <v>0</v>
      </c>
      <c r="T227" s="835">
        <f>'Раздел 1'!R254</f>
        <v>0</v>
      </c>
      <c r="U227" s="836">
        <v>0</v>
      </c>
      <c r="V227" s="837">
        <f t="shared" si="11"/>
        <v>0</v>
      </c>
      <c r="W227" s="838"/>
      <c r="X227" s="839"/>
      <c r="Y227" s="840"/>
    </row>
    <row r="228" spans="1:25" s="841" customFormat="1" ht="24.75" customHeight="1" x14ac:dyDescent="0.25">
      <c r="A228" s="842" t="str">
        <f>'Раздел 1'!C255</f>
        <v>925</v>
      </c>
      <c r="B228" s="827" t="str">
        <f>'Раздел 1'!D255</f>
        <v>07</v>
      </c>
      <c r="C228" s="827" t="str">
        <f>'Раздел 1'!E255</f>
        <v>02</v>
      </c>
      <c r="D228" s="827" t="str">
        <f>'Раздел 1'!F255</f>
        <v>02</v>
      </c>
      <c r="E228" s="827" t="str">
        <f>'Раздел 1'!G255</f>
        <v>1</v>
      </c>
      <c r="F228" s="827" t="str">
        <f>'Раздел 1'!H255</f>
        <v>02</v>
      </c>
      <c r="G228" s="827" t="str">
        <f>'Раздел 1'!I255</f>
        <v>00590</v>
      </c>
      <c r="H228" s="828" t="str">
        <f>'Раздел 1'!J255</f>
        <v>119</v>
      </c>
      <c r="I228" s="829" t="str">
        <f>'Раздел 1'!K255</f>
        <v>265.00.00</v>
      </c>
      <c r="J228" s="829" t="str">
        <f>'Раздел 1'!L255</f>
        <v>000</v>
      </c>
      <c r="K228" s="829" t="str">
        <f>'Раздел 1'!M255</f>
        <v>71.02.00</v>
      </c>
      <c r="L228" s="829" t="str">
        <f>'Раздел 1'!N255</f>
        <v>001.01.0001</v>
      </c>
      <c r="M228" s="829" t="str">
        <f>'Раздел 1'!O255</f>
        <v>50.01.00</v>
      </c>
      <c r="N228" s="832">
        <f>'Раздел 1'!P255</f>
        <v>0</v>
      </c>
      <c r="O228" s="830">
        <v>0</v>
      </c>
      <c r="P228" s="831">
        <f t="shared" si="9"/>
        <v>0</v>
      </c>
      <c r="Q228" s="832">
        <f>'Раздел 1'!Q255</f>
        <v>0</v>
      </c>
      <c r="R228" s="833">
        <v>0</v>
      </c>
      <c r="S228" s="834">
        <f t="shared" si="10"/>
        <v>0</v>
      </c>
      <c r="T228" s="835">
        <f>'Раздел 1'!R255</f>
        <v>0</v>
      </c>
      <c r="U228" s="836">
        <v>0</v>
      </c>
      <c r="V228" s="837">
        <f t="shared" si="11"/>
        <v>0</v>
      </c>
      <c r="W228" s="838"/>
      <c r="X228" s="839"/>
      <c r="Y228" s="840"/>
    </row>
    <row r="229" spans="1:25" s="841" customFormat="1" ht="24.75" customHeight="1" x14ac:dyDescent="0.25">
      <c r="A229" s="842" t="str">
        <f>'Раздел 1'!C256</f>
        <v>925</v>
      </c>
      <c r="B229" s="827" t="str">
        <f>'Раздел 1'!D256</f>
        <v>07</v>
      </c>
      <c r="C229" s="827" t="str">
        <f>'Раздел 1'!E256</f>
        <v>02</v>
      </c>
      <c r="D229" s="827" t="str">
        <f>'Раздел 1'!F256</f>
        <v>02</v>
      </c>
      <c r="E229" s="827" t="str">
        <f>'Раздел 1'!G256</f>
        <v>1</v>
      </c>
      <c r="F229" s="827" t="str">
        <f>'Раздел 1'!H256</f>
        <v>02</v>
      </c>
      <c r="G229" s="827" t="str">
        <f>'Раздел 1'!I256</f>
        <v>00590</v>
      </c>
      <c r="H229" s="828" t="str">
        <f>'Раздел 1'!J256</f>
        <v>119</v>
      </c>
      <c r="I229" s="829" t="str">
        <f>'Раздел 1'!K256</f>
        <v>265.00.00</v>
      </c>
      <c r="J229" s="829" t="str">
        <f>'Раздел 1'!L256</f>
        <v>001</v>
      </c>
      <c r="K229" s="829" t="str">
        <f>'Раздел 1'!M256</f>
        <v>00.00.00</v>
      </c>
      <c r="L229" s="829" t="str">
        <f>'Раздел 1'!N256</f>
        <v>х</v>
      </c>
      <c r="M229" s="829" t="str">
        <f>'Раздел 1'!O256</f>
        <v>50.01.00</v>
      </c>
      <c r="N229" s="832">
        <f>'Раздел 1'!P256</f>
        <v>0</v>
      </c>
      <c r="O229" s="830">
        <v>0</v>
      </c>
      <c r="P229" s="831">
        <f t="shared" si="9"/>
        <v>0</v>
      </c>
      <c r="Q229" s="832">
        <f>'Раздел 1'!Q256</f>
        <v>0</v>
      </c>
      <c r="R229" s="833">
        <v>0</v>
      </c>
      <c r="S229" s="834">
        <f t="shared" si="10"/>
        <v>0</v>
      </c>
      <c r="T229" s="835">
        <f>'Раздел 1'!R256</f>
        <v>0</v>
      </c>
      <c r="U229" s="836">
        <v>0</v>
      </c>
      <c r="V229" s="837">
        <f t="shared" si="11"/>
        <v>0</v>
      </c>
      <c r="W229" s="838"/>
      <c r="X229" s="839"/>
      <c r="Y229" s="840"/>
    </row>
    <row r="230" spans="1:25" s="841" customFormat="1" ht="24.75" customHeight="1" x14ac:dyDescent="0.25">
      <c r="A230" s="842" t="str">
        <f>'Раздел 1'!C257</f>
        <v>925</v>
      </c>
      <c r="B230" s="827" t="str">
        <f>'Раздел 1'!D257</f>
        <v>07</v>
      </c>
      <c r="C230" s="827" t="str">
        <f>'Раздел 1'!E257</f>
        <v>02</v>
      </c>
      <c r="D230" s="827" t="str">
        <f>'Раздел 1'!F257</f>
        <v>02</v>
      </c>
      <c r="E230" s="827" t="str">
        <f>'Раздел 1'!G257</f>
        <v>1</v>
      </c>
      <c r="F230" s="827" t="str">
        <f>'Раздел 1'!H257</f>
        <v>02</v>
      </c>
      <c r="G230" s="827" t="str">
        <f>'Раздел 1'!I257</f>
        <v>60860</v>
      </c>
      <c r="H230" s="828" t="str">
        <f>'Раздел 1'!J257</f>
        <v>119</v>
      </c>
      <c r="I230" s="829" t="str">
        <f>'Раздел 1'!K257</f>
        <v>265.00.00</v>
      </c>
      <c r="J230" s="829" t="str">
        <f>'Раздел 1'!L257</f>
        <v>000</v>
      </c>
      <c r="K230" s="829" t="str">
        <f>'Раздел 1'!M257</f>
        <v>00.00.00</v>
      </c>
      <c r="L230" s="829" t="str">
        <f>'Раздел 1'!N257</f>
        <v>001.07.0002</v>
      </c>
      <c r="M230" s="829" t="str">
        <f>'Раздел 1'!O257</f>
        <v>50.03.00</v>
      </c>
      <c r="N230" s="832">
        <f>'Раздел 1'!P257</f>
        <v>0</v>
      </c>
      <c r="O230" s="830">
        <v>0</v>
      </c>
      <c r="P230" s="831">
        <f t="shared" si="9"/>
        <v>0</v>
      </c>
      <c r="Q230" s="832">
        <f>'Раздел 1'!Q257</f>
        <v>0</v>
      </c>
      <c r="R230" s="833">
        <v>0</v>
      </c>
      <c r="S230" s="834">
        <f t="shared" si="10"/>
        <v>0</v>
      </c>
      <c r="T230" s="835">
        <f>'Раздел 1'!R257</f>
        <v>0</v>
      </c>
      <c r="U230" s="836">
        <v>0</v>
      </c>
      <c r="V230" s="837">
        <f t="shared" si="11"/>
        <v>0</v>
      </c>
      <c r="W230" s="838"/>
      <c r="X230" s="839"/>
      <c r="Y230" s="840"/>
    </row>
    <row r="231" spans="1:25" s="841" customFormat="1" ht="24.75" customHeight="1" x14ac:dyDescent="0.25">
      <c r="A231" s="842" t="str">
        <f>'Раздел 1'!C258</f>
        <v>925</v>
      </c>
      <c r="B231" s="827" t="str">
        <f>'Раздел 1'!D258</f>
        <v>07</v>
      </c>
      <c r="C231" s="827" t="str">
        <f>'Раздел 1'!E258</f>
        <v>02</v>
      </c>
      <c r="D231" s="827" t="str">
        <f>'Раздел 1'!F258</f>
        <v>02</v>
      </c>
      <c r="E231" s="827" t="str">
        <f>'Раздел 1'!G258</f>
        <v>1</v>
      </c>
      <c r="F231" s="827" t="str">
        <f>'Раздел 1'!H258</f>
        <v>02</v>
      </c>
      <c r="G231" s="827" t="str">
        <f>'Раздел 1'!I258</f>
        <v>60860</v>
      </c>
      <c r="H231" s="828" t="str">
        <f>'Раздел 1'!J258</f>
        <v>119</v>
      </c>
      <c r="I231" s="829" t="str">
        <f>'Раздел 1'!K258</f>
        <v>265.00.00</v>
      </c>
      <c r="J231" s="829" t="str">
        <f>'Раздел 1'!L258</f>
        <v>001</v>
      </c>
      <c r="K231" s="829" t="str">
        <f>'Раздел 1'!M258</f>
        <v>00.00.00</v>
      </c>
      <c r="L231" s="829" t="str">
        <f>'Раздел 1'!N258</f>
        <v>х</v>
      </c>
      <c r="M231" s="829" t="str">
        <f>'Раздел 1'!O258</f>
        <v>50.03.00</v>
      </c>
      <c r="N231" s="832">
        <f>'Раздел 1'!P258</f>
        <v>0</v>
      </c>
      <c r="O231" s="830">
        <v>0</v>
      </c>
      <c r="P231" s="831">
        <f t="shared" si="9"/>
        <v>0</v>
      </c>
      <c r="Q231" s="832">
        <f>'Раздел 1'!Q258</f>
        <v>0</v>
      </c>
      <c r="R231" s="833">
        <v>0</v>
      </c>
      <c r="S231" s="834">
        <f t="shared" si="10"/>
        <v>0</v>
      </c>
      <c r="T231" s="835">
        <f>'Раздел 1'!R258</f>
        <v>0</v>
      </c>
      <c r="U231" s="836">
        <v>0</v>
      </c>
      <c r="V231" s="837">
        <f t="shared" si="11"/>
        <v>0</v>
      </c>
      <c r="W231" s="838"/>
      <c r="X231" s="839"/>
      <c r="Y231" s="840"/>
    </row>
    <row r="232" spans="1:25" s="841" customFormat="1" ht="24.75" customHeight="1" x14ac:dyDescent="0.25">
      <c r="A232" s="842" t="str">
        <f>'Раздел 1'!C259</f>
        <v>925</v>
      </c>
      <c r="B232" s="827" t="str">
        <f>'Раздел 1'!D259</f>
        <v>07</v>
      </c>
      <c r="C232" s="827" t="str">
        <f>'Раздел 1'!E259</f>
        <v>03</v>
      </c>
      <c r="D232" s="827" t="str">
        <f>'Раздел 1'!F259</f>
        <v>02</v>
      </c>
      <c r="E232" s="827" t="str">
        <f>'Раздел 1'!G259</f>
        <v>2</v>
      </c>
      <c r="F232" s="827" t="str">
        <f>'Раздел 1'!H259</f>
        <v>01</v>
      </c>
      <c r="G232" s="827" t="str">
        <f>'Раздел 1'!I259</f>
        <v>60860</v>
      </c>
      <c r="H232" s="828" t="str">
        <f>'Раздел 1'!J259</f>
        <v>119</v>
      </c>
      <c r="I232" s="829" t="str">
        <f>'Раздел 1'!K259</f>
        <v>265.00.00</v>
      </c>
      <c r="J232" s="829" t="str">
        <f>'Раздел 1'!L259</f>
        <v>000</v>
      </c>
      <c r="K232" s="829" t="str">
        <f>'Раздел 1'!M259</f>
        <v>00.00.00</v>
      </c>
      <c r="L232" s="829" t="str">
        <f>'Раздел 1'!N259</f>
        <v>001.07.0002</v>
      </c>
      <c r="M232" s="829" t="str">
        <f>'Раздел 1'!O259</f>
        <v>50.03.00</v>
      </c>
      <c r="N232" s="832">
        <f>'Раздел 1'!P259</f>
        <v>0</v>
      </c>
      <c r="O232" s="830">
        <v>0</v>
      </c>
      <c r="P232" s="831">
        <f t="shared" si="9"/>
        <v>0</v>
      </c>
      <c r="Q232" s="832">
        <f>'Раздел 1'!Q259</f>
        <v>0</v>
      </c>
      <c r="R232" s="833">
        <v>0</v>
      </c>
      <c r="S232" s="834">
        <f t="shared" si="10"/>
        <v>0</v>
      </c>
      <c r="T232" s="835">
        <f>'Раздел 1'!R259</f>
        <v>0</v>
      </c>
      <c r="U232" s="836">
        <v>0</v>
      </c>
      <c r="V232" s="837">
        <f t="shared" si="11"/>
        <v>0</v>
      </c>
      <c r="W232" s="838"/>
      <c r="X232" s="839"/>
      <c r="Y232" s="840"/>
    </row>
    <row r="233" spans="1:25" s="841" customFormat="1" ht="24.75" customHeight="1" x14ac:dyDescent="0.25">
      <c r="A233" s="842" t="str">
        <f>'Раздел 1'!C260</f>
        <v>925</v>
      </c>
      <c r="B233" s="827" t="str">
        <f>'Раздел 1'!D260</f>
        <v>07</v>
      </c>
      <c r="C233" s="827" t="str">
        <f>'Раздел 1'!E260</f>
        <v>03</v>
      </c>
      <c r="D233" s="827" t="str">
        <f>'Раздел 1'!F260</f>
        <v>02</v>
      </c>
      <c r="E233" s="827" t="str">
        <f>'Раздел 1'!G260</f>
        <v>2</v>
      </c>
      <c r="F233" s="827" t="str">
        <f>'Раздел 1'!H260</f>
        <v>01</v>
      </c>
      <c r="G233" s="827" t="str">
        <f>'Раздел 1'!I260</f>
        <v>60860</v>
      </c>
      <c r="H233" s="828" t="str">
        <f>'Раздел 1'!J260</f>
        <v>119</v>
      </c>
      <c r="I233" s="829" t="str">
        <f>'Раздел 1'!K260</f>
        <v>265.00.00</v>
      </c>
      <c r="J233" s="829" t="str">
        <f>'Раздел 1'!L260</f>
        <v>001</v>
      </c>
      <c r="K233" s="829" t="str">
        <f>'Раздел 1'!M260</f>
        <v>00.00.00</v>
      </c>
      <c r="L233" s="829" t="str">
        <f>'Раздел 1'!N260</f>
        <v>х</v>
      </c>
      <c r="M233" s="829" t="str">
        <f>'Раздел 1'!O260</f>
        <v>50.03.00</v>
      </c>
      <c r="N233" s="832">
        <f>'Раздел 1'!P260</f>
        <v>0</v>
      </c>
      <c r="O233" s="830">
        <v>0</v>
      </c>
      <c r="P233" s="831">
        <f t="shared" si="9"/>
        <v>0</v>
      </c>
      <c r="Q233" s="832">
        <f>'Раздел 1'!Q260</f>
        <v>0</v>
      </c>
      <c r="R233" s="833">
        <v>0</v>
      </c>
      <c r="S233" s="834">
        <f t="shared" si="10"/>
        <v>0</v>
      </c>
      <c r="T233" s="835">
        <f>'Раздел 1'!R260</f>
        <v>0</v>
      </c>
      <c r="U233" s="836">
        <v>0</v>
      </c>
      <c r="V233" s="837">
        <f t="shared" si="11"/>
        <v>0</v>
      </c>
      <c r="W233" s="838"/>
      <c r="X233" s="839"/>
      <c r="Y233" s="840"/>
    </row>
    <row r="234" spans="1:25" s="841" customFormat="1" ht="24.75" customHeight="1" x14ac:dyDescent="0.25">
      <c r="A234" s="842" t="str">
        <f>'Раздел 1'!C261</f>
        <v>925</v>
      </c>
      <c r="B234" s="827" t="str">
        <f>'Раздел 1'!D261</f>
        <v>07</v>
      </c>
      <c r="C234" s="827" t="str">
        <f>'Раздел 1'!E261</f>
        <v>02</v>
      </c>
      <c r="D234" s="827" t="str">
        <f>'Раздел 1'!F261</f>
        <v>02</v>
      </c>
      <c r="E234" s="827" t="str">
        <f>'Раздел 1'!G261</f>
        <v>1</v>
      </c>
      <c r="F234" s="827" t="str">
        <f>'Раздел 1'!H261</f>
        <v>02</v>
      </c>
      <c r="G234" s="827" t="str">
        <f>'Раздел 1'!I261</f>
        <v>00590</v>
      </c>
      <c r="H234" s="828" t="str">
        <f>'Раздел 1'!J261</f>
        <v>119</v>
      </c>
      <c r="I234" s="829" t="str">
        <f>'Раздел 1'!K261</f>
        <v>310.00.00</v>
      </c>
      <c r="J234" s="829" t="str">
        <f>'Раздел 1'!L261</f>
        <v>000</v>
      </c>
      <c r="K234" s="829" t="str">
        <f>'Раздел 1'!M261</f>
        <v>71.02.00</v>
      </c>
      <c r="L234" s="829" t="str">
        <f>'Раздел 1'!N261</f>
        <v>001.01.0001</v>
      </c>
      <c r="M234" s="829" t="str">
        <f>'Раздел 1'!O261</f>
        <v>50.01.00</v>
      </c>
      <c r="N234" s="832">
        <f>'Раздел 1'!P261</f>
        <v>0</v>
      </c>
      <c r="O234" s="830">
        <v>0</v>
      </c>
      <c r="P234" s="831">
        <f t="shared" si="9"/>
        <v>0</v>
      </c>
      <c r="Q234" s="832">
        <f>'Раздел 1'!Q261</f>
        <v>0</v>
      </c>
      <c r="R234" s="833">
        <v>0</v>
      </c>
      <c r="S234" s="834">
        <f t="shared" si="10"/>
        <v>0</v>
      </c>
      <c r="T234" s="835">
        <f>'Раздел 1'!R261</f>
        <v>0</v>
      </c>
      <c r="U234" s="836">
        <v>0</v>
      </c>
      <c r="V234" s="837">
        <f t="shared" si="11"/>
        <v>0</v>
      </c>
      <c r="W234" s="838"/>
      <c r="X234" s="839"/>
      <c r="Y234" s="840"/>
    </row>
    <row r="235" spans="1:25" s="841" customFormat="1" ht="24.75" customHeight="1" x14ac:dyDescent="0.25">
      <c r="A235" s="842" t="str">
        <f>'Раздел 1'!C262</f>
        <v>925</v>
      </c>
      <c r="B235" s="827" t="str">
        <f>'Раздел 1'!D262</f>
        <v>07</v>
      </c>
      <c r="C235" s="827" t="str">
        <f>'Раздел 1'!E262</f>
        <v>02</v>
      </c>
      <c r="D235" s="827" t="str">
        <f>'Раздел 1'!F262</f>
        <v>02</v>
      </c>
      <c r="E235" s="827" t="str">
        <f>'Раздел 1'!G262</f>
        <v>1</v>
      </c>
      <c r="F235" s="827" t="str">
        <f>'Раздел 1'!H262</f>
        <v>02</v>
      </c>
      <c r="G235" s="827" t="str">
        <f>'Раздел 1'!I262</f>
        <v>00590</v>
      </c>
      <c r="H235" s="828" t="str">
        <f>'Раздел 1'!J262</f>
        <v>119</v>
      </c>
      <c r="I235" s="829" t="str">
        <f>'Раздел 1'!K262</f>
        <v>310.00.00</v>
      </c>
      <c r="J235" s="829" t="str">
        <f>'Раздел 1'!L262</f>
        <v>000</v>
      </c>
      <c r="K235" s="829" t="str">
        <f>'Раздел 1'!M262</f>
        <v>00.00.00</v>
      </c>
      <c r="L235" s="829" t="str">
        <f>'Раздел 1'!N262</f>
        <v>х</v>
      </c>
      <c r="M235" s="829" t="str">
        <f>'Раздел 1'!O262</f>
        <v>20.00.02</v>
      </c>
      <c r="N235" s="832">
        <f>'Раздел 1'!P262</f>
        <v>0</v>
      </c>
      <c r="O235" s="830">
        <v>0</v>
      </c>
      <c r="P235" s="831">
        <f t="shared" si="9"/>
        <v>0</v>
      </c>
      <c r="Q235" s="832">
        <f>'Раздел 1'!Q262</f>
        <v>0</v>
      </c>
      <c r="R235" s="833">
        <v>0</v>
      </c>
      <c r="S235" s="834">
        <f t="shared" si="10"/>
        <v>0</v>
      </c>
      <c r="T235" s="835">
        <f>'Раздел 1'!R262</f>
        <v>0</v>
      </c>
      <c r="U235" s="836">
        <v>0</v>
      </c>
      <c r="V235" s="837">
        <f t="shared" si="11"/>
        <v>0</v>
      </c>
      <c r="W235" s="838"/>
      <c r="X235" s="839"/>
      <c r="Y235" s="840"/>
    </row>
    <row r="236" spans="1:25" s="841" customFormat="1" ht="24.75" customHeight="1" x14ac:dyDescent="0.25">
      <c r="A236" s="842" t="str">
        <f>'Раздел 1'!C263</f>
        <v>925</v>
      </c>
      <c r="B236" s="827" t="str">
        <f>'Раздел 1'!D263</f>
        <v>07</v>
      </c>
      <c r="C236" s="827" t="str">
        <f>'Раздел 1'!E263</f>
        <v>02</v>
      </c>
      <c r="D236" s="827" t="str">
        <f>'Раздел 1'!F263</f>
        <v>02</v>
      </c>
      <c r="E236" s="827" t="str">
        <f>'Раздел 1'!G263</f>
        <v>1</v>
      </c>
      <c r="F236" s="827" t="str">
        <f>'Раздел 1'!H263</f>
        <v>02</v>
      </c>
      <c r="G236" s="827" t="str">
        <f>'Раздел 1'!I263</f>
        <v>60860</v>
      </c>
      <c r="H236" s="828" t="str">
        <f>'Раздел 1'!J263</f>
        <v>119</v>
      </c>
      <c r="I236" s="829" t="str">
        <f>'Раздел 1'!K263</f>
        <v>310.00.00</v>
      </c>
      <c r="J236" s="829" t="str">
        <f>'Раздел 1'!L263</f>
        <v>000</v>
      </c>
      <c r="K236" s="829" t="str">
        <f>'Раздел 1'!M263</f>
        <v>00.00.00</v>
      </c>
      <c r="L236" s="829" t="str">
        <f>'Раздел 1'!N263</f>
        <v>001.07.0002</v>
      </c>
      <c r="M236" s="829" t="str">
        <f>'Раздел 1'!O263</f>
        <v>50.03.00</v>
      </c>
      <c r="N236" s="832">
        <f>'Раздел 1'!P263</f>
        <v>0</v>
      </c>
      <c r="O236" s="830">
        <v>0</v>
      </c>
      <c r="P236" s="831">
        <f t="shared" si="9"/>
        <v>0</v>
      </c>
      <c r="Q236" s="832">
        <f>'Раздел 1'!Q263</f>
        <v>0</v>
      </c>
      <c r="R236" s="833">
        <v>0</v>
      </c>
      <c r="S236" s="834">
        <f t="shared" si="10"/>
        <v>0</v>
      </c>
      <c r="T236" s="835">
        <f>'Раздел 1'!R263</f>
        <v>0</v>
      </c>
      <c r="U236" s="836">
        <v>0</v>
      </c>
      <c r="V236" s="837">
        <f t="shared" si="11"/>
        <v>0</v>
      </c>
      <c r="W236" s="838"/>
      <c r="X236" s="839"/>
      <c r="Y236" s="840"/>
    </row>
    <row r="237" spans="1:25" s="841" customFormat="1" ht="24.75" customHeight="1" x14ac:dyDescent="0.25">
      <c r="A237" s="842" t="str">
        <f>'Раздел 1'!C264</f>
        <v>925</v>
      </c>
      <c r="B237" s="827" t="str">
        <f>'Раздел 1'!D264</f>
        <v>07</v>
      </c>
      <c r="C237" s="827" t="str">
        <f>'Раздел 1'!E264</f>
        <v>03</v>
      </c>
      <c r="D237" s="827" t="str">
        <f>'Раздел 1'!F264</f>
        <v>02</v>
      </c>
      <c r="E237" s="827" t="str">
        <f>'Раздел 1'!G264</f>
        <v>2</v>
      </c>
      <c r="F237" s="827" t="str">
        <f>'Раздел 1'!H264</f>
        <v>01</v>
      </c>
      <c r="G237" s="827" t="str">
        <f>'Раздел 1'!I264</f>
        <v>60860</v>
      </c>
      <c r="H237" s="828" t="str">
        <f>'Раздел 1'!J264</f>
        <v>119</v>
      </c>
      <c r="I237" s="829" t="str">
        <f>'Раздел 1'!K264</f>
        <v>310.00.00</v>
      </c>
      <c r="J237" s="829" t="str">
        <f>'Раздел 1'!L264</f>
        <v>000</v>
      </c>
      <c r="K237" s="829" t="str">
        <f>'Раздел 1'!M264</f>
        <v>00.00.00</v>
      </c>
      <c r="L237" s="829" t="str">
        <f>'Раздел 1'!N264</f>
        <v>001.07.0002</v>
      </c>
      <c r="M237" s="829" t="str">
        <f>'Раздел 1'!O264</f>
        <v>50.03.00</v>
      </c>
      <c r="N237" s="832">
        <f>'Раздел 1'!P264</f>
        <v>0</v>
      </c>
      <c r="O237" s="830">
        <v>0</v>
      </c>
      <c r="P237" s="831">
        <f t="shared" si="9"/>
        <v>0</v>
      </c>
      <c r="Q237" s="832">
        <f>'Раздел 1'!Q264</f>
        <v>0</v>
      </c>
      <c r="R237" s="833">
        <v>0</v>
      </c>
      <c r="S237" s="834">
        <f t="shared" si="10"/>
        <v>0</v>
      </c>
      <c r="T237" s="835">
        <f>'Раздел 1'!R264</f>
        <v>0</v>
      </c>
      <c r="U237" s="836">
        <v>0</v>
      </c>
      <c r="V237" s="837">
        <f t="shared" si="11"/>
        <v>0</v>
      </c>
      <c r="W237" s="838"/>
      <c r="X237" s="839"/>
      <c r="Y237" s="840"/>
    </row>
    <row r="238" spans="1:25" s="841" customFormat="1" ht="24.75" customHeight="1" x14ac:dyDescent="0.25">
      <c r="A238" s="842" t="str">
        <f>'Раздел 1'!C265</f>
        <v>925</v>
      </c>
      <c r="B238" s="827" t="str">
        <f>'Раздел 1'!D265</f>
        <v>07</v>
      </c>
      <c r="C238" s="827" t="str">
        <f>'Раздел 1'!E265</f>
        <v>02</v>
      </c>
      <c r="D238" s="827" t="str">
        <f>'Раздел 1'!F265</f>
        <v>02</v>
      </c>
      <c r="E238" s="827" t="str">
        <f>'Раздел 1'!G265</f>
        <v>1</v>
      </c>
      <c r="F238" s="827" t="str">
        <f>'Раздел 1'!H265</f>
        <v>02</v>
      </c>
      <c r="G238" s="827" t="str">
        <f>'Раздел 1'!I265</f>
        <v>00590</v>
      </c>
      <c r="H238" s="828" t="str">
        <f>'Раздел 1'!J265</f>
        <v>119</v>
      </c>
      <c r="I238" s="829" t="str">
        <f>'Раздел 1'!K265</f>
        <v>341.00.00</v>
      </c>
      <c r="J238" s="829" t="str">
        <f>'Раздел 1'!L265</f>
        <v>000</v>
      </c>
      <c r="K238" s="829" t="str">
        <f>'Раздел 1'!M265</f>
        <v>71.02.00</v>
      </c>
      <c r="L238" s="829" t="str">
        <f>'Раздел 1'!N265</f>
        <v>001.01.0001</v>
      </c>
      <c r="M238" s="829" t="str">
        <f>'Раздел 1'!O265</f>
        <v>50.01.00</v>
      </c>
      <c r="N238" s="832">
        <f>'Раздел 1'!P265</f>
        <v>0</v>
      </c>
      <c r="O238" s="830">
        <v>0</v>
      </c>
      <c r="P238" s="831">
        <f t="shared" si="9"/>
        <v>0</v>
      </c>
      <c r="Q238" s="832">
        <f>'Раздел 1'!Q265</f>
        <v>0</v>
      </c>
      <c r="R238" s="833">
        <v>0</v>
      </c>
      <c r="S238" s="834">
        <f t="shared" si="10"/>
        <v>0</v>
      </c>
      <c r="T238" s="835">
        <f>'Раздел 1'!R265</f>
        <v>0</v>
      </c>
      <c r="U238" s="836">
        <v>0</v>
      </c>
      <c r="V238" s="837">
        <f t="shared" si="11"/>
        <v>0</v>
      </c>
      <c r="W238" s="838"/>
      <c r="X238" s="839"/>
      <c r="Y238" s="840"/>
    </row>
    <row r="239" spans="1:25" s="841" customFormat="1" ht="24.75" customHeight="1" x14ac:dyDescent="0.25">
      <c r="A239" s="842" t="str">
        <f>'Раздел 1'!C266</f>
        <v>925</v>
      </c>
      <c r="B239" s="827" t="str">
        <f>'Раздел 1'!D266</f>
        <v>07</v>
      </c>
      <c r="C239" s="827" t="str">
        <f>'Раздел 1'!E266</f>
        <v>02</v>
      </c>
      <c r="D239" s="827" t="str">
        <f>'Раздел 1'!F266</f>
        <v>02</v>
      </c>
      <c r="E239" s="827" t="str">
        <f>'Раздел 1'!G266</f>
        <v>1</v>
      </c>
      <c r="F239" s="827" t="str">
        <f>'Раздел 1'!H266</f>
        <v>02</v>
      </c>
      <c r="G239" s="827" t="str">
        <f>'Раздел 1'!I266</f>
        <v>00590</v>
      </c>
      <c r="H239" s="828" t="str">
        <f>'Раздел 1'!J266</f>
        <v>119</v>
      </c>
      <c r="I239" s="829" t="str">
        <f>'Раздел 1'!K266</f>
        <v>341.00.00</v>
      </c>
      <c r="J239" s="829" t="str">
        <f>'Раздел 1'!L266</f>
        <v>000</v>
      </c>
      <c r="K239" s="829" t="str">
        <f>'Раздел 1'!M266</f>
        <v>00.00.00</v>
      </c>
      <c r="L239" s="829" t="str">
        <f>'Раздел 1'!N266</f>
        <v>х</v>
      </c>
      <c r="M239" s="829" t="str">
        <f>'Раздел 1'!O266</f>
        <v>20.00.02</v>
      </c>
      <c r="N239" s="832">
        <f>'Раздел 1'!P266</f>
        <v>0</v>
      </c>
      <c r="O239" s="830">
        <v>0</v>
      </c>
      <c r="P239" s="831">
        <f t="shared" si="9"/>
        <v>0</v>
      </c>
      <c r="Q239" s="832">
        <f>'Раздел 1'!Q266</f>
        <v>0</v>
      </c>
      <c r="R239" s="833">
        <v>0</v>
      </c>
      <c r="S239" s="834">
        <f t="shared" si="10"/>
        <v>0</v>
      </c>
      <c r="T239" s="835">
        <f>'Раздел 1'!R266</f>
        <v>0</v>
      </c>
      <c r="U239" s="836">
        <v>0</v>
      </c>
      <c r="V239" s="837">
        <f t="shared" si="11"/>
        <v>0</v>
      </c>
      <c r="W239" s="838"/>
      <c r="X239" s="839"/>
      <c r="Y239" s="840"/>
    </row>
    <row r="240" spans="1:25" s="841" customFormat="1" ht="24.75" customHeight="1" x14ac:dyDescent="0.25">
      <c r="A240" s="842" t="str">
        <f>'Раздел 1'!C267</f>
        <v>925</v>
      </c>
      <c r="B240" s="827" t="str">
        <f>'Раздел 1'!D267</f>
        <v>07</v>
      </c>
      <c r="C240" s="827" t="str">
        <f>'Раздел 1'!E267</f>
        <v>02</v>
      </c>
      <c r="D240" s="827" t="str">
        <f>'Раздел 1'!F267</f>
        <v>02</v>
      </c>
      <c r="E240" s="827" t="str">
        <f>'Раздел 1'!G267</f>
        <v>1</v>
      </c>
      <c r="F240" s="827" t="str">
        <f>'Раздел 1'!H267</f>
        <v>02</v>
      </c>
      <c r="G240" s="827" t="str">
        <f>'Раздел 1'!I267</f>
        <v>60860</v>
      </c>
      <c r="H240" s="828" t="str">
        <f>'Раздел 1'!J267</f>
        <v>119</v>
      </c>
      <c r="I240" s="829" t="str">
        <f>'Раздел 1'!K267</f>
        <v>341.00.00</v>
      </c>
      <c r="J240" s="829" t="str">
        <f>'Раздел 1'!L267</f>
        <v>000</v>
      </c>
      <c r="K240" s="829" t="str">
        <f>'Раздел 1'!M267</f>
        <v>00.00.00</v>
      </c>
      <c r="L240" s="829" t="str">
        <f>'Раздел 1'!N267</f>
        <v>001.07.0002</v>
      </c>
      <c r="M240" s="829" t="str">
        <f>'Раздел 1'!O267</f>
        <v>50.03.00</v>
      </c>
      <c r="N240" s="832">
        <f>'Раздел 1'!P267</f>
        <v>0</v>
      </c>
      <c r="O240" s="830">
        <v>0</v>
      </c>
      <c r="P240" s="831">
        <f t="shared" si="9"/>
        <v>0</v>
      </c>
      <c r="Q240" s="832">
        <f>'Раздел 1'!Q267</f>
        <v>0</v>
      </c>
      <c r="R240" s="833">
        <v>0</v>
      </c>
      <c r="S240" s="834">
        <f t="shared" si="10"/>
        <v>0</v>
      </c>
      <c r="T240" s="835">
        <f>'Раздел 1'!R267</f>
        <v>0</v>
      </c>
      <c r="U240" s="836">
        <v>0</v>
      </c>
      <c r="V240" s="837">
        <f t="shared" si="11"/>
        <v>0</v>
      </c>
      <c r="W240" s="838"/>
      <c r="X240" s="839"/>
      <c r="Y240" s="840"/>
    </row>
    <row r="241" spans="1:25" s="841" customFormat="1" ht="24.75" customHeight="1" x14ac:dyDescent="0.25">
      <c r="A241" s="842" t="str">
        <f>'Раздел 1'!C268</f>
        <v>925</v>
      </c>
      <c r="B241" s="827" t="str">
        <f>'Раздел 1'!D268</f>
        <v>07</v>
      </c>
      <c r="C241" s="827" t="str">
        <f>'Раздел 1'!E268</f>
        <v>03</v>
      </c>
      <c r="D241" s="827" t="str">
        <f>'Раздел 1'!F268</f>
        <v>02</v>
      </c>
      <c r="E241" s="827" t="str">
        <f>'Раздел 1'!G268</f>
        <v>2</v>
      </c>
      <c r="F241" s="827" t="str">
        <f>'Раздел 1'!H268</f>
        <v>01</v>
      </c>
      <c r="G241" s="827" t="str">
        <f>'Раздел 1'!I268</f>
        <v>60860</v>
      </c>
      <c r="H241" s="828" t="str">
        <f>'Раздел 1'!J268</f>
        <v>119</v>
      </c>
      <c r="I241" s="829" t="str">
        <f>'Раздел 1'!K268</f>
        <v>341.00.00</v>
      </c>
      <c r="J241" s="829" t="str">
        <f>'Раздел 1'!L268</f>
        <v>000</v>
      </c>
      <c r="K241" s="829" t="str">
        <f>'Раздел 1'!M268</f>
        <v>00.00.00</v>
      </c>
      <c r="L241" s="829" t="str">
        <f>'Раздел 1'!N268</f>
        <v>001.07.0002</v>
      </c>
      <c r="M241" s="829" t="str">
        <f>'Раздел 1'!O268</f>
        <v>50.03.00</v>
      </c>
      <c r="N241" s="832">
        <f>'Раздел 1'!P268</f>
        <v>0</v>
      </c>
      <c r="O241" s="830">
        <v>0</v>
      </c>
      <c r="P241" s="831">
        <f t="shared" si="9"/>
        <v>0</v>
      </c>
      <c r="Q241" s="832">
        <f>'Раздел 1'!Q268</f>
        <v>0</v>
      </c>
      <c r="R241" s="833">
        <v>0</v>
      </c>
      <c r="S241" s="834">
        <f t="shared" si="10"/>
        <v>0</v>
      </c>
      <c r="T241" s="835">
        <f>'Раздел 1'!R268</f>
        <v>0</v>
      </c>
      <c r="U241" s="836">
        <v>0</v>
      </c>
      <c r="V241" s="837">
        <f t="shared" si="11"/>
        <v>0</v>
      </c>
      <c r="W241" s="838"/>
      <c r="X241" s="839"/>
      <c r="Y241" s="840"/>
    </row>
    <row r="242" spans="1:25" s="841" customFormat="1" ht="24.75" customHeight="1" x14ac:dyDescent="0.25">
      <c r="A242" s="842" t="str">
        <f>'Раздел 1'!C269</f>
        <v>925</v>
      </c>
      <c r="B242" s="827" t="str">
        <f>'Раздел 1'!D269</f>
        <v>07</v>
      </c>
      <c r="C242" s="827" t="str">
        <f>'Раздел 1'!E269</f>
        <v>02</v>
      </c>
      <c r="D242" s="827" t="str">
        <f>'Раздел 1'!F269</f>
        <v>02</v>
      </c>
      <c r="E242" s="827" t="str">
        <f>'Раздел 1'!G269</f>
        <v>1</v>
      </c>
      <c r="F242" s="827" t="str">
        <f>'Раздел 1'!H269</f>
        <v>02</v>
      </c>
      <c r="G242" s="827" t="str">
        <f>'Раздел 1'!I269</f>
        <v>00590</v>
      </c>
      <c r="H242" s="828" t="str">
        <f>'Раздел 1'!J269</f>
        <v>119</v>
      </c>
      <c r="I242" s="829" t="str">
        <f>'Раздел 1'!K269</f>
        <v>345.00.00</v>
      </c>
      <c r="J242" s="829" t="str">
        <f>'Раздел 1'!L269</f>
        <v>000</v>
      </c>
      <c r="K242" s="829" t="str">
        <f>'Раздел 1'!M269</f>
        <v>71.02.00</v>
      </c>
      <c r="L242" s="829" t="str">
        <f>'Раздел 1'!N269</f>
        <v>001.01.0001</v>
      </c>
      <c r="M242" s="829" t="str">
        <f>'Раздел 1'!O269</f>
        <v>50.01.00</v>
      </c>
      <c r="N242" s="832">
        <f>'Раздел 1'!P269</f>
        <v>0</v>
      </c>
      <c r="O242" s="830">
        <v>0</v>
      </c>
      <c r="P242" s="831">
        <f t="shared" si="9"/>
        <v>0</v>
      </c>
      <c r="Q242" s="832">
        <f>'Раздел 1'!Q269</f>
        <v>0</v>
      </c>
      <c r="R242" s="833">
        <v>0</v>
      </c>
      <c r="S242" s="834">
        <f t="shared" si="10"/>
        <v>0</v>
      </c>
      <c r="T242" s="835">
        <f>'Раздел 1'!R269</f>
        <v>0</v>
      </c>
      <c r="U242" s="836">
        <v>0</v>
      </c>
      <c r="V242" s="837">
        <f t="shared" si="11"/>
        <v>0</v>
      </c>
      <c r="W242" s="838"/>
      <c r="X242" s="839"/>
      <c r="Y242" s="840"/>
    </row>
    <row r="243" spans="1:25" s="841" customFormat="1" ht="24.75" customHeight="1" x14ac:dyDescent="0.25">
      <c r="A243" s="842" t="str">
        <f>'Раздел 1'!C270</f>
        <v>925</v>
      </c>
      <c r="B243" s="827" t="str">
        <f>'Раздел 1'!D270</f>
        <v>07</v>
      </c>
      <c r="C243" s="827" t="str">
        <f>'Раздел 1'!E270</f>
        <v>02</v>
      </c>
      <c r="D243" s="827" t="str">
        <f>'Раздел 1'!F270</f>
        <v>02</v>
      </c>
      <c r="E243" s="827" t="str">
        <f>'Раздел 1'!G270</f>
        <v>1</v>
      </c>
      <c r="F243" s="827" t="str">
        <f>'Раздел 1'!H270</f>
        <v>02</v>
      </c>
      <c r="G243" s="827" t="str">
        <f>'Раздел 1'!I270</f>
        <v>00590</v>
      </c>
      <c r="H243" s="828" t="str">
        <f>'Раздел 1'!J270</f>
        <v>119</v>
      </c>
      <c r="I243" s="829" t="str">
        <f>'Раздел 1'!K270</f>
        <v>345.00.00</v>
      </c>
      <c r="J243" s="829" t="str">
        <f>'Раздел 1'!L270</f>
        <v>000</v>
      </c>
      <c r="K243" s="829" t="str">
        <f>'Раздел 1'!M270</f>
        <v>00.00.00</v>
      </c>
      <c r="L243" s="829" t="str">
        <f>'Раздел 1'!N270</f>
        <v>х</v>
      </c>
      <c r="M243" s="829" t="str">
        <f>'Раздел 1'!O270</f>
        <v>20.00.02</v>
      </c>
      <c r="N243" s="832">
        <f>'Раздел 1'!P270</f>
        <v>0</v>
      </c>
      <c r="O243" s="830">
        <v>0</v>
      </c>
      <c r="P243" s="831">
        <f t="shared" si="9"/>
        <v>0</v>
      </c>
      <c r="Q243" s="832">
        <f>'Раздел 1'!Q270</f>
        <v>0</v>
      </c>
      <c r="R243" s="833">
        <v>0</v>
      </c>
      <c r="S243" s="834">
        <f t="shared" si="10"/>
        <v>0</v>
      </c>
      <c r="T243" s="835">
        <f>'Раздел 1'!R270</f>
        <v>0</v>
      </c>
      <c r="U243" s="836">
        <v>0</v>
      </c>
      <c r="V243" s="837">
        <f t="shared" si="11"/>
        <v>0</v>
      </c>
      <c r="W243" s="838"/>
      <c r="X243" s="839"/>
      <c r="Y243" s="840"/>
    </row>
    <row r="244" spans="1:25" s="841" customFormat="1" ht="24.75" customHeight="1" x14ac:dyDescent="0.25">
      <c r="A244" s="842" t="str">
        <f>'Раздел 1'!C271</f>
        <v>925</v>
      </c>
      <c r="B244" s="827" t="str">
        <f>'Раздел 1'!D271</f>
        <v>07</v>
      </c>
      <c r="C244" s="827" t="str">
        <f>'Раздел 1'!E271</f>
        <v>02</v>
      </c>
      <c r="D244" s="827" t="str">
        <f>'Раздел 1'!F271</f>
        <v>02</v>
      </c>
      <c r="E244" s="827" t="str">
        <f>'Раздел 1'!G271</f>
        <v>1</v>
      </c>
      <c r="F244" s="827" t="str">
        <f>'Раздел 1'!H271</f>
        <v>02</v>
      </c>
      <c r="G244" s="827" t="str">
        <f>'Раздел 1'!I271</f>
        <v>60860</v>
      </c>
      <c r="H244" s="828" t="str">
        <f>'Раздел 1'!J271</f>
        <v>119</v>
      </c>
      <c r="I244" s="829" t="str">
        <f>'Раздел 1'!K271</f>
        <v>345.00.00</v>
      </c>
      <c r="J244" s="829" t="str">
        <f>'Раздел 1'!L271</f>
        <v>000</v>
      </c>
      <c r="K244" s="829" t="str">
        <f>'Раздел 1'!M271</f>
        <v>00.00.00</v>
      </c>
      <c r="L244" s="829" t="str">
        <f>'Раздел 1'!N271</f>
        <v>001.07.0002</v>
      </c>
      <c r="M244" s="829" t="str">
        <f>'Раздел 1'!O271</f>
        <v>50.03.00</v>
      </c>
      <c r="N244" s="832">
        <f>'Раздел 1'!P271</f>
        <v>0</v>
      </c>
      <c r="O244" s="830">
        <v>0</v>
      </c>
      <c r="P244" s="831">
        <f t="shared" si="9"/>
        <v>0</v>
      </c>
      <c r="Q244" s="832">
        <f>'Раздел 1'!Q271</f>
        <v>0</v>
      </c>
      <c r="R244" s="833">
        <v>0</v>
      </c>
      <c r="S244" s="834">
        <f t="shared" si="10"/>
        <v>0</v>
      </c>
      <c r="T244" s="835">
        <f>'Раздел 1'!R271</f>
        <v>0</v>
      </c>
      <c r="U244" s="836">
        <v>0</v>
      </c>
      <c r="V244" s="837">
        <f t="shared" si="11"/>
        <v>0</v>
      </c>
      <c r="W244" s="838"/>
      <c r="X244" s="839"/>
      <c r="Y244" s="840"/>
    </row>
    <row r="245" spans="1:25" s="841" customFormat="1" ht="24.75" customHeight="1" x14ac:dyDescent="0.25">
      <c r="A245" s="842" t="str">
        <f>'Раздел 1'!C272</f>
        <v>925</v>
      </c>
      <c r="B245" s="827" t="str">
        <f>'Раздел 1'!D272</f>
        <v>07</v>
      </c>
      <c r="C245" s="827" t="str">
        <f>'Раздел 1'!E272</f>
        <v>03</v>
      </c>
      <c r="D245" s="827" t="str">
        <f>'Раздел 1'!F272</f>
        <v>02</v>
      </c>
      <c r="E245" s="827" t="str">
        <f>'Раздел 1'!G272</f>
        <v>2</v>
      </c>
      <c r="F245" s="827" t="str">
        <f>'Раздел 1'!H272</f>
        <v>01</v>
      </c>
      <c r="G245" s="827" t="str">
        <f>'Раздел 1'!I272</f>
        <v>60860</v>
      </c>
      <c r="H245" s="828" t="str">
        <f>'Раздел 1'!J272</f>
        <v>119</v>
      </c>
      <c r="I245" s="829" t="str">
        <f>'Раздел 1'!K272</f>
        <v>345.00.00</v>
      </c>
      <c r="J245" s="829" t="str">
        <f>'Раздел 1'!L272</f>
        <v>000</v>
      </c>
      <c r="K245" s="829" t="str">
        <f>'Раздел 1'!M272</f>
        <v>00.00.00</v>
      </c>
      <c r="L245" s="829" t="str">
        <f>'Раздел 1'!N272</f>
        <v>001.07.0002</v>
      </c>
      <c r="M245" s="829" t="str">
        <f>'Раздел 1'!O272</f>
        <v>50.03.00</v>
      </c>
      <c r="N245" s="832">
        <f>'Раздел 1'!P272</f>
        <v>0</v>
      </c>
      <c r="O245" s="830">
        <v>0</v>
      </c>
      <c r="P245" s="831">
        <f t="shared" si="9"/>
        <v>0</v>
      </c>
      <c r="Q245" s="832">
        <f>'Раздел 1'!Q272</f>
        <v>0</v>
      </c>
      <c r="R245" s="833">
        <v>0</v>
      </c>
      <c r="S245" s="834">
        <f t="shared" si="10"/>
        <v>0</v>
      </c>
      <c r="T245" s="835">
        <f>'Раздел 1'!R272</f>
        <v>0</v>
      </c>
      <c r="U245" s="836">
        <v>0</v>
      </c>
      <c r="V245" s="837">
        <f t="shared" si="11"/>
        <v>0</v>
      </c>
      <c r="W245" s="838"/>
      <c r="X245" s="839"/>
      <c r="Y245" s="840"/>
    </row>
    <row r="246" spans="1:25" s="841" customFormat="1" ht="24.75" customHeight="1" x14ac:dyDescent="0.25">
      <c r="A246" s="842" t="str">
        <f>'Раздел 1'!C273</f>
        <v>925</v>
      </c>
      <c r="B246" s="827" t="str">
        <f>'Раздел 1'!D273</f>
        <v>07</v>
      </c>
      <c r="C246" s="827" t="str">
        <f>'Раздел 1'!E273</f>
        <v>02</v>
      </c>
      <c r="D246" s="827" t="str">
        <f>'Раздел 1'!F273</f>
        <v>02</v>
      </c>
      <c r="E246" s="827" t="str">
        <f>'Раздел 1'!G273</f>
        <v>1</v>
      </c>
      <c r="F246" s="827" t="str">
        <f>'Раздел 1'!H273</f>
        <v>02</v>
      </c>
      <c r="G246" s="827" t="str">
        <f>'Раздел 1'!I273</f>
        <v>00590</v>
      </c>
      <c r="H246" s="828" t="str">
        <f>'Раздел 1'!J273</f>
        <v>119</v>
      </c>
      <c r="I246" s="829" t="str">
        <f>'Раздел 1'!K273</f>
        <v>346.00.00</v>
      </c>
      <c r="J246" s="829" t="str">
        <f>'Раздел 1'!L273</f>
        <v>000</v>
      </c>
      <c r="K246" s="829" t="str">
        <f>'Раздел 1'!M273</f>
        <v>71.02.00</v>
      </c>
      <c r="L246" s="829" t="str">
        <f>'Раздел 1'!N273</f>
        <v>001.01.0001</v>
      </c>
      <c r="M246" s="829" t="str">
        <f>'Раздел 1'!O273</f>
        <v>50.01.00</v>
      </c>
      <c r="N246" s="832">
        <f>'Раздел 1'!P273</f>
        <v>0</v>
      </c>
      <c r="O246" s="830">
        <v>0</v>
      </c>
      <c r="P246" s="831">
        <f t="shared" si="9"/>
        <v>0</v>
      </c>
      <c r="Q246" s="832">
        <f>'Раздел 1'!Q273</f>
        <v>0</v>
      </c>
      <c r="R246" s="833">
        <v>0</v>
      </c>
      <c r="S246" s="834">
        <f t="shared" si="10"/>
        <v>0</v>
      </c>
      <c r="T246" s="835">
        <f>'Раздел 1'!R273</f>
        <v>0</v>
      </c>
      <c r="U246" s="836">
        <v>0</v>
      </c>
      <c r="V246" s="837">
        <f t="shared" si="11"/>
        <v>0</v>
      </c>
      <c r="W246" s="838"/>
      <c r="X246" s="839"/>
      <c r="Y246" s="840"/>
    </row>
    <row r="247" spans="1:25" s="841" customFormat="1" ht="24.75" customHeight="1" x14ac:dyDescent="0.25">
      <c r="A247" s="842" t="str">
        <f>'Раздел 1'!C274</f>
        <v>925</v>
      </c>
      <c r="B247" s="827" t="str">
        <f>'Раздел 1'!D274</f>
        <v>07</v>
      </c>
      <c r="C247" s="827" t="str">
        <f>'Раздел 1'!E274</f>
        <v>02</v>
      </c>
      <c r="D247" s="827" t="str">
        <f>'Раздел 1'!F274</f>
        <v>02</v>
      </c>
      <c r="E247" s="827" t="str">
        <f>'Раздел 1'!G274</f>
        <v>1</v>
      </c>
      <c r="F247" s="827" t="str">
        <f>'Раздел 1'!H274</f>
        <v>02</v>
      </c>
      <c r="G247" s="827" t="str">
        <f>'Раздел 1'!I274</f>
        <v>00590</v>
      </c>
      <c r="H247" s="828" t="str">
        <f>'Раздел 1'!J274</f>
        <v>119</v>
      </c>
      <c r="I247" s="829" t="str">
        <f>'Раздел 1'!K274</f>
        <v>346.00.00</v>
      </c>
      <c r="J247" s="829" t="str">
        <f>'Раздел 1'!L274</f>
        <v>000</v>
      </c>
      <c r="K247" s="829" t="str">
        <f>'Раздел 1'!M274</f>
        <v>00.00.00</v>
      </c>
      <c r="L247" s="829" t="str">
        <f>'Раздел 1'!N274</f>
        <v>х</v>
      </c>
      <c r="M247" s="829" t="str">
        <f>'Раздел 1'!O274</f>
        <v>20.00.02</v>
      </c>
      <c r="N247" s="832">
        <f>'Раздел 1'!P274</f>
        <v>0</v>
      </c>
      <c r="O247" s="830">
        <v>0</v>
      </c>
      <c r="P247" s="831">
        <f t="shared" si="9"/>
        <v>0</v>
      </c>
      <c r="Q247" s="832">
        <f>'Раздел 1'!Q274</f>
        <v>0</v>
      </c>
      <c r="R247" s="833">
        <v>0</v>
      </c>
      <c r="S247" s="834">
        <f t="shared" si="10"/>
        <v>0</v>
      </c>
      <c r="T247" s="835">
        <f>'Раздел 1'!R274</f>
        <v>0</v>
      </c>
      <c r="U247" s="836">
        <v>0</v>
      </c>
      <c r="V247" s="837">
        <f t="shared" si="11"/>
        <v>0</v>
      </c>
      <c r="W247" s="838"/>
      <c r="X247" s="839"/>
      <c r="Y247" s="840"/>
    </row>
    <row r="248" spans="1:25" s="841" customFormat="1" ht="24.75" customHeight="1" x14ac:dyDescent="0.25">
      <c r="A248" s="842" t="str">
        <f>'Раздел 1'!C275</f>
        <v>925</v>
      </c>
      <c r="B248" s="827" t="str">
        <f>'Раздел 1'!D275</f>
        <v>07</v>
      </c>
      <c r="C248" s="827" t="str">
        <f>'Раздел 1'!E275</f>
        <v>02</v>
      </c>
      <c r="D248" s="827" t="str">
        <f>'Раздел 1'!F275</f>
        <v>02</v>
      </c>
      <c r="E248" s="827" t="str">
        <f>'Раздел 1'!G275</f>
        <v>1</v>
      </c>
      <c r="F248" s="827" t="str">
        <f>'Раздел 1'!H275</f>
        <v>02</v>
      </c>
      <c r="G248" s="827" t="str">
        <f>'Раздел 1'!I275</f>
        <v>60860</v>
      </c>
      <c r="H248" s="828" t="str">
        <f>'Раздел 1'!J275</f>
        <v>119</v>
      </c>
      <c r="I248" s="829" t="str">
        <f>'Раздел 1'!K275</f>
        <v>346.00.00</v>
      </c>
      <c r="J248" s="829" t="str">
        <f>'Раздел 1'!L275</f>
        <v>000</v>
      </c>
      <c r="K248" s="829" t="str">
        <f>'Раздел 1'!M275</f>
        <v>00.00.00</v>
      </c>
      <c r="L248" s="829" t="str">
        <f>'Раздел 1'!N275</f>
        <v>001.07.0002</v>
      </c>
      <c r="M248" s="829" t="str">
        <f>'Раздел 1'!O275</f>
        <v>50.03.00</v>
      </c>
      <c r="N248" s="832">
        <f>'Раздел 1'!P275</f>
        <v>0</v>
      </c>
      <c r="O248" s="830">
        <v>0</v>
      </c>
      <c r="P248" s="831">
        <f t="shared" si="9"/>
        <v>0</v>
      </c>
      <c r="Q248" s="832">
        <f>'Раздел 1'!Q275</f>
        <v>0</v>
      </c>
      <c r="R248" s="833">
        <v>0</v>
      </c>
      <c r="S248" s="834">
        <f t="shared" si="10"/>
        <v>0</v>
      </c>
      <c r="T248" s="835">
        <f>'Раздел 1'!R275</f>
        <v>0</v>
      </c>
      <c r="U248" s="836">
        <v>0</v>
      </c>
      <c r="V248" s="837">
        <f t="shared" si="11"/>
        <v>0</v>
      </c>
      <c r="W248" s="838"/>
      <c r="X248" s="839"/>
      <c r="Y248" s="840"/>
    </row>
    <row r="249" spans="1:25" s="841" customFormat="1" ht="24.75" customHeight="1" x14ac:dyDescent="0.25">
      <c r="A249" s="842" t="str">
        <f>'Раздел 1'!C276</f>
        <v>925</v>
      </c>
      <c r="B249" s="827" t="str">
        <f>'Раздел 1'!D276</f>
        <v>07</v>
      </c>
      <c r="C249" s="827" t="str">
        <f>'Раздел 1'!E276</f>
        <v>03</v>
      </c>
      <c r="D249" s="827" t="str">
        <f>'Раздел 1'!F276</f>
        <v>02</v>
      </c>
      <c r="E249" s="827" t="str">
        <f>'Раздел 1'!G276</f>
        <v>2</v>
      </c>
      <c r="F249" s="827" t="str">
        <f>'Раздел 1'!H276</f>
        <v>01</v>
      </c>
      <c r="G249" s="827" t="str">
        <f>'Раздел 1'!I276</f>
        <v>60860</v>
      </c>
      <c r="H249" s="828" t="str">
        <f>'Раздел 1'!J276</f>
        <v>119</v>
      </c>
      <c r="I249" s="829" t="str">
        <f>'Раздел 1'!K276</f>
        <v>346.00.00</v>
      </c>
      <c r="J249" s="829" t="str">
        <f>'Раздел 1'!L276</f>
        <v>000</v>
      </c>
      <c r="K249" s="829" t="str">
        <f>'Раздел 1'!M276</f>
        <v>00.00.00</v>
      </c>
      <c r="L249" s="829" t="str">
        <f>'Раздел 1'!N276</f>
        <v>001.07.0002</v>
      </c>
      <c r="M249" s="829" t="str">
        <f>'Раздел 1'!O276</f>
        <v>50.03.00</v>
      </c>
      <c r="N249" s="832">
        <f>'Раздел 1'!P276</f>
        <v>0</v>
      </c>
      <c r="O249" s="830">
        <v>0</v>
      </c>
      <c r="P249" s="831">
        <f t="shared" si="9"/>
        <v>0</v>
      </c>
      <c r="Q249" s="832">
        <f>'Раздел 1'!Q276</f>
        <v>0</v>
      </c>
      <c r="R249" s="833">
        <v>0</v>
      </c>
      <c r="S249" s="834">
        <f t="shared" si="10"/>
        <v>0</v>
      </c>
      <c r="T249" s="835">
        <f>'Раздел 1'!R276</f>
        <v>0</v>
      </c>
      <c r="U249" s="836">
        <v>0</v>
      </c>
      <c r="V249" s="837">
        <f t="shared" si="11"/>
        <v>0</v>
      </c>
      <c r="W249" s="838"/>
      <c r="X249" s="839"/>
      <c r="Y249" s="840"/>
    </row>
    <row r="250" spans="1:25" s="841" customFormat="1" ht="24.75" customHeight="1" x14ac:dyDescent="0.25">
      <c r="A250" s="842" t="str">
        <f>'Раздел 1'!C277</f>
        <v>925</v>
      </c>
      <c r="B250" s="827" t="str">
        <f>'Раздел 1'!D277</f>
        <v>07</v>
      </c>
      <c r="C250" s="827" t="str">
        <f>'Раздел 1'!E277</f>
        <v>02</v>
      </c>
      <c r="D250" s="827" t="str">
        <f>'Раздел 1'!F277</f>
        <v>02</v>
      </c>
      <c r="E250" s="827" t="str">
        <f>'Раздел 1'!G277</f>
        <v>1</v>
      </c>
      <c r="F250" s="827" t="str">
        <f>'Раздел 1'!H277</f>
        <v>02</v>
      </c>
      <c r="G250" s="827" t="str">
        <f>'Раздел 1'!I277</f>
        <v>00590</v>
      </c>
      <c r="H250" s="828" t="str">
        <f>'Раздел 1'!J277</f>
        <v>119</v>
      </c>
      <c r="I250" s="829" t="str">
        <f>'Раздел 1'!K277</f>
        <v>349.00.00</v>
      </c>
      <c r="J250" s="829" t="str">
        <f>'Раздел 1'!L277</f>
        <v>000</v>
      </c>
      <c r="K250" s="829" t="str">
        <f>'Раздел 1'!M277</f>
        <v>71.02.00</v>
      </c>
      <c r="L250" s="829" t="str">
        <f>'Раздел 1'!N277</f>
        <v>001.01.0001</v>
      </c>
      <c r="M250" s="829" t="str">
        <f>'Раздел 1'!O277</f>
        <v>50.01.00</v>
      </c>
      <c r="N250" s="832">
        <f>'Раздел 1'!P277</f>
        <v>0</v>
      </c>
      <c r="O250" s="830">
        <v>0</v>
      </c>
      <c r="P250" s="831">
        <f t="shared" si="9"/>
        <v>0</v>
      </c>
      <c r="Q250" s="832">
        <f>'Раздел 1'!Q277</f>
        <v>0</v>
      </c>
      <c r="R250" s="833">
        <v>0</v>
      </c>
      <c r="S250" s="834">
        <f t="shared" si="10"/>
        <v>0</v>
      </c>
      <c r="T250" s="835">
        <f>'Раздел 1'!R277</f>
        <v>0</v>
      </c>
      <c r="U250" s="836">
        <v>0</v>
      </c>
      <c r="V250" s="837">
        <f t="shared" si="11"/>
        <v>0</v>
      </c>
      <c r="W250" s="838"/>
      <c r="X250" s="839"/>
      <c r="Y250" s="840"/>
    </row>
    <row r="251" spans="1:25" s="841" customFormat="1" ht="24.75" customHeight="1" x14ac:dyDescent="0.25">
      <c r="A251" s="842" t="str">
        <f>'Раздел 1'!C278</f>
        <v>925</v>
      </c>
      <c r="B251" s="827" t="str">
        <f>'Раздел 1'!D278</f>
        <v>07</v>
      </c>
      <c r="C251" s="827" t="str">
        <f>'Раздел 1'!E278</f>
        <v>02</v>
      </c>
      <c r="D251" s="827" t="str">
        <f>'Раздел 1'!F278</f>
        <v>02</v>
      </c>
      <c r="E251" s="827" t="str">
        <f>'Раздел 1'!G278</f>
        <v>1</v>
      </c>
      <c r="F251" s="827" t="str">
        <f>'Раздел 1'!H278</f>
        <v>02</v>
      </c>
      <c r="G251" s="827" t="str">
        <f>'Раздел 1'!I278</f>
        <v>00590</v>
      </c>
      <c r="H251" s="828" t="str">
        <f>'Раздел 1'!J278</f>
        <v>119</v>
      </c>
      <c r="I251" s="829" t="str">
        <f>'Раздел 1'!K278</f>
        <v>349.00.00</v>
      </c>
      <c r="J251" s="829" t="str">
        <f>'Раздел 1'!L278</f>
        <v>000</v>
      </c>
      <c r="K251" s="829" t="str">
        <f>'Раздел 1'!M278</f>
        <v>00.00.00</v>
      </c>
      <c r="L251" s="829" t="str">
        <f>'Раздел 1'!N278</f>
        <v>х</v>
      </c>
      <c r="M251" s="829" t="str">
        <f>'Раздел 1'!O278</f>
        <v>20.00.02</v>
      </c>
      <c r="N251" s="832">
        <f>'Раздел 1'!P278</f>
        <v>0</v>
      </c>
      <c r="O251" s="830">
        <v>0</v>
      </c>
      <c r="P251" s="831">
        <f t="shared" si="9"/>
        <v>0</v>
      </c>
      <c r="Q251" s="832">
        <f>'Раздел 1'!Q278</f>
        <v>0</v>
      </c>
      <c r="R251" s="833">
        <v>0</v>
      </c>
      <c r="S251" s="834">
        <f t="shared" si="10"/>
        <v>0</v>
      </c>
      <c r="T251" s="835">
        <f>'Раздел 1'!R278</f>
        <v>0</v>
      </c>
      <c r="U251" s="836">
        <v>0</v>
      </c>
      <c r="V251" s="837">
        <f t="shared" si="11"/>
        <v>0</v>
      </c>
      <c r="W251" s="838"/>
      <c r="X251" s="839"/>
      <c r="Y251" s="840"/>
    </row>
    <row r="252" spans="1:25" s="841" customFormat="1" ht="24.75" customHeight="1" x14ac:dyDescent="0.25">
      <c r="A252" s="842" t="str">
        <f>'Раздел 1'!C279</f>
        <v>925</v>
      </c>
      <c r="B252" s="827" t="str">
        <f>'Раздел 1'!D279</f>
        <v>07</v>
      </c>
      <c r="C252" s="827" t="str">
        <f>'Раздел 1'!E279</f>
        <v>02</v>
      </c>
      <c r="D252" s="827" t="str">
        <f>'Раздел 1'!F279</f>
        <v>02</v>
      </c>
      <c r="E252" s="827" t="str">
        <f>'Раздел 1'!G279</f>
        <v>1</v>
      </c>
      <c r="F252" s="827" t="str">
        <f>'Раздел 1'!H279</f>
        <v>02</v>
      </c>
      <c r="G252" s="827" t="str">
        <f>'Раздел 1'!I279</f>
        <v>60860</v>
      </c>
      <c r="H252" s="828" t="str">
        <f>'Раздел 1'!J279</f>
        <v>119</v>
      </c>
      <c r="I252" s="829" t="str">
        <f>'Раздел 1'!K279</f>
        <v>349.00.00</v>
      </c>
      <c r="J252" s="829" t="str">
        <f>'Раздел 1'!L279</f>
        <v>000</v>
      </c>
      <c r="K252" s="829" t="str">
        <f>'Раздел 1'!M279</f>
        <v>00.00.00</v>
      </c>
      <c r="L252" s="829" t="str">
        <f>'Раздел 1'!N279</f>
        <v>001.07.0002</v>
      </c>
      <c r="M252" s="829" t="str">
        <f>'Раздел 1'!O279</f>
        <v>50.03.00</v>
      </c>
      <c r="N252" s="832">
        <f>'Раздел 1'!P279</f>
        <v>0</v>
      </c>
      <c r="O252" s="830">
        <v>0</v>
      </c>
      <c r="P252" s="831">
        <f t="shared" si="9"/>
        <v>0</v>
      </c>
      <c r="Q252" s="832">
        <f>'Раздел 1'!Q279</f>
        <v>0</v>
      </c>
      <c r="R252" s="833">
        <v>0</v>
      </c>
      <c r="S252" s="834">
        <f t="shared" si="10"/>
        <v>0</v>
      </c>
      <c r="T252" s="835">
        <f>'Раздел 1'!R279</f>
        <v>0</v>
      </c>
      <c r="U252" s="836">
        <v>0</v>
      </c>
      <c r="V252" s="837">
        <f t="shared" si="11"/>
        <v>0</v>
      </c>
      <c r="W252" s="838"/>
      <c r="X252" s="839"/>
      <c r="Y252" s="840"/>
    </row>
    <row r="253" spans="1:25" s="841" customFormat="1" ht="24.75" customHeight="1" x14ac:dyDescent="0.25">
      <c r="A253" s="842" t="str">
        <f>'Раздел 1'!C280</f>
        <v>925</v>
      </c>
      <c r="B253" s="827" t="str">
        <f>'Раздел 1'!D280</f>
        <v>07</v>
      </c>
      <c r="C253" s="827" t="str">
        <f>'Раздел 1'!E280</f>
        <v>03</v>
      </c>
      <c r="D253" s="827" t="str">
        <f>'Раздел 1'!F280</f>
        <v>02</v>
      </c>
      <c r="E253" s="827" t="str">
        <f>'Раздел 1'!G280</f>
        <v>2</v>
      </c>
      <c r="F253" s="827" t="str">
        <f>'Раздел 1'!H280</f>
        <v>01</v>
      </c>
      <c r="G253" s="827" t="str">
        <f>'Раздел 1'!I280</f>
        <v>60860</v>
      </c>
      <c r="H253" s="828" t="str">
        <f>'Раздел 1'!J280</f>
        <v>119</v>
      </c>
      <c r="I253" s="829" t="str">
        <f>'Раздел 1'!K280</f>
        <v>349.00.00</v>
      </c>
      <c r="J253" s="829" t="str">
        <f>'Раздел 1'!L280</f>
        <v>000</v>
      </c>
      <c r="K253" s="829" t="str">
        <f>'Раздел 1'!M280</f>
        <v>00.00.00</v>
      </c>
      <c r="L253" s="829" t="str">
        <f>'Раздел 1'!N280</f>
        <v>001.07.0002</v>
      </c>
      <c r="M253" s="829" t="str">
        <f>'Раздел 1'!O280</f>
        <v>50.03.00</v>
      </c>
      <c r="N253" s="832">
        <f>'Раздел 1'!P280</f>
        <v>0</v>
      </c>
      <c r="O253" s="830">
        <v>0</v>
      </c>
      <c r="P253" s="831">
        <f t="shared" si="9"/>
        <v>0</v>
      </c>
      <c r="Q253" s="832">
        <f>'Раздел 1'!Q280</f>
        <v>0</v>
      </c>
      <c r="R253" s="833">
        <v>0</v>
      </c>
      <c r="S253" s="834">
        <f t="shared" si="10"/>
        <v>0</v>
      </c>
      <c r="T253" s="835">
        <f>'Раздел 1'!R280</f>
        <v>0</v>
      </c>
      <c r="U253" s="836">
        <v>0</v>
      </c>
      <c r="V253" s="837">
        <f t="shared" si="11"/>
        <v>0</v>
      </c>
      <c r="W253" s="838"/>
      <c r="X253" s="839"/>
      <c r="Y253" s="840"/>
    </row>
    <row r="254" spans="1:25" s="841" customFormat="1" ht="24.75" customHeight="1" x14ac:dyDescent="0.25">
      <c r="A254" s="842" t="str">
        <f>'Раздел 1'!C281</f>
        <v>х</v>
      </c>
      <c r="B254" s="827">
        <f>'Раздел 1'!D281</f>
        <v>0</v>
      </c>
      <c r="C254" s="827">
        <f>'Раздел 1'!E281</f>
        <v>0</v>
      </c>
      <c r="D254" s="827">
        <f>'Раздел 1'!F281</f>
        <v>0</v>
      </c>
      <c r="E254" s="827">
        <f>'Раздел 1'!G281</f>
        <v>0</v>
      </c>
      <c r="F254" s="827">
        <f>'Раздел 1'!H281</f>
        <v>0</v>
      </c>
      <c r="G254" s="827">
        <f>'Раздел 1'!I281</f>
        <v>0</v>
      </c>
      <c r="H254" s="828">
        <f>'Раздел 1'!J281</f>
        <v>0</v>
      </c>
      <c r="I254" s="829" t="str">
        <f>'Раздел 1'!K281</f>
        <v>х</v>
      </c>
      <c r="J254" s="829">
        <f>'Раздел 1'!L281</f>
        <v>0</v>
      </c>
      <c r="K254" s="829">
        <f>'Раздел 1'!M281</f>
        <v>0</v>
      </c>
      <c r="L254" s="829">
        <f>'Раздел 1'!N281</f>
        <v>0</v>
      </c>
      <c r="M254" s="829">
        <f>'Раздел 1'!O281</f>
        <v>0</v>
      </c>
      <c r="N254" s="832">
        <f>'Раздел 1'!P281</f>
        <v>34608.94</v>
      </c>
      <c r="O254" s="830">
        <v>34608.94</v>
      </c>
      <c r="P254" s="831">
        <f t="shared" si="9"/>
        <v>0</v>
      </c>
      <c r="Q254" s="832">
        <f>'Раздел 1'!Q281</f>
        <v>0</v>
      </c>
      <c r="R254" s="833">
        <v>0</v>
      </c>
      <c r="S254" s="834">
        <f t="shared" si="10"/>
        <v>0</v>
      </c>
      <c r="T254" s="835">
        <f>'Раздел 1'!R281</f>
        <v>0</v>
      </c>
      <c r="U254" s="836">
        <v>0</v>
      </c>
      <c r="V254" s="837">
        <f t="shared" si="11"/>
        <v>0</v>
      </c>
      <c r="W254" s="838"/>
      <c r="X254" s="839"/>
      <c r="Y254" s="840"/>
    </row>
    <row r="255" spans="1:25" s="841" customFormat="1" ht="24.75" customHeight="1" x14ac:dyDescent="0.25">
      <c r="A255" s="842" t="str">
        <f>'Раздел 1'!C282</f>
        <v>х</v>
      </c>
      <c r="B255" s="827">
        <f>'Раздел 1'!D282</f>
        <v>0</v>
      </c>
      <c r="C255" s="827">
        <f>'Раздел 1'!E282</f>
        <v>0</v>
      </c>
      <c r="D255" s="827">
        <f>'Раздел 1'!F282</f>
        <v>0</v>
      </c>
      <c r="E255" s="827">
        <f>'Раздел 1'!G282</f>
        <v>0</v>
      </c>
      <c r="F255" s="827">
        <f>'Раздел 1'!H282</f>
        <v>0</v>
      </c>
      <c r="G255" s="827">
        <f>'Раздел 1'!I282</f>
        <v>0</v>
      </c>
      <c r="H255" s="828">
        <f>'Раздел 1'!J282</f>
        <v>0</v>
      </c>
      <c r="I255" s="829" t="str">
        <f>'Раздел 1'!K282</f>
        <v>х</v>
      </c>
      <c r="J255" s="829">
        <f>'Раздел 1'!L282</f>
        <v>0</v>
      </c>
      <c r="K255" s="829">
        <f>'Раздел 1'!M282</f>
        <v>0</v>
      </c>
      <c r="L255" s="829">
        <f>'Раздел 1'!N282</f>
        <v>0</v>
      </c>
      <c r="M255" s="829">
        <f>'Раздел 1'!O282</f>
        <v>0</v>
      </c>
      <c r="N255" s="832">
        <f>'Раздел 1'!P282</f>
        <v>34608.94</v>
      </c>
      <c r="O255" s="830">
        <v>34608.94</v>
      </c>
      <c r="P255" s="831">
        <f t="shared" si="9"/>
        <v>0</v>
      </c>
      <c r="Q255" s="832">
        <f>'Раздел 1'!Q282</f>
        <v>0</v>
      </c>
      <c r="R255" s="833">
        <v>0</v>
      </c>
      <c r="S255" s="834">
        <f t="shared" si="10"/>
        <v>0</v>
      </c>
      <c r="T255" s="835">
        <f>'Раздел 1'!R282</f>
        <v>0</v>
      </c>
      <c r="U255" s="836">
        <v>0</v>
      </c>
      <c r="V255" s="837">
        <f t="shared" si="11"/>
        <v>0</v>
      </c>
      <c r="W255" s="838"/>
      <c r="X255" s="839"/>
      <c r="Y255" s="840"/>
    </row>
    <row r="256" spans="1:25" s="841" customFormat="1" ht="24.75" customHeight="1" x14ac:dyDescent="0.25">
      <c r="A256" s="842" t="str">
        <f>'Раздел 1'!C283</f>
        <v>х</v>
      </c>
      <c r="B256" s="827">
        <f>'Раздел 1'!D283</f>
        <v>0</v>
      </c>
      <c r="C256" s="827">
        <f>'Раздел 1'!E283</f>
        <v>0</v>
      </c>
      <c r="D256" s="827">
        <f>'Раздел 1'!F283</f>
        <v>0</v>
      </c>
      <c r="E256" s="827">
        <f>'Раздел 1'!G283</f>
        <v>0</v>
      </c>
      <c r="F256" s="827">
        <f>'Раздел 1'!H283</f>
        <v>0</v>
      </c>
      <c r="G256" s="827">
        <f>'Раздел 1'!I283</f>
        <v>0</v>
      </c>
      <c r="H256" s="828">
        <f>'Раздел 1'!J283</f>
        <v>0</v>
      </c>
      <c r="I256" s="829" t="str">
        <f>'Раздел 1'!K283</f>
        <v>х</v>
      </c>
      <c r="J256" s="829">
        <f>'Раздел 1'!L283</f>
        <v>0</v>
      </c>
      <c r="K256" s="829">
        <f>'Раздел 1'!M283</f>
        <v>0</v>
      </c>
      <c r="L256" s="829">
        <f>'Раздел 1'!N283</f>
        <v>0</v>
      </c>
      <c r="M256" s="829">
        <f>'Раздел 1'!O283</f>
        <v>0</v>
      </c>
      <c r="N256" s="832">
        <f>'Раздел 1'!P283</f>
        <v>34608.94</v>
      </c>
      <c r="O256" s="830">
        <v>34608.94</v>
      </c>
      <c r="P256" s="831">
        <f t="shared" si="9"/>
        <v>0</v>
      </c>
      <c r="Q256" s="832">
        <f>'Раздел 1'!Q283</f>
        <v>0</v>
      </c>
      <c r="R256" s="833">
        <v>0</v>
      </c>
      <c r="S256" s="834">
        <f t="shared" si="10"/>
        <v>0</v>
      </c>
      <c r="T256" s="835">
        <f>'Раздел 1'!R283</f>
        <v>0</v>
      </c>
      <c r="U256" s="836">
        <v>0</v>
      </c>
      <c r="V256" s="837">
        <f t="shared" si="11"/>
        <v>0</v>
      </c>
      <c r="W256" s="838"/>
      <c r="X256" s="839"/>
      <c r="Y256" s="840"/>
    </row>
    <row r="257" spans="1:25" s="841" customFormat="1" ht="24.75" customHeight="1" x14ac:dyDescent="0.25">
      <c r="A257" s="842" t="str">
        <f>'Раздел 1'!C284</f>
        <v>925</v>
      </c>
      <c r="B257" s="827" t="str">
        <f>'Раздел 1'!D284</f>
        <v>07</v>
      </c>
      <c r="C257" s="827" t="str">
        <f>'Раздел 1'!E284</f>
        <v>02</v>
      </c>
      <c r="D257" s="827" t="str">
        <f>'Раздел 1'!F284</f>
        <v>02</v>
      </c>
      <c r="E257" s="827" t="str">
        <f>'Раздел 1'!G284</f>
        <v>1</v>
      </c>
      <c r="F257" s="827" t="str">
        <f>'Раздел 1'!H284</f>
        <v>02</v>
      </c>
      <c r="G257" s="827" t="str">
        <f>'Раздел 1'!I284</f>
        <v>10210</v>
      </c>
      <c r="H257" s="828" t="str">
        <f>'Раздел 1'!J284</f>
        <v>321</v>
      </c>
      <c r="I257" s="829" t="str">
        <f>'Раздел 1'!K284</f>
        <v>262.00.00</v>
      </c>
      <c r="J257" s="829" t="str">
        <f>'Раздел 1'!L284</f>
        <v>000</v>
      </c>
      <c r="K257" s="829" t="str">
        <f>'Раздел 1'!M284</f>
        <v>00.00.00</v>
      </c>
      <c r="L257" s="829" t="str">
        <f>'Раздел 1'!N284</f>
        <v>020.00.0031</v>
      </c>
      <c r="M257" s="829" t="str">
        <f>'Раздел 1'!O284</f>
        <v>60.01.00</v>
      </c>
      <c r="N257" s="832">
        <f>'Раздел 1'!P284</f>
        <v>34608.94</v>
      </c>
      <c r="O257" s="830">
        <v>34608.94</v>
      </c>
      <c r="P257" s="831">
        <f t="shared" si="9"/>
        <v>0</v>
      </c>
      <c r="Q257" s="832">
        <f>'Раздел 1'!Q284</f>
        <v>0</v>
      </c>
      <c r="R257" s="833">
        <v>0</v>
      </c>
      <c r="S257" s="834">
        <f t="shared" si="10"/>
        <v>0</v>
      </c>
      <c r="T257" s="835">
        <f>'Раздел 1'!R284</f>
        <v>0</v>
      </c>
      <c r="U257" s="836">
        <v>0</v>
      </c>
      <c r="V257" s="837">
        <f t="shared" si="11"/>
        <v>0</v>
      </c>
      <c r="W257" s="838"/>
      <c r="X257" s="839"/>
      <c r="Y257" s="840"/>
    </row>
    <row r="258" spans="1:25" s="841" customFormat="1" ht="24.75" customHeight="1" x14ac:dyDescent="0.25">
      <c r="A258" s="842" t="str">
        <f>'Раздел 1'!C285</f>
        <v>925</v>
      </c>
      <c r="B258" s="827" t="str">
        <f>'Раздел 1'!D285</f>
        <v>07</v>
      </c>
      <c r="C258" s="827" t="str">
        <f>'Раздел 1'!E285</f>
        <v>02</v>
      </c>
      <c r="D258" s="827" t="str">
        <f>'Раздел 1'!F285</f>
        <v>02</v>
      </c>
      <c r="E258" s="827" t="str">
        <f>'Раздел 1'!G285</f>
        <v>1</v>
      </c>
      <c r="F258" s="827" t="str">
        <f>'Раздел 1'!H285</f>
        <v>02</v>
      </c>
      <c r="G258" s="827" t="str">
        <f>'Раздел 1'!I285</f>
        <v>00590</v>
      </c>
      <c r="H258" s="828" t="str">
        <f>'Раздел 1'!J285</f>
        <v>321</v>
      </c>
      <c r="I258" s="829" t="str">
        <f>'Раздел 1'!K285</f>
        <v>264.00.00</v>
      </c>
      <c r="J258" s="829" t="str">
        <f>'Раздел 1'!L285</f>
        <v>000</v>
      </c>
      <c r="K258" s="829" t="str">
        <f>'Раздел 1'!M285</f>
        <v>00.00.00</v>
      </c>
      <c r="L258" s="829" t="str">
        <f>'Раздел 1'!N285</f>
        <v>х</v>
      </c>
      <c r="M258" s="829" t="str">
        <f>'Раздел 1'!O285</f>
        <v>20.00.02</v>
      </c>
      <c r="N258" s="832">
        <f>'Раздел 1'!P285</f>
        <v>0</v>
      </c>
      <c r="O258" s="830">
        <v>0</v>
      </c>
      <c r="P258" s="831">
        <f t="shared" si="9"/>
        <v>0</v>
      </c>
      <c r="Q258" s="832">
        <f>'Раздел 1'!Q285</f>
        <v>0</v>
      </c>
      <c r="R258" s="833">
        <v>0</v>
      </c>
      <c r="S258" s="834">
        <f t="shared" si="10"/>
        <v>0</v>
      </c>
      <c r="T258" s="835">
        <f>'Раздел 1'!R285</f>
        <v>0</v>
      </c>
      <c r="U258" s="836">
        <v>0</v>
      </c>
      <c r="V258" s="837">
        <f t="shared" si="11"/>
        <v>0</v>
      </c>
      <c r="W258" s="838"/>
      <c r="X258" s="839"/>
      <c r="Y258" s="840"/>
    </row>
    <row r="259" spans="1:25" s="841" customFormat="1" ht="24.75" customHeight="1" x14ac:dyDescent="0.25">
      <c r="A259" s="842" t="str">
        <f>'Раздел 1'!C286</f>
        <v>925</v>
      </c>
      <c r="B259" s="827" t="str">
        <f>'Раздел 1'!D286</f>
        <v>07</v>
      </c>
      <c r="C259" s="827" t="str">
        <f>'Раздел 1'!E286</f>
        <v>02</v>
      </c>
      <c r="D259" s="827" t="str">
        <f>'Раздел 1'!F286</f>
        <v>02</v>
      </c>
      <c r="E259" s="827" t="str">
        <f>'Раздел 1'!G286</f>
        <v>1</v>
      </c>
      <c r="F259" s="827" t="str">
        <f>'Раздел 1'!H286</f>
        <v>02</v>
      </c>
      <c r="G259" s="827" t="str">
        <f>'Раздел 1'!I286</f>
        <v>00590</v>
      </c>
      <c r="H259" s="828" t="str">
        <f>'Раздел 1'!J286</f>
        <v>321</v>
      </c>
      <c r="I259" s="829" t="str">
        <f>'Раздел 1'!K286</f>
        <v>264.00.00</v>
      </c>
      <c r="J259" s="829" t="str">
        <f>'Раздел 1'!L286</f>
        <v>001</v>
      </c>
      <c r="K259" s="829" t="str">
        <f>'Раздел 1'!M286</f>
        <v>00.00.00</v>
      </c>
      <c r="L259" s="829" t="str">
        <f>'Раздел 1'!N286</f>
        <v>х</v>
      </c>
      <c r="M259" s="829" t="str">
        <f>'Раздел 1'!O286</f>
        <v>20.00.02</v>
      </c>
      <c r="N259" s="832">
        <f>'Раздел 1'!P286</f>
        <v>0</v>
      </c>
      <c r="O259" s="830">
        <v>0</v>
      </c>
      <c r="P259" s="831">
        <f t="shared" si="9"/>
        <v>0</v>
      </c>
      <c r="Q259" s="832">
        <f>'Раздел 1'!Q286</f>
        <v>0</v>
      </c>
      <c r="R259" s="833">
        <v>0</v>
      </c>
      <c r="S259" s="834">
        <f t="shared" si="10"/>
        <v>0</v>
      </c>
      <c r="T259" s="835">
        <f>'Раздел 1'!R286</f>
        <v>0</v>
      </c>
      <c r="U259" s="836">
        <v>0</v>
      </c>
      <c r="V259" s="837">
        <f t="shared" si="11"/>
        <v>0</v>
      </c>
      <c r="W259" s="838"/>
      <c r="X259" s="839"/>
      <c r="Y259" s="840"/>
    </row>
    <row r="260" spans="1:25" s="841" customFormat="1" ht="24.75" customHeight="1" x14ac:dyDescent="0.25">
      <c r="A260" s="842" t="str">
        <f>'Раздел 1'!C287</f>
        <v>925</v>
      </c>
      <c r="B260" s="827" t="str">
        <f>'Раздел 1'!D287</f>
        <v>07</v>
      </c>
      <c r="C260" s="827" t="str">
        <f>'Раздел 1'!E287</f>
        <v>02</v>
      </c>
      <c r="D260" s="827" t="str">
        <f>'Раздел 1'!F287</f>
        <v>02</v>
      </c>
      <c r="E260" s="827" t="str">
        <f>'Раздел 1'!G287</f>
        <v>1</v>
      </c>
      <c r="F260" s="827" t="str">
        <f>'Раздел 1'!H287</f>
        <v>02</v>
      </c>
      <c r="G260" s="827" t="str">
        <f>'Раздел 1'!I287</f>
        <v>00590</v>
      </c>
      <c r="H260" s="828" t="str">
        <f>'Раздел 1'!J287</f>
        <v>321</v>
      </c>
      <c r="I260" s="829" t="str">
        <f>'Раздел 1'!K287</f>
        <v>264.00.00</v>
      </c>
      <c r="J260" s="829" t="str">
        <f>'Раздел 1'!L287</f>
        <v>000</v>
      </c>
      <c r="K260" s="829" t="str">
        <f>'Раздел 1'!M287</f>
        <v>00.00.00</v>
      </c>
      <c r="L260" s="829" t="str">
        <f>'Раздел 1'!N287</f>
        <v>х</v>
      </c>
      <c r="M260" s="829" t="str">
        <f>'Раздел 1'!O287</f>
        <v>20.00.03</v>
      </c>
      <c r="N260" s="832">
        <f>'Раздел 1'!P287</f>
        <v>0</v>
      </c>
      <c r="O260" s="830">
        <v>0</v>
      </c>
      <c r="P260" s="831">
        <f t="shared" si="9"/>
        <v>0</v>
      </c>
      <c r="Q260" s="832">
        <f>'Раздел 1'!Q287</f>
        <v>0</v>
      </c>
      <c r="R260" s="833">
        <v>0</v>
      </c>
      <c r="S260" s="834">
        <f t="shared" si="10"/>
        <v>0</v>
      </c>
      <c r="T260" s="835">
        <f>'Раздел 1'!R287</f>
        <v>0</v>
      </c>
      <c r="U260" s="836">
        <v>0</v>
      </c>
      <c r="V260" s="837">
        <f t="shared" si="11"/>
        <v>0</v>
      </c>
      <c r="W260" s="838"/>
      <c r="X260" s="839"/>
      <c r="Y260" s="840"/>
    </row>
    <row r="261" spans="1:25" s="841" customFormat="1" ht="24.75" customHeight="1" x14ac:dyDescent="0.25">
      <c r="A261" s="842" t="str">
        <f>'Раздел 1'!C288</f>
        <v>925</v>
      </c>
      <c r="B261" s="827" t="str">
        <f>'Раздел 1'!D288</f>
        <v>07</v>
      </c>
      <c r="C261" s="827" t="str">
        <f>'Раздел 1'!E288</f>
        <v>02</v>
      </c>
      <c r="D261" s="827" t="str">
        <f>'Раздел 1'!F288</f>
        <v>02</v>
      </c>
      <c r="E261" s="827" t="str">
        <f>'Раздел 1'!G288</f>
        <v>1</v>
      </c>
      <c r="F261" s="827" t="str">
        <f>'Раздел 1'!H288</f>
        <v>02</v>
      </c>
      <c r="G261" s="827" t="str">
        <f>'Раздел 1'!I288</f>
        <v>00590</v>
      </c>
      <c r="H261" s="828" t="str">
        <f>'Раздел 1'!J288</f>
        <v>321</v>
      </c>
      <c r="I261" s="829" t="str">
        <f>'Раздел 1'!K288</f>
        <v>264.00.00</v>
      </c>
      <c r="J261" s="829" t="str">
        <f>'Раздел 1'!L288</f>
        <v>000</v>
      </c>
      <c r="K261" s="829" t="str">
        <f>'Раздел 1'!M288</f>
        <v>00.00.00</v>
      </c>
      <c r="L261" s="829" t="str">
        <f>'Раздел 1'!N288</f>
        <v>х</v>
      </c>
      <c r="M261" s="829" t="str">
        <f>'Раздел 1'!O288</f>
        <v>20.00.04</v>
      </c>
      <c r="N261" s="832">
        <f>'Раздел 1'!P288</f>
        <v>0</v>
      </c>
      <c r="O261" s="830">
        <v>0</v>
      </c>
      <c r="P261" s="831">
        <f t="shared" si="9"/>
        <v>0</v>
      </c>
      <c r="Q261" s="832">
        <f>'Раздел 1'!Q288</f>
        <v>0</v>
      </c>
      <c r="R261" s="833">
        <v>0</v>
      </c>
      <c r="S261" s="834">
        <f t="shared" si="10"/>
        <v>0</v>
      </c>
      <c r="T261" s="835">
        <f>'Раздел 1'!R288</f>
        <v>0</v>
      </c>
      <c r="U261" s="836">
        <v>0</v>
      </c>
      <c r="V261" s="837">
        <f t="shared" si="11"/>
        <v>0</v>
      </c>
      <c r="W261" s="838"/>
      <c r="X261" s="839"/>
      <c r="Y261" s="840"/>
    </row>
    <row r="262" spans="1:25" s="841" customFormat="1" ht="24.75" customHeight="1" x14ac:dyDescent="0.25">
      <c r="A262" s="842" t="str">
        <f>'Раздел 1'!C289</f>
        <v>925</v>
      </c>
      <c r="B262" s="827" t="str">
        <f>'Раздел 1'!D289</f>
        <v>07</v>
      </c>
      <c r="C262" s="827" t="str">
        <f>'Раздел 1'!E289</f>
        <v>02</v>
      </c>
      <c r="D262" s="827" t="str">
        <f>'Раздел 1'!F289</f>
        <v>02</v>
      </c>
      <c r="E262" s="827" t="str">
        <f>'Раздел 1'!G289</f>
        <v>1</v>
      </c>
      <c r="F262" s="827" t="str">
        <f>'Раздел 1'!H289</f>
        <v>02</v>
      </c>
      <c r="G262" s="827" t="str">
        <f>'Раздел 1'!I289</f>
        <v>00590</v>
      </c>
      <c r="H262" s="828" t="str">
        <f>'Раздел 1'!J289</f>
        <v>321</v>
      </c>
      <c r="I262" s="829" t="str">
        <f>'Раздел 1'!K289</f>
        <v>264.00.00</v>
      </c>
      <c r="J262" s="829" t="str">
        <f>'Раздел 1'!L289</f>
        <v>000</v>
      </c>
      <c r="K262" s="829" t="str">
        <f>'Раздел 1'!M289</f>
        <v>71.02.00</v>
      </c>
      <c r="L262" s="829" t="str">
        <f>'Раздел 1'!N289</f>
        <v>001.01.0001</v>
      </c>
      <c r="M262" s="829" t="str">
        <f>'Раздел 1'!O289</f>
        <v>50.01.00</v>
      </c>
      <c r="N262" s="832">
        <f>'Раздел 1'!P289</f>
        <v>0</v>
      </c>
      <c r="O262" s="830">
        <v>0</v>
      </c>
      <c r="P262" s="831">
        <f t="shared" si="9"/>
        <v>0</v>
      </c>
      <c r="Q262" s="832">
        <f>'Раздел 1'!Q289</f>
        <v>0</v>
      </c>
      <c r="R262" s="833">
        <v>0</v>
      </c>
      <c r="S262" s="834">
        <f t="shared" si="10"/>
        <v>0</v>
      </c>
      <c r="T262" s="835">
        <f>'Раздел 1'!R289</f>
        <v>0</v>
      </c>
      <c r="U262" s="836">
        <v>0</v>
      </c>
      <c r="V262" s="837">
        <f t="shared" si="11"/>
        <v>0</v>
      </c>
      <c r="W262" s="838"/>
      <c r="X262" s="839"/>
      <c r="Y262" s="840"/>
    </row>
    <row r="263" spans="1:25" s="841" customFormat="1" ht="24.75" customHeight="1" x14ac:dyDescent="0.25">
      <c r="A263" s="842" t="str">
        <f>'Раздел 1'!C290</f>
        <v>925</v>
      </c>
      <c r="B263" s="827" t="str">
        <f>'Раздел 1'!D290</f>
        <v>07</v>
      </c>
      <c r="C263" s="827" t="str">
        <f>'Раздел 1'!E290</f>
        <v>02</v>
      </c>
      <c r="D263" s="827" t="str">
        <f>'Раздел 1'!F290</f>
        <v>02</v>
      </c>
      <c r="E263" s="827" t="str">
        <f>'Раздел 1'!G290</f>
        <v>1</v>
      </c>
      <c r="F263" s="827" t="str">
        <f>'Раздел 1'!H290</f>
        <v>02</v>
      </c>
      <c r="G263" s="827" t="str">
        <f>'Раздел 1'!I290</f>
        <v>00590</v>
      </c>
      <c r="H263" s="828" t="str">
        <f>'Раздел 1'!J290</f>
        <v>321</v>
      </c>
      <c r="I263" s="829" t="str">
        <f>'Раздел 1'!K290</f>
        <v>264.00.00</v>
      </c>
      <c r="J263" s="829" t="str">
        <f>'Раздел 1'!L290</f>
        <v>001</v>
      </c>
      <c r="K263" s="829" t="str">
        <f>'Раздел 1'!M290</f>
        <v>00.00.00</v>
      </c>
      <c r="L263" s="829" t="str">
        <f>'Раздел 1'!N290</f>
        <v>х</v>
      </c>
      <c r="M263" s="829" t="str">
        <f>'Раздел 1'!O290</f>
        <v>50.01.00</v>
      </c>
      <c r="N263" s="832">
        <f>'Раздел 1'!P290</f>
        <v>0</v>
      </c>
      <c r="O263" s="830">
        <v>0</v>
      </c>
      <c r="P263" s="831">
        <f t="shared" si="9"/>
        <v>0</v>
      </c>
      <c r="Q263" s="832">
        <f>'Раздел 1'!Q290</f>
        <v>0</v>
      </c>
      <c r="R263" s="833">
        <v>0</v>
      </c>
      <c r="S263" s="834">
        <f t="shared" si="10"/>
        <v>0</v>
      </c>
      <c r="T263" s="835">
        <f>'Раздел 1'!R290</f>
        <v>0</v>
      </c>
      <c r="U263" s="836">
        <v>0</v>
      </c>
      <c r="V263" s="837">
        <f t="shared" si="11"/>
        <v>0</v>
      </c>
      <c r="W263" s="838"/>
      <c r="X263" s="839"/>
      <c r="Y263" s="840"/>
    </row>
    <row r="264" spans="1:25" s="841" customFormat="1" ht="24.75" customHeight="1" x14ac:dyDescent="0.25">
      <c r="A264" s="842" t="str">
        <f>'Раздел 1'!C291</f>
        <v>925</v>
      </c>
      <c r="B264" s="827" t="str">
        <f>'Раздел 1'!D291</f>
        <v>07</v>
      </c>
      <c r="C264" s="827" t="str">
        <f>'Раздел 1'!E291</f>
        <v>02</v>
      </c>
      <c r="D264" s="827" t="str">
        <f>'Раздел 1'!F291</f>
        <v>02</v>
      </c>
      <c r="E264" s="827" t="str">
        <f>'Раздел 1'!G291</f>
        <v>1</v>
      </c>
      <c r="F264" s="827" t="str">
        <f>'Раздел 1'!H291</f>
        <v>02</v>
      </c>
      <c r="G264" s="827" t="str">
        <f>'Раздел 1'!I291</f>
        <v>60860</v>
      </c>
      <c r="H264" s="828" t="str">
        <f>'Раздел 1'!J291</f>
        <v>321</v>
      </c>
      <c r="I264" s="829" t="str">
        <f>'Раздел 1'!K291</f>
        <v>264.00.00</v>
      </c>
      <c r="J264" s="829" t="str">
        <f>'Раздел 1'!L291</f>
        <v>000</v>
      </c>
      <c r="K264" s="829" t="str">
        <f>'Раздел 1'!M291</f>
        <v>00.00.00</v>
      </c>
      <c r="L264" s="829" t="str">
        <f>'Раздел 1'!N291</f>
        <v>001.07.0002</v>
      </c>
      <c r="M264" s="829" t="str">
        <f>'Раздел 1'!O291</f>
        <v>50.03.00</v>
      </c>
      <c r="N264" s="832">
        <f>'Раздел 1'!P291</f>
        <v>0</v>
      </c>
      <c r="O264" s="830">
        <v>0</v>
      </c>
      <c r="P264" s="831">
        <f t="shared" si="9"/>
        <v>0</v>
      </c>
      <c r="Q264" s="832">
        <f>'Раздел 1'!Q291</f>
        <v>0</v>
      </c>
      <c r="R264" s="833">
        <v>0</v>
      </c>
      <c r="S264" s="834">
        <f t="shared" si="10"/>
        <v>0</v>
      </c>
      <c r="T264" s="835">
        <f>'Раздел 1'!R291</f>
        <v>0</v>
      </c>
      <c r="U264" s="836">
        <v>0</v>
      </c>
      <c r="V264" s="837">
        <f t="shared" si="11"/>
        <v>0</v>
      </c>
      <c r="W264" s="838"/>
      <c r="X264" s="839"/>
      <c r="Y264" s="840"/>
    </row>
    <row r="265" spans="1:25" s="841" customFormat="1" ht="24.75" customHeight="1" x14ac:dyDescent="0.25">
      <c r="A265" s="842" t="str">
        <f>'Раздел 1'!C292</f>
        <v>925</v>
      </c>
      <c r="B265" s="827" t="str">
        <f>'Раздел 1'!D292</f>
        <v>07</v>
      </c>
      <c r="C265" s="827" t="str">
        <f>'Раздел 1'!E292</f>
        <v>02</v>
      </c>
      <c r="D265" s="827" t="str">
        <f>'Раздел 1'!F292</f>
        <v>02</v>
      </c>
      <c r="E265" s="827" t="str">
        <f>'Раздел 1'!G292</f>
        <v>1</v>
      </c>
      <c r="F265" s="827" t="str">
        <f>'Раздел 1'!H292</f>
        <v>02</v>
      </c>
      <c r="G265" s="827" t="str">
        <f>'Раздел 1'!I292</f>
        <v>60860</v>
      </c>
      <c r="H265" s="828" t="str">
        <f>'Раздел 1'!J292</f>
        <v>321</v>
      </c>
      <c r="I265" s="829" t="str">
        <f>'Раздел 1'!K292</f>
        <v>264.00.00</v>
      </c>
      <c r="J265" s="829" t="str">
        <f>'Раздел 1'!L292</f>
        <v>001</v>
      </c>
      <c r="K265" s="829" t="str">
        <f>'Раздел 1'!M292</f>
        <v>00.00.00</v>
      </c>
      <c r="L265" s="829" t="str">
        <f>'Раздел 1'!N292</f>
        <v>х</v>
      </c>
      <c r="M265" s="829" t="str">
        <f>'Раздел 1'!O292</f>
        <v>50.03.00</v>
      </c>
      <c r="N265" s="832">
        <f>'Раздел 1'!P292</f>
        <v>0</v>
      </c>
      <c r="O265" s="830">
        <v>0</v>
      </c>
      <c r="P265" s="831">
        <f t="shared" si="9"/>
        <v>0</v>
      </c>
      <c r="Q265" s="832">
        <f>'Раздел 1'!Q292</f>
        <v>0</v>
      </c>
      <c r="R265" s="833">
        <v>0</v>
      </c>
      <c r="S265" s="834">
        <f t="shared" si="10"/>
        <v>0</v>
      </c>
      <c r="T265" s="835">
        <f>'Раздел 1'!R292</f>
        <v>0</v>
      </c>
      <c r="U265" s="836">
        <v>0</v>
      </c>
      <c r="V265" s="837">
        <f t="shared" si="11"/>
        <v>0</v>
      </c>
      <c r="W265" s="838"/>
      <c r="X265" s="839"/>
      <c r="Y265" s="840"/>
    </row>
    <row r="266" spans="1:25" s="841" customFormat="1" ht="24.75" customHeight="1" x14ac:dyDescent="0.25">
      <c r="A266" s="842" t="str">
        <f>'Раздел 1'!C293</f>
        <v>925</v>
      </c>
      <c r="B266" s="827" t="str">
        <f>'Раздел 1'!D293</f>
        <v>07</v>
      </c>
      <c r="C266" s="827" t="str">
        <f>'Раздел 1'!E293</f>
        <v>03</v>
      </c>
      <c r="D266" s="827" t="str">
        <f>'Раздел 1'!F293</f>
        <v>02</v>
      </c>
      <c r="E266" s="827" t="str">
        <f>'Раздел 1'!G293</f>
        <v>2</v>
      </c>
      <c r="F266" s="827" t="str">
        <f>'Раздел 1'!H293</f>
        <v>01</v>
      </c>
      <c r="G266" s="827" t="str">
        <f>'Раздел 1'!I293</f>
        <v>60860</v>
      </c>
      <c r="H266" s="828" t="str">
        <f>'Раздел 1'!J293</f>
        <v>321</v>
      </c>
      <c r="I266" s="829" t="str">
        <f>'Раздел 1'!K293</f>
        <v>264.00.00</v>
      </c>
      <c r="J266" s="829" t="str">
        <f>'Раздел 1'!L293</f>
        <v>000</v>
      </c>
      <c r="K266" s="829" t="str">
        <f>'Раздел 1'!M293</f>
        <v>00.00.00</v>
      </c>
      <c r="L266" s="829" t="str">
        <f>'Раздел 1'!N293</f>
        <v>001.07.0002</v>
      </c>
      <c r="M266" s="829" t="str">
        <f>'Раздел 1'!O293</f>
        <v>50.03.00</v>
      </c>
      <c r="N266" s="832">
        <f>'Раздел 1'!P293</f>
        <v>0</v>
      </c>
      <c r="O266" s="830">
        <v>0</v>
      </c>
      <c r="P266" s="831">
        <f t="shared" ref="P266:P329" si="12">N266-O266</f>
        <v>0</v>
      </c>
      <c r="Q266" s="832">
        <f>'Раздел 1'!Q293</f>
        <v>0</v>
      </c>
      <c r="R266" s="833">
        <v>0</v>
      </c>
      <c r="S266" s="834">
        <f t="shared" ref="S266:S329" si="13">Q266-R266</f>
        <v>0</v>
      </c>
      <c r="T266" s="835">
        <f>'Раздел 1'!R293</f>
        <v>0</v>
      </c>
      <c r="U266" s="836">
        <v>0</v>
      </c>
      <c r="V266" s="837">
        <f t="shared" ref="V266:V329" si="14">T266-U266</f>
        <v>0</v>
      </c>
      <c r="W266" s="838"/>
      <c r="X266" s="839"/>
      <c r="Y266" s="840"/>
    </row>
    <row r="267" spans="1:25" s="841" customFormat="1" ht="24.75" customHeight="1" x14ac:dyDescent="0.25">
      <c r="A267" s="842" t="str">
        <f>'Раздел 1'!C294</f>
        <v>925</v>
      </c>
      <c r="B267" s="827" t="str">
        <f>'Раздел 1'!D294</f>
        <v>07</v>
      </c>
      <c r="C267" s="827" t="str">
        <f>'Раздел 1'!E294</f>
        <v>03</v>
      </c>
      <c r="D267" s="827" t="str">
        <f>'Раздел 1'!F294</f>
        <v>02</v>
      </c>
      <c r="E267" s="827" t="str">
        <f>'Раздел 1'!G294</f>
        <v>2</v>
      </c>
      <c r="F267" s="827" t="str">
        <f>'Раздел 1'!H294</f>
        <v>01</v>
      </c>
      <c r="G267" s="827" t="str">
        <f>'Раздел 1'!I294</f>
        <v>60860</v>
      </c>
      <c r="H267" s="828" t="str">
        <f>'Раздел 1'!J294</f>
        <v>321</v>
      </c>
      <c r="I267" s="829" t="str">
        <f>'Раздел 1'!K294</f>
        <v>264.00.00</v>
      </c>
      <c r="J267" s="829" t="str">
        <f>'Раздел 1'!L294</f>
        <v>001</v>
      </c>
      <c r="K267" s="829" t="str">
        <f>'Раздел 1'!M294</f>
        <v>00.00.00</v>
      </c>
      <c r="L267" s="829" t="str">
        <f>'Раздел 1'!N294</f>
        <v>х</v>
      </c>
      <c r="M267" s="829" t="str">
        <f>'Раздел 1'!O294</f>
        <v>50.03.00</v>
      </c>
      <c r="N267" s="832">
        <f>'Раздел 1'!P294</f>
        <v>0</v>
      </c>
      <c r="O267" s="830">
        <v>0</v>
      </c>
      <c r="P267" s="831">
        <f t="shared" si="12"/>
        <v>0</v>
      </c>
      <c r="Q267" s="832">
        <f>'Раздел 1'!Q294</f>
        <v>0</v>
      </c>
      <c r="R267" s="833">
        <v>0</v>
      </c>
      <c r="S267" s="834">
        <f t="shared" si="13"/>
        <v>0</v>
      </c>
      <c r="T267" s="835">
        <f>'Раздел 1'!R294</f>
        <v>0</v>
      </c>
      <c r="U267" s="836">
        <v>0</v>
      </c>
      <c r="V267" s="837">
        <f t="shared" si="14"/>
        <v>0</v>
      </c>
      <c r="W267" s="838"/>
      <c r="X267" s="839"/>
      <c r="Y267" s="840"/>
    </row>
    <row r="268" spans="1:25" s="841" customFormat="1" ht="24.75" customHeight="1" x14ac:dyDescent="0.25">
      <c r="A268" s="842" t="str">
        <f>'Раздел 1'!C295</f>
        <v>925</v>
      </c>
      <c r="B268" s="827" t="str">
        <f>'Раздел 1'!D295</f>
        <v>07</v>
      </c>
      <c r="C268" s="827" t="str">
        <f>'Раздел 1'!E295</f>
        <v>02</v>
      </c>
      <c r="D268" s="827" t="str">
        <f>'Раздел 1'!F295</f>
        <v>02</v>
      </c>
      <c r="E268" s="827" t="str">
        <f>'Раздел 1'!G295</f>
        <v>1</v>
      </c>
      <c r="F268" s="827" t="str">
        <f>'Раздел 1'!H295</f>
        <v>02</v>
      </c>
      <c r="G268" s="827" t="str">
        <f>'Раздел 1'!I295</f>
        <v>53030</v>
      </c>
      <c r="H268" s="828" t="str">
        <f>'Раздел 1'!J295</f>
        <v>321</v>
      </c>
      <c r="I268" s="829" t="str">
        <f>'Раздел 1'!K295</f>
        <v>264.00.00</v>
      </c>
      <c r="J268" s="829" t="str">
        <f>'Раздел 1'!L295</f>
        <v>000</v>
      </c>
      <c r="K268" s="829" t="str">
        <f>'Раздел 1'!M295</f>
        <v>00.00.00</v>
      </c>
      <c r="L268" s="829" t="str">
        <f>'Раздел 1'!N295</f>
        <v>500.02.0006</v>
      </c>
      <c r="M268" s="829" t="str">
        <f>'Раздел 1'!O295</f>
        <v>60.02.00</v>
      </c>
      <c r="N268" s="832">
        <f>'Раздел 1'!P295</f>
        <v>0</v>
      </c>
      <c r="O268" s="830">
        <v>0</v>
      </c>
      <c r="P268" s="831">
        <f t="shared" si="12"/>
        <v>0</v>
      </c>
      <c r="Q268" s="832">
        <f>'Раздел 1'!Q295</f>
        <v>0</v>
      </c>
      <c r="R268" s="833">
        <v>0</v>
      </c>
      <c r="S268" s="834">
        <f t="shared" si="13"/>
        <v>0</v>
      </c>
      <c r="T268" s="835">
        <f>'Раздел 1'!R295</f>
        <v>0</v>
      </c>
      <c r="U268" s="836">
        <v>0</v>
      </c>
      <c r="V268" s="837">
        <f t="shared" si="14"/>
        <v>0</v>
      </c>
      <c r="W268" s="838"/>
      <c r="X268" s="839"/>
      <c r="Y268" s="840"/>
    </row>
    <row r="269" spans="1:25" s="841" customFormat="1" ht="24.75" customHeight="1" x14ac:dyDescent="0.25">
      <c r="A269" s="842" t="str">
        <f>'Раздел 1'!C296</f>
        <v>925</v>
      </c>
      <c r="B269" s="827" t="str">
        <f>'Раздел 1'!D296</f>
        <v>07</v>
      </c>
      <c r="C269" s="827" t="str">
        <f>'Раздел 1'!E296</f>
        <v>02</v>
      </c>
      <c r="D269" s="827" t="str">
        <f>'Раздел 1'!F296</f>
        <v>02</v>
      </c>
      <c r="E269" s="827" t="str">
        <f>'Раздел 1'!G296</f>
        <v>1</v>
      </c>
      <c r="F269" s="827" t="str">
        <f>'Раздел 1'!H296</f>
        <v>02</v>
      </c>
      <c r="G269" s="827" t="str">
        <f>'Раздел 1'!I296</f>
        <v>60820</v>
      </c>
      <c r="H269" s="828" t="str">
        <f>'Раздел 1'!J296</f>
        <v>321</v>
      </c>
      <c r="I269" s="829" t="str">
        <f>'Раздел 1'!K296</f>
        <v>265.00.00</v>
      </c>
      <c r="J269" s="829" t="str">
        <f>'Раздел 1'!L296</f>
        <v>000</v>
      </c>
      <c r="K269" s="829" t="str">
        <f>'Раздел 1'!M296</f>
        <v>00.00.00</v>
      </c>
      <c r="L269" s="829" t="str">
        <f>'Раздел 1'!N296</f>
        <v>006.00.0000</v>
      </c>
      <c r="M269" s="829" t="str">
        <f>'Раздел 1'!O296</f>
        <v>60.03.00</v>
      </c>
      <c r="N269" s="832">
        <f>'Раздел 1'!P296</f>
        <v>0</v>
      </c>
      <c r="O269" s="830">
        <v>0</v>
      </c>
      <c r="P269" s="831">
        <f t="shared" si="12"/>
        <v>0</v>
      </c>
      <c r="Q269" s="832">
        <f>'Раздел 1'!Q296</f>
        <v>0</v>
      </c>
      <c r="R269" s="833">
        <v>0</v>
      </c>
      <c r="S269" s="834">
        <f t="shared" si="13"/>
        <v>0</v>
      </c>
      <c r="T269" s="835">
        <f>'Раздел 1'!R296</f>
        <v>0</v>
      </c>
      <c r="U269" s="836">
        <v>0</v>
      </c>
      <c r="V269" s="837">
        <f t="shared" si="14"/>
        <v>0</v>
      </c>
      <c r="W269" s="838"/>
      <c r="X269" s="839"/>
      <c r="Y269" s="840"/>
    </row>
    <row r="270" spans="1:25" s="841" customFormat="1" ht="24.75" customHeight="1" x14ac:dyDescent="0.25">
      <c r="A270" s="842" t="str">
        <f>'Раздел 1'!C297</f>
        <v>х</v>
      </c>
      <c r="B270" s="827">
        <f>'Раздел 1'!D297</f>
        <v>0</v>
      </c>
      <c r="C270" s="827">
        <f>'Раздел 1'!E297</f>
        <v>0</v>
      </c>
      <c r="D270" s="827">
        <f>'Раздел 1'!F297</f>
        <v>0</v>
      </c>
      <c r="E270" s="827">
        <f>'Раздел 1'!G297</f>
        <v>0</v>
      </c>
      <c r="F270" s="827">
        <f>'Раздел 1'!H297</f>
        <v>0</v>
      </c>
      <c r="G270" s="827">
        <f>'Раздел 1'!I297</f>
        <v>0</v>
      </c>
      <c r="H270" s="828">
        <f>'Раздел 1'!J297</f>
        <v>0</v>
      </c>
      <c r="I270" s="829" t="str">
        <f>'Раздел 1'!K297</f>
        <v>х</v>
      </c>
      <c r="J270" s="829">
        <f>'Раздел 1'!L297</f>
        <v>0</v>
      </c>
      <c r="K270" s="829">
        <f>'Раздел 1'!M297</f>
        <v>0</v>
      </c>
      <c r="L270" s="829">
        <f>'Раздел 1'!N297</f>
        <v>0</v>
      </c>
      <c r="M270" s="829">
        <f>'Раздел 1'!O297</f>
        <v>0</v>
      </c>
      <c r="N270" s="832">
        <f>'Раздел 1'!P297</f>
        <v>1871123</v>
      </c>
      <c r="O270" s="830">
        <v>1871123</v>
      </c>
      <c r="P270" s="831">
        <f t="shared" si="12"/>
        <v>0</v>
      </c>
      <c r="Q270" s="832">
        <f>'Раздел 1'!Q297</f>
        <v>1205700</v>
      </c>
      <c r="R270" s="833">
        <v>1205700</v>
      </c>
      <c r="S270" s="834">
        <f t="shared" si="13"/>
        <v>0</v>
      </c>
      <c r="T270" s="835">
        <f>'Раздел 1'!R297</f>
        <v>1191000</v>
      </c>
      <c r="U270" s="836">
        <v>1191000</v>
      </c>
      <c r="V270" s="837">
        <f t="shared" si="14"/>
        <v>0</v>
      </c>
      <c r="W270" s="838"/>
      <c r="X270" s="839"/>
      <c r="Y270" s="840"/>
    </row>
    <row r="271" spans="1:25" s="841" customFormat="1" ht="24.75" customHeight="1" x14ac:dyDescent="0.25">
      <c r="A271" s="842" t="str">
        <f>'Раздел 1'!C298</f>
        <v>925</v>
      </c>
      <c r="B271" s="827" t="str">
        <f>'Раздел 1'!D298</f>
        <v>07</v>
      </c>
      <c r="C271" s="827" t="str">
        <f>'Раздел 1'!E298</f>
        <v>02</v>
      </c>
      <c r="D271" s="827" t="str">
        <f>'Раздел 1'!F298</f>
        <v>02</v>
      </c>
      <c r="E271" s="827" t="str">
        <f>'Раздел 1'!G298</f>
        <v>1</v>
      </c>
      <c r="F271" s="827" t="str">
        <f>'Раздел 1'!H298</f>
        <v>02</v>
      </c>
      <c r="G271" s="827" t="str">
        <f>'Раздел 1'!I298</f>
        <v>00590</v>
      </c>
      <c r="H271" s="828" t="str">
        <f>'Раздел 1'!J298</f>
        <v>851</v>
      </c>
      <c r="I271" s="829" t="str">
        <f>'Раздел 1'!K298</f>
        <v>291.00.00</v>
      </c>
      <c r="J271" s="829" t="str">
        <f>'Раздел 1'!L298</f>
        <v>000</v>
      </c>
      <c r="K271" s="829" t="str">
        <f>'Раздел 1'!M298</f>
        <v>68.01.00</v>
      </c>
      <c r="L271" s="829" t="str">
        <f>'Раздел 1'!N298</f>
        <v>х</v>
      </c>
      <c r="M271" s="829" t="str">
        <f>'Раздел 1'!O298</f>
        <v>20.00.02</v>
      </c>
      <c r="N271" s="832">
        <f>'Раздел 1'!P298</f>
        <v>0</v>
      </c>
      <c r="O271" s="830">
        <v>0</v>
      </c>
      <c r="P271" s="831">
        <f t="shared" si="12"/>
        <v>0</v>
      </c>
      <c r="Q271" s="832">
        <f>'Раздел 1'!Q298</f>
        <v>0</v>
      </c>
      <c r="R271" s="833">
        <v>0</v>
      </c>
      <c r="S271" s="834">
        <f t="shared" si="13"/>
        <v>0</v>
      </c>
      <c r="T271" s="835">
        <f>'Раздел 1'!R298</f>
        <v>0</v>
      </c>
      <c r="U271" s="836">
        <v>0</v>
      </c>
      <c r="V271" s="837">
        <f t="shared" si="14"/>
        <v>0</v>
      </c>
      <c r="W271" s="838"/>
      <c r="X271" s="839"/>
      <c r="Y271" s="840"/>
    </row>
    <row r="272" spans="1:25" s="841" customFormat="1" ht="24.75" customHeight="1" x14ac:dyDescent="0.25">
      <c r="A272" s="842" t="str">
        <f>'Раздел 1'!C299</f>
        <v>925</v>
      </c>
      <c r="B272" s="827" t="str">
        <f>'Раздел 1'!D299</f>
        <v>07</v>
      </c>
      <c r="C272" s="827" t="str">
        <f>'Раздел 1'!E299</f>
        <v>02</v>
      </c>
      <c r="D272" s="827" t="str">
        <f>'Раздел 1'!F299</f>
        <v>02</v>
      </c>
      <c r="E272" s="827" t="str">
        <f>'Раздел 1'!G299</f>
        <v>1</v>
      </c>
      <c r="F272" s="827" t="str">
        <f>'Раздел 1'!H299</f>
        <v>02</v>
      </c>
      <c r="G272" s="827" t="str">
        <f>'Раздел 1'!I299</f>
        <v>00590</v>
      </c>
      <c r="H272" s="828" t="str">
        <f>'Раздел 1'!J299</f>
        <v>851</v>
      </c>
      <c r="I272" s="829" t="str">
        <f>'Раздел 1'!K299</f>
        <v>291.00.00</v>
      </c>
      <c r="J272" s="829" t="str">
        <f>'Раздел 1'!L299</f>
        <v>001</v>
      </c>
      <c r="K272" s="829" t="str">
        <f>'Раздел 1'!M299</f>
        <v>68.01.00</v>
      </c>
      <c r="L272" s="829" t="str">
        <f>'Раздел 1'!N299</f>
        <v>х</v>
      </c>
      <c r="M272" s="829" t="str">
        <f>'Раздел 1'!O299</f>
        <v>20.00.02</v>
      </c>
      <c r="N272" s="832">
        <f>'Раздел 1'!P299</f>
        <v>0</v>
      </c>
      <c r="O272" s="830">
        <v>0</v>
      </c>
      <c r="P272" s="831">
        <f t="shared" si="12"/>
        <v>0</v>
      </c>
      <c r="Q272" s="832">
        <f>'Раздел 1'!Q299</f>
        <v>0</v>
      </c>
      <c r="R272" s="833">
        <v>0</v>
      </c>
      <c r="S272" s="834">
        <f t="shared" si="13"/>
        <v>0</v>
      </c>
      <c r="T272" s="835">
        <f>'Раздел 1'!R299</f>
        <v>0</v>
      </c>
      <c r="U272" s="836">
        <v>0</v>
      </c>
      <c r="V272" s="837">
        <f t="shared" si="14"/>
        <v>0</v>
      </c>
      <c r="W272" s="838"/>
      <c r="X272" s="839"/>
      <c r="Y272" s="840"/>
    </row>
    <row r="273" spans="1:25" s="841" customFormat="1" ht="24.75" customHeight="1" x14ac:dyDescent="0.25">
      <c r="A273" s="842" t="str">
        <f>'Раздел 1'!C300</f>
        <v>925</v>
      </c>
      <c r="B273" s="827" t="str">
        <f>'Раздел 1'!D300</f>
        <v>07</v>
      </c>
      <c r="C273" s="827" t="str">
        <f>'Раздел 1'!E300</f>
        <v>02</v>
      </c>
      <c r="D273" s="827" t="str">
        <f>'Раздел 1'!F300</f>
        <v>02</v>
      </c>
      <c r="E273" s="827" t="str">
        <f>'Раздел 1'!G300</f>
        <v>1</v>
      </c>
      <c r="F273" s="827" t="str">
        <f>'Раздел 1'!H300</f>
        <v>02</v>
      </c>
      <c r="G273" s="827" t="str">
        <f>'Раздел 1'!I300</f>
        <v>00590</v>
      </c>
      <c r="H273" s="828" t="str">
        <f>'Раздел 1'!J300</f>
        <v>851</v>
      </c>
      <c r="I273" s="829" t="str">
        <f>'Раздел 1'!K300</f>
        <v>291.00.00</v>
      </c>
      <c r="J273" s="829" t="str">
        <f>'Раздел 1'!L300</f>
        <v>000</v>
      </c>
      <c r="K273" s="829" t="str">
        <f>'Раздел 1'!M300</f>
        <v>68.01.00</v>
      </c>
      <c r="L273" s="829" t="str">
        <f>'Раздел 1'!N300</f>
        <v>001.03.0001</v>
      </c>
      <c r="M273" s="829" t="str">
        <f>'Раздел 1'!O300</f>
        <v>50.01.00</v>
      </c>
      <c r="N273" s="832">
        <f>'Раздел 1'!P300</f>
        <v>1831123</v>
      </c>
      <c r="O273" s="830">
        <v>1831123</v>
      </c>
      <c r="P273" s="831">
        <f t="shared" si="12"/>
        <v>0</v>
      </c>
      <c r="Q273" s="832">
        <f>'Раздел 1'!Q300</f>
        <v>1205700</v>
      </c>
      <c r="R273" s="833">
        <v>1205700</v>
      </c>
      <c r="S273" s="834">
        <f t="shared" si="13"/>
        <v>0</v>
      </c>
      <c r="T273" s="835">
        <f>'Раздел 1'!R300</f>
        <v>1191000</v>
      </c>
      <c r="U273" s="836">
        <v>1191000</v>
      </c>
      <c r="V273" s="837">
        <f t="shared" si="14"/>
        <v>0</v>
      </c>
      <c r="W273" s="838"/>
      <c r="X273" s="839"/>
      <c r="Y273" s="840"/>
    </row>
    <row r="274" spans="1:25" s="841" customFormat="1" ht="24.75" customHeight="1" x14ac:dyDescent="0.25">
      <c r="A274" s="842" t="str">
        <f>'Раздел 1'!C301</f>
        <v>925</v>
      </c>
      <c r="B274" s="827" t="str">
        <f>'Раздел 1'!D301</f>
        <v>07</v>
      </c>
      <c r="C274" s="827" t="str">
        <f>'Раздел 1'!E301</f>
        <v>02</v>
      </c>
      <c r="D274" s="827" t="str">
        <f>'Раздел 1'!F301</f>
        <v>02</v>
      </c>
      <c r="E274" s="827" t="str">
        <f>'Раздел 1'!G301</f>
        <v>1</v>
      </c>
      <c r="F274" s="827" t="str">
        <f>'Раздел 1'!H301</f>
        <v>02</v>
      </c>
      <c r="G274" s="827" t="str">
        <f>'Раздел 1'!I301</f>
        <v>00590</v>
      </c>
      <c r="H274" s="828" t="str">
        <f>'Раздел 1'!J301</f>
        <v>851</v>
      </c>
      <c r="I274" s="829" t="str">
        <f>'Раздел 1'!K301</f>
        <v>291.00.00</v>
      </c>
      <c r="J274" s="829" t="str">
        <f>'Раздел 1'!L301</f>
        <v>001</v>
      </c>
      <c r="K274" s="829" t="str">
        <f>'Раздел 1'!M301</f>
        <v>68.01.00</v>
      </c>
      <c r="L274" s="829" t="str">
        <f>'Раздел 1'!N301</f>
        <v>х</v>
      </c>
      <c r="M274" s="829" t="str">
        <f>'Раздел 1'!O301</f>
        <v>50.01.00</v>
      </c>
      <c r="N274" s="832">
        <f>'Раздел 1'!P301</f>
        <v>0</v>
      </c>
      <c r="O274" s="830">
        <v>0</v>
      </c>
      <c r="P274" s="831">
        <f t="shared" si="12"/>
        <v>0</v>
      </c>
      <c r="Q274" s="832">
        <f>'Раздел 1'!Q301</f>
        <v>0</v>
      </c>
      <c r="R274" s="833">
        <v>0</v>
      </c>
      <c r="S274" s="834">
        <f t="shared" si="13"/>
        <v>0</v>
      </c>
      <c r="T274" s="835">
        <f>'Раздел 1'!R301</f>
        <v>0</v>
      </c>
      <c r="U274" s="836">
        <v>0</v>
      </c>
      <c r="V274" s="837">
        <f t="shared" si="14"/>
        <v>0</v>
      </c>
      <c r="W274" s="838"/>
      <c r="X274" s="839"/>
      <c r="Y274" s="840"/>
    </row>
    <row r="275" spans="1:25" s="841" customFormat="1" ht="24.75" customHeight="1" x14ac:dyDescent="0.25">
      <c r="A275" s="842" t="str">
        <f>'Раздел 1'!C302</f>
        <v>х</v>
      </c>
      <c r="B275" s="827">
        <f>'Раздел 1'!D302</f>
        <v>0</v>
      </c>
      <c r="C275" s="827">
        <f>'Раздел 1'!E302</f>
        <v>0</v>
      </c>
      <c r="D275" s="827">
        <f>'Раздел 1'!F302</f>
        <v>0</v>
      </c>
      <c r="E275" s="827">
        <f>'Раздел 1'!G302</f>
        <v>0</v>
      </c>
      <c r="F275" s="827">
        <f>'Раздел 1'!H302</f>
        <v>0</v>
      </c>
      <c r="G275" s="827">
        <f>'Раздел 1'!I302</f>
        <v>0</v>
      </c>
      <c r="H275" s="828">
        <f>'Раздел 1'!J302</f>
        <v>0</v>
      </c>
      <c r="I275" s="829" t="str">
        <f>'Раздел 1'!K302</f>
        <v>х</v>
      </c>
      <c r="J275" s="829">
        <f>'Раздел 1'!L302</f>
        <v>0</v>
      </c>
      <c r="K275" s="829">
        <f>'Раздел 1'!M302</f>
        <v>0</v>
      </c>
      <c r="L275" s="829">
        <f>'Раздел 1'!N302</f>
        <v>0</v>
      </c>
      <c r="M275" s="829">
        <f>'Раздел 1'!O302</f>
        <v>0</v>
      </c>
      <c r="N275" s="832">
        <f>'Раздел 1'!P302</f>
        <v>0</v>
      </c>
      <c r="O275" s="830">
        <v>0</v>
      </c>
      <c r="P275" s="831">
        <f t="shared" si="12"/>
        <v>0</v>
      </c>
      <c r="Q275" s="832">
        <f>'Раздел 1'!Q302</f>
        <v>0</v>
      </c>
      <c r="R275" s="833">
        <v>0</v>
      </c>
      <c r="S275" s="834">
        <f t="shared" si="13"/>
        <v>0</v>
      </c>
      <c r="T275" s="835">
        <f>'Раздел 1'!R302</f>
        <v>0</v>
      </c>
      <c r="U275" s="836">
        <v>0</v>
      </c>
      <c r="V275" s="837">
        <f t="shared" si="14"/>
        <v>0</v>
      </c>
      <c r="W275" s="838"/>
      <c r="X275" s="839"/>
      <c r="Y275" s="840"/>
    </row>
    <row r="276" spans="1:25" s="841" customFormat="1" ht="24.75" customHeight="1" x14ac:dyDescent="0.25">
      <c r="A276" s="842" t="str">
        <f>'Раздел 1'!C303</f>
        <v>925</v>
      </c>
      <c r="B276" s="827" t="str">
        <f>'Раздел 1'!D303</f>
        <v>07</v>
      </c>
      <c r="C276" s="827" t="str">
        <f>'Раздел 1'!E303</f>
        <v>02</v>
      </c>
      <c r="D276" s="827" t="str">
        <f>'Раздел 1'!F303</f>
        <v>02</v>
      </c>
      <c r="E276" s="827" t="str">
        <f>'Раздел 1'!G303</f>
        <v>1</v>
      </c>
      <c r="F276" s="827" t="str">
        <f>'Раздел 1'!H303</f>
        <v>02</v>
      </c>
      <c r="G276" s="827" t="str">
        <f>'Раздел 1'!I303</f>
        <v>00590</v>
      </c>
      <c r="H276" s="828" t="str">
        <f>'Раздел 1'!J303</f>
        <v>852</v>
      </c>
      <c r="I276" s="829" t="str">
        <f>'Раздел 1'!K303</f>
        <v>291.00.00</v>
      </c>
      <c r="J276" s="829" t="str">
        <f>'Раздел 1'!L303</f>
        <v>000</v>
      </c>
      <c r="K276" s="829" t="str">
        <f>'Раздел 1'!M303</f>
        <v>00.00.00</v>
      </c>
      <c r="L276" s="829" t="str">
        <f>'Раздел 1'!N303</f>
        <v>х</v>
      </c>
      <c r="M276" s="829" t="str">
        <f>'Раздел 1'!O303</f>
        <v>20.00.02</v>
      </c>
      <c r="N276" s="832">
        <f>'Раздел 1'!P303</f>
        <v>0</v>
      </c>
      <c r="O276" s="830">
        <v>0</v>
      </c>
      <c r="P276" s="831">
        <f t="shared" si="12"/>
        <v>0</v>
      </c>
      <c r="Q276" s="832">
        <f>'Раздел 1'!Q303</f>
        <v>0</v>
      </c>
      <c r="R276" s="833">
        <v>0</v>
      </c>
      <c r="S276" s="834">
        <f t="shared" si="13"/>
        <v>0</v>
      </c>
      <c r="T276" s="835">
        <f>'Раздел 1'!R303</f>
        <v>0</v>
      </c>
      <c r="U276" s="836">
        <v>0</v>
      </c>
      <c r="V276" s="837">
        <f t="shared" si="14"/>
        <v>0</v>
      </c>
      <c r="W276" s="838"/>
      <c r="X276" s="839"/>
      <c r="Y276" s="840"/>
    </row>
    <row r="277" spans="1:25" s="841" customFormat="1" ht="24.75" customHeight="1" x14ac:dyDescent="0.25">
      <c r="A277" s="842" t="str">
        <f>'Раздел 1'!C304</f>
        <v>925</v>
      </c>
      <c r="B277" s="827" t="str">
        <f>'Раздел 1'!D304</f>
        <v>07</v>
      </c>
      <c r="C277" s="827" t="str">
        <f>'Раздел 1'!E304</f>
        <v>02</v>
      </c>
      <c r="D277" s="827" t="str">
        <f>'Раздел 1'!F304</f>
        <v>02</v>
      </c>
      <c r="E277" s="827" t="str">
        <f>'Раздел 1'!G304</f>
        <v>1</v>
      </c>
      <c r="F277" s="827" t="str">
        <f>'Раздел 1'!H304</f>
        <v>02</v>
      </c>
      <c r="G277" s="827" t="str">
        <f>'Раздел 1'!I304</f>
        <v>00590</v>
      </c>
      <c r="H277" s="828" t="str">
        <f>'Раздел 1'!J304</f>
        <v>852</v>
      </c>
      <c r="I277" s="829" t="str">
        <f>'Раздел 1'!K304</f>
        <v>291.00.00</v>
      </c>
      <c r="J277" s="829" t="str">
        <f>'Раздел 1'!L304</f>
        <v>001</v>
      </c>
      <c r="K277" s="829" t="str">
        <f>'Раздел 1'!M304</f>
        <v>00.00.00</v>
      </c>
      <c r="L277" s="829" t="str">
        <f>'Раздел 1'!N304</f>
        <v>х</v>
      </c>
      <c r="M277" s="829" t="str">
        <f>'Раздел 1'!O304</f>
        <v>20.00.02</v>
      </c>
      <c r="N277" s="832">
        <f>'Раздел 1'!P304</f>
        <v>0</v>
      </c>
      <c r="O277" s="830">
        <v>0</v>
      </c>
      <c r="P277" s="831">
        <f t="shared" si="12"/>
        <v>0</v>
      </c>
      <c r="Q277" s="832">
        <f>'Раздел 1'!Q304</f>
        <v>0</v>
      </c>
      <c r="R277" s="833">
        <v>0</v>
      </c>
      <c r="S277" s="834">
        <f t="shared" si="13"/>
        <v>0</v>
      </c>
      <c r="T277" s="835">
        <f>'Раздел 1'!R304</f>
        <v>0</v>
      </c>
      <c r="U277" s="836">
        <v>0</v>
      </c>
      <c r="V277" s="837">
        <f t="shared" si="14"/>
        <v>0</v>
      </c>
      <c r="W277" s="838"/>
      <c r="X277" s="839"/>
      <c r="Y277" s="840"/>
    </row>
    <row r="278" spans="1:25" s="841" customFormat="1" ht="24.75" customHeight="1" x14ac:dyDescent="0.25">
      <c r="A278" s="842" t="str">
        <f>'Раздел 1'!C305</f>
        <v>925</v>
      </c>
      <c r="B278" s="827" t="str">
        <f>'Раздел 1'!D305</f>
        <v>07</v>
      </c>
      <c r="C278" s="827" t="str">
        <f>'Раздел 1'!E305</f>
        <v>02</v>
      </c>
      <c r="D278" s="827" t="str">
        <f>'Раздел 1'!F305</f>
        <v>02</v>
      </c>
      <c r="E278" s="827" t="str">
        <f>'Раздел 1'!G305</f>
        <v>1</v>
      </c>
      <c r="F278" s="827" t="str">
        <f>'Раздел 1'!H305</f>
        <v>02</v>
      </c>
      <c r="G278" s="827" t="str">
        <f>'Раздел 1'!I305</f>
        <v>00590</v>
      </c>
      <c r="H278" s="828" t="str">
        <f>'Раздел 1'!J305</f>
        <v>852</v>
      </c>
      <c r="I278" s="829" t="str">
        <f>'Раздел 1'!K305</f>
        <v>291.00.00</v>
      </c>
      <c r="J278" s="829" t="str">
        <f>'Раздел 1'!L305</f>
        <v>000</v>
      </c>
      <c r="K278" s="829" t="str">
        <f>'Раздел 1'!M305</f>
        <v>00.00.00</v>
      </c>
      <c r="L278" s="829" t="str">
        <f>'Раздел 1'!N305</f>
        <v>х</v>
      </c>
      <c r="M278" s="829" t="str">
        <f>'Раздел 1'!O305</f>
        <v>20.00.03</v>
      </c>
      <c r="N278" s="832">
        <f>'Раздел 1'!P305</f>
        <v>0</v>
      </c>
      <c r="O278" s="830">
        <v>0</v>
      </c>
      <c r="P278" s="831">
        <f t="shared" si="12"/>
        <v>0</v>
      </c>
      <c r="Q278" s="832">
        <f>'Раздел 1'!Q305</f>
        <v>0</v>
      </c>
      <c r="R278" s="833">
        <v>0</v>
      </c>
      <c r="S278" s="834">
        <f t="shared" si="13"/>
        <v>0</v>
      </c>
      <c r="T278" s="835">
        <f>'Раздел 1'!R305</f>
        <v>0</v>
      </c>
      <c r="U278" s="836">
        <v>0</v>
      </c>
      <c r="V278" s="837">
        <f t="shared" si="14"/>
        <v>0</v>
      </c>
      <c r="W278" s="838"/>
      <c r="X278" s="839"/>
      <c r="Y278" s="840"/>
    </row>
    <row r="279" spans="1:25" s="841" customFormat="1" ht="24.75" customHeight="1" x14ac:dyDescent="0.25">
      <c r="A279" s="842" t="str">
        <f>'Раздел 1'!C306</f>
        <v>925</v>
      </c>
      <c r="B279" s="827" t="str">
        <f>'Раздел 1'!D306</f>
        <v>07</v>
      </c>
      <c r="C279" s="827" t="str">
        <f>'Раздел 1'!E306</f>
        <v>02</v>
      </c>
      <c r="D279" s="827" t="str">
        <f>'Раздел 1'!F306</f>
        <v>02</v>
      </c>
      <c r="E279" s="827" t="str">
        <f>'Раздел 1'!G306</f>
        <v>1</v>
      </c>
      <c r="F279" s="827" t="str">
        <f>'Раздел 1'!H306</f>
        <v>02</v>
      </c>
      <c r="G279" s="827" t="str">
        <f>'Раздел 1'!I306</f>
        <v>00590</v>
      </c>
      <c r="H279" s="828" t="str">
        <f>'Раздел 1'!J306</f>
        <v>852</v>
      </c>
      <c r="I279" s="829" t="str">
        <f>'Раздел 1'!K306</f>
        <v>291.00.00</v>
      </c>
      <c r="J279" s="829" t="str">
        <f>'Раздел 1'!L306</f>
        <v>000</v>
      </c>
      <c r="K279" s="829" t="str">
        <f>'Раздел 1'!M306</f>
        <v>00.00.00</v>
      </c>
      <c r="L279" s="829" t="str">
        <f>'Раздел 1'!N306</f>
        <v>х</v>
      </c>
      <c r="M279" s="829" t="str">
        <f>'Раздел 1'!O306</f>
        <v>20.00.04</v>
      </c>
      <c r="N279" s="832">
        <f>'Раздел 1'!P306</f>
        <v>0</v>
      </c>
      <c r="O279" s="830">
        <v>0</v>
      </c>
      <c r="P279" s="831">
        <f t="shared" si="12"/>
        <v>0</v>
      </c>
      <c r="Q279" s="832">
        <f>'Раздел 1'!Q306</f>
        <v>0</v>
      </c>
      <c r="R279" s="833">
        <v>0</v>
      </c>
      <c r="S279" s="834">
        <f t="shared" si="13"/>
        <v>0</v>
      </c>
      <c r="T279" s="835">
        <f>'Раздел 1'!R306</f>
        <v>0</v>
      </c>
      <c r="U279" s="836">
        <v>0</v>
      </c>
      <c r="V279" s="837">
        <f t="shared" si="14"/>
        <v>0</v>
      </c>
      <c r="W279" s="838"/>
      <c r="X279" s="839"/>
      <c r="Y279" s="840"/>
    </row>
    <row r="280" spans="1:25" s="841" customFormat="1" ht="24.75" customHeight="1" x14ac:dyDescent="0.25">
      <c r="A280" s="842" t="str">
        <f>'Раздел 1'!C307</f>
        <v>925</v>
      </c>
      <c r="B280" s="827" t="str">
        <f>'Раздел 1'!D307</f>
        <v>07</v>
      </c>
      <c r="C280" s="827" t="str">
        <f>'Раздел 1'!E307</f>
        <v>02</v>
      </c>
      <c r="D280" s="827" t="str">
        <f>'Раздел 1'!F307</f>
        <v>02</v>
      </c>
      <c r="E280" s="827" t="str">
        <f>'Раздел 1'!G307</f>
        <v>1</v>
      </c>
      <c r="F280" s="827" t="str">
        <f>'Раздел 1'!H307</f>
        <v>02</v>
      </c>
      <c r="G280" s="827" t="str">
        <f>'Раздел 1'!I307</f>
        <v>00590</v>
      </c>
      <c r="H280" s="828" t="str">
        <f>'Раздел 1'!J307</f>
        <v>852</v>
      </c>
      <c r="I280" s="829" t="str">
        <f>'Раздел 1'!K307</f>
        <v>291.00.00</v>
      </c>
      <c r="J280" s="829" t="str">
        <f>'Раздел 1'!L307</f>
        <v>000</v>
      </c>
      <c r="K280" s="829" t="str">
        <f>'Раздел 1'!M307</f>
        <v>00.00.00</v>
      </c>
      <c r="L280" s="829" t="str">
        <f>'Раздел 1'!N307</f>
        <v>001.99.0001</v>
      </c>
      <c r="M280" s="829" t="str">
        <f>'Раздел 1'!O307</f>
        <v>50.01.00</v>
      </c>
      <c r="N280" s="832">
        <f>'Раздел 1'!P307</f>
        <v>0</v>
      </c>
      <c r="O280" s="830">
        <v>0</v>
      </c>
      <c r="P280" s="831">
        <f t="shared" si="12"/>
        <v>0</v>
      </c>
      <c r="Q280" s="832">
        <f>'Раздел 1'!Q307</f>
        <v>0</v>
      </c>
      <c r="R280" s="833">
        <v>0</v>
      </c>
      <c r="S280" s="834">
        <f t="shared" si="13"/>
        <v>0</v>
      </c>
      <c r="T280" s="835">
        <f>'Раздел 1'!R307</f>
        <v>0</v>
      </c>
      <c r="U280" s="836">
        <v>0</v>
      </c>
      <c r="V280" s="837">
        <f t="shared" si="14"/>
        <v>0</v>
      </c>
      <c r="W280" s="838"/>
      <c r="X280" s="839"/>
      <c r="Y280" s="840"/>
    </row>
    <row r="281" spans="1:25" s="841" customFormat="1" ht="24.75" customHeight="1" x14ac:dyDescent="0.25">
      <c r="A281" s="842" t="str">
        <f>'Раздел 1'!C308</f>
        <v>925</v>
      </c>
      <c r="B281" s="827" t="str">
        <f>'Раздел 1'!D308</f>
        <v>07</v>
      </c>
      <c r="C281" s="827" t="str">
        <f>'Раздел 1'!E308</f>
        <v>02</v>
      </c>
      <c r="D281" s="827" t="str">
        <f>'Раздел 1'!F308</f>
        <v>02</v>
      </c>
      <c r="E281" s="827" t="str">
        <f>'Раздел 1'!G308</f>
        <v>1</v>
      </c>
      <c r="F281" s="827" t="str">
        <f>'Раздел 1'!H308</f>
        <v>02</v>
      </c>
      <c r="G281" s="827" t="str">
        <f>'Раздел 1'!I308</f>
        <v>00590</v>
      </c>
      <c r="H281" s="828" t="str">
        <f>'Раздел 1'!J308</f>
        <v>852</v>
      </c>
      <c r="I281" s="829" t="str">
        <f>'Раздел 1'!K308</f>
        <v>291.00.00</v>
      </c>
      <c r="J281" s="829" t="str">
        <f>'Раздел 1'!L308</f>
        <v>001</v>
      </c>
      <c r="K281" s="829" t="str">
        <f>'Раздел 1'!M308</f>
        <v>00.00.00</v>
      </c>
      <c r="L281" s="829" t="str">
        <f>'Раздел 1'!N308</f>
        <v>х</v>
      </c>
      <c r="M281" s="829" t="str">
        <f>'Раздел 1'!O308</f>
        <v>50.01.00</v>
      </c>
      <c r="N281" s="832">
        <f>'Раздел 1'!P308</f>
        <v>0</v>
      </c>
      <c r="O281" s="830">
        <v>0</v>
      </c>
      <c r="P281" s="831">
        <f t="shared" si="12"/>
        <v>0</v>
      </c>
      <c r="Q281" s="832">
        <f>'Раздел 1'!Q308</f>
        <v>0</v>
      </c>
      <c r="R281" s="833">
        <v>0</v>
      </c>
      <c r="S281" s="834">
        <f t="shared" si="13"/>
        <v>0</v>
      </c>
      <c r="T281" s="835">
        <f>'Раздел 1'!R308</f>
        <v>0</v>
      </c>
      <c r="U281" s="836">
        <v>0</v>
      </c>
      <c r="V281" s="837">
        <f t="shared" si="14"/>
        <v>0</v>
      </c>
      <c r="W281" s="838"/>
      <c r="X281" s="839"/>
      <c r="Y281" s="840"/>
    </row>
    <row r="282" spans="1:25" s="841" customFormat="1" ht="24.75" customHeight="1" x14ac:dyDescent="0.25">
      <c r="A282" s="842" t="str">
        <f>'Раздел 1'!C309</f>
        <v>925</v>
      </c>
      <c r="B282" s="827" t="str">
        <f>'Раздел 1'!D309</f>
        <v>07</v>
      </c>
      <c r="C282" s="827" t="str">
        <f>'Раздел 1'!E309</f>
        <v>02</v>
      </c>
      <c r="D282" s="827" t="str">
        <f>'Раздел 1'!F309</f>
        <v>02</v>
      </c>
      <c r="E282" s="827" t="str">
        <f>'Раздел 1'!G309</f>
        <v>1</v>
      </c>
      <c r="F282" s="827" t="str">
        <f>'Раздел 1'!H309</f>
        <v>02</v>
      </c>
      <c r="G282" s="827" t="str">
        <f>'Раздел 1'!I309</f>
        <v>60860</v>
      </c>
      <c r="H282" s="828" t="str">
        <f>'Раздел 1'!J309</f>
        <v>852</v>
      </c>
      <c r="I282" s="829" t="str">
        <f>'Раздел 1'!K309</f>
        <v>291.00.00</v>
      </c>
      <c r="J282" s="829" t="str">
        <f>'Раздел 1'!L309</f>
        <v>000</v>
      </c>
      <c r="K282" s="829" t="str">
        <f>'Раздел 1'!M309</f>
        <v>00.00.00</v>
      </c>
      <c r="L282" s="829" t="str">
        <f>'Раздел 1'!N309</f>
        <v>001.07.0002</v>
      </c>
      <c r="M282" s="829" t="str">
        <f>'Раздел 1'!O309</f>
        <v>50.03.00</v>
      </c>
      <c r="N282" s="832">
        <f>'Раздел 1'!P309</f>
        <v>0</v>
      </c>
      <c r="O282" s="830">
        <v>0</v>
      </c>
      <c r="P282" s="831">
        <f t="shared" si="12"/>
        <v>0</v>
      </c>
      <c r="Q282" s="832">
        <f>'Раздел 1'!Q309</f>
        <v>0</v>
      </c>
      <c r="R282" s="833">
        <v>0</v>
      </c>
      <c r="S282" s="834">
        <f t="shared" si="13"/>
        <v>0</v>
      </c>
      <c r="T282" s="835">
        <f>'Раздел 1'!R309</f>
        <v>0</v>
      </c>
      <c r="U282" s="836">
        <v>0</v>
      </c>
      <c r="V282" s="837">
        <f t="shared" si="14"/>
        <v>0</v>
      </c>
      <c r="W282" s="838"/>
      <c r="X282" s="839"/>
      <c r="Y282" s="840"/>
    </row>
    <row r="283" spans="1:25" s="841" customFormat="1" ht="24.75" customHeight="1" x14ac:dyDescent="0.25">
      <c r="A283" s="842" t="str">
        <f>'Раздел 1'!C310</f>
        <v>925</v>
      </c>
      <c r="B283" s="827" t="str">
        <f>'Раздел 1'!D310</f>
        <v>07</v>
      </c>
      <c r="C283" s="827" t="str">
        <f>'Раздел 1'!E310</f>
        <v>02</v>
      </c>
      <c r="D283" s="827" t="str">
        <f>'Раздел 1'!F310</f>
        <v>02</v>
      </c>
      <c r="E283" s="827" t="str">
        <f>'Раздел 1'!G310</f>
        <v>1</v>
      </c>
      <c r="F283" s="827" t="str">
        <f>'Раздел 1'!H310</f>
        <v>02</v>
      </c>
      <c r="G283" s="827" t="str">
        <f>'Раздел 1'!I310</f>
        <v>60860</v>
      </c>
      <c r="H283" s="828" t="str">
        <f>'Раздел 1'!J310</f>
        <v>852</v>
      </c>
      <c r="I283" s="829" t="str">
        <f>'Раздел 1'!K310</f>
        <v>291.00.00</v>
      </c>
      <c r="J283" s="829" t="str">
        <f>'Раздел 1'!L310</f>
        <v>001</v>
      </c>
      <c r="K283" s="829" t="str">
        <f>'Раздел 1'!M310</f>
        <v>00.00.00</v>
      </c>
      <c r="L283" s="829" t="str">
        <f>'Раздел 1'!N310</f>
        <v>х</v>
      </c>
      <c r="M283" s="829" t="str">
        <f>'Раздел 1'!O310</f>
        <v>50.03.00</v>
      </c>
      <c r="N283" s="832">
        <f>'Раздел 1'!P310</f>
        <v>0</v>
      </c>
      <c r="O283" s="830">
        <v>0</v>
      </c>
      <c r="P283" s="831">
        <f t="shared" si="12"/>
        <v>0</v>
      </c>
      <c r="Q283" s="832">
        <f>'Раздел 1'!Q310</f>
        <v>0</v>
      </c>
      <c r="R283" s="833">
        <v>0</v>
      </c>
      <c r="S283" s="834">
        <f t="shared" si="13"/>
        <v>0</v>
      </c>
      <c r="T283" s="835">
        <f>'Раздел 1'!R310</f>
        <v>0</v>
      </c>
      <c r="U283" s="836">
        <v>0</v>
      </c>
      <c r="V283" s="837">
        <f t="shared" si="14"/>
        <v>0</v>
      </c>
      <c r="W283" s="838"/>
      <c r="X283" s="839"/>
      <c r="Y283" s="840"/>
    </row>
    <row r="284" spans="1:25" s="841" customFormat="1" ht="24.75" customHeight="1" x14ac:dyDescent="0.25">
      <c r="A284" s="842" t="str">
        <f>'Раздел 1'!C311</f>
        <v>925</v>
      </c>
      <c r="B284" s="827" t="str">
        <f>'Раздел 1'!D311</f>
        <v>07</v>
      </c>
      <c r="C284" s="827" t="str">
        <f>'Раздел 1'!E311</f>
        <v>02</v>
      </c>
      <c r="D284" s="827" t="str">
        <f>'Раздел 1'!F311</f>
        <v>02</v>
      </c>
      <c r="E284" s="827" t="str">
        <f>'Раздел 1'!G311</f>
        <v>1</v>
      </c>
      <c r="F284" s="827" t="str">
        <f>'Раздел 1'!H311</f>
        <v>02</v>
      </c>
      <c r="G284" s="827" t="str">
        <f>'Раздел 1'!I311</f>
        <v>00590</v>
      </c>
      <c r="H284" s="828" t="str">
        <f>'Раздел 1'!J311</f>
        <v>852</v>
      </c>
      <c r="I284" s="829" t="str">
        <f>'Раздел 1'!K311</f>
        <v>292.00.00</v>
      </c>
      <c r="J284" s="829" t="str">
        <f>'Раздел 1'!L311</f>
        <v>000</v>
      </c>
      <c r="K284" s="829" t="str">
        <f>'Раздел 1'!M311</f>
        <v>00.00.00</v>
      </c>
      <c r="L284" s="829" t="str">
        <f>'Раздел 1'!N311</f>
        <v>001.99.0001</v>
      </c>
      <c r="M284" s="829" t="str">
        <f>'Раздел 1'!O311</f>
        <v>50.01.00</v>
      </c>
      <c r="N284" s="832">
        <f>'Раздел 1'!P311</f>
        <v>0</v>
      </c>
      <c r="O284" s="830">
        <v>0</v>
      </c>
      <c r="P284" s="831">
        <f t="shared" si="12"/>
        <v>0</v>
      </c>
      <c r="Q284" s="832">
        <f>'Раздел 1'!Q311</f>
        <v>0</v>
      </c>
      <c r="R284" s="833">
        <v>0</v>
      </c>
      <c r="S284" s="834">
        <f t="shared" si="13"/>
        <v>0</v>
      </c>
      <c r="T284" s="835">
        <f>'Раздел 1'!R311</f>
        <v>0</v>
      </c>
      <c r="U284" s="836">
        <v>0</v>
      </c>
      <c r="V284" s="837">
        <f t="shared" si="14"/>
        <v>0</v>
      </c>
      <c r="W284" s="838"/>
      <c r="X284" s="839"/>
      <c r="Y284" s="840"/>
    </row>
    <row r="285" spans="1:25" s="841" customFormat="1" ht="24.75" customHeight="1" x14ac:dyDescent="0.25">
      <c r="A285" s="842" t="str">
        <f>'Раздел 1'!C312</f>
        <v>х</v>
      </c>
      <c r="B285" s="827">
        <f>'Раздел 1'!D312</f>
        <v>0</v>
      </c>
      <c r="C285" s="827">
        <f>'Раздел 1'!E312</f>
        <v>0</v>
      </c>
      <c r="D285" s="827">
        <f>'Раздел 1'!F312</f>
        <v>0</v>
      </c>
      <c r="E285" s="827">
        <f>'Раздел 1'!G312</f>
        <v>0</v>
      </c>
      <c r="F285" s="827">
        <f>'Раздел 1'!H312</f>
        <v>0</v>
      </c>
      <c r="G285" s="827">
        <f>'Раздел 1'!I312</f>
        <v>0</v>
      </c>
      <c r="H285" s="828">
        <f>'Раздел 1'!J312</f>
        <v>0</v>
      </c>
      <c r="I285" s="829" t="str">
        <f>'Раздел 1'!K312</f>
        <v>х</v>
      </c>
      <c r="J285" s="829">
        <f>'Раздел 1'!L312</f>
        <v>0</v>
      </c>
      <c r="K285" s="829">
        <f>'Раздел 1'!M312</f>
        <v>0</v>
      </c>
      <c r="L285" s="829">
        <f>'Раздел 1'!N312</f>
        <v>0</v>
      </c>
      <c r="M285" s="829">
        <f>'Раздел 1'!O312</f>
        <v>0</v>
      </c>
      <c r="N285" s="832">
        <f>'Раздел 1'!P312</f>
        <v>40000</v>
      </c>
      <c r="O285" s="830">
        <v>40000</v>
      </c>
      <c r="P285" s="831">
        <f t="shared" si="12"/>
        <v>0</v>
      </c>
      <c r="Q285" s="832">
        <f>'Раздел 1'!Q312</f>
        <v>0</v>
      </c>
      <c r="R285" s="833">
        <v>0</v>
      </c>
      <c r="S285" s="834">
        <f t="shared" si="13"/>
        <v>0</v>
      </c>
      <c r="T285" s="835">
        <f>'Раздел 1'!R312</f>
        <v>0</v>
      </c>
      <c r="U285" s="836">
        <v>0</v>
      </c>
      <c r="V285" s="837">
        <f t="shared" si="14"/>
        <v>0</v>
      </c>
      <c r="W285" s="838"/>
      <c r="X285" s="839"/>
      <c r="Y285" s="840"/>
    </row>
    <row r="286" spans="1:25" s="841" customFormat="1" ht="24.75" customHeight="1" x14ac:dyDescent="0.25">
      <c r="A286" s="842" t="str">
        <f>'Раздел 1'!C313</f>
        <v>925</v>
      </c>
      <c r="B286" s="827" t="str">
        <f>'Раздел 1'!D313</f>
        <v>07</v>
      </c>
      <c r="C286" s="827" t="str">
        <f>'Раздел 1'!E313</f>
        <v>02</v>
      </c>
      <c r="D286" s="827" t="str">
        <f>'Раздел 1'!F313</f>
        <v>02</v>
      </c>
      <c r="E286" s="827" t="str">
        <f>'Раздел 1'!G313</f>
        <v>1</v>
      </c>
      <c r="F286" s="827" t="str">
        <f>'Раздел 1'!H313</f>
        <v>02</v>
      </c>
      <c r="G286" s="827" t="str">
        <f>'Раздел 1'!I313</f>
        <v>00590</v>
      </c>
      <c r="H286" s="828" t="str">
        <f>'Раздел 1'!J313</f>
        <v>853</v>
      </c>
      <c r="I286" s="829" t="str">
        <f>'Раздел 1'!K313</f>
        <v>291.00.00</v>
      </c>
      <c r="J286" s="829" t="str">
        <f>'Раздел 1'!L313</f>
        <v>000</v>
      </c>
      <c r="K286" s="829" t="str">
        <f>'Раздел 1'!M313</f>
        <v>00.00.00</v>
      </c>
      <c r="L286" s="829" t="str">
        <f>'Раздел 1'!N313</f>
        <v>х</v>
      </c>
      <c r="M286" s="829" t="str">
        <f>'Раздел 1'!O313</f>
        <v>20.00.02</v>
      </c>
      <c r="N286" s="832">
        <f>'Раздел 1'!P313</f>
        <v>0</v>
      </c>
      <c r="O286" s="830">
        <v>0</v>
      </c>
      <c r="P286" s="831">
        <f t="shared" si="12"/>
        <v>0</v>
      </c>
      <c r="Q286" s="832">
        <f>'Раздел 1'!Q313</f>
        <v>0</v>
      </c>
      <c r="R286" s="833">
        <v>0</v>
      </c>
      <c r="S286" s="834">
        <f t="shared" si="13"/>
        <v>0</v>
      </c>
      <c r="T286" s="835">
        <f>'Раздел 1'!R313</f>
        <v>0</v>
      </c>
      <c r="U286" s="836">
        <v>0</v>
      </c>
      <c r="V286" s="837">
        <f t="shared" si="14"/>
        <v>0</v>
      </c>
      <c r="W286" s="838"/>
      <c r="X286" s="839"/>
      <c r="Y286" s="840"/>
    </row>
    <row r="287" spans="1:25" s="841" customFormat="1" ht="24.75" customHeight="1" x14ac:dyDescent="0.25">
      <c r="A287" s="842" t="str">
        <f>'Раздел 1'!C314</f>
        <v>925</v>
      </c>
      <c r="B287" s="827" t="str">
        <f>'Раздел 1'!D314</f>
        <v>07</v>
      </c>
      <c r="C287" s="827" t="str">
        <f>'Раздел 1'!E314</f>
        <v>02</v>
      </c>
      <c r="D287" s="827" t="str">
        <f>'Раздел 1'!F314</f>
        <v>02</v>
      </c>
      <c r="E287" s="827" t="str">
        <f>'Раздел 1'!G314</f>
        <v>1</v>
      </c>
      <c r="F287" s="827" t="str">
        <f>'Раздел 1'!H314</f>
        <v>02</v>
      </c>
      <c r="G287" s="827" t="str">
        <f>'Раздел 1'!I314</f>
        <v>00590</v>
      </c>
      <c r="H287" s="828" t="str">
        <f>'Раздел 1'!J314</f>
        <v>853</v>
      </c>
      <c r="I287" s="829" t="str">
        <f>'Раздел 1'!K314</f>
        <v>291.00.00</v>
      </c>
      <c r="J287" s="829" t="str">
        <f>'Раздел 1'!L314</f>
        <v>001</v>
      </c>
      <c r="K287" s="829" t="str">
        <f>'Раздел 1'!M314</f>
        <v>00.00.00</v>
      </c>
      <c r="L287" s="829" t="str">
        <f>'Раздел 1'!N314</f>
        <v>х</v>
      </c>
      <c r="M287" s="829" t="str">
        <f>'Раздел 1'!O314</f>
        <v>20.00.02</v>
      </c>
      <c r="N287" s="832">
        <f>'Раздел 1'!P314</f>
        <v>0</v>
      </c>
      <c r="O287" s="830">
        <v>0</v>
      </c>
      <c r="P287" s="831">
        <f t="shared" si="12"/>
        <v>0</v>
      </c>
      <c r="Q287" s="832">
        <f>'Раздел 1'!Q314</f>
        <v>0</v>
      </c>
      <c r="R287" s="833">
        <v>0</v>
      </c>
      <c r="S287" s="834">
        <f t="shared" si="13"/>
        <v>0</v>
      </c>
      <c r="T287" s="835">
        <f>'Раздел 1'!R314</f>
        <v>0</v>
      </c>
      <c r="U287" s="836">
        <v>0</v>
      </c>
      <c r="V287" s="837">
        <f t="shared" si="14"/>
        <v>0</v>
      </c>
      <c r="W287" s="838"/>
      <c r="X287" s="839"/>
      <c r="Y287" s="840"/>
    </row>
    <row r="288" spans="1:25" s="841" customFormat="1" ht="24.75" customHeight="1" x14ac:dyDescent="0.25">
      <c r="A288" s="842" t="str">
        <f>'Раздел 1'!C315</f>
        <v>925</v>
      </c>
      <c r="B288" s="827" t="str">
        <f>'Раздел 1'!D315</f>
        <v>07</v>
      </c>
      <c r="C288" s="827" t="str">
        <f>'Раздел 1'!E315</f>
        <v>02</v>
      </c>
      <c r="D288" s="827" t="str">
        <f>'Раздел 1'!F315</f>
        <v>02</v>
      </c>
      <c r="E288" s="827" t="str">
        <f>'Раздел 1'!G315</f>
        <v>1</v>
      </c>
      <c r="F288" s="827" t="str">
        <f>'Раздел 1'!H315</f>
        <v>02</v>
      </c>
      <c r="G288" s="827" t="str">
        <f>'Раздел 1'!I315</f>
        <v>00590</v>
      </c>
      <c r="H288" s="828" t="str">
        <f>'Раздел 1'!J315</f>
        <v>853</v>
      </c>
      <c r="I288" s="829" t="str">
        <f>'Раздел 1'!K315</f>
        <v>291.00.00</v>
      </c>
      <c r="J288" s="829" t="str">
        <f>'Раздел 1'!L315</f>
        <v>000</v>
      </c>
      <c r="K288" s="829" t="str">
        <f>'Раздел 1'!M315</f>
        <v>00.00.00</v>
      </c>
      <c r="L288" s="829" t="str">
        <f>'Раздел 1'!N315</f>
        <v>х</v>
      </c>
      <c r="M288" s="829" t="str">
        <f>'Раздел 1'!O315</f>
        <v>20.00.03</v>
      </c>
      <c r="N288" s="832">
        <f>'Раздел 1'!P315</f>
        <v>0</v>
      </c>
      <c r="O288" s="830">
        <v>0</v>
      </c>
      <c r="P288" s="831">
        <f t="shared" si="12"/>
        <v>0</v>
      </c>
      <c r="Q288" s="832">
        <f>'Раздел 1'!Q315</f>
        <v>0</v>
      </c>
      <c r="R288" s="833">
        <v>0</v>
      </c>
      <c r="S288" s="834">
        <f t="shared" si="13"/>
        <v>0</v>
      </c>
      <c r="T288" s="835">
        <f>'Раздел 1'!R315</f>
        <v>0</v>
      </c>
      <c r="U288" s="836">
        <v>0</v>
      </c>
      <c r="V288" s="837">
        <f t="shared" si="14"/>
        <v>0</v>
      </c>
      <c r="W288" s="838"/>
      <c r="X288" s="839"/>
      <c r="Y288" s="840"/>
    </row>
    <row r="289" spans="1:25" s="841" customFormat="1" ht="24.75" customHeight="1" x14ac:dyDescent="0.25">
      <c r="A289" s="842" t="str">
        <f>'Раздел 1'!C316</f>
        <v>925</v>
      </c>
      <c r="B289" s="827" t="str">
        <f>'Раздел 1'!D316</f>
        <v>07</v>
      </c>
      <c r="C289" s="827" t="str">
        <f>'Раздел 1'!E316</f>
        <v>02</v>
      </c>
      <c r="D289" s="827" t="str">
        <f>'Раздел 1'!F316</f>
        <v>02</v>
      </c>
      <c r="E289" s="827" t="str">
        <f>'Раздел 1'!G316</f>
        <v>1</v>
      </c>
      <c r="F289" s="827" t="str">
        <f>'Раздел 1'!H316</f>
        <v>02</v>
      </c>
      <c r="G289" s="827" t="str">
        <f>'Раздел 1'!I316</f>
        <v>00590</v>
      </c>
      <c r="H289" s="828" t="str">
        <f>'Раздел 1'!J316</f>
        <v>853</v>
      </c>
      <c r="I289" s="829" t="str">
        <f>'Раздел 1'!K316</f>
        <v>291.00.00</v>
      </c>
      <c r="J289" s="829" t="str">
        <f>'Раздел 1'!L316</f>
        <v>000</v>
      </c>
      <c r="K289" s="829" t="str">
        <f>'Раздел 1'!M316</f>
        <v>00.00.00</v>
      </c>
      <c r="L289" s="829" t="str">
        <f>'Раздел 1'!N316</f>
        <v>х</v>
      </c>
      <c r="M289" s="829" t="str">
        <f>'Раздел 1'!O316</f>
        <v>20.00.04</v>
      </c>
      <c r="N289" s="832">
        <f>'Раздел 1'!P316</f>
        <v>0</v>
      </c>
      <c r="O289" s="830">
        <v>0</v>
      </c>
      <c r="P289" s="831">
        <f t="shared" si="12"/>
        <v>0</v>
      </c>
      <c r="Q289" s="832">
        <f>'Раздел 1'!Q316</f>
        <v>0</v>
      </c>
      <c r="R289" s="833">
        <v>0</v>
      </c>
      <c r="S289" s="834">
        <f t="shared" si="13"/>
        <v>0</v>
      </c>
      <c r="T289" s="835">
        <f>'Раздел 1'!R316</f>
        <v>0</v>
      </c>
      <c r="U289" s="836">
        <v>0</v>
      </c>
      <c r="V289" s="837">
        <f t="shared" si="14"/>
        <v>0</v>
      </c>
      <c r="W289" s="838"/>
      <c r="X289" s="839"/>
      <c r="Y289" s="840"/>
    </row>
    <row r="290" spans="1:25" s="841" customFormat="1" ht="24.75" customHeight="1" x14ac:dyDescent="0.25">
      <c r="A290" s="842" t="str">
        <f>'Раздел 1'!C317</f>
        <v>925</v>
      </c>
      <c r="B290" s="827" t="str">
        <f>'Раздел 1'!D317</f>
        <v>07</v>
      </c>
      <c r="C290" s="827" t="str">
        <f>'Раздел 1'!E317</f>
        <v>02</v>
      </c>
      <c r="D290" s="827" t="str">
        <f>'Раздел 1'!F317</f>
        <v>02</v>
      </c>
      <c r="E290" s="827" t="str">
        <f>'Раздел 1'!G317</f>
        <v>1</v>
      </c>
      <c r="F290" s="827" t="str">
        <f>'Раздел 1'!H317</f>
        <v>02</v>
      </c>
      <c r="G290" s="827" t="str">
        <f>'Раздел 1'!I317</f>
        <v>00590</v>
      </c>
      <c r="H290" s="828" t="str">
        <f>'Раздел 1'!J317</f>
        <v>853</v>
      </c>
      <c r="I290" s="829" t="str">
        <f>'Раздел 1'!K317</f>
        <v>291.00.00</v>
      </c>
      <c r="J290" s="829" t="str">
        <f>'Раздел 1'!L317</f>
        <v>000</v>
      </c>
      <c r="K290" s="829" t="str">
        <f>'Раздел 1'!M317</f>
        <v>00.00.00</v>
      </c>
      <c r="L290" s="829" t="str">
        <f>'Раздел 1'!N317</f>
        <v>001.99.0001</v>
      </c>
      <c r="M290" s="829" t="str">
        <f>'Раздел 1'!O317</f>
        <v>50.01.00</v>
      </c>
      <c r="N290" s="832">
        <f>'Раздел 1'!P317</f>
        <v>0</v>
      </c>
      <c r="O290" s="830">
        <v>0</v>
      </c>
      <c r="P290" s="831">
        <f t="shared" si="12"/>
        <v>0</v>
      </c>
      <c r="Q290" s="832">
        <f>'Раздел 1'!Q317</f>
        <v>0</v>
      </c>
      <c r="R290" s="833">
        <v>0</v>
      </c>
      <c r="S290" s="834">
        <f t="shared" si="13"/>
        <v>0</v>
      </c>
      <c r="T290" s="835">
        <f>'Раздел 1'!R317</f>
        <v>0</v>
      </c>
      <c r="U290" s="836">
        <v>0</v>
      </c>
      <c r="V290" s="837">
        <f t="shared" si="14"/>
        <v>0</v>
      </c>
      <c r="W290" s="838"/>
      <c r="X290" s="839"/>
      <c r="Y290" s="840"/>
    </row>
    <row r="291" spans="1:25" s="841" customFormat="1" ht="24.75" customHeight="1" x14ac:dyDescent="0.25">
      <c r="A291" s="842" t="str">
        <f>'Раздел 1'!C318</f>
        <v>925</v>
      </c>
      <c r="B291" s="827" t="str">
        <f>'Раздел 1'!D318</f>
        <v>07</v>
      </c>
      <c r="C291" s="827" t="str">
        <f>'Раздел 1'!E318</f>
        <v>02</v>
      </c>
      <c r="D291" s="827" t="str">
        <f>'Раздел 1'!F318</f>
        <v>02</v>
      </c>
      <c r="E291" s="827" t="str">
        <f>'Раздел 1'!G318</f>
        <v>1</v>
      </c>
      <c r="F291" s="827" t="str">
        <f>'Раздел 1'!H318</f>
        <v>02</v>
      </c>
      <c r="G291" s="827" t="str">
        <f>'Раздел 1'!I318</f>
        <v>00590</v>
      </c>
      <c r="H291" s="828" t="str">
        <f>'Раздел 1'!J318</f>
        <v>853</v>
      </c>
      <c r="I291" s="829" t="str">
        <f>'Раздел 1'!K318</f>
        <v>291.00.00</v>
      </c>
      <c r="J291" s="829" t="str">
        <f>'Раздел 1'!L318</f>
        <v>001</v>
      </c>
      <c r="K291" s="829" t="str">
        <f>'Раздел 1'!M318</f>
        <v>00.00.00</v>
      </c>
      <c r="L291" s="829" t="str">
        <f>'Раздел 1'!N318</f>
        <v>х</v>
      </c>
      <c r="M291" s="829" t="str">
        <f>'Раздел 1'!O318</f>
        <v>50.01.00</v>
      </c>
      <c r="N291" s="832">
        <f>'Раздел 1'!P318</f>
        <v>0</v>
      </c>
      <c r="O291" s="830">
        <v>0</v>
      </c>
      <c r="P291" s="831">
        <f t="shared" si="12"/>
        <v>0</v>
      </c>
      <c r="Q291" s="832">
        <f>'Раздел 1'!Q318</f>
        <v>0</v>
      </c>
      <c r="R291" s="833">
        <v>0</v>
      </c>
      <c r="S291" s="834">
        <f t="shared" si="13"/>
        <v>0</v>
      </c>
      <c r="T291" s="835">
        <f>'Раздел 1'!R318</f>
        <v>0</v>
      </c>
      <c r="U291" s="836">
        <v>0</v>
      </c>
      <c r="V291" s="837">
        <f t="shared" si="14"/>
        <v>0</v>
      </c>
      <c r="W291" s="838"/>
      <c r="X291" s="839"/>
      <c r="Y291" s="840"/>
    </row>
    <row r="292" spans="1:25" s="841" customFormat="1" ht="24.75" customHeight="1" x14ac:dyDescent="0.25">
      <c r="A292" s="842" t="str">
        <f>'Раздел 1'!C319</f>
        <v>925</v>
      </c>
      <c r="B292" s="827" t="str">
        <f>'Раздел 1'!D319</f>
        <v>07</v>
      </c>
      <c r="C292" s="827" t="str">
        <f>'Раздел 1'!E319</f>
        <v>02</v>
      </c>
      <c r="D292" s="827" t="str">
        <f>'Раздел 1'!F319</f>
        <v>02</v>
      </c>
      <c r="E292" s="827" t="str">
        <f>'Раздел 1'!G319</f>
        <v>1</v>
      </c>
      <c r="F292" s="827" t="str">
        <f>'Раздел 1'!H319</f>
        <v>02</v>
      </c>
      <c r="G292" s="827" t="str">
        <f>'Раздел 1'!I319</f>
        <v>60860</v>
      </c>
      <c r="H292" s="828" t="str">
        <f>'Раздел 1'!J319</f>
        <v>853</v>
      </c>
      <c r="I292" s="829" t="str">
        <f>'Раздел 1'!K319</f>
        <v>291.00.00</v>
      </c>
      <c r="J292" s="829" t="str">
        <f>'Раздел 1'!L319</f>
        <v>000</v>
      </c>
      <c r="K292" s="829" t="str">
        <f>'Раздел 1'!M319</f>
        <v>00.00.00</v>
      </c>
      <c r="L292" s="829" t="str">
        <f>'Раздел 1'!N319</f>
        <v>001.07.0002</v>
      </c>
      <c r="M292" s="829" t="str">
        <f>'Раздел 1'!O319</f>
        <v>50.03.00</v>
      </c>
      <c r="N292" s="832">
        <f>'Раздел 1'!P319</f>
        <v>0</v>
      </c>
      <c r="O292" s="830">
        <v>0</v>
      </c>
      <c r="P292" s="831">
        <f t="shared" si="12"/>
        <v>0</v>
      </c>
      <c r="Q292" s="832">
        <f>'Раздел 1'!Q319</f>
        <v>0</v>
      </c>
      <c r="R292" s="833">
        <v>0</v>
      </c>
      <c r="S292" s="834">
        <f t="shared" si="13"/>
        <v>0</v>
      </c>
      <c r="T292" s="835">
        <f>'Раздел 1'!R319</f>
        <v>0</v>
      </c>
      <c r="U292" s="836">
        <v>0</v>
      </c>
      <c r="V292" s="837">
        <f t="shared" si="14"/>
        <v>0</v>
      </c>
      <c r="W292" s="838"/>
      <c r="X292" s="839"/>
      <c r="Y292" s="840"/>
    </row>
    <row r="293" spans="1:25" s="841" customFormat="1" ht="24.75" customHeight="1" x14ac:dyDescent="0.25">
      <c r="A293" s="842" t="str">
        <f>'Раздел 1'!C320</f>
        <v>925</v>
      </c>
      <c r="B293" s="827" t="str">
        <f>'Раздел 1'!D320</f>
        <v>07</v>
      </c>
      <c r="C293" s="827" t="str">
        <f>'Раздел 1'!E320</f>
        <v>02</v>
      </c>
      <c r="D293" s="827" t="str">
        <f>'Раздел 1'!F320</f>
        <v>02</v>
      </c>
      <c r="E293" s="827" t="str">
        <f>'Раздел 1'!G320</f>
        <v>1</v>
      </c>
      <c r="F293" s="827" t="str">
        <f>'Раздел 1'!H320</f>
        <v>02</v>
      </c>
      <c r="G293" s="827" t="str">
        <f>'Раздел 1'!I320</f>
        <v>60860</v>
      </c>
      <c r="H293" s="828" t="str">
        <f>'Раздел 1'!J320</f>
        <v>853</v>
      </c>
      <c r="I293" s="829" t="str">
        <f>'Раздел 1'!K320</f>
        <v>291.00.00</v>
      </c>
      <c r="J293" s="829" t="str">
        <f>'Раздел 1'!L320</f>
        <v>001</v>
      </c>
      <c r="K293" s="829" t="str">
        <f>'Раздел 1'!M320</f>
        <v>00.00.00</v>
      </c>
      <c r="L293" s="829" t="str">
        <f>'Раздел 1'!N320</f>
        <v>х</v>
      </c>
      <c r="M293" s="829" t="str">
        <f>'Раздел 1'!O320</f>
        <v>50.03.00</v>
      </c>
      <c r="N293" s="832">
        <f>'Раздел 1'!P320</f>
        <v>0</v>
      </c>
      <c r="O293" s="830">
        <v>0</v>
      </c>
      <c r="P293" s="831">
        <f t="shared" si="12"/>
        <v>0</v>
      </c>
      <c r="Q293" s="832">
        <f>'Раздел 1'!Q320</f>
        <v>0</v>
      </c>
      <c r="R293" s="833">
        <v>0</v>
      </c>
      <c r="S293" s="834">
        <f t="shared" si="13"/>
        <v>0</v>
      </c>
      <c r="T293" s="835">
        <f>'Раздел 1'!R320</f>
        <v>0</v>
      </c>
      <c r="U293" s="836">
        <v>0</v>
      </c>
      <c r="V293" s="837">
        <f t="shared" si="14"/>
        <v>0</v>
      </c>
      <c r="W293" s="838"/>
      <c r="X293" s="839"/>
      <c r="Y293" s="840"/>
    </row>
    <row r="294" spans="1:25" s="841" customFormat="1" ht="24.75" customHeight="1" x14ac:dyDescent="0.25">
      <c r="A294" s="842" t="str">
        <f>'Раздел 1'!C321</f>
        <v>925</v>
      </c>
      <c r="B294" s="827" t="str">
        <f>'Раздел 1'!D321</f>
        <v>07</v>
      </c>
      <c r="C294" s="827" t="str">
        <f>'Раздел 1'!E321</f>
        <v>02</v>
      </c>
      <c r="D294" s="827" t="str">
        <f>'Раздел 1'!F321</f>
        <v>02</v>
      </c>
      <c r="E294" s="827" t="str">
        <f>'Раздел 1'!G321</f>
        <v>1</v>
      </c>
      <c r="F294" s="827" t="str">
        <f>'Раздел 1'!H321</f>
        <v>02</v>
      </c>
      <c r="G294" s="827" t="str">
        <f>'Раздел 1'!I321</f>
        <v>00590</v>
      </c>
      <c r="H294" s="828" t="str">
        <f>'Раздел 1'!J321</f>
        <v>853</v>
      </c>
      <c r="I294" s="829" t="str">
        <f>'Раздел 1'!K321</f>
        <v>292.00.00</v>
      </c>
      <c r="J294" s="829" t="str">
        <f>'Раздел 1'!L321</f>
        <v>000</v>
      </c>
      <c r="K294" s="829" t="str">
        <f>'Раздел 1'!M321</f>
        <v>00.00.00</v>
      </c>
      <c r="L294" s="829" t="str">
        <f>'Раздел 1'!N321</f>
        <v>х</v>
      </c>
      <c r="M294" s="829" t="str">
        <f>'Раздел 1'!O321</f>
        <v>20.00.02</v>
      </c>
      <c r="N294" s="832">
        <f>'Раздел 1'!P321</f>
        <v>0</v>
      </c>
      <c r="O294" s="830">
        <v>0</v>
      </c>
      <c r="P294" s="831">
        <f t="shared" si="12"/>
        <v>0</v>
      </c>
      <c r="Q294" s="832">
        <f>'Раздел 1'!Q321</f>
        <v>0</v>
      </c>
      <c r="R294" s="833">
        <v>0</v>
      </c>
      <c r="S294" s="834">
        <f t="shared" si="13"/>
        <v>0</v>
      </c>
      <c r="T294" s="835">
        <f>'Раздел 1'!R321</f>
        <v>0</v>
      </c>
      <c r="U294" s="836">
        <v>0</v>
      </c>
      <c r="V294" s="837">
        <f t="shared" si="14"/>
        <v>0</v>
      </c>
      <c r="W294" s="838"/>
      <c r="X294" s="839"/>
      <c r="Y294" s="840"/>
    </row>
    <row r="295" spans="1:25" s="841" customFormat="1" ht="24.75" customHeight="1" x14ac:dyDescent="0.25">
      <c r="A295" s="842" t="str">
        <f>'Раздел 1'!C322</f>
        <v>925</v>
      </c>
      <c r="B295" s="827" t="str">
        <f>'Раздел 1'!D322</f>
        <v>07</v>
      </c>
      <c r="C295" s="827" t="str">
        <f>'Раздел 1'!E322</f>
        <v>02</v>
      </c>
      <c r="D295" s="827" t="str">
        <f>'Раздел 1'!F322</f>
        <v>02</v>
      </c>
      <c r="E295" s="827" t="str">
        <f>'Раздел 1'!G322</f>
        <v>1</v>
      </c>
      <c r="F295" s="827" t="str">
        <f>'Раздел 1'!H322</f>
        <v>02</v>
      </c>
      <c r="G295" s="827" t="str">
        <f>'Раздел 1'!I322</f>
        <v>00590</v>
      </c>
      <c r="H295" s="828" t="str">
        <f>'Раздел 1'!J322</f>
        <v>853</v>
      </c>
      <c r="I295" s="829" t="str">
        <f>'Раздел 1'!K322</f>
        <v>292.00.00</v>
      </c>
      <c r="J295" s="829" t="str">
        <f>'Раздел 1'!L322</f>
        <v>001</v>
      </c>
      <c r="K295" s="829" t="str">
        <f>'Раздел 1'!M322</f>
        <v>00.00.00</v>
      </c>
      <c r="L295" s="829" t="str">
        <f>'Раздел 1'!N322</f>
        <v>х</v>
      </c>
      <c r="M295" s="829" t="str">
        <f>'Раздел 1'!O322</f>
        <v>20.00.02</v>
      </c>
      <c r="N295" s="832">
        <f>'Раздел 1'!P322</f>
        <v>0</v>
      </c>
      <c r="O295" s="830">
        <v>0</v>
      </c>
      <c r="P295" s="831">
        <f t="shared" si="12"/>
        <v>0</v>
      </c>
      <c r="Q295" s="832">
        <f>'Раздел 1'!Q322</f>
        <v>0</v>
      </c>
      <c r="R295" s="833">
        <v>0</v>
      </c>
      <c r="S295" s="834">
        <f t="shared" si="13"/>
        <v>0</v>
      </c>
      <c r="T295" s="835">
        <f>'Раздел 1'!R322</f>
        <v>0</v>
      </c>
      <c r="U295" s="836">
        <v>0</v>
      </c>
      <c r="V295" s="837">
        <f t="shared" si="14"/>
        <v>0</v>
      </c>
      <c r="W295" s="838"/>
      <c r="X295" s="839"/>
      <c r="Y295" s="840"/>
    </row>
    <row r="296" spans="1:25" s="841" customFormat="1" ht="24.75" customHeight="1" x14ac:dyDescent="0.25">
      <c r="A296" s="842" t="str">
        <f>'Раздел 1'!C323</f>
        <v>925</v>
      </c>
      <c r="B296" s="827" t="str">
        <f>'Раздел 1'!D323</f>
        <v>07</v>
      </c>
      <c r="C296" s="827" t="str">
        <f>'Раздел 1'!E323</f>
        <v>02</v>
      </c>
      <c r="D296" s="827" t="str">
        <f>'Раздел 1'!F323</f>
        <v>02</v>
      </c>
      <c r="E296" s="827" t="str">
        <f>'Раздел 1'!G323</f>
        <v>1</v>
      </c>
      <c r="F296" s="827" t="str">
        <f>'Раздел 1'!H323</f>
        <v>02</v>
      </c>
      <c r="G296" s="827" t="str">
        <f>'Раздел 1'!I323</f>
        <v>00590</v>
      </c>
      <c r="H296" s="828" t="str">
        <f>'Раздел 1'!J323</f>
        <v>853</v>
      </c>
      <c r="I296" s="829" t="str">
        <f>'Раздел 1'!K323</f>
        <v>292.00.00</v>
      </c>
      <c r="J296" s="829" t="str">
        <f>'Раздел 1'!L323</f>
        <v>000</v>
      </c>
      <c r="K296" s="829" t="str">
        <f>'Раздел 1'!M323</f>
        <v>00.00.00</v>
      </c>
      <c r="L296" s="829" t="str">
        <f>'Раздел 1'!N323</f>
        <v>х</v>
      </c>
      <c r="M296" s="829" t="str">
        <f>'Раздел 1'!O323</f>
        <v>20.00.03</v>
      </c>
      <c r="N296" s="832">
        <f>'Раздел 1'!P323</f>
        <v>0</v>
      </c>
      <c r="O296" s="830">
        <v>0</v>
      </c>
      <c r="P296" s="831">
        <f t="shared" si="12"/>
        <v>0</v>
      </c>
      <c r="Q296" s="832">
        <f>'Раздел 1'!Q323</f>
        <v>0</v>
      </c>
      <c r="R296" s="833">
        <v>0</v>
      </c>
      <c r="S296" s="834">
        <f t="shared" si="13"/>
        <v>0</v>
      </c>
      <c r="T296" s="835">
        <f>'Раздел 1'!R323</f>
        <v>0</v>
      </c>
      <c r="U296" s="836">
        <v>0</v>
      </c>
      <c r="V296" s="837">
        <f t="shared" si="14"/>
        <v>0</v>
      </c>
      <c r="W296" s="838"/>
      <c r="X296" s="839"/>
      <c r="Y296" s="840"/>
    </row>
    <row r="297" spans="1:25" s="841" customFormat="1" ht="24.75" customHeight="1" x14ac:dyDescent="0.25">
      <c r="A297" s="842" t="str">
        <f>'Раздел 1'!C324</f>
        <v>925</v>
      </c>
      <c r="B297" s="827" t="str">
        <f>'Раздел 1'!D324</f>
        <v>07</v>
      </c>
      <c r="C297" s="827" t="str">
        <f>'Раздел 1'!E324</f>
        <v>02</v>
      </c>
      <c r="D297" s="827" t="str">
        <f>'Раздел 1'!F324</f>
        <v>02</v>
      </c>
      <c r="E297" s="827" t="str">
        <f>'Раздел 1'!G324</f>
        <v>1</v>
      </c>
      <c r="F297" s="827" t="str">
        <f>'Раздел 1'!H324</f>
        <v>02</v>
      </c>
      <c r="G297" s="827" t="str">
        <f>'Раздел 1'!I324</f>
        <v>00590</v>
      </c>
      <c r="H297" s="828" t="str">
        <f>'Раздел 1'!J324</f>
        <v>853</v>
      </c>
      <c r="I297" s="829" t="str">
        <f>'Раздел 1'!K324</f>
        <v>292.00.00</v>
      </c>
      <c r="J297" s="829" t="str">
        <f>'Раздел 1'!L324</f>
        <v>000</v>
      </c>
      <c r="K297" s="829" t="str">
        <f>'Раздел 1'!M324</f>
        <v>00.00.00</v>
      </c>
      <c r="L297" s="829" t="str">
        <f>'Раздел 1'!N324</f>
        <v>х</v>
      </c>
      <c r="M297" s="829" t="str">
        <f>'Раздел 1'!O324</f>
        <v>20.00.04</v>
      </c>
      <c r="N297" s="832">
        <f>'Раздел 1'!P324</f>
        <v>0</v>
      </c>
      <c r="O297" s="830">
        <v>0</v>
      </c>
      <c r="P297" s="831">
        <f t="shared" si="12"/>
        <v>0</v>
      </c>
      <c r="Q297" s="832">
        <f>'Раздел 1'!Q324</f>
        <v>0</v>
      </c>
      <c r="R297" s="833">
        <v>0</v>
      </c>
      <c r="S297" s="834">
        <f t="shared" si="13"/>
        <v>0</v>
      </c>
      <c r="T297" s="835">
        <f>'Раздел 1'!R324</f>
        <v>0</v>
      </c>
      <c r="U297" s="836">
        <v>0</v>
      </c>
      <c r="V297" s="837">
        <f t="shared" si="14"/>
        <v>0</v>
      </c>
      <c r="W297" s="838"/>
      <c r="X297" s="839"/>
      <c r="Y297" s="840"/>
    </row>
    <row r="298" spans="1:25" s="841" customFormat="1" ht="24.75" customHeight="1" x14ac:dyDescent="0.25">
      <c r="A298" s="842" t="str">
        <f>'Раздел 1'!C325</f>
        <v>925</v>
      </c>
      <c r="B298" s="827" t="str">
        <f>'Раздел 1'!D325</f>
        <v>07</v>
      </c>
      <c r="C298" s="827" t="str">
        <f>'Раздел 1'!E325</f>
        <v>02</v>
      </c>
      <c r="D298" s="827" t="str">
        <f>'Раздел 1'!F325</f>
        <v>02</v>
      </c>
      <c r="E298" s="827" t="str">
        <f>'Раздел 1'!G325</f>
        <v>1</v>
      </c>
      <c r="F298" s="827" t="str">
        <f>'Раздел 1'!H325</f>
        <v>02</v>
      </c>
      <c r="G298" s="827" t="str">
        <f>'Раздел 1'!I325</f>
        <v>00590</v>
      </c>
      <c r="H298" s="828" t="str">
        <f>'Раздел 1'!J325</f>
        <v>853</v>
      </c>
      <c r="I298" s="829" t="str">
        <f>'Раздел 1'!K325</f>
        <v>292.00.00</v>
      </c>
      <c r="J298" s="829" t="str">
        <f>'Раздел 1'!L325</f>
        <v>000</v>
      </c>
      <c r="K298" s="829" t="str">
        <f>'Раздел 1'!M325</f>
        <v>00.00.00</v>
      </c>
      <c r="L298" s="829" t="str">
        <f>'Раздел 1'!N325</f>
        <v>001.99.0001</v>
      </c>
      <c r="M298" s="829" t="str">
        <f>'Раздел 1'!O325</f>
        <v>50.01.00</v>
      </c>
      <c r="N298" s="832">
        <f>'Раздел 1'!P325</f>
        <v>0</v>
      </c>
      <c r="O298" s="830">
        <v>0</v>
      </c>
      <c r="P298" s="831">
        <f t="shared" si="12"/>
        <v>0</v>
      </c>
      <c r="Q298" s="832">
        <f>'Раздел 1'!Q325</f>
        <v>0</v>
      </c>
      <c r="R298" s="833">
        <v>0</v>
      </c>
      <c r="S298" s="834">
        <f t="shared" si="13"/>
        <v>0</v>
      </c>
      <c r="T298" s="835">
        <f>'Раздел 1'!R325</f>
        <v>0</v>
      </c>
      <c r="U298" s="836">
        <v>0</v>
      </c>
      <c r="V298" s="837">
        <f t="shared" si="14"/>
        <v>0</v>
      </c>
      <c r="W298" s="838"/>
      <c r="X298" s="839"/>
      <c r="Y298" s="840"/>
    </row>
    <row r="299" spans="1:25" s="841" customFormat="1" ht="24.75" customHeight="1" x14ac:dyDescent="0.25">
      <c r="A299" s="842" t="str">
        <f>'Раздел 1'!C326</f>
        <v>925</v>
      </c>
      <c r="B299" s="827" t="str">
        <f>'Раздел 1'!D326</f>
        <v>07</v>
      </c>
      <c r="C299" s="827" t="str">
        <f>'Раздел 1'!E326</f>
        <v>02</v>
      </c>
      <c r="D299" s="827" t="str">
        <f>'Раздел 1'!F326</f>
        <v>02</v>
      </c>
      <c r="E299" s="827" t="str">
        <f>'Раздел 1'!G326</f>
        <v>1</v>
      </c>
      <c r="F299" s="827" t="str">
        <f>'Раздел 1'!H326</f>
        <v>02</v>
      </c>
      <c r="G299" s="827" t="str">
        <f>'Раздел 1'!I326</f>
        <v>00590</v>
      </c>
      <c r="H299" s="828" t="str">
        <f>'Раздел 1'!J326</f>
        <v>853</v>
      </c>
      <c r="I299" s="829" t="str">
        <f>'Раздел 1'!K326</f>
        <v>292.00.00</v>
      </c>
      <c r="J299" s="829" t="str">
        <f>'Раздел 1'!L326</f>
        <v>001</v>
      </c>
      <c r="K299" s="829" t="str">
        <f>'Раздел 1'!M326</f>
        <v>00.00.00</v>
      </c>
      <c r="L299" s="829" t="str">
        <f>'Раздел 1'!N326</f>
        <v>х</v>
      </c>
      <c r="M299" s="829" t="str">
        <f>'Раздел 1'!O326</f>
        <v>50.01.00</v>
      </c>
      <c r="N299" s="832">
        <f>'Раздел 1'!P326</f>
        <v>0</v>
      </c>
      <c r="O299" s="830">
        <v>0</v>
      </c>
      <c r="P299" s="831">
        <f t="shared" si="12"/>
        <v>0</v>
      </c>
      <c r="Q299" s="832">
        <f>'Раздел 1'!Q326</f>
        <v>0</v>
      </c>
      <c r="R299" s="833">
        <v>0</v>
      </c>
      <c r="S299" s="834">
        <f t="shared" si="13"/>
        <v>0</v>
      </c>
      <c r="T299" s="835">
        <f>'Раздел 1'!R326</f>
        <v>0</v>
      </c>
      <c r="U299" s="836">
        <v>0</v>
      </c>
      <c r="V299" s="837">
        <f t="shared" si="14"/>
        <v>0</v>
      </c>
      <c r="W299" s="838"/>
      <c r="X299" s="839"/>
      <c r="Y299" s="840"/>
    </row>
    <row r="300" spans="1:25" s="841" customFormat="1" ht="24.75" customHeight="1" x14ac:dyDescent="0.25">
      <c r="A300" s="842" t="str">
        <f>'Раздел 1'!C327</f>
        <v>925</v>
      </c>
      <c r="B300" s="827" t="str">
        <f>'Раздел 1'!D327</f>
        <v>07</v>
      </c>
      <c r="C300" s="827" t="str">
        <f>'Раздел 1'!E327</f>
        <v>02</v>
      </c>
      <c r="D300" s="827" t="str">
        <f>'Раздел 1'!F327</f>
        <v>02</v>
      </c>
      <c r="E300" s="827" t="str">
        <f>'Раздел 1'!G327</f>
        <v>1</v>
      </c>
      <c r="F300" s="827" t="str">
        <f>'Раздел 1'!H327</f>
        <v>02</v>
      </c>
      <c r="G300" s="827" t="str">
        <f>'Раздел 1'!I327</f>
        <v>60860</v>
      </c>
      <c r="H300" s="828" t="str">
        <f>'Раздел 1'!J327</f>
        <v>853</v>
      </c>
      <c r="I300" s="829" t="str">
        <f>'Раздел 1'!K327</f>
        <v>292.00.00</v>
      </c>
      <c r="J300" s="829" t="str">
        <f>'Раздел 1'!L327</f>
        <v>000</v>
      </c>
      <c r="K300" s="829" t="str">
        <f>'Раздел 1'!M327</f>
        <v>00.00.00</v>
      </c>
      <c r="L300" s="829" t="str">
        <f>'Раздел 1'!N327</f>
        <v>001.07.0002</v>
      </c>
      <c r="M300" s="829" t="str">
        <f>'Раздел 1'!O327</f>
        <v>50.03.00</v>
      </c>
      <c r="N300" s="832">
        <f>'Раздел 1'!P327</f>
        <v>0</v>
      </c>
      <c r="O300" s="830">
        <v>0</v>
      </c>
      <c r="P300" s="831">
        <f t="shared" si="12"/>
        <v>0</v>
      </c>
      <c r="Q300" s="832">
        <f>'Раздел 1'!Q327</f>
        <v>0</v>
      </c>
      <c r="R300" s="833">
        <v>0</v>
      </c>
      <c r="S300" s="834">
        <f t="shared" si="13"/>
        <v>0</v>
      </c>
      <c r="T300" s="835">
        <f>'Раздел 1'!R327</f>
        <v>0</v>
      </c>
      <c r="U300" s="836">
        <v>0</v>
      </c>
      <c r="V300" s="837">
        <f t="shared" si="14"/>
        <v>0</v>
      </c>
      <c r="W300" s="838"/>
      <c r="X300" s="839"/>
      <c r="Y300" s="840"/>
    </row>
    <row r="301" spans="1:25" s="841" customFormat="1" ht="24.75" customHeight="1" x14ac:dyDescent="0.25">
      <c r="A301" s="842" t="str">
        <f>'Раздел 1'!C328</f>
        <v>925</v>
      </c>
      <c r="B301" s="827" t="str">
        <f>'Раздел 1'!D328</f>
        <v>07</v>
      </c>
      <c r="C301" s="827" t="str">
        <f>'Раздел 1'!E328</f>
        <v>02</v>
      </c>
      <c r="D301" s="827" t="str">
        <f>'Раздел 1'!F328</f>
        <v>02</v>
      </c>
      <c r="E301" s="827" t="str">
        <f>'Раздел 1'!G328</f>
        <v>1</v>
      </c>
      <c r="F301" s="827" t="str">
        <f>'Раздел 1'!H328</f>
        <v>02</v>
      </c>
      <c r="G301" s="827" t="str">
        <f>'Раздел 1'!I328</f>
        <v>60860</v>
      </c>
      <c r="H301" s="828" t="str">
        <f>'Раздел 1'!J328</f>
        <v>853</v>
      </c>
      <c r="I301" s="829" t="str">
        <f>'Раздел 1'!K328</f>
        <v>292.00.00</v>
      </c>
      <c r="J301" s="829" t="str">
        <f>'Раздел 1'!L328</f>
        <v>001</v>
      </c>
      <c r="K301" s="829" t="str">
        <f>'Раздел 1'!M328</f>
        <v>00.00.00</v>
      </c>
      <c r="L301" s="829" t="str">
        <f>'Раздел 1'!N328</f>
        <v>х</v>
      </c>
      <c r="M301" s="829" t="str">
        <f>'Раздел 1'!O328</f>
        <v>50.03.00</v>
      </c>
      <c r="N301" s="832">
        <f>'Раздел 1'!P328</f>
        <v>0</v>
      </c>
      <c r="O301" s="830">
        <v>0</v>
      </c>
      <c r="P301" s="831">
        <f t="shared" si="12"/>
        <v>0</v>
      </c>
      <c r="Q301" s="832">
        <f>'Раздел 1'!Q328</f>
        <v>0</v>
      </c>
      <c r="R301" s="833">
        <v>0</v>
      </c>
      <c r="S301" s="834">
        <f t="shared" si="13"/>
        <v>0</v>
      </c>
      <c r="T301" s="835">
        <f>'Раздел 1'!R328</f>
        <v>0</v>
      </c>
      <c r="U301" s="836">
        <v>0</v>
      </c>
      <c r="V301" s="837">
        <f t="shared" si="14"/>
        <v>0</v>
      </c>
      <c r="W301" s="838"/>
      <c r="X301" s="839"/>
      <c r="Y301" s="840"/>
    </row>
    <row r="302" spans="1:25" s="841" customFormat="1" ht="24.75" customHeight="1" x14ac:dyDescent="0.25">
      <c r="A302" s="842" t="str">
        <f>'Раздел 1'!C329</f>
        <v>925</v>
      </c>
      <c r="B302" s="827" t="str">
        <f>'Раздел 1'!D329</f>
        <v>07</v>
      </c>
      <c r="C302" s="827" t="str">
        <f>'Раздел 1'!E329</f>
        <v>02</v>
      </c>
      <c r="D302" s="827" t="str">
        <f>'Раздел 1'!F329</f>
        <v>02</v>
      </c>
      <c r="E302" s="827" t="str">
        <f>'Раздел 1'!G329</f>
        <v>1</v>
      </c>
      <c r="F302" s="827" t="str">
        <f>'Раздел 1'!H329</f>
        <v>02</v>
      </c>
      <c r="G302" s="827" t="str">
        <f>'Раздел 1'!I329</f>
        <v>00590</v>
      </c>
      <c r="H302" s="828" t="str">
        <f>'Раздел 1'!J329</f>
        <v>853</v>
      </c>
      <c r="I302" s="829" t="str">
        <f>'Раздел 1'!K329</f>
        <v>295.00.00</v>
      </c>
      <c r="J302" s="829" t="str">
        <f>'Раздел 1'!L329</f>
        <v>000</v>
      </c>
      <c r="K302" s="829" t="str">
        <f>'Раздел 1'!M329</f>
        <v>00.00.00</v>
      </c>
      <c r="L302" s="829" t="str">
        <f>'Раздел 1'!N329</f>
        <v>х</v>
      </c>
      <c r="M302" s="829" t="str">
        <f>'Раздел 1'!O329</f>
        <v>20.00.02</v>
      </c>
      <c r="N302" s="832">
        <f>'Раздел 1'!P329</f>
        <v>40000</v>
      </c>
      <c r="O302" s="830">
        <v>40000</v>
      </c>
      <c r="P302" s="831">
        <f t="shared" si="12"/>
        <v>0</v>
      </c>
      <c r="Q302" s="832">
        <f>'Раздел 1'!Q329</f>
        <v>0</v>
      </c>
      <c r="R302" s="833">
        <v>0</v>
      </c>
      <c r="S302" s="834">
        <f t="shared" si="13"/>
        <v>0</v>
      </c>
      <c r="T302" s="835">
        <f>'Раздел 1'!R329</f>
        <v>0</v>
      </c>
      <c r="U302" s="836">
        <v>0</v>
      </c>
      <c r="V302" s="837">
        <f t="shared" si="14"/>
        <v>0</v>
      </c>
      <c r="W302" s="838"/>
      <c r="X302" s="839"/>
      <c r="Y302" s="840"/>
    </row>
    <row r="303" spans="1:25" s="841" customFormat="1" ht="24.75" customHeight="1" x14ac:dyDescent="0.25">
      <c r="A303" s="842" t="str">
        <f>'Раздел 1'!C330</f>
        <v>925</v>
      </c>
      <c r="B303" s="827" t="str">
        <f>'Раздел 1'!D330</f>
        <v>07</v>
      </c>
      <c r="C303" s="827" t="str">
        <f>'Раздел 1'!E330</f>
        <v>02</v>
      </c>
      <c r="D303" s="827" t="str">
        <f>'Раздел 1'!F330</f>
        <v>02</v>
      </c>
      <c r="E303" s="827" t="str">
        <f>'Раздел 1'!G330</f>
        <v>1</v>
      </c>
      <c r="F303" s="827" t="str">
        <f>'Раздел 1'!H330</f>
        <v>02</v>
      </c>
      <c r="G303" s="827" t="str">
        <f>'Раздел 1'!I330</f>
        <v>00590</v>
      </c>
      <c r="H303" s="828" t="str">
        <f>'Раздел 1'!J330</f>
        <v>853</v>
      </c>
      <c r="I303" s="829" t="str">
        <f>'Раздел 1'!K330</f>
        <v>295.00.00</v>
      </c>
      <c r="J303" s="829" t="str">
        <f>'Раздел 1'!L330</f>
        <v>001</v>
      </c>
      <c r="K303" s="829" t="str">
        <f>'Раздел 1'!M330</f>
        <v>00.00.00</v>
      </c>
      <c r="L303" s="829" t="str">
        <f>'Раздел 1'!N330</f>
        <v>х</v>
      </c>
      <c r="M303" s="829" t="str">
        <f>'Раздел 1'!O330</f>
        <v>20.00.02</v>
      </c>
      <c r="N303" s="832">
        <f>'Раздел 1'!P330</f>
        <v>0</v>
      </c>
      <c r="O303" s="830">
        <v>0</v>
      </c>
      <c r="P303" s="831">
        <f t="shared" si="12"/>
        <v>0</v>
      </c>
      <c r="Q303" s="832">
        <f>'Раздел 1'!Q330</f>
        <v>0</v>
      </c>
      <c r="R303" s="833">
        <v>0</v>
      </c>
      <c r="S303" s="834">
        <f t="shared" si="13"/>
        <v>0</v>
      </c>
      <c r="T303" s="835">
        <f>'Раздел 1'!R330</f>
        <v>0</v>
      </c>
      <c r="U303" s="836">
        <v>0</v>
      </c>
      <c r="V303" s="837">
        <f t="shared" si="14"/>
        <v>0</v>
      </c>
      <c r="W303" s="838"/>
      <c r="X303" s="839"/>
      <c r="Y303" s="840"/>
    </row>
    <row r="304" spans="1:25" s="841" customFormat="1" ht="24.75" customHeight="1" x14ac:dyDescent="0.25">
      <c r="A304" s="842" t="str">
        <f>'Раздел 1'!C331</f>
        <v>925</v>
      </c>
      <c r="B304" s="827" t="str">
        <f>'Раздел 1'!D331</f>
        <v>07</v>
      </c>
      <c r="C304" s="827" t="str">
        <f>'Раздел 1'!E331</f>
        <v>02</v>
      </c>
      <c r="D304" s="827" t="str">
        <f>'Раздел 1'!F331</f>
        <v>02</v>
      </c>
      <c r="E304" s="827" t="str">
        <f>'Раздел 1'!G331</f>
        <v>1</v>
      </c>
      <c r="F304" s="827" t="str">
        <f>'Раздел 1'!H331</f>
        <v>02</v>
      </c>
      <c r="G304" s="827" t="str">
        <f>'Раздел 1'!I331</f>
        <v>00590</v>
      </c>
      <c r="H304" s="828" t="str">
        <f>'Раздел 1'!J331</f>
        <v>853</v>
      </c>
      <c r="I304" s="829" t="str">
        <f>'Раздел 1'!K331</f>
        <v>295.00.00</v>
      </c>
      <c r="J304" s="829" t="str">
        <f>'Раздел 1'!L331</f>
        <v>000</v>
      </c>
      <c r="K304" s="829" t="str">
        <f>'Раздел 1'!M331</f>
        <v>00.00.00</v>
      </c>
      <c r="L304" s="829" t="str">
        <f>'Раздел 1'!N331</f>
        <v>х</v>
      </c>
      <c r="M304" s="829" t="str">
        <f>'Раздел 1'!O331</f>
        <v>20.00.03</v>
      </c>
      <c r="N304" s="832">
        <f>'Раздел 1'!P331</f>
        <v>0</v>
      </c>
      <c r="O304" s="830">
        <v>0</v>
      </c>
      <c r="P304" s="831">
        <f t="shared" si="12"/>
        <v>0</v>
      </c>
      <c r="Q304" s="832">
        <f>'Раздел 1'!Q331</f>
        <v>0</v>
      </c>
      <c r="R304" s="833">
        <v>0</v>
      </c>
      <c r="S304" s="834">
        <f t="shared" si="13"/>
        <v>0</v>
      </c>
      <c r="T304" s="835">
        <f>'Раздел 1'!R331</f>
        <v>0</v>
      </c>
      <c r="U304" s="836">
        <v>0</v>
      </c>
      <c r="V304" s="837">
        <f t="shared" si="14"/>
        <v>0</v>
      </c>
      <c r="W304" s="838"/>
      <c r="X304" s="839"/>
      <c r="Y304" s="840"/>
    </row>
    <row r="305" spans="1:25" s="841" customFormat="1" ht="24.75" customHeight="1" x14ac:dyDescent="0.25">
      <c r="A305" s="842" t="str">
        <f>'Раздел 1'!C332</f>
        <v>925</v>
      </c>
      <c r="B305" s="827" t="str">
        <f>'Раздел 1'!D332</f>
        <v>07</v>
      </c>
      <c r="C305" s="827" t="str">
        <f>'Раздел 1'!E332</f>
        <v>02</v>
      </c>
      <c r="D305" s="827" t="str">
        <f>'Раздел 1'!F332</f>
        <v>02</v>
      </c>
      <c r="E305" s="827" t="str">
        <f>'Раздел 1'!G332</f>
        <v>1</v>
      </c>
      <c r="F305" s="827" t="str">
        <f>'Раздел 1'!H332</f>
        <v>02</v>
      </c>
      <c r="G305" s="827" t="str">
        <f>'Раздел 1'!I332</f>
        <v>00590</v>
      </c>
      <c r="H305" s="828" t="str">
        <f>'Раздел 1'!J332</f>
        <v>853</v>
      </c>
      <c r="I305" s="829" t="str">
        <f>'Раздел 1'!K332</f>
        <v>295.00.00</v>
      </c>
      <c r="J305" s="829" t="str">
        <f>'Раздел 1'!L332</f>
        <v>000</v>
      </c>
      <c r="K305" s="829" t="str">
        <f>'Раздел 1'!M332</f>
        <v>00.00.00</v>
      </c>
      <c r="L305" s="829" t="str">
        <f>'Раздел 1'!N332</f>
        <v>х</v>
      </c>
      <c r="M305" s="829" t="str">
        <f>'Раздел 1'!O332</f>
        <v>20.00.04</v>
      </c>
      <c r="N305" s="832">
        <f>'Раздел 1'!P332</f>
        <v>0</v>
      </c>
      <c r="O305" s="830">
        <v>0</v>
      </c>
      <c r="P305" s="831">
        <f t="shared" si="12"/>
        <v>0</v>
      </c>
      <c r="Q305" s="832">
        <f>'Раздел 1'!Q332</f>
        <v>0</v>
      </c>
      <c r="R305" s="833">
        <v>0</v>
      </c>
      <c r="S305" s="834">
        <f t="shared" si="13"/>
        <v>0</v>
      </c>
      <c r="T305" s="835">
        <f>'Раздел 1'!R332</f>
        <v>0</v>
      </c>
      <c r="U305" s="836">
        <v>0</v>
      </c>
      <c r="V305" s="837">
        <f t="shared" si="14"/>
        <v>0</v>
      </c>
      <c r="W305" s="838"/>
      <c r="X305" s="839"/>
      <c r="Y305" s="840"/>
    </row>
    <row r="306" spans="1:25" s="841" customFormat="1" ht="24.75" customHeight="1" x14ac:dyDescent="0.25">
      <c r="A306" s="842" t="str">
        <f>'Раздел 1'!C333</f>
        <v>925</v>
      </c>
      <c r="B306" s="827" t="str">
        <f>'Раздел 1'!D333</f>
        <v>07</v>
      </c>
      <c r="C306" s="827" t="str">
        <f>'Раздел 1'!E333</f>
        <v>02</v>
      </c>
      <c r="D306" s="827" t="str">
        <f>'Раздел 1'!F333</f>
        <v>02</v>
      </c>
      <c r="E306" s="827" t="str">
        <f>'Раздел 1'!G333</f>
        <v>1</v>
      </c>
      <c r="F306" s="827" t="str">
        <f>'Раздел 1'!H333</f>
        <v>02</v>
      </c>
      <c r="G306" s="827" t="str">
        <f>'Раздел 1'!I333</f>
        <v>00590</v>
      </c>
      <c r="H306" s="828" t="str">
        <f>'Раздел 1'!J333</f>
        <v>853</v>
      </c>
      <c r="I306" s="829" t="str">
        <f>'Раздел 1'!K333</f>
        <v>295.00.00</v>
      </c>
      <c r="J306" s="829" t="str">
        <f>'Раздел 1'!L333</f>
        <v>000</v>
      </c>
      <c r="K306" s="829" t="str">
        <f>'Раздел 1'!M333</f>
        <v>00.00.00</v>
      </c>
      <c r="L306" s="829" t="str">
        <f>'Раздел 1'!N333</f>
        <v>001.99.0001</v>
      </c>
      <c r="M306" s="829" t="str">
        <f>'Раздел 1'!O333</f>
        <v>50.01.00</v>
      </c>
      <c r="N306" s="832">
        <f>'Раздел 1'!P333</f>
        <v>0</v>
      </c>
      <c r="O306" s="830">
        <v>0</v>
      </c>
      <c r="P306" s="831">
        <f t="shared" si="12"/>
        <v>0</v>
      </c>
      <c r="Q306" s="832">
        <f>'Раздел 1'!Q333</f>
        <v>0</v>
      </c>
      <c r="R306" s="833">
        <v>0</v>
      </c>
      <c r="S306" s="834">
        <f t="shared" si="13"/>
        <v>0</v>
      </c>
      <c r="T306" s="835">
        <f>'Раздел 1'!R333</f>
        <v>0</v>
      </c>
      <c r="U306" s="836">
        <v>0</v>
      </c>
      <c r="V306" s="837">
        <f t="shared" si="14"/>
        <v>0</v>
      </c>
      <c r="W306" s="838"/>
      <c r="X306" s="839"/>
      <c r="Y306" s="840"/>
    </row>
    <row r="307" spans="1:25" s="841" customFormat="1" ht="24.75" customHeight="1" x14ac:dyDescent="0.25">
      <c r="A307" s="842" t="str">
        <f>'Раздел 1'!C334</f>
        <v>925</v>
      </c>
      <c r="B307" s="827" t="str">
        <f>'Раздел 1'!D334</f>
        <v>07</v>
      </c>
      <c r="C307" s="827" t="str">
        <f>'Раздел 1'!E334</f>
        <v>02</v>
      </c>
      <c r="D307" s="827" t="str">
        <f>'Раздел 1'!F334</f>
        <v>02</v>
      </c>
      <c r="E307" s="827" t="str">
        <f>'Раздел 1'!G334</f>
        <v>1</v>
      </c>
      <c r="F307" s="827" t="str">
        <f>'Раздел 1'!H334</f>
        <v>02</v>
      </c>
      <c r="G307" s="827" t="str">
        <f>'Раздел 1'!I334</f>
        <v>00590</v>
      </c>
      <c r="H307" s="828" t="str">
        <f>'Раздел 1'!J334</f>
        <v>853</v>
      </c>
      <c r="I307" s="829" t="str">
        <f>'Раздел 1'!K334</f>
        <v>295.00.00</v>
      </c>
      <c r="J307" s="829" t="str">
        <f>'Раздел 1'!L334</f>
        <v>001</v>
      </c>
      <c r="K307" s="829" t="str">
        <f>'Раздел 1'!M334</f>
        <v>00.00.00</v>
      </c>
      <c r="L307" s="829" t="str">
        <f>'Раздел 1'!N334</f>
        <v>х</v>
      </c>
      <c r="M307" s="829" t="str">
        <f>'Раздел 1'!O334</f>
        <v>50.01.00</v>
      </c>
      <c r="N307" s="832">
        <f>'Раздел 1'!P334</f>
        <v>0</v>
      </c>
      <c r="O307" s="830">
        <v>0</v>
      </c>
      <c r="P307" s="831">
        <f t="shared" si="12"/>
        <v>0</v>
      </c>
      <c r="Q307" s="832">
        <f>'Раздел 1'!Q334</f>
        <v>0</v>
      </c>
      <c r="R307" s="833">
        <v>0</v>
      </c>
      <c r="S307" s="834">
        <f t="shared" si="13"/>
        <v>0</v>
      </c>
      <c r="T307" s="835">
        <f>'Раздел 1'!R334</f>
        <v>0</v>
      </c>
      <c r="U307" s="836">
        <v>0</v>
      </c>
      <c r="V307" s="837">
        <f t="shared" si="14"/>
        <v>0</v>
      </c>
      <c r="W307" s="838"/>
      <c r="X307" s="839"/>
      <c r="Y307" s="840"/>
    </row>
    <row r="308" spans="1:25" s="841" customFormat="1" ht="24.75" customHeight="1" x14ac:dyDescent="0.25">
      <c r="A308" s="842" t="str">
        <f>'Раздел 1'!C335</f>
        <v>925</v>
      </c>
      <c r="B308" s="827" t="str">
        <f>'Раздел 1'!D335</f>
        <v>07</v>
      </c>
      <c r="C308" s="827" t="str">
        <f>'Раздел 1'!E335</f>
        <v>02</v>
      </c>
      <c r="D308" s="827" t="str">
        <f>'Раздел 1'!F335</f>
        <v>02</v>
      </c>
      <c r="E308" s="827" t="str">
        <f>'Раздел 1'!G335</f>
        <v>1</v>
      </c>
      <c r="F308" s="827" t="str">
        <f>'Раздел 1'!H335</f>
        <v>02</v>
      </c>
      <c r="G308" s="827" t="str">
        <f>'Раздел 1'!I335</f>
        <v>60860</v>
      </c>
      <c r="H308" s="828" t="str">
        <f>'Раздел 1'!J335</f>
        <v>853</v>
      </c>
      <c r="I308" s="829" t="str">
        <f>'Раздел 1'!K335</f>
        <v>295.00.00</v>
      </c>
      <c r="J308" s="829" t="str">
        <f>'Раздел 1'!L335</f>
        <v>000</v>
      </c>
      <c r="K308" s="829" t="str">
        <f>'Раздел 1'!M335</f>
        <v>00.00.00</v>
      </c>
      <c r="L308" s="829" t="str">
        <f>'Раздел 1'!N335</f>
        <v>001.07.0002</v>
      </c>
      <c r="M308" s="829" t="str">
        <f>'Раздел 1'!O335</f>
        <v>50.03.00</v>
      </c>
      <c r="N308" s="832">
        <f>'Раздел 1'!P335</f>
        <v>0</v>
      </c>
      <c r="O308" s="830">
        <v>0</v>
      </c>
      <c r="P308" s="831">
        <f t="shared" si="12"/>
        <v>0</v>
      </c>
      <c r="Q308" s="832">
        <f>'Раздел 1'!Q335</f>
        <v>0</v>
      </c>
      <c r="R308" s="833">
        <v>0</v>
      </c>
      <c r="S308" s="834">
        <f t="shared" si="13"/>
        <v>0</v>
      </c>
      <c r="T308" s="835">
        <f>'Раздел 1'!R335</f>
        <v>0</v>
      </c>
      <c r="U308" s="836">
        <v>0</v>
      </c>
      <c r="V308" s="837">
        <f t="shared" si="14"/>
        <v>0</v>
      </c>
      <c r="W308" s="838"/>
      <c r="X308" s="839"/>
      <c r="Y308" s="840"/>
    </row>
    <row r="309" spans="1:25" s="841" customFormat="1" ht="24.75" customHeight="1" x14ac:dyDescent="0.25">
      <c r="A309" s="842" t="str">
        <f>'Раздел 1'!C336</f>
        <v>925</v>
      </c>
      <c r="B309" s="827" t="str">
        <f>'Раздел 1'!D336</f>
        <v>07</v>
      </c>
      <c r="C309" s="827" t="str">
        <f>'Раздел 1'!E336</f>
        <v>02</v>
      </c>
      <c r="D309" s="827" t="str">
        <f>'Раздел 1'!F336</f>
        <v>02</v>
      </c>
      <c r="E309" s="827" t="str">
        <f>'Раздел 1'!G336</f>
        <v>1</v>
      </c>
      <c r="F309" s="827" t="str">
        <f>'Раздел 1'!H336</f>
        <v>02</v>
      </c>
      <c r="G309" s="827" t="str">
        <f>'Раздел 1'!I336</f>
        <v>60860</v>
      </c>
      <c r="H309" s="828" t="str">
        <f>'Раздел 1'!J336</f>
        <v>853</v>
      </c>
      <c r="I309" s="829" t="str">
        <f>'Раздел 1'!K336</f>
        <v>295.00.00</v>
      </c>
      <c r="J309" s="829" t="str">
        <f>'Раздел 1'!L336</f>
        <v>001</v>
      </c>
      <c r="K309" s="829" t="str">
        <f>'Раздел 1'!M336</f>
        <v>00.00.00</v>
      </c>
      <c r="L309" s="829" t="str">
        <f>'Раздел 1'!N336</f>
        <v>х</v>
      </c>
      <c r="M309" s="829" t="str">
        <f>'Раздел 1'!O336</f>
        <v>50.03.00</v>
      </c>
      <c r="N309" s="832">
        <f>'Раздел 1'!P336</f>
        <v>0</v>
      </c>
      <c r="O309" s="830">
        <v>0</v>
      </c>
      <c r="P309" s="831">
        <f t="shared" si="12"/>
        <v>0</v>
      </c>
      <c r="Q309" s="832">
        <f>'Раздел 1'!Q336</f>
        <v>0</v>
      </c>
      <c r="R309" s="833">
        <v>0</v>
      </c>
      <c r="S309" s="834">
        <f t="shared" si="13"/>
        <v>0</v>
      </c>
      <c r="T309" s="835">
        <f>'Раздел 1'!R336</f>
        <v>0</v>
      </c>
      <c r="U309" s="836">
        <v>0</v>
      </c>
      <c r="V309" s="837">
        <f t="shared" si="14"/>
        <v>0</v>
      </c>
      <c r="W309" s="838"/>
      <c r="X309" s="839"/>
      <c r="Y309" s="840"/>
    </row>
    <row r="310" spans="1:25" s="841" customFormat="1" ht="24.75" customHeight="1" x14ac:dyDescent="0.25">
      <c r="A310" s="842" t="str">
        <f>'Раздел 1'!C337</f>
        <v>925</v>
      </c>
      <c r="B310" s="827" t="str">
        <f>'Раздел 1'!D337</f>
        <v>07</v>
      </c>
      <c r="C310" s="827" t="str">
        <f>'Раздел 1'!E337</f>
        <v>02</v>
      </c>
      <c r="D310" s="827" t="str">
        <f>'Раздел 1'!F337</f>
        <v>02</v>
      </c>
      <c r="E310" s="827" t="str">
        <f>'Раздел 1'!G337</f>
        <v>1</v>
      </c>
      <c r="F310" s="827" t="str">
        <f>'Раздел 1'!H337</f>
        <v>02</v>
      </c>
      <c r="G310" s="827" t="str">
        <f>'Раздел 1'!I337</f>
        <v>00590</v>
      </c>
      <c r="H310" s="828" t="str">
        <f>'Раздел 1'!J337</f>
        <v>853</v>
      </c>
      <c r="I310" s="829" t="str">
        <f>'Раздел 1'!K337</f>
        <v>296.00.00</v>
      </c>
      <c r="J310" s="829" t="str">
        <f>'Раздел 1'!L337</f>
        <v>000</v>
      </c>
      <c r="K310" s="829" t="str">
        <f>'Раздел 1'!M337</f>
        <v>00.00.00</v>
      </c>
      <c r="L310" s="829" t="str">
        <f>'Раздел 1'!N337</f>
        <v>х</v>
      </c>
      <c r="M310" s="829" t="str">
        <f>'Раздел 1'!O337</f>
        <v>20.00.02</v>
      </c>
      <c r="N310" s="832">
        <f>'Раздел 1'!P337</f>
        <v>0</v>
      </c>
      <c r="O310" s="830">
        <v>0</v>
      </c>
      <c r="P310" s="831">
        <f t="shared" si="12"/>
        <v>0</v>
      </c>
      <c r="Q310" s="832">
        <f>'Раздел 1'!Q337</f>
        <v>0</v>
      </c>
      <c r="R310" s="833">
        <v>0</v>
      </c>
      <c r="S310" s="834">
        <f t="shared" si="13"/>
        <v>0</v>
      </c>
      <c r="T310" s="835">
        <f>'Раздел 1'!R337</f>
        <v>0</v>
      </c>
      <c r="U310" s="836">
        <v>0</v>
      </c>
      <c r="V310" s="837">
        <f t="shared" si="14"/>
        <v>0</v>
      </c>
      <c r="W310" s="838"/>
      <c r="X310" s="839"/>
      <c r="Y310" s="840"/>
    </row>
    <row r="311" spans="1:25" s="841" customFormat="1" ht="24.75" customHeight="1" x14ac:dyDescent="0.25">
      <c r="A311" s="842" t="str">
        <f>'Раздел 1'!C338</f>
        <v>925</v>
      </c>
      <c r="B311" s="827" t="str">
        <f>'Раздел 1'!D338</f>
        <v>07</v>
      </c>
      <c r="C311" s="827" t="str">
        <f>'Раздел 1'!E338</f>
        <v>02</v>
      </c>
      <c r="D311" s="827" t="str">
        <f>'Раздел 1'!F338</f>
        <v>02</v>
      </c>
      <c r="E311" s="827" t="str">
        <f>'Раздел 1'!G338</f>
        <v>1</v>
      </c>
      <c r="F311" s="827" t="str">
        <f>'Раздел 1'!H338</f>
        <v>02</v>
      </c>
      <c r="G311" s="827" t="str">
        <f>'Раздел 1'!I338</f>
        <v>00590</v>
      </c>
      <c r="H311" s="828" t="str">
        <f>'Раздел 1'!J338</f>
        <v>853</v>
      </c>
      <c r="I311" s="829" t="str">
        <f>'Раздел 1'!K338</f>
        <v>296.00.00</v>
      </c>
      <c r="J311" s="829" t="str">
        <f>'Раздел 1'!L338</f>
        <v>001</v>
      </c>
      <c r="K311" s="829" t="str">
        <f>'Раздел 1'!M338</f>
        <v>00.00.00</v>
      </c>
      <c r="L311" s="829" t="str">
        <f>'Раздел 1'!N338</f>
        <v>х</v>
      </c>
      <c r="M311" s="829" t="str">
        <f>'Раздел 1'!O338</f>
        <v>20.00.02</v>
      </c>
      <c r="N311" s="832">
        <f>'Раздел 1'!P338</f>
        <v>0</v>
      </c>
      <c r="O311" s="830">
        <v>0</v>
      </c>
      <c r="P311" s="831">
        <f t="shared" si="12"/>
        <v>0</v>
      </c>
      <c r="Q311" s="832">
        <f>'Раздел 1'!Q338</f>
        <v>0</v>
      </c>
      <c r="R311" s="833">
        <v>0</v>
      </c>
      <c r="S311" s="834">
        <f t="shared" si="13"/>
        <v>0</v>
      </c>
      <c r="T311" s="835">
        <f>'Раздел 1'!R338</f>
        <v>0</v>
      </c>
      <c r="U311" s="836">
        <v>0</v>
      </c>
      <c r="V311" s="837">
        <f t="shared" si="14"/>
        <v>0</v>
      </c>
      <c r="W311" s="838"/>
      <c r="X311" s="839"/>
      <c r="Y311" s="840"/>
    </row>
    <row r="312" spans="1:25" s="841" customFormat="1" ht="24.75" customHeight="1" x14ac:dyDescent="0.25">
      <c r="A312" s="842" t="str">
        <f>'Раздел 1'!C339</f>
        <v>925</v>
      </c>
      <c r="B312" s="827" t="str">
        <f>'Раздел 1'!D339</f>
        <v>07</v>
      </c>
      <c r="C312" s="827" t="str">
        <f>'Раздел 1'!E339</f>
        <v>02</v>
      </c>
      <c r="D312" s="827" t="str">
        <f>'Раздел 1'!F339</f>
        <v>02</v>
      </c>
      <c r="E312" s="827" t="str">
        <f>'Раздел 1'!G339</f>
        <v>1</v>
      </c>
      <c r="F312" s="827" t="str">
        <f>'Раздел 1'!H339</f>
        <v>02</v>
      </c>
      <c r="G312" s="827" t="str">
        <f>'Раздел 1'!I339</f>
        <v>00590</v>
      </c>
      <c r="H312" s="828" t="str">
        <f>'Раздел 1'!J339</f>
        <v>853</v>
      </c>
      <c r="I312" s="829" t="str">
        <f>'Раздел 1'!K339</f>
        <v>296.00.00</v>
      </c>
      <c r="J312" s="829" t="str">
        <f>'Раздел 1'!L339</f>
        <v>000</v>
      </c>
      <c r="K312" s="829" t="str">
        <f>'Раздел 1'!M339</f>
        <v>71.02.00</v>
      </c>
      <c r="L312" s="829" t="str">
        <f>'Раздел 1'!N339</f>
        <v>001.01.0001</v>
      </c>
      <c r="M312" s="829" t="str">
        <f>'Раздел 1'!O339</f>
        <v>50.01.00</v>
      </c>
      <c r="N312" s="832">
        <f>'Раздел 1'!P339</f>
        <v>0</v>
      </c>
      <c r="O312" s="830">
        <v>0</v>
      </c>
      <c r="P312" s="831">
        <f t="shared" si="12"/>
        <v>0</v>
      </c>
      <c r="Q312" s="832">
        <f>'Раздел 1'!Q339</f>
        <v>0</v>
      </c>
      <c r="R312" s="833">
        <v>0</v>
      </c>
      <c r="S312" s="834">
        <f t="shared" si="13"/>
        <v>0</v>
      </c>
      <c r="T312" s="835">
        <f>'Раздел 1'!R339</f>
        <v>0</v>
      </c>
      <c r="U312" s="836">
        <v>0</v>
      </c>
      <c r="V312" s="837">
        <f t="shared" si="14"/>
        <v>0</v>
      </c>
      <c r="W312" s="838"/>
      <c r="X312" s="839"/>
      <c r="Y312" s="840"/>
    </row>
    <row r="313" spans="1:25" s="841" customFormat="1" ht="24.75" customHeight="1" x14ac:dyDescent="0.25">
      <c r="A313" s="842" t="str">
        <f>'Раздел 1'!C340</f>
        <v>925</v>
      </c>
      <c r="B313" s="827" t="str">
        <f>'Раздел 1'!D340</f>
        <v>07</v>
      </c>
      <c r="C313" s="827" t="str">
        <f>'Раздел 1'!E340</f>
        <v>02</v>
      </c>
      <c r="D313" s="827" t="str">
        <f>'Раздел 1'!F340</f>
        <v>02</v>
      </c>
      <c r="E313" s="827" t="str">
        <f>'Раздел 1'!G340</f>
        <v>1</v>
      </c>
      <c r="F313" s="827" t="str">
        <f>'Раздел 1'!H340</f>
        <v>02</v>
      </c>
      <c r="G313" s="827" t="str">
        <f>'Раздел 1'!I340</f>
        <v>00590</v>
      </c>
      <c r="H313" s="828" t="str">
        <f>'Раздел 1'!J340</f>
        <v>853</v>
      </c>
      <c r="I313" s="829" t="str">
        <f>'Раздел 1'!K340</f>
        <v>296.00.00</v>
      </c>
      <c r="J313" s="829" t="str">
        <f>'Раздел 1'!L340</f>
        <v>001</v>
      </c>
      <c r="K313" s="829" t="str">
        <f>'Раздел 1'!M340</f>
        <v>00.00.00</v>
      </c>
      <c r="L313" s="829" t="str">
        <f>'Раздел 1'!N340</f>
        <v>х</v>
      </c>
      <c r="M313" s="829" t="str">
        <f>'Раздел 1'!O340</f>
        <v>50.01.00</v>
      </c>
      <c r="N313" s="832">
        <f>'Раздел 1'!P340</f>
        <v>0</v>
      </c>
      <c r="O313" s="830">
        <v>0</v>
      </c>
      <c r="P313" s="831">
        <f t="shared" si="12"/>
        <v>0</v>
      </c>
      <c r="Q313" s="832">
        <f>'Раздел 1'!Q340</f>
        <v>0</v>
      </c>
      <c r="R313" s="833">
        <v>0</v>
      </c>
      <c r="S313" s="834">
        <f t="shared" si="13"/>
        <v>0</v>
      </c>
      <c r="T313" s="835">
        <f>'Раздел 1'!R340</f>
        <v>0</v>
      </c>
      <c r="U313" s="836">
        <v>0</v>
      </c>
      <c r="V313" s="837">
        <f t="shared" si="14"/>
        <v>0</v>
      </c>
      <c r="W313" s="838"/>
      <c r="X313" s="839"/>
      <c r="Y313" s="840"/>
    </row>
    <row r="314" spans="1:25" s="841" customFormat="1" ht="24.75" customHeight="1" x14ac:dyDescent="0.25">
      <c r="A314" s="842" t="str">
        <f>'Раздел 1'!C341</f>
        <v>925</v>
      </c>
      <c r="B314" s="827" t="str">
        <f>'Раздел 1'!D341</f>
        <v>07</v>
      </c>
      <c r="C314" s="827" t="str">
        <f>'Раздел 1'!E341</f>
        <v>02</v>
      </c>
      <c r="D314" s="827" t="str">
        <f>'Раздел 1'!F341</f>
        <v>02</v>
      </c>
      <c r="E314" s="827" t="str">
        <f>'Раздел 1'!G341</f>
        <v>1</v>
      </c>
      <c r="F314" s="827" t="str">
        <f>'Раздел 1'!H341</f>
        <v>02</v>
      </c>
      <c r="G314" s="827" t="str">
        <f>'Раздел 1'!I341</f>
        <v>60860</v>
      </c>
      <c r="H314" s="828" t="str">
        <f>'Раздел 1'!J341</f>
        <v>853</v>
      </c>
      <c r="I314" s="829" t="str">
        <f>'Раздел 1'!K341</f>
        <v>296.00.00</v>
      </c>
      <c r="J314" s="829" t="str">
        <f>'Раздел 1'!L341</f>
        <v>000</v>
      </c>
      <c r="K314" s="829" t="str">
        <f>'Раздел 1'!M341</f>
        <v>00.00.00</v>
      </c>
      <c r="L314" s="829" t="str">
        <f>'Раздел 1'!N341</f>
        <v>001.07.0002</v>
      </c>
      <c r="M314" s="829" t="str">
        <f>'Раздел 1'!O341</f>
        <v>50.03.00</v>
      </c>
      <c r="N314" s="832">
        <f>'Раздел 1'!P341</f>
        <v>0</v>
      </c>
      <c r="O314" s="830">
        <v>0</v>
      </c>
      <c r="P314" s="831">
        <f t="shared" si="12"/>
        <v>0</v>
      </c>
      <c r="Q314" s="832">
        <f>'Раздел 1'!Q341</f>
        <v>0</v>
      </c>
      <c r="R314" s="833">
        <v>0</v>
      </c>
      <c r="S314" s="834">
        <f t="shared" si="13"/>
        <v>0</v>
      </c>
      <c r="T314" s="835">
        <f>'Раздел 1'!R341</f>
        <v>0</v>
      </c>
      <c r="U314" s="836">
        <v>0</v>
      </c>
      <c r="V314" s="837">
        <f t="shared" si="14"/>
        <v>0</v>
      </c>
      <c r="W314" s="838"/>
      <c r="X314" s="839"/>
      <c r="Y314" s="840"/>
    </row>
    <row r="315" spans="1:25" s="841" customFormat="1" ht="24.75" customHeight="1" x14ac:dyDescent="0.25">
      <c r="A315" s="842" t="str">
        <f>'Раздел 1'!C342</f>
        <v>925</v>
      </c>
      <c r="B315" s="827" t="str">
        <f>'Раздел 1'!D342</f>
        <v>07</v>
      </c>
      <c r="C315" s="827" t="str">
        <f>'Раздел 1'!E342</f>
        <v>02</v>
      </c>
      <c r="D315" s="827" t="str">
        <f>'Раздел 1'!F342</f>
        <v>02</v>
      </c>
      <c r="E315" s="827" t="str">
        <f>'Раздел 1'!G342</f>
        <v>1</v>
      </c>
      <c r="F315" s="827" t="str">
        <f>'Раздел 1'!H342</f>
        <v>02</v>
      </c>
      <c r="G315" s="827" t="str">
        <f>'Раздел 1'!I342</f>
        <v>60860</v>
      </c>
      <c r="H315" s="828" t="str">
        <f>'Раздел 1'!J342</f>
        <v>853</v>
      </c>
      <c r="I315" s="829" t="str">
        <f>'Раздел 1'!K342</f>
        <v>296.00.00</v>
      </c>
      <c r="J315" s="829" t="str">
        <f>'Раздел 1'!L342</f>
        <v>001</v>
      </c>
      <c r="K315" s="829" t="str">
        <f>'Раздел 1'!M342</f>
        <v>00.00.00</v>
      </c>
      <c r="L315" s="829" t="str">
        <f>'Раздел 1'!N342</f>
        <v>х</v>
      </c>
      <c r="M315" s="829" t="str">
        <f>'Раздел 1'!O342</f>
        <v>50.03.00</v>
      </c>
      <c r="N315" s="832">
        <f>'Раздел 1'!P342</f>
        <v>0</v>
      </c>
      <c r="O315" s="830">
        <v>0</v>
      </c>
      <c r="P315" s="831">
        <f t="shared" si="12"/>
        <v>0</v>
      </c>
      <c r="Q315" s="832">
        <f>'Раздел 1'!Q342</f>
        <v>0</v>
      </c>
      <c r="R315" s="833">
        <v>0</v>
      </c>
      <c r="S315" s="834">
        <f t="shared" si="13"/>
        <v>0</v>
      </c>
      <c r="T315" s="835">
        <f>'Раздел 1'!R342</f>
        <v>0</v>
      </c>
      <c r="U315" s="836">
        <v>0</v>
      </c>
      <c r="V315" s="837">
        <f t="shared" si="14"/>
        <v>0</v>
      </c>
      <c r="W315" s="838"/>
      <c r="X315" s="839"/>
      <c r="Y315" s="840"/>
    </row>
    <row r="316" spans="1:25" s="841" customFormat="1" ht="24.75" customHeight="1" x14ac:dyDescent="0.25">
      <c r="A316" s="842" t="str">
        <f>'Раздел 1'!C343</f>
        <v>х</v>
      </c>
      <c r="B316" s="827">
        <f>'Раздел 1'!D343</f>
        <v>0</v>
      </c>
      <c r="C316" s="827">
        <f>'Раздел 1'!E343</f>
        <v>0</v>
      </c>
      <c r="D316" s="827">
        <f>'Раздел 1'!F343</f>
        <v>0</v>
      </c>
      <c r="E316" s="827">
        <f>'Раздел 1'!G343</f>
        <v>0</v>
      </c>
      <c r="F316" s="827">
        <f>'Раздел 1'!H343</f>
        <v>0</v>
      </c>
      <c r="G316" s="827">
        <f>'Раздел 1'!I343</f>
        <v>0</v>
      </c>
      <c r="H316" s="828">
        <f>'Раздел 1'!J343</f>
        <v>0</v>
      </c>
      <c r="I316" s="829" t="str">
        <f>'Раздел 1'!K343</f>
        <v>х</v>
      </c>
      <c r="J316" s="829">
        <f>'Раздел 1'!L343</f>
        <v>0</v>
      </c>
      <c r="K316" s="829">
        <f>'Раздел 1'!M343</f>
        <v>0</v>
      </c>
      <c r="L316" s="829">
        <f>'Раздел 1'!N343</f>
        <v>0</v>
      </c>
      <c r="M316" s="829">
        <f>'Раздел 1'!O343</f>
        <v>0</v>
      </c>
      <c r="N316" s="832">
        <f>'Раздел 1'!P343</f>
        <v>0</v>
      </c>
      <c r="O316" s="830">
        <v>0</v>
      </c>
      <c r="P316" s="831">
        <f t="shared" si="12"/>
        <v>0</v>
      </c>
      <c r="Q316" s="832">
        <f>'Раздел 1'!Q343</f>
        <v>0</v>
      </c>
      <c r="R316" s="833">
        <v>0</v>
      </c>
      <c r="S316" s="834">
        <f t="shared" si="13"/>
        <v>0</v>
      </c>
      <c r="T316" s="835">
        <f>'Раздел 1'!R343</f>
        <v>0</v>
      </c>
      <c r="U316" s="836">
        <v>0</v>
      </c>
      <c r="V316" s="837">
        <f t="shared" si="14"/>
        <v>0</v>
      </c>
      <c r="W316" s="838"/>
      <c r="X316" s="839"/>
      <c r="Y316" s="840"/>
    </row>
    <row r="317" spans="1:25" s="841" customFormat="1" ht="24.75" customHeight="1" x14ac:dyDescent="0.25">
      <c r="A317" s="842" t="str">
        <f>'Раздел 1'!C344</f>
        <v>х</v>
      </c>
      <c r="B317" s="827">
        <f>'Раздел 1'!D344</f>
        <v>0</v>
      </c>
      <c r="C317" s="827">
        <f>'Раздел 1'!E344</f>
        <v>0</v>
      </c>
      <c r="D317" s="827">
        <f>'Раздел 1'!F344</f>
        <v>0</v>
      </c>
      <c r="E317" s="827">
        <f>'Раздел 1'!G344</f>
        <v>0</v>
      </c>
      <c r="F317" s="827">
        <f>'Раздел 1'!H344</f>
        <v>0</v>
      </c>
      <c r="G317" s="827">
        <f>'Раздел 1'!I344</f>
        <v>0</v>
      </c>
      <c r="H317" s="828">
        <f>'Раздел 1'!J344</f>
        <v>0</v>
      </c>
      <c r="I317" s="829" t="str">
        <f>'Раздел 1'!K344</f>
        <v>х</v>
      </c>
      <c r="J317" s="829">
        <f>'Раздел 1'!L344</f>
        <v>0</v>
      </c>
      <c r="K317" s="829">
        <f>'Раздел 1'!M344</f>
        <v>0</v>
      </c>
      <c r="L317" s="829">
        <f>'Раздел 1'!N344</f>
        <v>0</v>
      </c>
      <c r="M317" s="829">
        <f>'Раздел 1'!O344</f>
        <v>0</v>
      </c>
      <c r="N317" s="832">
        <f>'Раздел 1'!P344</f>
        <v>0</v>
      </c>
      <c r="O317" s="830">
        <v>0</v>
      </c>
      <c r="P317" s="831">
        <f t="shared" si="12"/>
        <v>0</v>
      </c>
      <c r="Q317" s="832">
        <f>'Раздел 1'!Q344</f>
        <v>0</v>
      </c>
      <c r="R317" s="833">
        <v>0</v>
      </c>
      <c r="S317" s="834">
        <f t="shared" si="13"/>
        <v>0</v>
      </c>
      <c r="T317" s="835">
        <f>'Раздел 1'!R344</f>
        <v>0</v>
      </c>
      <c r="U317" s="836">
        <v>0</v>
      </c>
      <c r="V317" s="837">
        <f t="shared" si="14"/>
        <v>0</v>
      </c>
      <c r="W317" s="838"/>
      <c r="X317" s="839"/>
      <c r="Y317" s="840"/>
    </row>
    <row r="318" spans="1:25" s="841" customFormat="1" ht="24.75" customHeight="1" x14ac:dyDescent="0.25">
      <c r="A318" s="842" t="str">
        <f>'Раздел 1'!C345</f>
        <v>925</v>
      </c>
      <c r="B318" s="827" t="str">
        <f>'Раздел 1'!D345</f>
        <v>07</v>
      </c>
      <c r="C318" s="827" t="str">
        <f>'Раздел 1'!E345</f>
        <v>02</v>
      </c>
      <c r="D318" s="827" t="str">
        <f>'Раздел 1'!F345</f>
        <v>02</v>
      </c>
      <c r="E318" s="827" t="str">
        <f>'Раздел 1'!G345</f>
        <v>1</v>
      </c>
      <c r="F318" s="827" t="str">
        <f>'Раздел 1'!H345</f>
        <v>02</v>
      </c>
      <c r="G318" s="827" t="str">
        <f>'Раздел 1'!I345</f>
        <v>00590</v>
      </c>
      <c r="H318" s="828" t="str">
        <f>'Раздел 1'!J345</f>
        <v>831</v>
      </c>
      <c r="I318" s="829" t="str">
        <f>'Раздел 1'!K345</f>
        <v>293.00.00</v>
      </c>
      <c r="J318" s="829" t="str">
        <f>'Раздел 1'!L345</f>
        <v>000</v>
      </c>
      <c r="K318" s="829" t="str">
        <f>'Раздел 1'!M345</f>
        <v>00.00.00</v>
      </c>
      <c r="L318" s="829" t="str">
        <f>'Раздел 1'!N345</f>
        <v>х</v>
      </c>
      <c r="M318" s="829" t="str">
        <f>'Раздел 1'!O345</f>
        <v>20.00.02</v>
      </c>
      <c r="N318" s="832">
        <f>'Раздел 1'!P345</f>
        <v>0</v>
      </c>
      <c r="O318" s="830">
        <v>0</v>
      </c>
      <c r="P318" s="831">
        <f t="shared" si="12"/>
        <v>0</v>
      </c>
      <c r="Q318" s="832">
        <f>'Раздел 1'!Q345</f>
        <v>0</v>
      </c>
      <c r="R318" s="833">
        <v>0</v>
      </c>
      <c r="S318" s="834">
        <f t="shared" si="13"/>
        <v>0</v>
      </c>
      <c r="T318" s="835">
        <f>'Раздел 1'!R345</f>
        <v>0</v>
      </c>
      <c r="U318" s="836">
        <v>0</v>
      </c>
      <c r="V318" s="837">
        <f t="shared" si="14"/>
        <v>0</v>
      </c>
      <c r="W318" s="838"/>
      <c r="X318" s="839"/>
      <c r="Y318" s="840"/>
    </row>
    <row r="319" spans="1:25" s="841" customFormat="1" ht="24.75" customHeight="1" x14ac:dyDescent="0.25">
      <c r="A319" s="842" t="str">
        <f>'Раздел 1'!C346</f>
        <v>925</v>
      </c>
      <c r="B319" s="827" t="str">
        <f>'Раздел 1'!D346</f>
        <v>07</v>
      </c>
      <c r="C319" s="827" t="str">
        <f>'Раздел 1'!E346</f>
        <v>02</v>
      </c>
      <c r="D319" s="827" t="str">
        <f>'Раздел 1'!F346</f>
        <v>02</v>
      </c>
      <c r="E319" s="827" t="str">
        <f>'Раздел 1'!G346</f>
        <v>1</v>
      </c>
      <c r="F319" s="827" t="str">
        <f>'Раздел 1'!H346</f>
        <v>02</v>
      </c>
      <c r="G319" s="827" t="str">
        <f>'Раздел 1'!I346</f>
        <v>00590</v>
      </c>
      <c r="H319" s="828" t="str">
        <f>'Раздел 1'!J346</f>
        <v>831</v>
      </c>
      <c r="I319" s="829" t="str">
        <f>'Раздел 1'!K346</f>
        <v>293.00.00</v>
      </c>
      <c r="J319" s="829" t="str">
        <f>'Раздел 1'!L346</f>
        <v>001</v>
      </c>
      <c r="K319" s="829" t="str">
        <f>'Раздел 1'!M346</f>
        <v>00.00.00</v>
      </c>
      <c r="L319" s="829" t="str">
        <f>'Раздел 1'!N346</f>
        <v>х</v>
      </c>
      <c r="M319" s="829" t="str">
        <f>'Раздел 1'!O346</f>
        <v>20.00.02</v>
      </c>
      <c r="N319" s="832">
        <f>'Раздел 1'!P346</f>
        <v>0</v>
      </c>
      <c r="O319" s="830">
        <v>0</v>
      </c>
      <c r="P319" s="831">
        <f t="shared" si="12"/>
        <v>0</v>
      </c>
      <c r="Q319" s="832">
        <f>'Раздел 1'!Q346</f>
        <v>0</v>
      </c>
      <c r="R319" s="833">
        <v>0</v>
      </c>
      <c r="S319" s="834">
        <f t="shared" si="13"/>
        <v>0</v>
      </c>
      <c r="T319" s="835">
        <f>'Раздел 1'!R346</f>
        <v>0</v>
      </c>
      <c r="U319" s="836">
        <v>0</v>
      </c>
      <c r="V319" s="837">
        <f t="shared" si="14"/>
        <v>0</v>
      </c>
      <c r="W319" s="838"/>
      <c r="X319" s="839"/>
      <c r="Y319" s="840"/>
    </row>
    <row r="320" spans="1:25" s="841" customFormat="1" ht="24.75" customHeight="1" x14ac:dyDescent="0.25">
      <c r="A320" s="842" t="str">
        <f>'Раздел 1'!C347</f>
        <v>925</v>
      </c>
      <c r="B320" s="827" t="str">
        <f>'Раздел 1'!D347</f>
        <v>07</v>
      </c>
      <c r="C320" s="827" t="str">
        <f>'Раздел 1'!E347</f>
        <v>02</v>
      </c>
      <c r="D320" s="827" t="str">
        <f>'Раздел 1'!F347</f>
        <v>02</v>
      </c>
      <c r="E320" s="827" t="str">
        <f>'Раздел 1'!G347</f>
        <v>1</v>
      </c>
      <c r="F320" s="827" t="str">
        <f>'Раздел 1'!H347</f>
        <v>02</v>
      </c>
      <c r="G320" s="827" t="str">
        <f>'Раздел 1'!I347</f>
        <v>00590</v>
      </c>
      <c r="H320" s="828" t="str">
        <f>'Раздел 1'!J347</f>
        <v>831</v>
      </c>
      <c r="I320" s="829" t="str">
        <f>'Раздел 1'!K347</f>
        <v>293.00.00</v>
      </c>
      <c r="J320" s="829" t="str">
        <f>'Раздел 1'!L347</f>
        <v>000</v>
      </c>
      <c r="K320" s="829" t="str">
        <f>'Раздел 1'!M347</f>
        <v>00.00.00</v>
      </c>
      <c r="L320" s="829" t="str">
        <f>'Раздел 1'!N347</f>
        <v>х</v>
      </c>
      <c r="M320" s="829" t="str">
        <f>'Раздел 1'!O347</f>
        <v>20.00.03</v>
      </c>
      <c r="N320" s="832">
        <f>'Раздел 1'!P347</f>
        <v>0</v>
      </c>
      <c r="O320" s="830">
        <v>0</v>
      </c>
      <c r="P320" s="831">
        <f t="shared" si="12"/>
        <v>0</v>
      </c>
      <c r="Q320" s="832">
        <f>'Раздел 1'!Q347</f>
        <v>0</v>
      </c>
      <c r="R320" s="833">
        <v>0</v>
      </c>
      <c r="S320" s="834">
        <f t="shared" si="13"/>
        <v>0</v>
      </c>
      <c r="T320" s="835">
        <f>'Раздел 1'!R347</f>
        <v>0</v>
      </c>
      <c r="U320" s="836">
        <v>0</v>
      </c>
      <c r="V320" s="837">
        <f t="shared" si="14"/>
        <v>0</v>
      </c>
      <c r="W320" s="838"/>
      <c r="X320" s="839"/>
      <c r="Y320" s="840"/>
    </row>
    <row r="321" spans="1:25" s="841" customFormat="1" ht="24.75" customHeight="1" x14ac:dyDescent="0.25">
      <c r="A321" s="842" t="str">
        <f>'Раздел 1'!C348</f>
        <v>925</v>
      </c>
      <c r="B321" s="827" t="str">
        <f>'Раздел 1'!D348</f>
        <v>07</v>
      </c>
      <c r="C321" s="827" t="str">
        <f>'Раздел 1'!E348</f>
        <v>02</v>
      </c>
      <c r="D321" s="827" t="str">
        <f>'Раздел 1'!F348</f>
        <v>02</v>
      </c>
      <c r="E321" s="827" t="str">
        <f>'Раздел 1'!G348</f>
        <v>1</v>
      </c>
      <c r="F321" s="827" t="str">
        <f>'Раздел 1'!H348</f>
        <v>02</v>
      </c>
      <c r="G321" s="827" t="str">
        <f>'Раздел 1'!I348</f>
        <v>00590</v>
      </c>
      <c r="H321" s="828" t="str">
        <f>'Раздел 1'!J348</f>
        <v>831</v>
      </c>
      <c r="I321" s="829" t="str">
        <f>'Раздел 1'!K348</f>
        <v>293.00.00</v>
      </c>
      <c r="J321" s="829" t="str">
        <f>'Раздел 1'!L348</f>
        <v>000</v>
      </c>
      <c r="K321" s="829" t="str">
        <f>'Раздел 1'!M348</f>
        <v>00.00.00</v>
      </c>
      <c r="L321" s="829" t="str">
        <f>'Раздел 1'!N348</f>
        <v>х</v>
      </c>
      <c r="M321" s="829" t="str">
        <f>'Раздел 1'!O348</f>
        <v>20.00.04</v>
      </c>
      <c r="N321" s="832">
        <f>'Раздел 1'!P348</f>
        <v>0</v>
      </c>
      <c r="O321" s="830">
        <v>0</v>
      </c>
      <c r="P321" s="831">
        <f t="shared" si="12"/>
        <v>0</v>
      </c>
      <c r="Q321" s="832">
        <f>'Раздел 1'!Q348</f>
        <v>0</v>
      </c>
      <c r="R321" s="833">
        <v>0</v>
      </c>
      <c r="S321" s="834">
        <f t="shared" si="13"/>
        <v>0</v>
      </c>
      <c r="T321" s="835">
        <f>'Раздел 1'!R348</f>
        <v>0</v>
      </c>
      <c r="U321" s="836">
        <v>0</v>
      </c>
      <c r="V321" s="837">
        <f t="shared" si="14"/>
        <v>0</v>
      </c>
      <c r="W321" s="838"/>
      <c r="X321" s="839"/>
      <c r="Y321" s="840"/>
    </row>
    <row r="322" spans="1:25" s="841" customFormat="1" ht="24.75" customHeight="1" x14ac:dyDescent="0.25">
      <c r="A322" s="842" t="str">
        <f>'Раздел 1'!C349</f>
        <v>925</v>
      </c>
      <c r="B322" s="827" t="str">
        <f>'Раздел 1'!D349</f>
        <v>07</v>
      </c>
      <c r="C322" s="827" t="str">
        <f>'Раздел 1'!E349</f>
        <v>02</v>
      </c>
      <c r="D322" s="827" t="str">
        <f>'Раздел 1'!F349</f>
        <v>02</v>
      </c>
      <c r="E322" s="827" t="str">
        <f>'Раздел 1'!G349</f>
        <v>1</v>
      </c>
      <c r="F322" s="827" t="str">
        <f>'Раздел 1'!H349</f>
        <v>02</v>
      </c>
      <c r="G322" s="827" t="str">
        <f>'Раздел 1'!I349</f>
        <v>00590</v>
      </c>
      <c r="H322" s="828" t="str">
        <f>'Раздел 1'!J349</f>
        <v>831</v>
      </c>
      <c r="I322" s="829" t="str">
        <f>'Раздел 1'!K349</f>
        <v>293.00.00</v>
      </c>
      <c r="J322" s="829" t="str">
        <f>'Раздел 1'!L349</f>
        <v>000</v>
      </c>
      <c r="K322" s="829" t="str">
        <f>'Раздел 1'!M349</f>
        <v>00.00.00</v>
      </c>
      <c r="L322" s="829" t="str">
        <f>'Раздел 1'!N349</f>
        <v>001.99.0001</v>
      </c>
      <c r="M322" s="829" t="str">
        <f>'Раздел 1'!O349</f>
        <v>50.01.00</v>
      </c>
      <c r="N322" s="832">
        <f>'Раздел 1'!P349</f>
        <v>0</v>
      </c>
      <c r="O322" s="830">
        <v>0</v>
      </c>
      <c r="P322" s="831">
        <f t="shared" si="12"/>
        <v>0</v>
      </c>
      <c r="Q322" s="832">
        <f>'Раздел 1'!Q349</f>
        <v>0</v>
      </c>
      <c r="R322" s="833">
        <v>0</v>
      </c>
      <c r="S322" s="834">
        <f t="shared" si="13"/>
        <v>0</v>
      </c>
      <c r="T322" s="835">
        <f>'Раздел 1'!R349</f>
        <v>0</v>
      </c>
      <c r="U322" s="836">
        <v>0</v>
      </c>
      <c r="V322" s="837">
        <f t="shared" si="14"/>
        <v>0</v>
      </c>
      <c r="W322" s="838"/>
      <c r="X322" s="839"/>
      <c r="Y322" s="840"/>
    </row>
    <row r="323" spans="1:25" s="841" customFormat="1" ht="24.75" customHeight="1" x14ac:dyDescent="0.25">
      <c r="A323" s="842" t="str">
        <f>'Раздел 1'!C350</f>
        <v>925</v>
      </c>
      <c r="B323" s="827" t="str">
        <f>'Раздел 1'!D350</f>
        <v>07</v>
      </c>
      <c r="C323" s="827" t="str">
        <f>'Раздел 1'!E350</f>
        <v>02</v>
      </c>
      <c r="D323" s="827" t="str">
        <f>'Раздел 1'!F350</f>
        <v>02</v>
      </c>
      <c r="E323" s="827" t="str">
        <f>'Раздел 1'!G350</f>
        <v>1</v>
      </c>
      <c r="F323" s="827" t="str">
        <f>'Раздел 1'!H350</f>
        <v>02</v>
      </c>
      <c r="G323" s="827" t="str">
        <f>'Раздел 1'!I350</f>
        <v>00590</v>
      </c>
      <c r="H323" s="828" t="str">
        <f>'Раздел 1'!J350</f>
        <v>831</v>
      </c>
      <c r="I323" s="829" t="str">
        <f>'Раздел 1'!K350</f>
        <v>293.00.00</v>
      </c>
      <c r="J323" s="829" t="str">
        <f>'Раздел 1'!L350</f>
        <v>001</v>
      </c>
      <c r="K323" s="829" t="str">
        <f>'Раздел 1'!M350</f>
        <v>00.00.00</v>
      </c>
      <c r="L323" s="829" t="str">
        <f>'Раздел 1'!N350</f>
        <v>х</v>
      </c>
      <c r="M323" s="829" t="str">
        <f>'Раздел 1'!O350</f>
        <v>50.01.00</v>
      </c>
      <c r="N323" s="832">
        <f>'Раздел 1'!P350</f>
        <v>0</v>
      </c>
      <c r="O323" s="830">
        <v>0</v>
      </c>
      <c r="P323" s="831">
        <f t="shared" si="12"/>
        <v>0</v>
      </c>
      <c r="Q323" s="832">
        <f>'Раздел 1'!Q350</f>
        <v>0</v>
      </c>
      <c r="R323" s="833">
        <v>0</v>
      </c>
      <c r="S323" s="834">
        <f t="shared" si="13"/>
        <v>0</v>
      </c>
      <c r="T323" s="835">
        <f>'Раздел 1'!R350</f>
        <v>0</v>
      </c>
      <c r="U323" s="836">
        <v>0</v>
      </c>
      <c r="V323" s="837">
        <f t="shared" si="14"/>
        <v>0</v>
      </c>
      <c r="W323" s="838"/>
      <c r="X323" s="839"/>
      <c r="Y323" s="840"/>
    </row>
    <row r="324" spans="1:25" s="841" customFormat="1" ht="24.75" customHeight="1" x14ac:dyDescent="0.25">
      <c r="A324" s="842" t="str">
        <f>'Раздел 1'!C351</f>
        <v>925</v>
      </c>
      <c r="B324" s="827" t="str">
        <f>'Раздел 1'!D351</f>
        <v>07</v>
      </c>
      <c r="C324" s="827" t="str">
        <f>'Раздел 1'!E351</f>
        <v>02</v>
      </c>
      <c r="D324" s="827" t="str">
        <f>'Раздел 1'!F351</f>
        <v>02</v>
      </c>
      <c r="E324" s="827" t="str">
        <f>'Раздел 1'!G351</f>
        <v>1</v>
      </c>
      <c r="F324" s="827" t="str">
        <f>'Раздел 1'!H351</f>
        <v>02</v>
      </c>
      <c r="G324" s="827" t="str">
        <f>'Раздел 1'!I351</f>
        <v>60860</v>
      </c>
      <c r="H324" s="828" t="str">
        <f>'Раздел 1'!J351</f>
        <v>831</v>
      </c>
      <c r="I324" s="829" t="str">
        <f>'Раздел 1'!K351</f>
        <v>293.00.00</v>
      </c>
      <c r="J324" s="829" t="str">
        <f>'Раздел 1'!L351</f>
        <v>000</v>
      </c>
      <c r="K324" s="829" t="str">
        <f>'Раздел 1'!M351</f>
        <v>00.00.00</v>
      </c>
      <c r="L324" s="829" t="str">
        <f>'Раздел 1'!N351</f>
        <v>001.07.0002</v>
      </c>
      <c r="M324" s="829" t="str">
        <f>'Раздел 1'!O351</f>
        <v>50.03.00</v>
      </c>
      <c r="N324" s="832">
        <f>'Раздел 1'!P351</f>
        <v>0</v>
      </c>
      <c r="O324" s="830">
        <v>0</v>
      </c>
      <c r="P324" s="831">
        <f t="shared" si="12"/>
        <v>0</v>
      </c>
      <c r="Q324" s="832">
        <f>'Раздел 1'!Q351</f>
        <v>0</v>
      </c>
      <c r="R324" s="833">
        <v>0</v>
      </c>
      <c r="S324" s="834">
        <f t="shared" si="13"/>
        <v>0</v>
      </c>
      <c r="T324" s="835">
        <f>'Раздел 1'!R351</f>
        <v>0</v>
      </c>
      <c r="U324" s="836">
        <v>0</v>
      </c>
      <c r="V324" s="837">
        <f t="shared" si="14"/>
        <v>0</v>
      </c>
      <c r="W324" s="838"/>
      <c r="X324" s="839"/>
      <c r="Y324" s="840"/>
    </row>
    <row r="325" spans="1:25" s="841" customFormat="1" ht="24.75" customHeight="1" x14ac:dyDescent="0.25">
      <c r="A325" s="842" t="str">
        <f>'Раздел 1'!C352</f>
        <v>925</v>
      </c>
      <c r="B325" s="827" t="str">
        <f>'Раздел 1'!D352</f>
        <v>07</v>
      </c>
      <c r="C325" s="827" t="str">
        <f>'Раздел 1'!E352</f>
        <v>02</v>
      </c>
      <c r="D325" s="827" t="str">
        <f>'Раздел 1'!F352</f>
        <v>02</v>
      </c>
      <c r="E325" s="827" t="str">
        <f>'Раздел 1'!G352</f>
        <v>1</v>
      </c>
      <c r="F325" s="827" t="str">
        <f>'Раздел 1'!H352</f>
        <v>02</v>
      </c>
      <c r="G325" s="827" t="str">
        <f>'Раздел 1'!I352</f>
        <v>60860</v>
      </c>
      <c r="H325" s="828" t="str">
        <f>'Раздел 1'!J352</f>
        <v>831</v>
      </c>
      <c r="I325" s="829" t="str">
        <f>'Раздел 1'!K352</f>
        <v>293.00.00</v>
      </c>
      <c r="J325" s="829" t="str">
        <f>'Раздел 1'!L352</f>
        <v>001</v>
      </c>
      <c r="K325" s="829" t="str">
        <f>'Раздел 1'!M352</f>
        <v>00.00.00</v>
      </c>
      <c r="L325" s="829" t="str">
        <f>'Раздел 1'!N352</f>
        <v>х</v>
      </c>
      <c r="M325" s="829" t="str">
        <f>'Раздел 1'!O352</f>
        <v>50.03.00</v>
      </c>
      <c r="N325" s="832">
        <f>'Раздел 1'!P352</f>
        <v>0</v>
      </c>
      <c r="O325" s="830">
        <v>0</v>
      </c>
      <c r="P325" s="831">
        <f t="shared" si="12"/>
        <v>0</v>
      </c>
      <c r="Q325" s="832">
        <f>'Раздел 1'!Q352</f>
        <v>0</v>
      </c>
      <c r="R325" s="833">
        <v>0</v>
      </c>
      <c r="S325" s="834">
        <f t="shared" si="13"/>
        <v>0</v>
      </c>
      <c r="T325" s="835">
        <f>'Раздел 1'!R352</f>
        <v>0</v>
      </c>
      <c r="U325" s="836">
        <v>0</v>
      </c>
      <c r="V325" s="837">
        <f t="shared" si="14"/>
        <v>0</v>
      </c>
      <c r="W325" s="838"/>
      <c r="X325" s="839"/>
      <c r="Y325" s="840"/>
    </row>
    <row r="326" spans="1:25" s="841" customFormat="1" ht="24.75" customHeight="1" x14ac:dyDescent="0.25">
      <c r="A326" s="842" t="str">
        <f>'Раздел 1'!C353</f>
        <v>925</v>
      </c>
      <c r="B326" s="827" t="str">
        <f>'Раздел 1'!D353</f>
        <v>07</v>
      </c>
      <c r="C326" s="827" t="str">
        <f>'Раздел 1'!E353</f>
        <v>02</v>
      </c>
      <c r="D326" s="827" t="str">
        <f>'Раздел 1'!F353</f>
        <v>02</v>
      </c>
      <c r="E326" s="827" t="str">
        <f>'Раздел 1'!G353</f>
        <v>1</v>
      </c>
      <c r="F326" s="827" t="str">
        <f>'Раздел 1'!H353</f>
        <v>02</v>
      </c>
      <c r="G326" s="827" t="str">
        <f>'Раздел 1'!I353</f>
        <v>00590</v>
      </c>
      <c r="H326" s="828" t="str">
        <f>'Раздел 1'!J353</f>
        <v>831</v>
      </c>
      <c r="I326" s="829" t="str">
        <f>'Раздел 1'!K353</f>
        <v>296.00.00</v>
      </c>
      <c r="J326" s="829" t="str">
        <f>'Раздел 1'!L353</f>
        <v>000</v>
      </c>
      <c r="K326" s="829" t="str">
        <f>'Раздел 1'!M353</f>
        <v>00.00.00</v>
      </c>
      <c r="L326" s="829" t="str">
        <f>'Раздел 1'!N353</f>
        <v>х</v>
      </c>
      <c r="M326" s="829" t="str">
        <f>'Раздел 1'!O353</f>
        <v>20.00.02</v>
      </c>
      <c r="N326" s="832">
        <f>'Раздел 1'!P353</f>
        <v>0</v>
      </c>
      <c r="O326" s="830">
        <v>0</v>
      </c>
      <c r="P326" s="831">
        <f t="shared" si="12"/>
        <v>0</v>
      </c>
      <c r="Q326" s="832">
        <f>'Раздел 1'!Q353</f>
        <v>0</v>
      </c>
      <c r="R326" s="833">
        <v>0</v>
      </c>
      <c r="S326" s="834">
        <f t="shared" si="13"/>
        <v>0</v>
      </c>
      <c r="T326" s="835">
        <f>'Раздел 1'!R353</f>
        <v>0</v>
      </c>
      <c r="U326" s="836">
        <v>0</v>
      </c>
      <c r="V326" s="837">
        <f t="shared" si="14"/>
        <v>0</v>
      </c>
      <c r="W326" s="838"/>
      <c r="X326" s="839"/>
      <c r="Y326" s="840"/>
    </row>
    <row r="327" spans="1:25" s="841" customFormat="1" ht="24.75" customHeight="1" x14ac:dyDescent="0.25">
      <c r="A327" s="842" t="str">
        <f>'Раздел 1'!C354</f>
        <v>925</v>
      </c>
      <c r="B327" s="827" t="str">
        <f>'Раздел 1'!D354</f>
        <v>07</v>
      </c>
      <c r="C327" s="827" t="str">
        <f>'Раздел 1'!E354</f>
        <v>02</v>
      </c>
      <c r="D327" s="827" t="str">
        <f>'Раздел 1'!F354</f>
        <v>02</v>
      </c>
      <c r="E327" s="827" t="str">
        <f>'Раздел 1'!G354</f>
        <v>1</v>
      </c>
      <c r="F327" s="827" t="str">
        <f>'Раздел 1'!H354</f>
        <v>02</v>
      </c>
      <c r="G327" s="827" t="str">
        <f>'Раздел 1'!I354</f>
        <v>00590</v>
      </c>
      <c r="H327" s="828" t="str">
        <f>'Раздел 1'!J354</f>
        <v>831</v>
      </c>
      <c r="I327" s="829" t="str">
        <f>'Раздел 1'!K354</f>
        <v>296.00.00</v>
      </c>
      <c r="J327" s="829" t="str">
        <f>'Раздел 1'!L354</f>
        <v>001</v>
      </c>
      <c r="K327" s="829" t="str">
        <f>'Раздел 1'!M354</f>
        <v>00.00.00</v>
      </c>
      <c r="L327" s="829" t="str">
        <f>'Раздел 1'!N354</f>
        <v>х</v>
      </c>
      <c r="M327" s="829" t="str">
        <f>'Раздел 1'!O354</f>
        <v>20.00.02</v>
      </c>
      <c r="N327" s="832">
        <f>'Раздел 1'!P354</f>
        <v>0</v>
      </c>
      <c r="O327" s="830">
        <v>0</v>
      </c>
      <c r="P327" s="831">
        <f t="shared" si="12"/>
        <v>0</v>
      </c>
      <c r="Q327" s="832">
        <f>'Раздел 1'!Q354</f>
        <v>0</v>
      </c>
      <c r="R327" s="833">
        <v>0</v>
      </c>
      <c r="S327" s="834">
        <f t="shared" si="13"/>
        <v>0</v>
      </c>
      <c r="T327" s="835">
        <f>'Раздел 1'!R354</f>
        <v>0</v>
      </c>
      <c r="U327" s="836">
        <v>0</v>
      </c>
      <c r="V327" s="837">
        <f t="shared" si="14"/>
        <v>0</v>
      </c>
      <c r="W327" s="838"/>
      <c r="X327" s="839"/>
      <c r="Y327" s="840"/>
    </row>
    <row r="328" spans="1:25" s="841" customFormat="1" ht="24.75" customHeight="1" x14ac:dyDescent="0.25">
      <c r="A328" s="842" t="str">
        <f>'Раздел 1'!C355</f>
        <v>925</v>
      </c>
      <c r="B328" s="827" t="str">
        <f>'Раздел 1'!D355</f>
        <v>07</v>
      </c>
      <c r="C328" s="827" t="str">
        <f>'Раздел 1'!E355</f>
        <v>02</v>
      </c>
      <c r="D328" s="827" t="str">
        <f>'Раздел 1'!F355</f>
        <v>02</v>
      </c>
      <c r="E328" s="827" t="str">
        <f>'Раздел 1'!G355</f>
        <v>1</v>
      </c>
      <c r="F328" s="827" t="str">
        <f>'Раздел 1'!H355</f>
        <v>02</v>
      </c>
      <c r="G328" s="827" t="str">
        <f>'Раздел 1'!I355</f>
        <v>00590</v>
      </c>
      <c r="H328" s="828" t="str">
        <f>'Раздел 1'!J355</f>
        <v>831</v>
      </c>
      <c r="I328" s="829" t="str">
        <f>'Раздел 1'!K355</f>
        <v>296.00.00</v>
      </c>
      <c r="J328" s="829" t="str">
        <f>'Раздел 1'!L355</f>
        <v>000</v>
      </c>
      <c r="K328" s="829" t="str">
        <f>'Раздел 1'!M355</f>
        <v>00.00.00</v>
      </c>
      <c r="L328" s="829" t="str">
        <f>'Раздел 1'!N355</f>
        <v>х</v>
      </c>
      <c r="M328" s="829" t="str">
        <f>'Раздел 1'!O355</f>
        <v>20.00.03</v>
      </c>
      <c r="N328" s="832">
        <f>'Раздел 1'!P355</f>
        <v>0</v>
      </c>
      <c r="O328" s="830">
        <v>0</v>
      </c>
      <c r="P328" s="831">
        <f t="shared" si="12"/>
        <v>0</v>
      </c>
      <c r="Q328" s="832">
        <f>'Раздел 1'!Q355</f>
        <v>0</v>
      </c>
      <c r="R328" s="833">
        <v>0</v>
      </c>
      <c r="S328" s="834">
        <f t="shared" si="13"/>
        <v>0</v>
      </c>
      <c r="T328" s="835">
        <f>'Раздел 1'!R355</f>
        <v>0</v>
      </c>
      <c r="U328" s="836">
        <v>0</v>
      </c>
      <c r="V328" s="837">
        <f t="shared" si="14"/>
        <v>0</v>
      </c>
      <c r="W328" s="838"/>
      <c r="X328" s="839"/>
      <c r="Y328" s="840"/>
    </row>
    <row r="329" spans="1:25" s="841" customFormat="1" ht="24.75" customHeight="1" x14ac:dyDescent="0.25">
      <c r="A329" s="842" t="str">
        <f>'Раздел 1'!C356</f>
        <v>925</v>
      </c>
      <c r="B329" s="827" t="str">
        <f>'Раздел 1'!D356</f>
        <v>07</v>
      </c>
      <c r="C329" s="827" t="str">
        <f>'Раздел 1'!E356</f>
        <v>02</v>
      </c>
      <c r="D329" s="827" t="str">
        <f>'Раздел 1'!F356</f>
        <v>02</v>
      </c>
      <c r="E329" s="827" t="str">
        <f>'Раздел 1'!G356</f>
        <v>1</v>
      </c>
      <c r="F329" s="827" t="str">
        <f>'Раздел 1'!H356</f>
        <v>02</v>
      </c>
      <c r="G329" s="827" t="str">
        <f>'Раздел 1'!I356</f>
        <v>00590</v>
      </c>
      <c r="H329" s="828" t="str">
        <f>'Раздел 1'!J356</f>
        <v>831</v>
      </c>
      <c r="I329" s="829" t="str">
        <f>'Раздел 1'!K356</f>
        <v>296.00.00</v>
      </c>
      <c r="J329" s="829" t="str">
        <f>'Раздел 1'!L356</f>
        <v>000</v>
      </c>
      <c r="K329" s="829" t="str">
        <f>'Раздел 1'!M356</f>
        <v>00.00.00</v>
      </c>
      <c r="L329" s="829" t="str">
        <f>'Раздел 1'!N356</f>
        <v>х</v>
      </c>
      <c r="M329" s="829" t="str">
        <f>'Раздел 1'!O356</f>
        <v>20.00.04</v>
      </c>
      <c r="N329" s="832">
        <f>'Раздел 1'!P356</f>
        <v>0</v>
      </c>
      <c r="O329" s="830">
        <v>0</v>
      </c>
      <c r="P329" s="831">
        <f t="shared" si="12"/>
        <v>0</v>
      </c>
      <c r="Q329" s="832">
        <f>'Раздел 1'!Q356</f>
        <v>0</v>
      </c>
      <c r="R329" s="833">
        <v>0</v>
      </c>
      <c r="S329" s="834">
        <f t="shared" si="13"/>
        <v>0</v>
      </c>
      <c r="T329" s="835">
        <f>'Раздел 1'!R356</f>
        <v>0</v>
      </c>
      <c r="U329" s="836">
        <v>0</v>
      </c>
      <c r="V329" s="837">
        <f t="shared" si="14"/>
        <v>0</v>
      </c>
      <c r="W329" s="838"/>
      <c r="X329" s="839"/>
      <c r="Y329" s="840"/>
    </row>
    <row r="330" spans="1:25" s="841" customFormat="1" ht="24.75" customHeight="1" x14ac:dyDescent="0.25">
      <c r="A330" s="842" t="str">
        <f>'Раздел 1'!C357</f>
        <v>925</v>
      </c>
      <c r="B330" s="827" t="str">
        <f>'Раздел 1'!D357</f>
        <v>07</v>
      </c>
      <c r="C330" s="827" t="str">
        <f>'Раздел 1'!E357</f>
        <v>02</v>
      </c>
      <c r="D330" s="827" t="str">
        <f>'Раздел 1'!F357</f>
        <v>02</v>
      </c>
      <c r="E330" s="827" t="str">
        <f>'Раздел 1'!G357</f>
        <v>1</v>
      </c>
      <c r="F330" s="827" t="str">
        <f>'Раздел 1'!H357</f>
        <v>02</v>
      </c>
      <c r="G330" s="827" t="str">
        <f>'Раздел 1'!I357</f>
        <v>00590</v>
      </c>
      <c r="H330" s="828" t="str">
        <f>'Раздел 1'!J357</f>
        <v>831</v>
      </c>
      <c r="I330" s="829" t="str">
        <f>'Раздел 1'!K357</f>
        <v>296.00.00</v>
      </c>
      <c r="J330" s="829" t="str">
        <f>'Раздел 1'!L357</f>
        <v>000</v>
      </c>
      <c r="K330" s="829" t="str">
        <f>'Раздел 1'!M357</f>
        <v>71.02.00</v>
      </c>
      <c r="L330" s="829" t="str">
        <f>'Раздел 1'!N357</f>
        <v>001.01.0001</v>
      </c>
      <c r="M330" s="829" t="str">
        <f>'Раздел 1'!O357</f>
        <v>50.01.00</v>
      </c>
      <c r="N330" s="832">
        <f>'Раздел 1'!P357</f>
        <v>0</v>
      </c>
      <c r="O330" s="830">
        <v>0</v>
      </c>
      <c r="P330" s="831">
        <f t="shared" ref="P330:P393" si="15">N330-O330</f>
        <v>0</v>
      </c>
      <c r="Q330" s="832">
        <f>'Раздел 1'!Q357</f>
        <v>0</v>
      </c>
      <c r="R330" s="833">
        <v>0</v>
      </c>
      <c r="S330" s="834">
        <f t="shared" ref="S330:S393" si="16">Q330-R330</f>
        <v>0</v>
      </c>
      <c r="T330" s="835">
        <f>'Раздел 1'!R357</f>
        <v>0</v>
      </c>
      <c r="U330" s="836">
        <v>0</v>
      </c>
      <c r="V330" s="837">
        <f t="shared" ref="V330:V393" si="17">T330-U330</f>
        <v>0</v>
      </c>
      <c r="W330" s="838"/>
      <c r="X330" s="839"/>
      <c r="Y330" s="840"/>
    </row>
    <row r="331" spans="1:25" s="841" customFormat="1" ht="24.75" customHeight="1" x14ac:dyDescent="0.25">
      <c r="A331" s="842" t="str">
        <f>'Раздел 1'!C358</f>
        <v>925</v>
      </c>
      <c r="B331" s="827" t="str">
        <f>'Раздел 1'!D358</f>
        <v>07</v>
      </c>
      <c r="C331" s="827" t="str">
        <f>'Раздел 1'!E358</f>
        <v>02</v>
      </c>
      <c r="D331" s="827" t="str">
        <f>'Раздел 1'!F358</f>
        <v>02</v>
      </c>
      <c r="E331" s="827" t="str">
        <f>'Раздел 1'!G358</f>
        <v>1</v>
      </c>
      <c r="F331" s="827" t="str">
        <f>'Раздел 1'!H358</f>
        <v>02</v>
      </c>
      <c r="G331" s="827" t="str">
        <f>'Раздел 1'!I358</f>
        <v>00590</v>
      </c>
      <c r="H331" s="828" t="str">
        <f>'Раздел 1'!J358</f>
        <v>831</v>
      </c>
      <c r="I331" s="829" t="str">
        <f>'Раздел 1'!K358</f>
        <v>296.00.00</v>
      </c>
      <c r="J331" s="829" t="str">
        <f>'Раздел 1'!L358</f>
        <v>001</v>
      </c>
      <c r="K331" s="829" t="str">
        <f>'Раздел 1'!M358</f>
        <v>00.00.00</v>
      </c>
      <c r="L331" s="829" t="str">
        <f>'Раздел 1'!N358</f>
        <v>х</v>
      </c>
      <c r="M331" s="829" t="str">
        <f>'Раздел 1'!O358</f>
        <v>50.01.00</v>
      </c>
      <c r="N331" s="832">
        <f>'Раздел 1'!P358</f>
        <v>0</v>
      </c>
      <c r="O331" s="830">
        <v>0</v>
      </c>
      <c r="P331" s="831">
        <f t="shared" si="15"/>
        <v>0</v>
      </c>
      <c r="Q331" s="832">
        <f>'Раздел 1'!Q358</f>
        <v>0</v>
      </c>
      <c r="R331" s="833">
        <v>0</v>
      </c>
      <c r="S331" s="834">
        <f t="shared" si="16"/>
        <v>0</v>
      </c>
      <c r="T331" s="835">
        <f>'Раздел 1'!R358</f>
        <v>0</v>
      </c>
      <c r="U331" s="836">
        <v>0</v>
      </c>
      <c r="V331" s="837">
        <f t="shared" si="17"/>
        <v>0</v>
      </c>
      <c r="W331" s="838"/>
      <c r="X331" s="839"/>
      <c r="Y331" s="840"/>
    </row>
    <row r="332" spans="1:25" s="841" customFormat="1" ht="24.75" customHeight="1" x14ac:dyDescent="0.25">
      <c r="A332" s="842" t="str">
        <f>'Раздел 1'!C359</f>
        <v>925</v>
      </c>
      <c r="B332" s="827" t="str">
        <f>'Раздел 1'!D359</f>
        <v>07</v>
      </c>
      <c r="C332" s="827" t="str">
        <f>'Раздел 1'!E359</f>
        <v>02</v>
      </c>
      <c r="D332" s="827" t="str">
        <f>'Раздел 1'!F359</f>
        <v>02</v>
      </c>
      <c r="E332" s="827" t="str">
        <f>'Раздел 1'!G359</f>
        <v>1</v>
      </c>
      <c r="F332" s="827" t="str">
        <f>'Раздел 1'!H359</f>
        <v>02</v>
      </c>
      <c r="G332" s="827" t="str">
        <f>'Раздел 1'!I359</f>
        <v>60860</v>
      </c>
      <c r="H332" s="828" t="str">
        <f>'Раздел 1'!J359</f>
        <v>831</v>
      </c>
      <c r="I332" s="829" t="str">
        <f>'Раздел 1'!K359</f>
        <v>296.00.00</v>
      </c>
      <c r="J332" s="829" t="str">
        <f>'Раздел 1'!L359</f>
        <v>000</v>
      </c>
      <c r="K332" s="829" t="str">
        <f>'Раздел 1'!M359</f>
        <v>00.00.00</v>
      </c>
      <c r="L332" s="829" t="str">
        <f>'Раздел 1'!N359</f>
        <v>001.07.0002</v>
      </c>
      <c r="M332" s="829" t="str">
        <f>'Раздел 1'!O359</f>
        <v>50.03.00</v>
      </c>
      <c r="N332" s="832">
        <f>'Раздел 1'!P359</f>
        <v>0</v>
      </c>
      <c r="O332" s="830">
        <v>0</v>
      </c>
      <c r="P332" s="831">
        <f t="shared" si="15"/>
        <v>0</v>
      </c>
      <c r="Q332" s="832">
        <f>'Раздел 1'!Q359</f>
        <v>0</v>
      </c>
      <c r="R332" s="833">
        <v>0</v>
      </c>
      <c r="S332" s="834">
        <f t="shared" si="16"/>
        <v>0</v>
      </c>
      <c r="T332" s="835">
        <f>'Раздел 1'!R359</f>
        <v>0</v>
      </c>
      <c r="U332" s="836">
        <v>0</v>
      </c>
      <c r="V332" s="837">
        <f t="shared" si="17"/>
        <v>0</v>
      </c>
      <c r="W332" s="838"/>
      <c r="X332" s="839"/>
      <c r="Y332" s="840"/>
    </row>
    <row r="333" spans="1:25" s="841" customFormat="1" ht="24.75" customHeight="1" x14ac:dyDescent="0.25">
      <c r="A333" s="842" t="str">
        <f>'Раздел 1'!C360</f>
        <v>925</v>
      </c>
      <c r="B333" s="827" t="str">
        <f>'Раздел 1'!D360</f>
        <v>07</v>
      </c>
      <c r="C333" s="827" t="str">
        <f>'Раздел 1'!E360</f>
        <v>02</v>
      </c>
      <c r="D333" s="827" t="str">
        <f>'Раздел 1'!F360</f>
        <v>02</v>
      </c>
      <c r="E333" s="827" t="str">
        <f>'Раздел 1'!G360</f>
        <v>1</v>
      </c>
      <c r="F333" s="827" t="str">
        <f>'Раздел 1'!H360</f>
        <v>02</v>
      </c>
      <c r="G333" s="827" t="str">
        <f>'Раздел 1'!I360</f>
        <v>60860</v>
      </c>
      <c r="H333" s="828" t="str">
        <f>'Раздел 1'!J360</f>
        <v>831</v>
      </c>
      <c r="I333" s="829" t="str">
        <f>'Раздел 1'!K360</f>
        <v>296.00.00</v>
      </c>
      <c r="J333" s="829" t="str">
        <f>'Раздел 1'!L360</f>
        <v>001</v>
      </c>
      <c r="K333" s="829" t="str">
        <f>'Раздел 1'!M360</f>
        <v>00.00.00</v>
      </c>
      <c r="L333" s="829" t="str">
        <f>'Раздел 1'!N360</f>
        <v>х</v>
      </c>
      <c r="M333" s="829" t="str">
        <f>'Раздел 1'!O360</f>
        <v>50.03.00</v>
      </c>
      <c r="N333" s="832">
        <f>'Раздел 1'!P360</f>
        <v>0</v>
      </c>
      <c r="O333" s="830">
        <v>0</v>
      </c>
      <c r="P333" s="831">
        <f t="shared" si="15"/>
        <v>0</v>
      </c>
      <c r="Q333" s="832">
        <f>'Раздел 1'!Q360</f>
        <v>0</v>
      </c>
      <c r="R333" s="833">
        <v>0</v>
      </c>
      <c r="S333" s="834">
        <f t="shared" si="16"/>
        <v>0</v>
      </c>
      <c r="T333" s="835">
        <f>'Раздел 1'!R360</f>
        <v>0</v>
      </c>
      <c r="U333" s="836">
        <v>0</v>
      </c>
      <c r="V333" s="837">
        <f t="shared" si="17"/>
        <v>0</v>
      </c>
      <c r="W333" s="838"/>
      <c r="X333" s="839"/>
      <c r="Y333" s="840"/>
    </row>
    <row r="334" spans="1:25" s="841" customFormat="1" ht="24.75" customHeight="1" x14ac:dyDescent="0.25">
      <c r="A334" s="842" t="str">
        <f>'Раздел 1'!C361</f>
        <v>925</v>
      </c>
      <c r="B334" s="827" t="str">
        <f>'Раздел 1'!D361</f>
        <v>07</v>
      </c>
      <c r="C334" s="827" t="str">
        <f>'Раздел 1'!E361</f>
        <v>03</v>
      </c>
      <c r="D334" s="827" t="str">
        <f>'Раздел 1'!F361</f>
        <v>02</v>
      </c>
      <c r="E334" s="827" t="str">
        <f>'Раздел 1'!G361</f>
        <v>2</v>
      </c>
      <c r="F334" s="827" t="str">
        <f>'Раздел 1'!H361</f>
        <v>01</v>
      </c>
      <c r="G334" s="827" t="str">
        <f>'Раздел 1'!I361</f>
        <v>60860</v>
      </c>
      <c r="H334" s="828" t="str">
        <f>'Раздел 1'!J361</f>
        <v>831</v>
      </c>
      <c r="I334" s="829" t="str">
        <f>'Раздел 1'!K361</f>
        <v>296.00.00</v>
      </c>
      <c r="J334" s="829" t="str">
        <f>'Раздел 1'!L361</f>
        <v>000</v>
      </c>
      <c r="K334" s="829" t="str">
        <f>'Раздел 1'!M361</f>
        <v>00.00.00</v>
      </c>
      <c r="L334" s="829" t="str">
        <f>'Раздел 1'!N361</f>
        <v>001.07.0002</v>
      </c>
      <c r="M334" s="829" t="str">
        <f>'Раздел 1'!O361</f>
        <v>50.03.00</v>
      </c>
      <c r="N334" s="832">
        <f>'Раздел 1'!P361</f>
        <v>0</v>
      </c>
      <c r="O334" s="830">
        <v>0</v>
      </c>
      <c r="P334" s="831">
        <f t="shared" si="15"/>
        <v>0</v>
      </c>
      <c r="Q334" s="832">
        <f>'Раздел 1'!Q361</f>
        <v>0</v>
      </c>
      <c r="R334" s="833">
        <v>0</v>
      </c>
      <c r="S334" s="834">
        <f t="shared" si="16"/>
        <v>0</v>
      </c>
      <c r="T334" s="835">
        <f>'Раздел 1'!R361</f>
        <v>0</v>
      </c>
      <c r="U334" s="836">
        <v>0</v>
      </c>
      <c r="V334" s="837">
        <f t="shared" si="17"/>
        <v>0</v>
      </c>
      <c r="W334" s="838"/>
      <c r="X334" s="839"/>
      <c r="Y334" s="840"/>
    </row>
    <row r="335" spans="1:25" s="841" customFormat="1" ht="24.75" customHeight="1" x14ac:dyDescent="0.25">
      <c r="A335" s="842" t="str">
        <f>'Раздел 1'!C362</f>
        <v>925</v>
      </c>
      <c r="B335" s="827" t="str">
        <f>'Раздел 1'!D362</f>
        <v>07</v>
      </c>
      <c r="C335" s="827" t="str">
        <f>'Раздел 1'!E362</f>
        <v>03</v>
      </c>
      <c r="D335" s="827" t="str">
        <f>'Раздел 1'!F362</f>
        <v>02</v>
      </c>
      <c r="E335" s="827" t="str">
        <f>'Раздел 1'!G362</f>
        <v>2</v>
      </c>
      <c r="F335" s="827" t="str">
        <f>'Раздел 1'!H362</f>
        <v>01</v>
      </c>
      <c r="G335" s="827" t="str">
        <f>'Раздел 1'!I362</f>
        <v>60860</v>
      </c>
      <c r="H335" s="828" t="str">
        <f>'Раздел 1'!J362</f>
        <v>831</v>
      </c>
      <c r="I335" s="829" t="str">
        <f>'Раздел 1'!K362</f>
        <v>296.00.00</v>
      </c>
      <c r="J335" s="829" t="str">
        <f>'Раздел 1'!L362</f>
        <v>001</v>
      </c>
      <c r="K335" s="829" t="str">
        <f>'Раздел 1'!M362</f>
        <v>00.00.00</v>
      </c>
      <c r="L335" s="829" t="str">
        <f>'Раздел 1'!N362</f>
        <v>х</v>
      </c>
      <c r="M335" s="829" t="str">
        <f>'Раздел 1'!O362</f>
        <v>50.03.00</v>
      </c>
      <c r="N335" s="832">
        <f>'Раздел 1'!P362</f>
        <v>0</v>
      </c>
      <c r="O335" s="830">
        <v>0</v>
      </c>
      <c r="P335" s="831">
        <f t="shared" si="15"/>
        <v>0</v>
      </c>
      <c r="Q335" s="832">
        <f>'Раздел 1'!Q362</f>
        <v>0</v>
      </c>
      <c r="R335" s="833">
        <v>0</v>
      </c>
      <c r="S335" s="834">
        <f t="shared" si="16"/>
        <v>0</v>
      </c>
      <c r="T335" s="835">
        <f>'Раздел 1'!R362</f>
        <v>0</v>
      </c>
      <c r="U335" s="836">
        <v>0</v>
      </c>
      <c r="V335" s="837">
        <f t="shared" si="17"/>
        <v>0</v>
      </c>
      <c r="W335" s="838"/>
      <c r="X335" s="839"/>
      <c r="Y335" s="840"/>
    </row>
    <row r="336" spans="1:25" s="841" customFormat="1" ht="24.75" customHeight="1" x14ac:dyDescent="0.25">
      <c r="A336" s="842" t="str">
        <f>'Раздел 1'!C363</f>
        <v>925</v>
      </c>
      <c r="B336" s="827" t="str">
        <f>'Раздел 1'!D363</f>
        <v>07</v>
      </c>
      <c r="C336" s="827" t="str">
        <f>'Раздел 1'!E363</f>
        <v>02</v>
      </c>
      <c r="D336" s="827" t="str">
        <f>'Раздел 1'!F363</f>
        <v>02</v>
      </c>
      <c r="E336" s="827" t="str">
        <f>'Раздел 1'!G363</f>
        <v>1</v>
      </c>
      <c r="F336" s="827" t="str">
        <f>'Раздел 1'!H363</f>
        <v>02</v>
      </c>
      <c r="G336" s="827" t="str">
        <f>'Раздел 1'!I363</f>
        <v>00590</v>
      </c>
      <c r="H336" s="828" t="str">
        <f>'Раздел 1'!J363</f>
        <v>831</v>
      </c>
      <c r="I336" s="829" t="str">
        <f>'Раздел 1'!K363</f>
        <v>297.00.00</v>
      </c>
      <c r="J336" s="829" t="str">
        <f>'Раздел 1'!L363</f>
        <v>000</v>
      </c>
      <c r="K336" s="829" t="str">
        <f>'Раздел 1'!M363</f>
        <v>00.00.00</v>
      </c>
      <c r="L336" s="829" t="str">
        <f>'Раздел 1'!N363</f>
        <v>х</v>
      </c>
      <c r="M336" s="829" t="str">
        <f>'Раздел 1'!O363</f>
        <v>20.00.02</v>
      </c>
      <c r="N336" s="832">
        <f>'Раздел 1'!P363</f>
        <v>0</v>
      </c>
      <c r="O336" s="830">
        <v>0</v>
      </c>
      <c r="P336" s="831">
        <f t="shared" si="15"/>
        <v>0</v>
      </c>
      <c r="Q336" s="832">
        <f>'Раздел 1'!Q363</f>
        <v>0</v>
      </c>
      <c r="R336" s="833">
        <v>0</v>
      </c>
      <c r="S336" s="834">
        <f t="shared" si="16"/>
        <v>0</v>
      </c>
      <c r="T336" s="835">
        <f>'Раздел 1'!R363</f>
        <v>0</v>
      </c>
      <c r="U336" s="836">
        <v>0</v>
      </c>
      <c r="V336" s="837">
        <f t="shared" si="17"/>
        <v>0</v>
      </c>
      <c r="W336" s="838"/>
      <c r="X336" s="839"/>
      <c r="Y336" s="840"/>
    </row>
    <row r="337" spans="1:25" s="841" customFormat="1" ht="24.75" customHeight="1" x14ac:dyDescent="0.25">
      <c r="A337" s="842" t="str">
        <f>'Раздел 1'!C364</f>
        <v>925</v>
      </c>
      <c r="B337" s="827" t="str">
        <f>'Раздел 1'!D364</f>
        <v>07</v>
      </c>
      <c r="C337" s="827" t="str">
        <f>'Раздел 1'!E364</f>
        <v>02</v>
      </c>
      <c r="D337" s="827" t="str">
        <f>'Раздел 1'!F364</f>
        <v>02</v>
      </c>
      <c r="E337" s="827" t="str">
        <f>'Раздел 1'!G364</f>
        <v>1</v>
      </c>
      <c r="F337" s="827" t="str">
        <f>'Раздел 1'!H364</f>
        <v>02</v>
      </c>
      <c r="G337" s="827" t="str">
        <f>'Раздел 1'!I364</f>
        <v>00590</v>
      </c>
      <c r="H337" s="828" t="str">
        <f>'Раздел 1'!J364</f>
        <v>831</v>
      </c>
      <c r="I337" s="829" t="str">
        <f>'Раздел 1'!K364</f>
        <v>297.00.00</v>
      </c>
      <c r="J337" s="829" t="str">
        <f>'Раздел 1'!L364</f>
        <v>001</v>
      </c>
      <c r="K337" s="829" t="str">
        <f>'Раздел 1'!M364</f>
        <v>00.00.00</v>
      </c>
      <c r="L337" s="829" t="str">
        <f>'Раздел 1'!N364</f>
        <v>х</v>
      </c>
      <c r="M337" s="829" t="str">
        <f>'Раздел 1'!O364</f>
        <v>20.00.02</v>
      </c>
      <c r="N337" s="832">
        <f>'Раздел 1'!P364</f>
        <v>0</v>
      </c>
      <c r="O337" s="830">
        <v>0</v>
      </c>
      <c r="P337" s="831">
        <f t="shared" si="15"/>
        <v>0</v>
      </c>
      <c r="Q337" s="832">
        <f>'Раздел 1'!Q364</f>
        <v>0</v>
      </c>
      <c r="R337" s="833">
        <v>0</v>
      </c>
      <c r="S337" s="834">
        <f t="shared" si="16"/>
        <v>0</v>
      </c>
      <c r="T337" s="835">
        <f>'Раздел 1'!R364</f>
        <v>0</v>
      </c>
      <c r="U337" s="836">
        <v>0</v>
      </c>
      <c r="V337" s="837">
        <f t="shared" si="17"/>
        <v>0</v>
      </c>
      <c r="W337" s="838"/>
      <c r="X337" s="839"/>
      <c r="Y337" s="840"/>
    </row>
    <row r="338" spans="1:25" s="841" customFormat="1" ht="24.75" customHeight="1" x14ac:dyDescent="0.25">
      <c r="A338" s="842" t="str">
        <f>'Раздел 1'!C365</f>
        <v>925</v>
      </c>
      <c r="B338" s="827" t="str">
        <f>'Раздел 1'!D365</f>
        <v>07</v>
      </c>
      <c r="C338" s="827" t="str">
        <f>'Раздел 1'!E365</f>
        <v>02</v>
      </c>
      <c r="D338" s="827" t="str">
        <f>'Раздел 1'!F365</f>
        <v>02</v>
      </c>
      <c r="E338" s="827" t="str">
        <f>'Раздел 1'!G365</f>
        <v>1</v>
      </c>
      <c r="F338" s="827" t="str">
        <f>'Раздел 1'!H365</f>
        <v>02</v>
      </c>
      <c r="G338" s="827" t="str">
        <f>'Раздел 1'!I365</f>
        <v>00590</v>
      </c>
      <c r="H338" s="828" t="str">
        <f>'Раздел 1'!J365</f>
        <v>831</v>
      </c>
      <c r="I338" s="829" t="str">
        <f>'Раздел 1'!K365</f>
        <v>297.00.00</v>
      </c>
      <c r="J338" s="829" t="str">
        <f>'Раздел 1'!L365</f>
        <v>000</v>
      </c>
      <c r="K338" s="829" t="str">
        <f>'Раздел 1'!M365</f>
        <v>00.00.00</v>
      </c>
      <c r="L338" s="829" t="str">
        <f>'Раздел 1'!N365</f>
        <v>х</v>
      </c>
      <c r="M338" s="829" t="str">
        <f>'Раздел 1'!O365</f>
        <v>20.00.03</v>
      </c>
      <c r="N338" s="832">
        <f>'Раздел 1'!P365</f>
        <v>0</v>
      </c>
      <c r="O338" s="830">
        <v>0</v>
      </c>
      <c r="P338" s="831">
        <f t="shared" si="15"/>
        <v>0</v>
      </c>
      <c r="Q338" s="832">
        <f>'Раздел 1'!Q365</f>
        <v>0</v>
      </c>
      <c r="R338" s="833">
        <v>0</v>
      </c>
      <c r="S338" s="834">
        <f t="shared" si="16"/>
        <v>0</v>
      </c>
      <c r="T338" s="835">
        <f>'Раздел 1'!R365</f>
        <v>0</v>
      </c>
      <c r="U338" s="836">
        <v>0</v>
      </c>
      <c r="V338" s="837">
        <f t="shared" si="17"/>
        <v>0</v>
      </c>
      <c r="W338" s="838"/>
      <c r="X338" s="839"/>
      <c r="Y338" s="840"/>
    </row>
    <row r="339" spans="1:25" s="841" customFormat="1" ht="24.75" customHeight="1" x14ac:dyDescent="0.25">
      <c r="A339" s="842" t="str">
        <f>'Раздел 1'!C366</f>
        <v>925</v>
      </c>
      <c r="B339" s="827" t="str">
        <f>'Раздел 1'!D366</f>
        <v>07</v>
      </c>
      <c r="C339" s="827" t="str">
        <f>'Раздел 1'!E366</f>
        <v>02</v>
      </c>
      <c r="D339" s="827" t="str">
        <f>'Раздел 1'!F366</f>
        <v>02</v>
      </c>
      <c r="E339" s="827" t="str">
        <f>'Раздел 1'!G366</f>
        <v>1</v>
      </c>
      <c r="F339" s="827" t="str">
        <f>'Раздел 1'!H366</f>
        <v>02</v>
      </c>
      <c r="G339" s="827" t="str">
        <f>'Раздел 1'!I366</f>
        <v>00590</v>
      </c>
      <c r="H339" s="828" t="str">
        <f>'Раздел 1'!J366</f>
        <v>831</v>
      </c>
      <c r="I339" s="829" t="str">
        <f>'Раздел 1'!K366</f>
        <v>297.00.00</v>
      </c>
      <c r="J339" s="829" t="str">
        <f>'Раздел 1'!L366</f>
        <v>000</v>
      </c>
      <c r="K339" s="829" t="str">
        <f>'Раздел 1'!M366</f>
        <v>00.00.00</v>
      </c>
      <c r="L339" s="829" t="str">
        <f>'Раздел 1'!N366</f>
        <v>х</v>
      </c>
      <c r="M339" s="829" t="str">
        <f>'Раздел 1'!O366</f>
        <v>20.00.04</v>
      </c>
      <c r="N339" s="832">
        <f>'Раздел 1'!P366</f>
        <v>0</v>
      </c>
      <c r="O339" s="830">
        <v>0</v>
      </c>
      <c r="P339" s="831">
        <f t="shared" si="15"/>
        <v>0</v>
      </c>
      <c r="Q339" s="832">
        <f>'Раздел 1'!Q366</f>
        <v>0</v>
      </c>
      <c r="R339" s="833">
        <v>0</v>
      </c>
      <c r="S339" s="834">
        <f t="shared" si="16"/>
        <v>0</v>
      </c>
      <c r="T339" s="835">
        <f>'Раздел 1'!R366</f>
        <v>0</v>
      </c>
      <c r="U339" s="836">
        <v>0</v>
      </c>
      <c r="V339" s="837">
        <f t="shared" si="17"/>
        <v>0</v>
      </c>
      <c r="W339" s="838"/>
      <c r="X339" s="839"/>
      <c r="Y339" s="840"/>
    </row>
    <row r="340" spans="1:25" s="841" customFormat="1" ht="24.75" customHeight="1" x14ac:dyDescent="0.25">
      <c r="A340" s="842" t="str">
        <f>'Раздел 1'!C367</f>
        <v>925</v>
      </c>
      <c r="B340" s="827" t="str">
        <f>'Раздел 1'!D367</f>
        <v>07</v>
      </c>
      <c r="C340" s="827" t="str">
        <f>'Раздел 1'!E367</f>
        <v>02</v>
      </c>
      <c r="D340" s="827" t="str">
        <f>'Раздел 1'!F367</f>
        <v>02</v>
      </c>
      <c r="E340" s="827" t="str">
        <f>'Раздел 1'!G367</f>
        <v>1</v>
      </c>
      <c r="F340" s="827" t="str">
        <f>'Раздел 1'!H367</f>
        <v>02</v>
      </c>
      <c r="G340" s="827" t="str">
        <f>'Раздел 1'!I367</f>
        <v>00590</v>
      </c>
      <c r="H340" s="828" t="str">
        <f>'Раздел 1'!J367</f>
        <v>831</v>
      </c>
      <c r="I340" s="829" t="str">
        <f>'Раздел 1'!K367</f>
        <v>297.00.00</v>
      </c>
      <c r="J340" s="829" t="str">
        <f>'Раздел 1'!L367</f>
        <v>000</v>
      </c>
      <c r="K340" s="829" t="str">
        <f>'Раздел 1'!M367</f>
        <v>00.00.00</v>
      </c>
      <c r="L340" s="829" t="str">
        <f>'Раздел 1'!N367</f>
        <v>001.99.0001</v>
      </c>
      <c r="M340" s="829" t="str">
        <f>'Раздел 1'!O367</f>
        <v>50.01.00</v>
      </c>
      <c r="N340" s="832">
        <f>'Раздел 1'!P367</f>
        <v>0</v>
      </c>
      <c r="O340" s="830">
        <v>0</v>
      </c>
      <c r="P340" s="831">
        <f t="shared" si="15"/>
        <v>0</v>
      </c>
      <c r="Q340" s="832">
        <f>'Раздел 1'!Q367</f>
        <v>0</v>
      </c>
      <c r="R340" s="833">
        <v>0</v>
      </c>
      <c r="S340" s="834">
        <f t="shared" si="16"/>
        <v>0</v>
      </c>
      <c r="T340" s="835">
        <f>'Раздел 1'!R367</f>
        <v>0</v>
      </c>
      <c r="U340" s="836">
        <v>0</v>
      </c>
      <c r="V340" s="837">
        <f t="shared" si="17"/>
        <v>0</v>
      </c>
      <c r="W340" s="838"/>
      <c r="X340" s="839"/>
      <c r="Y340" s="840"/>
    </row>
    <row r="341" spans="1:25" s="841" customFormat="1" ht="24.75" customHeight="1" x14ac:dyDescent="0.25">
      <c r="A341" s="842" t="str">
        <f>'Раздел 1'!C368</f>
        <v>925</v>
      </c>
      <c r="B341" s="827" t="str">
        <f>'Раздел 1'!D368</f>
        <v>07</v>
      </c>
      <c r="C341" s="827" t="str">
        <f>'Раздел 1'!E368</f>
        <v>02</v>
      </c>
      <c r="D341" s="827" t="str">
        <f>'Раздел 1'!F368</f>
        <v>02</v>
      </c>
      <c r="E341" s="827" t="str">
        <f>'Раздел 1'!G368</f>
        <v>1</v>
      </c>
      <c r="F341" s="827" t="str">
        <f>'Раздел 1'!H368</f>
        <v>02</v>
      </c>
      <c r="G341" s="827" t="str">
        <f>'Раздел 1'!I368</f>
        <v>00590</v>
      </c>
      <c r="H341" s="828" t="str">
        <f>'Раздел 1'!J368</f>
        <v>831</v>
      </c>
      <c r="I341" s="829" t="str">
        <f>'Раздел 1'!K368</f>
        <v>297.00.00</v>
      </c>
      <c r="J341" s="829" t="str">
        <f>'Раздел 1'!L368</f>
        <v>001</v>
      </c>
      <c r="K341" s="829" t="str">
        <f>'Раздел 1'!M368</f>
        <v>00.00.00</v>
      </c>
      <c r="L341" s="829" t="str">
        <f>'Раздел 1'!N368</f>
        <v>х</v>
      </c>
      <c r="M341" s="829" t="str">
        <f>'Раздел 1'!O368</f>
        <v>50.01.00</v>
      </c>
      <c r="N341" s="832">
        <f>'Раздел 1'!P368</f>
        <v>0</v>
      </c>
      <c r="O341" s="830">
        <v>0</v>
      </c>
      <c r="P341" s="831">
        <f t="shared" si="15"/>
        <v>0</v>
      </c>
      <c r="Q341" s="832">
        <f>'Раздел 1'!Q368</f>
        <v>0</v>
      </c>
      <c r="R341" s="833">
        <v>0</v>
      </c>
      <c r="S341" s="834">
        <f t="shared" si="16"/>
        <v>0</v>
      </c>
      <c r="T341" s="835">
        <f>'Раздел 1'!R368</f>
        <v>0</v>
      </c>
      <c r="U341" s="836">
        <v>0</v>
      </c>
      <c r="V341" s="837">
        <f t="shared" si="17"/>
        <v>0</v>
      </c>
      <c r="W341" s="838"/>
      <c r="X341" s="839"/>
      <c r="Y341" s="840"/>
    </row>
    <row r="342" spans="1:25" s="841" customFormat="1" ht="24.75" customHeight="1" x14ac:dyDescent="0.25">
      <c r="A342" s="842" t="str">
        <f>'Раздел 1'!C369</f>
        <v>925</v>
      </c>
      <c r="B342" s="827" t="str">
        <f>'Раздел 1'!D369</f>
        <v>07</v>
      </c>
      <c r="C342" s="827" t="str">
        <f>'Раздел 1'!E369</f>
        <v>02</v>
      </c>
      <c r="D342" s="827" t="str">
        <f>'Раздел 1'!F369</f>
        <v>02</v>
      </c>
      <c r="E342" s="827" t="str">
        <f>'Раздел 1'!G369</f>
        <v>1</v>
      </c>
      <c r="F342" s="827" t="str">
        <f>'Раздел 1'!H369</f>
        <v>02</v>
      </c>
      <c r="G342" s="827" t="str">
        <f>'Раздел 1'!I369</f>
        <v>60860</v>
      </c>
      <c r="H342" s="828" t="str">
        <f>'Раздел 1'!J369</f>
        <v>831</v>
      </c>
      <c r="I342" s="829" t="str">
        <f>'Раздел 1'!K369</f>
        <v>297.00.00</v>
      </c>
      <c r="J342" s="829" t="str">
        <f>'Раздел 1'!L369</f>
        <v>000</v>
      </c>
      <c r="K342" s="829" t="str">
        <f>'Раздел 1'!M369</f>
        <v>00.00.00</v>
      </c>
      <c r="L342" s="829" t="str">
        <f>'Раздел 1'!N369</f>
        <v>001.07.0002</v>
      </c>
      <c r="M342" s="829" t="str">
        <f>'Раздел 1'!O369</f>
        <v>50.03.00</v>
      </c>
      <c r="N342" s="832">
        <f>'Раздел 1'!P369</f>
        <v>0</v>
      </c>
      <c r="O342" s="830">
        <v>0</v>
      </c>
      <c r="P342" s="831">
        <f t="shared" si="15"/>
        <v>0</v>
      </c>
      <c r="Q342" s="832">
        <f>'Раздел 1'!Q369</f>
        <v>0</v>
      </c>
      <c r="R342" s="833">
        <v>0</v>
      </c>
      <c r="S342" s="834">
        <f t="shared" si="16"/>
        <v>0</v>
      </c>
      <c r="T342" s="835">
        <f>'Раздел 1'!R369</f>
        <v>0</v>
      </c>
      <c r="U342" s="836">
        <v>0</v>
      </c>
      <c r="V342" s="837">
        <f t="shared" si="17"/>
        <v>0</v>
      </c>
      <c r="W342" s="838"/>
      <c r="X342" s="839"/>
      <c r="Y342" s="840"/>
    </row>
    <row r="343" spans="1:25" s="841" customFormat="1" ht="24.75" customHeight="1" x14ac:dyDescent="0.25">
      <c r="A343" s="842" t="str">
        <f>'Раздел 1'!C370</f>
        <v>925</v>
      </c>
      <c r="B343" s="827" t="str">
        <f>'Раздел 1'!D370</f>
        <v>07</v>
      </c>
      <c r="C343" s="827" t="str">
        <f>'Раздел 1'!E370</f>
        <v>02</v>
      </c>
      <c r="D343" s="827" t="str">
        <f>'Раздел 1'!F370</f>
        <v>02</v>
      </c>
      <c r="E343" s="827" t="str">
        <f>'Раздел 1'!G370</f>
        <v>1</v>
      </c>
      <c r="F343" s="827" t="str">
        <f>'Раздел 1'!H370</f>
        <v>02</v>
      </c>
      <c r="G343" s="827" t="str">
        <f>'Раздел 1'!I370</f>
        <v>60860</v>
      </c>
      <c r="H343" s="828" t="str">
        <f>'Раздел 1'!J370</f>
        <v>831</v>
      </c>
      <c r="I343" s="829" t="str">
        <f>'Раздел 1'!K370</f>
        <v>297.00.00</v>
      </c>
      <c r="J343" s="829" t="str">
        <f>'Раздел 1'!L370</f>
        <v>001</v>
      </c>
      <c r="K343" s="829" t="str">
        <f>'Раздел 1'!M370</f>
        <v>00.00.00</v>
      </c>
      <c r="L343" s="829" t="str">
        <f>'Раздел 1'!N370</f>
        <v>х</v>
      </c>
      <c r="M343" s="829" t="str">
        <f>'Раздел 1'!O370</f>
        <v>50.03.00</v>
      </c>
      <c r="N343" s="832">
        <f>'Раздел 1'!P370</f>
        <v>0</v>
      </c>
      <c r="O343" s="830">
        <v>0</v>
      </c>
      <c r="P343" s="831">
        <f t="shared" si="15"/>
        <v>0</v>
      </c>
      <c r="Q343" s="832">
        <f>'Раздел 1'!Q370</f>
        <v>0</v>
      </c>
      <c r="R343" s="833">
        <v>0</v>
      </c>
      <c r="S343" s="834">
        <f t="shared" si="16"/>
        <v>0</v>
      </c>
      <c r="T343" s="835">
        <f>'Раздел 1'!R370</f>
        <v>0</v>
      </c>
      <c r="U343" s="836">
        <v>0</v>
      </c>
      <c r="V343" s="837">
        <f t="shared" si="17"/>
        <v>0</v>
      </c>
      <c r="W343" s="838"/>
      <c r="X343" s="839"/>
      <c r="Y343" s="840"/>
    </row>
    <row r="344" spans="1:25" s="841" customFormat="1" ht="24.75" customHeight="1" x14ac:dyDescent="0.25">
      <c r="A344" s="842" t="str">
        <f>'Раздел 1'!C371</f>
        <v>х</v>
      </c>
      <c r="B344" s="827">
        <f>'Раздел 1'!D371</f>
        <v>0</v>
      </c>
      <c r="C344" s="827">
        <f>'Раздел 1'!E371</f>
        <v>0</v>
      </c>
      <c r="D344" s="827">
        <f>'Раздел 1'!F371</f>
        <v>0</v>
      </c>
      <c r="E344" s="827">
        <f>'Раздел 1'!G371</f>
        <v>0</v>
      </c>
      <c r="F344" s="827">
        <f>'Раздел 1'!H371</f>
        <v>0</v>
      </c>
      <c r="G344" s="827">
        <f>'Раздел 1'!I371</f>
        <v>0</v>
      </c>
      <c r="H344" s="828">
        <f>'Раздел 1'!J371</f>
        <v>0</v>
      </c>
      <c r="I344" s="829" t="str">
        <f>'Раздел 1'!K371</f>
        <v>х</v>
      </c>
      <c r="J344" s="829">
        <f>'Раздел 1'!L371</f>
        <v>0</v>
      </c>
      <c r="K344" s="829">
        <f>'Раздел 1'!M371</f>
        <v>0</v>
      </c>
      <c r="L344" s="829">
        <f>'Раздел 1'!N371</f>
        <v>0</v>
      </c>
      <c r="M344" s="829">
        <f>'Раздел 1'!O371</f>
        <v>0</v>
      </c>
      <c r="N344" s="832">
        <f>'Раздел 1'!P371</f>
        <v>6959771.169999999</v>
      </c>
      <c r="O344" s="830">
        <v>6959771.169999999</v>
      </c>
      <c r="P344" s="831">
        <f t="shared" si="15"/>
        <v>0</v>
      </c>
      <c r="Q344" s="832">
        <f>'Раздел 1'!Q371</f>
        <v>7724842.3499999996</v>
      </c>
      <c r="R344" s="833">
        <v>7724842.3499999996</v>
      </c>
      <c r="S344" s="834">
        <f t="shared" si="16"/>
        <v>0</v>
      </c>
      <c r="T344" s="835">
        <f>'Раздел 1'!R371</f>
        <v>5787599.3100000005</v>
      </c>
      <c r="U344" s="836">
        <v>5787599.3100000005</v>
      </c>
      <c r="V344" s="837">
        <f t="shared" si="17"/>
        <v>0</v>
      </c>
      <c r="W344" s="838"/>
      <c r="X344" s="839"/>
      <c r="Y344" s="840"/>
    </row>
    <row r="345" spans="1:25" s="841" customFormat="1" ht="24.75" customHeight="1" x14ac:dyDescent="0.25">
      <c r="A345" s="842" t="str">
        <f>'Раздел 1'!C372</f>
        <v>х</v>
      </c>
      <c r="B345" s="827">
        <f>'Раздел 1'!D372</f>
        <v>0</v>
      </c>
      <c r="C345" s="827">
        <f>'Раздел 1'!E372</f>
        <v>0</v>
      </c>
      <c r="D345" s="827">
        <f>'Раздел 1'!F372</f>
        <v>0</v>
      </c>
      <c r="E345" s="827">
        <f>'Раздел 1'!G372</f>
        <v>0</v>
      </c>
      <c r="F345" s="827">
        <f>'Раздел 1'!H372</f>
        <v>0</v>
      </c>
      <c r="G345" s="827">
        <f>'Раздел 1'!I372</f>
        <v>0</v>
      </c>
      <c r="H345" s="828">
        <f>'Раздел 1'!J372</f>
        <v>0</v>
      </c>
      <c r="I345" s="829" t="str">
        <f>'Раздел 1'!K372</f>
        <v>х</v>
      </c>
      <c r="J345" s="829">
        <f>'Раздел 1'!L372</f>
        <v>0</v>
      </c>
      <c r="K345" s="829">
        <f>'Раздел 1'!M372</f>
        <v>0</v>
      </c>
      <c r="L345" s="829">
        <f>'Раздел 1'!N372</f>
        <v>0</v>
      </c>
      <c r="M345" s="829">
        <f>'Раздел 1'!O372</f>
        <v>0</v>
      </c>
      <c r="N345" s="832">
        <f>'Раздел 1'!P372</f>
        <v>0</v>
      </c>
      <c r="O345" s="830">
        <v>0</v>
      </c>
      <c r="P345" s="831">
        <f t="shared" si="15"/>
        <v>0</v>
      </c>
      <c r="Q345" s="832">
        <f>'Раздел 1'!Q372</f>
        <v>0</v>
      </c>
      <c r="R345" s="833">
        <v>0</v>
      </c>
      <c r="S345" s="834">
        <f t="shared" si="16"/>
        <v>0</v>
      </c>
      <c r="T345" s="835">
        <f>'Раздел 1'!R372</f>
        <v>0</v>
      </c>
      <c r="U345" s="836">
        <v>0</v>
      </c>
      <c r="V345" s="837">
        <f t="shared" si="17"/>
        <v>0</v>
      </c>
      <c r="W345" s="838"/>
      <c r="X345" s="839"/>
      <c r="Y345" s="840"/>
    </row>
    <row r="346" spans="1:25" s="841" customFormat="1" ht="24.75" customHeight="1" x14ac:dyDescent="0.25">
      <c r="A346" s="842" t="str">
        <f>'Раздел 1'!C373</f>
        <v>х</v>
      </c>
      <c r="B346" s="827">
        <f>'Раздел 1'!D373</f>
        <v>0</v>
      </c>
      <c r="C346" s="827">
        <f>'Раздел 1'!E373</f>
        <v>0</v>
      </c>
      <c r="D346" s="827">
        <f>'Раздел 1'!F373</f>
        <v>0</v>
      </c>
      <c r="E346" s="827">
        <f>'Раздел 1'!G373</f>
        <v>0</v>
      </c>
      <c r="F346" s="827">
        <f>'Раздел 1'!H373</f>
        <v>0</v>
      </c>
      <c r="G346" s="827">
        <f>'Раздел 1'!I373</f>
        <v>0</v>
      </c>
      <c r="H346" s="828">
        <f>'Раздел 1'!J373</f>
        <v>0</v>
      </c>
      <c r="I346" s="829" t="str">
        <f>'Раздел 1'!K373</f>
        <v>х</v>
      </c>
      <c r="J346" s="829">
        <f>'Раздел 1'!L373</f>
        <v>0</v>
      </c>
      <c r="K346" s="829">
        <f>'Раздел 1'!M373</f>
        <v>0</v>
      </c>
      <c r="L346" s="829">
        <f>'Раздел 1'!N373</f>
        <v>0</v>
      </c>
      <c r="M346" s="829">
        <f>'Раздел 1'!O373</f>
        <v>0</v>
      </c>
      <c r="N346" s="832">
        <f>'Раздел 1'!P373</f>
        <v>0</v>
      </c>
      <c r="O346" s="830">
        <v>0</v>
      </c>
      <c r="P346" s="831">
        <f t="shared" si="15"/>
        <v>0</v>
      </c>
      <c r="Q346" s="832">
        <f>'Раздел 1'!Q373</f>
        <v>1867400</v>
      </c>
      <c r="R346" s="833">
        <v>1867400</v>
      </c>
      <c r="S346" s="834">
        <f t="shared" si="16"/>
        <v>0</v>
      </c>
      <c r="T346" s="835">
        <f>'Раздел 1'!R373</f>
        <v>0</v>
      </c>
      <c r="U346" s="836">
        <v>0</v>
      </c>
      <c r="V346" s="837">
        <f t="shared" si="17"/>
        <v>0</v>
      </c>
      <c r="W346" s="838"/>
      <c r="X346" s="839"/>
      <c r="Y346" s="840"/>
    </row>
    <row r="347" spans="1:25" s="841" customFormat="1" ht="24.75" customHeight="1" x14ac:dyDescent="0.25">
      <c r="A347" s="842" t="str">
        <f>'Раздел 1'!C374</f>
        <v>925</v>
      </c>
      <c r="B347" s="827" t="str">
        <f>'Раздел 1'!D374</f>
        <v>07</v>
      </c>
      <c r="C347" s="827" t="str">
        <f>'Раздел 1'!E374</f>
        <v>02</v>
      </c>
      <c r="D347" s="827" t="str">
        <f>'Раздел 1'!F374</f>
        <v>02</v>
      </c>
      <c r="E347" s="827" t="str">
        <f>'Раздел 1'!G374</f>
        <v>1</v>
      </c>
      <c r="F347" s="827" t="str">
        <f>'Раздел 1'!H374</f>
        <v>02</v>
      </c>
      <c r="G347" s="827" t="str">
        <f>'Раздел 1'!I374</f>
        <v>00590</v>
      </c>
      <c r="H347" s="828" t="str">
        <f>'Раздел 1'!J374</f>
        <v>243</v>
      </c>
      <c r="I347" s="829" t="str">
        <f>'Раздел 1'!K374</f>
        <v>225.00.00</v>
      </c>
      <c r="J347" s="829" t="str">
        <f>'Раздел 1'!L374</f>
        <v>000</v>
      </c>
      <c r="K347" s="829" t="str">
        <f>'Раздел 1'!M374</f>
        <v>00.00.00</v>
      </c>
      <c r="L347" s="829" t="str">
        <f>'Раздел 1'!N374</f>
        <v>х</v>
      </c>
      <c r="M347" s="829" t="str">
        <f>'Раздел 1'!O374</f>
        <v>20.00.02</v>
      </c>
      <c r="N347" s="832">
        <f>'Раздел 1'!P374</f>
        <v>0</v>
      </c>
      <c r="O347" s="830">
        <v>0</v>
      </c>
      <c r="P347" s="831">
        <f t="shared" si="15"/>
        <v>0</v>
      </c>
      <c r="Q347" s="832">
        <f>'Раздел 1'!Q374</f>
        <v>0</v>
      </c>
      <c r="R347" s="833">
        <v>0</v>
      </c>
      <c r="S347" s="834">
        <f t="shared" si="16"/>
        <v>0</v>
      </c>
      <c r="T347" s="835">
        <f>'Раздел 1'!R374</f>
        <v>0</v>
      </c>
      <c r="U347" s="836">
        <v>0</v>
      </c>
      <c r="V347" s="837">
        <f t="shared" si="17"/>
        <v>0</v>
      </c>
      <c r="W347" s="838"/>
      <c r="X347" s="839"/>
      <c r="Y347" s="840"/>
    </row>
    <row r="348" spans="1:25" s="841" customFormat="1" ht="24.75" customHeight="1" x14ac:dyDescent="0.25">
      <c r="A348" s="842" t="str">
        <f>'Раздел 1'!C375</f>
        <v>925</v>
      </c>
      <c r="B348" s="827" t="str">
        <f>'Раздел 1'!D375</f>
        <v>07</v>
      </c>
      <c r="C348" s="827" t="str">
        <f>'Раздел 1'!E375</f>
        <v>02</v>
      </c>
      <c r="D348" s="827" t="str">
        <f>'Раздел 1'!F375</f>
        <v>02</v>
      </c>
      <c r="E348" s="827" t="str">
        <f>'Раздел 1'!G375</f>
        <v>1</v>
      </c>
      <c r="F348" s="827" t="str">
        <f>'Раздел 1'!H375</f>
        <v>02</v>
      </c>
      <c r="G348" s="827" t="str">
        <f>'Раздел 1'!I375</f>
        <v>00590</v>
      </c>
      <c r="H348" s="828" t="str">
        <f>'Раздел 1'!J375</f>
        <v>243</v>
      </c>
      <c r="I348" s="829" t="str">
        <f>'Раздел 1'!K375</f>
        <v>225.00.00</v>
      </c>
      <c r="J348" s="829" t="str">
        <f>'Раздел 1'!L375</f>
        <v>001</v>
      </c>
      <c r="K348" s="829" t="str">
        <f>'Раздел 1'!M375</f>
        <v>00.00.00</v>
      </c>
      <c r="L348" s="829" t="str">
        <f>'Раздел 1'!N375</f>
        <v>х</v>
      </c>
      <c r="M348" s="829" t="str">
        <f>'Раздел 1'!O375</f>
        <v>20.00.02</v>
      </c>
      <c r="N348" s="832">
        <f>'Раздел 1'!P375</f>
        <v>0</v>
      </c>
      <c r="O348" s="830">
        <v>0</v>
      </c>
      <c r="P348" s="831">
        <f t="shared" si="15"/>
        <v>0</v>
      </c>
      <c r="Q348" s="832">
        <f>'Раздел 1'!Q375</f>
        <v>0</v>
      </c>
      <c r="R348" s="833">
        <v>0</v>
      </c>
      <c r="S348" s="834">
        <f t="shared" si="16"/>
        <v>0</v>
      </c>
      <c r="T348" s="835">
        <f>'Раздел 1'!R375</f>
        <v>0</v>
      </c>
      <c r="U348" s="836">
        <v>0</v>
      </c>
      <c r="V348" s="837">
        <f t="shared" si="17"/>
        <v>0</v>
      </c>
      <c r="W348" s="838"/>
      <c r="X348" s="839"/>
      <c r="Y348" s="840"/>
    </row>
    <row r="349" spans="1:25" s="841" customFormat="1" ht="24.75" customHeight="1" x14ac:dyDescent="0.25">
      <c r="A349" s="842" t="str">
        <f>'Раздел 1'!C376</f>
        <v>925</v>
      </c>
      <c r="B349" s="827" t="str">
        <f>'Раздел 1'!D376</f>
        <v>07</v>
      </c>
      <c r="C349" s="827" t="str">
        <f>'Раздел 1'!E376</f>
        <v>02</v>
      </c>
      <c r="D349" s="827" t="str">
        <f>'Раздел 1'!F376</f>
        <v>02</v>
      </c>
      <c r="E349" s="827" t="str">
        <f>'Раздел 1'!G376</f>
        <v>1</v>
      </c>
      <c r="F349" s="827" t="str">
        <f>'Раздел 1'!H376</f>
        <v>02</v>
      </c>
      <c r="G349" s="827" t="str">
        <f>'Раздел 1'!I376</f>
        <v>00590</v>
      </c>
      <c r="H349" s="828" t="str">
        <f>'Раздел 1'!J376</f>
        <v>243</v>
      </c>
      <c r="I349" s="829" t="str">
        <f>'Раздел 1'!K376</f>
        <v>225.00.00</v>
      </c>
      <c r="J349" s="829" t="str">
        <f>'Раздел 1'!L376</f>
        <v>000</v>
      </c>
      <c r="K349" s="829" t="str">
        <f>'Раздел 1'!M376</f>
        <v>00.00.00</v>
      </c>
      <c r="L349" s="829" t="str">
        <f>'Раздел 1'!N376</f>
        <v>х</v>
      </c>
      <c r="M349" s="829" t="str">
        <f>'Раздел 1'!O376</f>
        <v>20.00.03</v>
      </c>
      <c r="N349" s="832">
        <f>'Раздел 1'!P376</f>
        <v>0</v>
      </c>
      <c r="O349" s="830">
        <v>0</v>
      </c>
      <c r="P349" s="831">
        <f t="shared" si="15"/>
        <v>0</v>
      </c>
      <c r="Q349" s="832">
        <f>'Раздел 1'!Q376</f>
        <v>0</v>
      </c>
      <c r="R349" s="833">
        <v>0</v>
      </c>
      <c r="S349" s="834">
        <f t="shared" si="16"/>
        <v>0</v>
      </c>
      <c r="T349" s="835">
        <f>'Раздел 1'!R376</f>
        <v>0</v>
      </c>
      <c r="U349" s="836">
        <v>0</v>
      </c>
      <c r="V349" s="837">
        <f t="shared" si="17"/>
        <v>0</v>
      </c>
      <c r="W349" s="838"/>
      <c r="X349" s="839"/>
      <c r="Y349" s="840"/>
    </row>
    <row r="350" spans="1:25" s="841" customFormat="1" ht="24.75" customHeight="1" x14ac:dyDescent="0.25">
      <c r="A350" s="842" t="str">
        <f>'Раздел 1'!C377</f>
        <v>925</v>
      </c>
      <c r="B350" s="827" t="str">
        <f>'Раздел 1'!D377</f>
        <v>07</v>
      </c>
      <c r="C350" s="827" t="str">
        <f>'Раздел 1'!E377</f>
        <v>02</v>
      </c>
      <c r="D350" s="827" t="str">
        <f>'Раздел 1'!F377</f>
        <v>02</v>
      </c>
      <c r="E350" s="827" t="str">
        <f>'Раздел 1'!G377</f>
        <v>1</v>
      </c>
      <c r="F350" s="827" t="str">
        <f>'Раздел 1'!H377</f>
        <v>02</v>
      </c>
      <c r="G350" s="827" t="str">
        <f>'Раздел 1'!I377</f>
        <v>00590</v>
      </c>
      <c r="H350" s="828" t="str">
        <f>'Раздел 1'!J377</f>
        <v>243</v>
      </c>
      <c r="I350" s="829" t="str">
        <f>'Раздел 1'!K377</f>
        <v>225.00.00</v>
      </c>
      <c r="J350" s="829" t="str">
        <f>'Раздел 1'!L377</f>
        <v>000</v>
      </c>
      <c r="K350" s="829" t="str">
        <f>'Раздел 1'!M377</f>
        <v>00.00.00</v>
      </c>
      <c r="L350" s="829" t="str">
        <f>'Раздел 1'!N377</f>
        <v>х</v>
      </c>
      <c r="M350" s="829" t="str">
        <f>'Раздел 1'!O377</f>
        <v>20.00.04</v>
      </c>
      <c r="N350" s="832">
        <f>'Раздел 1'!P377</f>
        <v>0</v>
      </c>
      <c r="O350" s="830">
        <v>0</v>
      </c>
      <c r="P350" s="831">
        <f t="shared" si="15"/>
        <v>0</v>
      </c>
      <c r="Q350" s="832">
        <f>'Раздел 1'!Q377</f>
        <v>0</v>
      </c>
      <c r="R350" s="833">
        <v>0</v>
      </c>
      <c r="S350" s="834">
        <f t="shared" si="16"/>
        <v>0</v>
      </c>
      <c r="T350" s="835">
        <f>'Раздел 1'!R377</f>
        <v>0</v>
      </c>
      <c r="U350" s="836">
        <v>0</v>
      </c>
      <c r="V350" s="837">
        <f t="shared" si="17"/>
        <v>0</v>
      </c>
      <c r="W350" s="838"/>
      <c r="X350" s="839"/>
      <c r="Y350" s="840"/>
    </row>
    <row r="351" spans="1:25" s="841" customFormat="1" ht="24.75" customHeight="1" x14ac:dyDescent="0.25">
      <c r="A351" s="842" t="str">
        <f>'Раздел 1'!C378</f>
        <v>925</v>
      </c>
      <c r="B351" s="827" t="str">
        <f>'Раздел 1'!D378</f>
        <v>07</v>
      </c>
      <c r="C351" s="827" t="str">
        <f>'Раздел 1'!E378</f>
        <v>02</v>
      </c>
      <c r="D351" s="827" t="str">
        <f>'Раздел 1'!F378</f>
        <v>02</v>
      </c>
      <c r="E351" s="827" t="str">
        <f>'Раздел 1'!G378</f>
        <v>1</v>
      </c>
      <c r="F351" s="827" t="str">
        <f>'Раздел 1'!H378</f>
        <v>02</v>
      </c>
      <c r="G351" s="827" t="str">
        <f>'Раздел 1'!I378</f>
        <v>00590</v>
      </c>
      <c r="H351" s="828" t="str">
        <f>'Раздел 1'!J378</f>
        <v>243</v>
      </c>
      <c r="I351" s="829" t="str">
        <f>'Раздел 1'!K378</f>
        <v>225.00.00</v>
      </c>
      <c r="J351" s="829" t="str">
        <f>'Раздел 1'!L378</f>
        <v>000</v>
      </c>
      <c r="K351" s="829" t="str">
        <f>'Раздел 1'!M378</f>
        <v>00.00.00</v>
      </c>
      <c r="L351" s="829" t="str">
        <f>'Раздел 1'!N378</f>
        <v>001.99.0001</v>
      </c>
      <c r="M351" s="829" t="str">
        <f>'Раздел 1'!O378</f>
        <v>50.01.00</v>
      </c>
      <c r="N351" s="832">
        <f>'Раздел 1'!P378</f>
        <v>0</v>
      </c>
      <c r="O351" s="830">
        <v>0</v>
      </c>
      <c r="P351" s="831">
        <f t="shared" si="15"/>
        <v>0</v>
      </c>
      <c r="Q351" s="832">
        <f>'Раздел 1'!Q378</f>
        <v>0</v>
      </c>
      <c r="R351" s="833">
        <v>0</v>
      </c>
      <c r="S351" s="834">
        <f t="shared" si="16"/>
        <v>0</v>
      </c>
      <c r="T351" s="835">
        <f>'Раздел 1'!R378</f>
        <v>0</v>
      </c>
      <c r="U351" s="836">
        <v>0</v>
      </c>
      <c r="V351" s="837">
        <f t="shared" si="17"/>
        <v>0</v>
      </c>
      <c r="W351" s="838"/>
      <c r="X351" s="839"/>
      <c r="Y351" s="840"/>
    </row>
    <row r="352" spans="1:25" s="841" customFormat="1" ht="24.75" customHeight="1" x14ac:dyDescent="0.25">
      <c r="A352" s="842" t="str">
        <f>'Раздел 1'!C379</f>
        <v>925</v>
      </c>
      <c r="B352" s="827" t="str">
        <f>'Раздел 1'!D379</f>
        <v>07</v>
      </c>
      <c r="C352" s="827" t="str">
        <f>'Раздел 1'!E379</f>
        <v>02</v>
      </c>
      <c r="D352" s="827" t="str">
        <f>'Раздел 1'!F379</f>
        <v>02</v>
      </c>
      <c r="E352" s="827" t="str">
        <f>'Раздел 1'!G379</f>
        <v>1</v>
      </c>
      <c r="F352" s="827" t="str">
        <f>'Раздел 1'!H379</f>
        <v>02</v>
      </c>
      <c r="G352" s="827" t="str">
        <f>'Раздел 1'!I379</f>
        <v>00590</v>
      </c>
      <c r="H352" s="828" t="str">
        <f>'Раздел 1'!J379</f>
        <v>243</v>
      </c>
      <c r="I352" s="829" t="str">
        <f>'Раздел 1'!K379</f>
        <v>225.00.00</v>
      </c>
      <c r="J352" s="829" t="str">
        <f>'Раздел 1'!L379</f>
        <v>001</v>
      </c>
      <c r="K352" s="829" t="str">
        <f>'Раздел 1'!M379</f>
        <v>00.00.00</v>
      </c>
      <c r="L352" s="829" t="str">
        <f>'Раздел 1'!N379</f>
        <v>х</v>
      </c>
      <c r="M352" s="829" t="str">
        <f>'Раздел 1'!O379</f>
        <v>50.01.00</v>
      </c>
      <c r="N352" s="832">
        <f>'Раздел 1'!P379</f>
        <v>0</v>
      </c>
      <c r="O352" s="830">
        <v>0</v>
      </c>
      <c r="P352" s="831">
        <f t="shared" si="15"/>
        <v>0</v>
      </c>
      <c r="Q352" s="832">
        <f>'Раздел 1'!Q379</f>
        <v>0</v>
      </c>
      <c r="R352" s="833">
        <v>0</v>
      </c>
      <c r="S352" s="834">
        <f t="shared" si="16"/>
        <v>0</v>
      </c>
      <c r="T352" s="835">
        <f>'Раздел 1'!R379</f>
        <v>0</v>
      </c>
      <c r="U352" s="836">
        <v>0</v>
      </c>
      <c r="V352" s="837">
        <f t="shared" si="17"/>
        <v>0</v>
      </c>
      <c r="W352" s="838"/>
      <c r="X352" s="839"/>
      <c r="Y352" s="840"/>
    </row>
    <row r="353" spans="1:25" s="841" customFormat="1" ht="24.75" customHeight="1" x14ac:dyDescent="0.25">
      <c r="A353" s="842" t="str">
        <f>'Раздел 1'!C380</f>
        <v>925</v>
      </c>
      <c r="B353" s="827" t="str">
        <f>'Раздел 1'!D380</f>
        <v>07</v>
      </c>
      <c r="C353" s="827" t="str">
        <f>'Раздел 1'!E380</f>
        <v>02</v>
      </c>
      <c r="D353" s="827" t="str">
        <f>'Раздел 1'!F380</f>
        <v>02</v>
      </c>
      <c r="E353" s="827" t="str">
        <f>'Раздел 1'!G380</f>
        <v>1</v>
      </c>
      <c r="F353" s="827" t="str">
        <f>'Раздел 1'!H380</f>
        <v>02</v>
      </c>
      <c r="G353" s="827" t="str">
        <f>'Раздел 1'!I380</f>
        <v>09020</v>
      </c>
      <c r="H353" s="828" t="str">
        <f>'Раздел 1'!J380</f>
        <v>243</v>
      </c>
      <c r="I353" s="829" t="str">
        <f>'Раздел 1'!K380</f>
        <v>225.00.00</v>
      </c>
      <c r="J353" s="829" t="str">
        <f>'Раздел 1'!L380</f>
        <v>000</v>
      </c>
      <c r="K353" s="829" t="str">
        <f>'Раздел 1'!M380</f>
        <v>00.00.00</v>
      </c>
      <c r="L353" s="829" t="str">
        <f>'Раздел 1'!N380</f>
        <v>003.01.0005</v>
      </c>
      <c r="M353" s="829" t="str">
        <f>'Раздел 1'!O380</f>
        <v>60.01.00</v>
      </c>
      <c r="N353" s="832">
        <f>'Раздел 1'!P380</f>
        <v>0</v>
      </c>
      <c r="O353" s="830">
        <v>0</v>
      </c>
      <c r="P353" s="831">
        <f t="shared" si="15"/>
        <v>0</v>
      </c>
      <c r="Q353" s="832">
        <f>'Раздел 1'!Q380</f>
        <v>0</v>
      </c>
      <c r="R353" s="833">
        <v>0</v>
      </c>
      <c r="S353" s="834">
        <f t="shared" si="16"/>
        <v>0</v>
      </c>
      <c r="T353" s="835">
        <f>'Раздел 1'!R380</f>
        <v>0</v>
      </c>
      <c r="U353" s="836">
        <v>0</v>
      </c>
      <c r="V353" s="837">
        <f t="shared" si="17"/>
        <v>0</v>
      </c>
      <c r="W353" s="838"/>
      <c r="X353" s="839"/>
      <c r="Y353" s="840"/>
    </row>
    <row r="354" spans="1:25" s="841" customFormat="1" ht="24.75" customHeight="1" x14ac:dyDescent="0.25">
      <c r="A354" s="842" t="str">
        <f>'Раздел 1'!C381</f>
        <v>925</v>
      </c>
      <c r="B354" s="827" t="str">
        <f>'Раздел 1'!D381</f>
        <v>07</v>
      </c>
      <c r="C354" s="827" t="str">
        <f>'Раздел 1'!E381</f>
        <v>02</v>
      </c>
      <c r="D354" s="827" t="str">
        <f>'Раздел 1'!F381</f>
        <v>02</v>
      </c>
      <c r="E354" s="827" t="str">
        <f>'Раздел 1'!G381</f>
        <v>1</v>
      </c>
      <c r="F354" s="827" t="str">
        <f>'Раздел 1'!H381</f>
        <v>02</v>
      </c>
      <c r="G354" s="827" t="str">
        <f>'Раздел 1'!I381</f>
        <v>09020</v>
      </c>
      <c r="H354" s="828" t="str">
        <f>'Раздел 1'!J381</f>
        <v>243</v>
      </c>
      <c r="I354" s="829" t="str">
        <f>'Раздел 1'!K381</f>
        <v>225.00.00</v>
      </c>
      <c r="J354" s="829" t="str">
        <f>'Раздел 1'!L381</f>
        <v>000</v>
      </c>
      <c r="K354" s="829" t="str">
        <f>'Раздел 1'!M381</f>
        <v>00.00.00</v>
      </c>
      <c r="L354" s="829" t="str">
        <f>'Раздел 1'!N381</f>
        <v>003.01.0009</v>
      </c>
      <c r="M354" s="829" t="str">
        <f>'Раздел 1'!O381</f>
        <v>60.01.00</v>
      </c>
      <c r="N354" s="832">
        <f>'Раздел 1'!P381</f>
        <v>0</v>
      </c>
      <c r="O354" s="830">
        <v>0</v>
      </c>
      <c r="P354" s="831">
        <f t="shared" si="15"/>
        <v>0</v>
      </c>
      <c r="Q354" s="832">
        <f>'Раздел 1'!Q381</f>
        <v>0</v>
      </c>
      <c r="R354" s="833">
        <v>0</v>
      </c>
      <c r="S354" s="834">
        <f t="shared" si="16"/>
        <v>0</v>
      </c>
      <c r="T354" s="835">
        <f>'Раздел 1'!R381</f>
        <v>0</v>
      </c>
      <c r="U354" s="836">
        <v>0</v>
      </c>
      <c r="V354" s="837">
        <f t="shared" si="17"/>
        <v>0</v>
      </c>
      <c r="W354" s="838"/>
      <c r="X354" s="839"/>
      <c r="Y354" s="840"/>
    </row>
    <row r="355" spans="1:25" s="841" customFormat="1" ht="24.75" customHeight="1" x14ac:dyDescent="0.25">
      <c r="A355" s="842" t="str">
        <f>'Раздел 1'!C382</f>
        <v>925</v>
      </c>
      <c r="B355" s="827" t="str">
        <f>'Раздел 1'!D382</f>
        <v>07</v>
      </c>
      <c r="C355" s="827" t="str">
        <f>'Раздел 1'!E382</f>
        <v>02</v>
      </c>
      <c r="D355" s="827" t="str">
        <f>'Раздел 1'!F382</f>
        <v>02</v>
      </c>
      <c r="E355" s="827" t="str">
        <f>'Раздел 1'!G382</f>
        <v>1</v>
      </c>
      <c r="F355" s="827" t="str">
        <f>'Раздел 1'!H382</f>
        <v>02</v>
      </c>
      <c r="G355" s="827" t="str">
        <f>'Раздел 1'!I382</f>
        <v>09020</v>
      </c>
      <c r="H355" s="828" t="str">
        <f>'Раздел 1'!J382</f>
        <v>243</v>
      </c>
      <c r="I355" s="829" t="str">
        <f>'Раздел 1'!K382</f>
        <v>225.00.00</v>
      </c>
      <c r="J355" s="829" t="str">
        <f>'Раздел 1'!L382</f>
        <v>000</v>
      </c>
      <c r="K355" s="829" t="str">
        <f>'Раздел 1'!M382</f>
        <v>00.00.00</v>
      </c>
      <c r="L355" s="829" t="str">
        <f>'Раздел 1'!N382</f>
        <v>003.01.0010</v>
      </c>
      <c r="M355" s="829" t="str">
        <f>'Раздел 1'!O382</f>
        <v>60.01.00</v>
      </c>
      <c r="N355" s="832">
        <f>'Раздел 1'!P382</f>
        <v>0</v>
      </c>
      <c r="O355" s="830">
        <v>0</v>
      </c>
      <c r="P355" s="831">
        <f t="shared" si="15"/>
        <v>0</v>
      </c>
      <c r="Q355" s="832">
        <f>'Раздел 1'!Q382</f>
        <v>0</v>
      </c>
      <c r="R355" s="833">
        <v>0</v>
      </c>
      <c r="S355" s="834">
        <f t="shared" si="16"/>
        <v>0</v>
      </c>
      <c r="T355" s="835">
        <f>'Раздел 1'!R382</f>
        <v>0</v>
      </c>
      <c r="U355" s="836">
        <v>0</v>
      </c>
      <c r="V355" s="837">
        <f t="shared" si="17"/>
        <v>0</v>
      </c>
      <c r="W355" s="838"/>
      <c r="X355" s="839"/>
      <c r="Y355" s="840"/>
    </row>
    <row r="356" spans="1:25" s="841" customFormat="1" ht="24.75" customHeight="1" x14ac:dyDescent="0.25">
      <c r="A356" s="842" t="str">
        <f>'Раздел 1'!C383</f>
        <v>925</v>
      </c>
      <c r="B356" s="827" t="str">
        <f>'Раздел 1'!D383</f>
        <v>07</v>
      </c>
      <c r="C356" s="827" t="str">
        <f>'Раздел 1'!E383</f>
        <v>02</v>
      </c>
      <c r="D356" s="827" t="str">
        <f>'Раздел 1'!F383</f>
        <v>02</v>
      </c>
      <c r="E356" s="827" t="str">
        <f>'Раздел 1'!G383</f>
        <v>1</v>
      </c>
      <c r="F356" s="827" t="str">
        <f>'Раздел 1'!H383</f>
        <v>02</v>
      </c>
      <c r="G356" s="827" t="str">
        <f>'Раздел 1'!I383</f>
        <v>09020</v>
      </c>
      <c r="H356" s="828" t="str">
        <f>'Раздел 1'!J383</f>
        <v>243</v>
      </c>
      <c r="I356" s="829" t="str">
        <f>'Раздел 1'!K383</f>
        <v>225.00.00</v>
      </c>
      <c r="J356" s="829" t="str">
        <f>'Раздел 1'!L383</f>
        <v>000</v>
      </c>
      <c r="K356" s="829" t="str">
        <f>'Раздел 1'!M383</f>
        <v>00.00.00</v>
      </c>
      <c r="L356" s="829" t="str">
        <f>'Раздел 1'!N383</f>
        <v>003.01.0011</v>
      </c>
      <c r="M356" s="829" t="str">
        <f>'Раздел 1'!O383</f>
        <v>60.01.00</v>
      </c>
      <c r="N356" s="832">
        <f>'Раздел 1'!P383</f>
        <v>0</v>
      </c>
      <c r="O356" s="830">
        <v>0</v>
      </c>
      <c r="P356" s="831">
        <f t="shared" si="15"/>
        <v>0</v>
      </c>
      <c r="Q356" s="832">
        <f>'Раздел 1'!Q383</f>
        <v>0</v>
      </c>
      <c r="R356" s="833">
        <v>0</v>
      </c>
      <c r="S356" s="834">
        <f t="shared" si="16"/>
        <v>0</v>
      </c>
      <c r="T356" s="835">
        <f>'Раздел 1'!R383</f>
        <v>0</v>
      </c>
      <c r="U356" s="836">
        <v>0</v>
      </c>
      <c r="V356" s="837">
        <f t="shared" si="17"/>
        <v>0</v>
      </c>
      <c r="W356" s="838"/>
      <c r="X356" s="839"/>
      <c r="Y356" s="840"/>
    </row>
    <row r="357" spans="1:25" s="841" customFormat="1" ht="24.75" customHeight="1" x14ac:dyDescent="0.25">
      <c r="A357" s="842" t="str">
        <f>'Раздел 1'!C384</f>
        <v>925</v>
      </c>
      <c r="B357" s="827" t="str">
        <f>'Раздел 1'!D384</f>
        <v>07</v>
      </c>
      <c r="C357" s="827" t="str">
        <f>'Раздел 1'!E384</f>
        <v>02</v>
      </c>
      <c r="D357" s="827" t="str">
        <f>'Раздел 1'!F384</f>
        <v>02</v>
      </c>
      <c r="E357" s="827" t="str">
        <f>'Раздел 1'!G384</f>
        <v>1</v>
      </c>
      <c r="F357" s="827" t="str">
        <f>'Раздел 1'!H384</f>
        <v>02</v>
      </c>
      <c r="G357" s="827" t="str">
        <f>'Раздел 1'!I384</f>
        <v>09020</v>
      </c>
      <c r="H357" s="828" t="str">
        <f>'Раздел 1'!J384</f>
        <v>243</v>
      </c>
      <c r="I357" s="829" t="str">
        <f>'Раздел 1'!K384</f>
        <v>225.00.00</v>
      </c>
      <c r="J357" s="829" t="str">
        <f>'Раздел 1'!L384</f>
        <v>000</v>
      </c>
      <c r="K357" s="829" t="str">
        <f>'Раздел 1'!M384</f>
        <v>00.00.00</v>
      </c>
      <c r="L357" s="829" t="str">
        <f>'Раздел 1'!N384</f>
        <v>003.01.0012</v>
      </c>
      <c r="M357" s="829" t="str">
        <f>'Раздел 1'!O384</f>
        <v>60.01.00</v>
      </c>
      <c r="N357" s="832">
        <f>'Раздел 1'!P384</f>
        <v>0</v>
      </c>
      <c r="O357" s="830">
        <v>0</v>
      </c>
      <c r="P357" s="831">
        <f t="shared" si="15"/>
        <v>0</v>
      </c>
      <c r="Q357" s="832">
        <f>'Раздел 1'!Q384</f>
        <v>0</v>
      </c>
      <c r="R357" s="833">
        <v>0</v>
      </c>
      <c r="S357" s="834">
        <f t="shared" si="16"/>
        <v>0</v>
      </c>
      <c r="T357" s="835">
        <f>'Раздел 1'!R384</f>
        <v>0</v>
      </c>
      <c r="U357" s="836">
        <v>0</v>
      </c>
      <c r="V357" s="837">
        <f t="shared" si="17"/>
        <v>0</v>
      </c>
      <c r="W357" s="838"/>
      <c r="X357" s="839"/>
      <c r="Y357" s="840"/>
    </row>
    <row r="358" spans="1:25" s="841" customFormat="1" ht="24.75" customHeight="1" x14ac:dyDescent="0.25">
      <c r="A358" s="842" t="str">
        <f>'Раздел 1'!C385</f>
        <v>925</v>
      </c>
      <c r="B358" s="827" t="str">
        <f>'Раздел 1'!D385</f>
        <v>07</v>
      </c>
      <c r="C358" s="827" t="str">
        <f>'Раздел 1'!E385</f>
        <v>02</v>
      </c>
      <c r="D358" s="827" t="str">
        <f>'Раздел 1'!F385</f>
        <v>02</v>
      </c>
      <c r="E358" s="827" t="str">
        <f>'Раздел 1'!G385</f>
        <v>1</v>
      </c>
      <c r="F358" s="827" t="str">
        <f>'Раздел 1'!H385</f>
        <v>02</v>
      </c>
      <c r="G358" s="827" t="str">
        <f>'Раздел 1'!I385</f>
        <v>09020</v>
      </c>
      <c r="H358" s="828" t="str">
        <f>'Раздел 1'!J385</f>
        <v>243</v>
      </c>
      <c r="I358" s="829" t="str">
        <f>'Раздел 1'!K385</f>
        <v>225.00.00</v>
      </c>
      <c r="J358" s="829" t="str">
        <f>'Раздел 1'!L385</f>
        <v>000</v>
      </c>
      <c r="K358" s="829" t="str">
        <f>'Раздел 1'!M385</f>
        <v>00.00.00</v>
      </c>
      <c r="L358" s="829" t="str">
        <f>'Раздел 1'!N385</f>
        <v>003.01.0013</v>
      </c>
      <c r="M358" s="829" t="str">
        <f>'Раздел 1'!O385</f>
        <v>60.01.00</v>
      </c>
      <c r="N358" s="832">
        <f>'Раздел 1'!P385</f>
        <v>0</v>
      </c>
      <c r="O358" s="830">
        <v>0</v>
      </c>
      <c r="P358" s="831">
        <f t="shared" si="15"/>
        <v>0</v>
      </c>
      <c r="Q358" s="832">
        <f>'Раздел 1'!Q385</f>
        <v>0</v>
      </c>
      <c r="R358" s="833">
        <v>0</v>
      </c>
      <c r="S358" s="834">
        <f t="shared" si="16"/>
        <v>0</v>
      </c>
      <c r="T358" s="835">
        <f>'Раздел 1'!R385</f>
        <v>0</v>
      </c>
      <c r="U358" s="836">
        <v>0</v>
      </c>
      <c r="V358" s="837">
        <f t="shared" si="17"/>
        <v>0</v>
      </c>
      <c r="W358" s="838"/>
      <c r="X358" s="839"/>
      <c r="Y358" s="840"/>
    </row>
    <row r="359" spans="1:25" s="841" customFormat="1" ht="24.75" customHeight="1" x14ac:dyDescent="0.25">
      <c r="A359" s="842" t="str">
        <f>'Раздел 1'!C386</f>
        <v>925</v>
      </c>
      <c r="B359" s="827" t="str">
        <f>'Раздел 1'!D386</f>
        <v>07</v>
      </c>
      <c r="C359" s="827" t="str">
        <f>'Раздел 1'!E386</f>
        <v>02</v>
      </c>
      <c r="D359" s="827" t="str">
        <f>'Раздел 1'!F386</f>
        <v>02</v>
      </c>
      <c r="E359" s="827" t="str">
        <f>'Раздел 1'!G386</f>
        <v>1</v>
      </c>
      <c r="F359" s="827" t="str">
        <f>'Раздел 1'!H386</f>
        <v>02</v>
      </c>
      <c r="G359" s="827" t="str">
        <f>'Раздел 1'!I386</f>
        <v>09020</v>
      </c>
      <c r="H359" s="828" t="str">
        <f>'Раздел 1'!J386</f>
        <v>243</v>
      </c>
      <c r="I359" s="829" t="str">
        <f>'Раздел 1'!K386</f>
        <v>225.00.00</v>
      </c>
      <c r="J359" s="829" t="str">
        <f>'Раздел 1'!L386</f>
        <v>000</v>
      </c>
      <c r="K359" s="829" t="str">
        <f>'Раздел 1'!M386</f>
        <v>00.00.00</v>
      </c>
      <c r="L359" s="829" t="str">
        <f>'Раздел 1'!N386</f>
        <v>003.01.0026</v>
      </c>
      <c r="M359" s="829" t="str">
        <f>'Раздел 1'!O386</f>
        <v>60.01.00</v>
      </c>
      <c r="N359" s="832">
        <f>'Раздел 1'!P386</f>
        <v>0</v>
      </c>
      <c r="O359" s="830">
        <v>0</v>
      </c>
      <c r="P359" s="831">
        <f t="shared" si="15"/>
        <v>0</v>
      </c>
      <c r="Q359" s="832">
        <f>'Раздел 1'!Q386</f>
        <v>0</v>
      </c>
      <c r="R359" s="833">
        <v>0</v>
      </c>
      <c r="S359" s="834">
        <f t="shared" si="16"/>
        <v>0</v>
      </c>
      <c r="T359" s="835">
        <f>'Раздел 1'!R386</f>
        <v>0</v>
      </c>
      <c r="U359" s="836">
        <v>0</v>
      </c>
      <c r="V359" s="837">
        <f t="shared" si="17"/>
        <v>0</v>
      </c>
      <c r="W359" s="838"/>
      <c r="X359" s="839"/>
      <c r="Y359" s="840"/>
    </row>
    <row r="360" spans="1:25" s="841" customFormat="1" ht="24.75" customHeight="1" x14ac:dyDescent="0.25">
      <c r="A360" s="842" t="str">
        <f>'Раздел 1'!C387</f>
        <v>925</v>
      </c>
      <c r="B360" s="827" t="str">
        <f>'Раздел 1'!D387</f>
        <v>07</v>
      </c>
      <c r="C360" s="827" t="str">
        <f>'Раздел 1'!E387</f>
        <v>02</v>
      </c>
      <c r="D360" s="827" t="str">
        <f>'Раздел 1'!F387</f>
        <v>02</v>
      </c>
      <c r="E360" s="827" t="str">
        <f>'Раздел 1'!G387</f>
        <v>1</v>
      </c>
      <c r="F360" s="827" t="str">
        <f>'Раздел 1'!H387</f>
        <v>02</v>
      </c>
      <c r="G360" s="827" t="str">
        <f>'Раздел 1'!I387</f>
        <v>09020</v>
      </c>
      <c r="H360" s="828" t="str">
        <f>'Раздел 1'!J387</f>
        <v>243</v>
      </c>
      <c r="I360" s="829" t="str">
        <f>'Раздел 1'!K387</f>
        <v>225.00.00</v>
      </c>
      <c r="J360" s="829" t="str">
        <f>'Раздел 1'!L387</f>
        <v>000</v>
      </c>
      <c r="K360" s="829" t="str">
        <f>'Раздел 1'!M387</f>
        <v>00.00.00</v>
      </c>
      <c r="L360" s="829" t="str">
        <f>'Раздел 1'!N387</f>
        <v>003.01.0028</v>
      </c>
      <c r="M360" s="829" t="str">
        <f>'Раздел 1'!O387</f>
        <v>60.01.00</v>
      </c>
      <c r="N360" s="832">
        <f>'Раздел 1'!P387</f>
        <v>0</v>
      </c>
      <c r="O360" s="830">
        <v>0</v>
      </c>
      <c r="P360" s="831">
        <f t="shared" si="15"/>
        <v>0</v>
      </c>
      <c r="Q360" s="832">
        <f>'Раздел 1'!Q387</f>
        <v>0</v>
      </c>
      <c r="R360" s="833">
        <v>0</v>
      </c>
      <c r="S360" s="834">
        <f t="shared" si="16"/>
        <v>0</v>
      </c>
      <c r="T360" s="835">
        <f>'Раздел 1'!R387</f>
        <v>0</v>
      </c>
      <c r="U360" s="836">
        <v>0</v>
      </c>
      <c r="V360" s="837">
        <f t="shared" si="17"/>
        <v>0</v>
      </c>
      <c r="W360" s="838"/>
      <c r="X360" s="839"/>
      <c r="Y360" s="840"/>
    </row>
    <row r="361" spans="1:25" s="841" customFormat="1" ht="24.75" customHeight="1" x14ac:dyDescent="0.25">
      <c r="A361" s="842" t="str">
        <f>'Раздел 1'!C388</f>
        <v>925</v>
      </c>
      <c r="B361" s="827" t="str">
        <f>'Раздел 1'!D388</f>
        <v>07</v>
      </c>
      <c r="C361" s="827" t="str">
        <f>'Раздел 1'!E388</f>
        <v>02</v>
      </c>
      <c r="D361" s="827" t="str">
        <f>'Раздел 1'!F388</f>
        <v>02</v>
      </c>
      <c r="E361" s="827" t="str">
        <f>'Раздел 1'!G388</f>
        <v>1</v>
      </c>
      <c r="F361" s="827" t="str">
        <f>'Раздел 1'!H388</f>
        <v>02</v>
      </c>
      <c r="G361" s="827" t="str">
        <f>'Раздел 1'!I388</f>
        <v>09020</v>
      </c>
      <c r="H361" s="828" t="str">
        <f>'Раздел 1'!J388</f>
        <v>243</v>
      </c>
      <c r="I361" s="829" t="str">
        <f>'Раздел 1'!K388</f>
        <v>225.00.00</v>
      </c>
      <c r="J361" s="829" t="str">
        <f>'Раздел 1'!L388</f>
        <v>000</v>
      </c>
      <c r="K361" s="829" t="str">
        <f>'Раздел 1'!M388</f>
        <v>00.00.00</v>
      </c>
      <c r="L361" s="829" t="str">
        <f>'Раздел 1'!N388</f>
        <v>003.01.0031</v>
      </c>
      <c r="M361" s="829" t="str">
        <f>'Раздел 1'!O388</f>
        <v>60.01.00</v>
      </c>
      <c r="N361" s="832">
        <f>'Раздел 1'!P388</f>
        <v>0</v>
      </c>
      <c r="O361" s="830">
        <v>0</v>
      </c>
      <c r="P361" s="831">
        <f t="shared" si="15"/>
        <v>0</v>
      </c>
      <c r="Q361" s="832">
        <f>'Раздел 1'!Q388</f>
        <v>0</v>
      </c>
      <c r="R361" s="833">
        <v>0</v>
      </c>
      <c r="S361" s="834">
        <f t="shared" si="16"/>
        <v>0</v>
      </c>
      <c r="T361" s="835">
        <f>'Раздел 1'!R388</f>
        <v>0</v>
      </c>
      <c r="U361" s="836">
        <v>0</v>
      </c>
      <c r="V361" s="837">
        <f t="shared" si="17"/>
        <v>0</v>
      </c>
      <c r="W361" s="838"/>
      <c r="X361" s="839"/>
      <c r="Y361" s="840"/>
    </row>
    <row r="362" spans="1:25" s="841" customFormat="1" ht="24.75" customHeight="1" x14ac:dyDescent="0.25">
      <c r="A362" s="842" t="str">
        <f>'Раздел 1'!C389</f>
        <v>925</v>
      </c>
      <c r="B362" s="827" t="str">
        <f>'Раздел 1'!D389</f>
        <v>07</v>
      </c>
      <c r="C362" s="827" t="str">
        <f>'Раздел 1'!E389</f>
        <v>02</v>
      </c>
      <c r="D362" s="827" t="str">
        <f>'Раздел 1'!F389</f>
        <v>02</v>
      </c>
      <c r="E362" s="827" t="str">
        <f>'Раздел 1'!G389</f>
        <v>1</v>
      </c>
      <c r="F362" s="827" t="str">
        <f>'Раздел 1'!H389</f>
        <v>02</v>
      </c>
      <c r="G362" s="827" t="str">
        <f>'Раздел 1'!I389</f>
        <v>09020</v>
      </c>
      <c r="H362" s="828" t="str">
        <f>'Раздел 1'!J389</f>
        <v>243</v>
      </c>
      <c r="I362" s="829" t="str">
        <f>'Раздел 1'!K389</f>
        <v>225.00.00</v>
      </c>
      <c r="J362" s="829" t="str">
        <f>'Раздел 1'!L389</f>
        <v>000</v>
      </c>
      <c r="K362" s="829" t="str">
        <f>'Раздел 1'!M389</f>
        <v>00.00.00</v>
      </c>
      <c r="L362" s="829" t="str">
        <f>'Раздел 1'!N389</f>
        <v>003.01.0032</v>
      </c>
      <c r="M362" s="829" t="str">
        <f>'Раздел 1'!O389</f>
        <v>60.01.00</v>
      </c>
      <c r="N362" s="832">
        <f>'Раздел 1'!P389</f>
        <v>0</v>
      </c>
      <c r="O362" s="830">
        <v>0</v>
      </c>
      <c r="P362" s="831">
        <f t="shared" si="15"/>
        <v>0</v>
      </c>
      <c r="Q362" s="832">
        <f>'Раздел 1'!Q389</f>
        <v>0</v>
      </c>
      <c r="R362" s="833">
        <v>0</v>
      </c>
      <c r="S362" s="834">
        <f t="shared" si="16"/>
        <v>0</v>
      </c>
      <c r="T362" s="835">
        <f>'Раздел 1'!R389</f>
        <v>0</v>
      </c>
      <c r="U362" s="836">
        <v>0</v>
      </c>
      <c r="V362" s="837">
        <f t="shared" si="17"/>
        <v>0</v>
      </c>
      <c r="W362" s="838"/>
      <c r="X362" s="839"/>
      <c r="Y362" s="840"/>
    </row>
    <row r="363" spans="1:25" s="841" customFormat="1" ht="24.75" customHeight="1" x14ac:dyDescent="0.25">
      <c r="A363" s="842" t="str">
        <f>'Раздел 1'!C390</f>
        <v>925</v>
      </c>
      <c r="B363" s="827" t="str">
        <f>'Раздел 1'!D390</f>
        <v>07</v>
      </c>
      <c r="C363" s="827" t="str">
        <f>'Раздел 1'!E390</f>
        <v>02</v>
      </c>
      <c r="D363" s="827" t="str">
        <f>'Раздел 1'!F390</f>
        <v>02</v>
      </c>
      <c r="E363" s="827" t="str">
        <f>'Раздел 1'!G390</f>
        <v>1</v>
      </c>
      <c r="F363" s="827" t="str">
        <f>'Раздел 1'!H390</f>
        <v>02</v>
      </c>
      <c r="G363" s="827" t="str">
        <f>'Раздел 1'!I390</f>
        <v>S3410</v>
      </c>
      <c r="H363" s="828" t="str">
        <f>'Раздел 1'!J390</f>
        <v>243</v>
      </c>
      <c r="I363" s="829" t="str">
        <f>'Раздел 1'!K390</f>
        <v>225.00.00</v>
      </c>
      <c r="J363" s="829" t="str">
        <f>'Раздел 1'!L390</f>
        <v>000</v>
      </c>
      <c r="K363" s="829" t="str">
        <f>'Раздел 1'!M390</f>
        <v>00.00.00</v>
      </c>
      <c r="L363" s="829" t="str">
        <f>'Раздел 1'!N390</f>
        <v>003.01.0013</v>
      </c>
      <c r="M363" s="829" t="str">
        <f>'Раздел 1'!O390</f>
        <v>60.01.00</v>
      </c>
      <c r="N363" s="832">
        <f>'Раздел 1'!P390</f>
        <v>0</v>
      </c>
      <c r="O363" s="830">
        <v>0</v>
      </c>
      <c r="P363" s="831">
        <f t="shared" si="15"/>
        <v>0</v>
      </c>
      <c r="Q363" s="832">
        <f>'Раздел 1'!Q390</f>
        <v>0</v>
      </c>
      <c r="R363" s="833">
        <v>0</v>
      </c>
      <c r="S363" s="834">
        <f t="shared" si="16"/>
        <v>0</v>
      </c>
      <c r="T363" s="835">
        <f>'Раздел 1'!R390</f>
        <v>0</v>
      </c>
      <c r="U363" s="836">
        <v>0</v>
      </c>
      <c r="V363" s="837">
        <f t="shared" si="17"/>
        <v>0</v>
      </c>
      <c r="W363" s="838"/>
      <c r="X363" s="839"/>
      <c r="Y363" s="840"/>
    </row>
    <row r="364" spans="1:25" s="841" customFormat="1" ht="24.75" customHeight="1" x14ac:dyDescent="0.25">
      <c r="A364" s="842" t="str">
        <f>'Раздел 1'!C391</f>
        <v>925</v>
      </c>
      <c r="B364" s="827" t="str">
        <f>'Раздел 1'!D391</f>
        <v>07</v>
      </c>
      <c r="C364" s="827" t="str">
        <f>'Раздел 1'!E391</f>
        <v>02</v>
      </c>
      <c r="D364" s="827" t="str">
        <f>'Раздел 1'!F391</f>
        <v>02</v>
      </c>
      <c r="E364" s="827" t="str">
        <f>'Раздел 1'!G391</f>
        <v>1</v>
      </c>
      <c r="F364" s="827" t="str">
        <f>'Раздел 1'!H391</f>
        <v>02</v>
      </c>
      <c r="G364" s="827" t="str">
        <f>'Раздел 1'!I391</f>
        <v>09020</v>
      </c>
      <c r="H364" s="828" t="str">
        <f>'Раздел 1'!J391</f>
        <v>243</v>
      </c>
      <c r="I364" s="829" t="str">
        <f>'Раздел 1'!K391</f>
        <v>225.00.00</v>
      </c>
      <c r="J364" s="829" t="str">
        <f>'Раздел 1'!L391</f>
        <v>000</v>
      </c>
      <c r="K364" s="829" t="str">
        <f>'Раздел 1'!M391</f>
        <v>00.00.00</v>
      </c>
      <c r="L364" s="829" t="str">
        <f>'Раздел 1'!N391</f>
        <v>003.01.0038</v>
      </c>
      <c r="M364" s="829" t="str">
        <f>'Раздел 1'!O391</f>
        <v>60.01.00</v>
      </c>
      <c r="N364" s="832">
        <f>'Раздел 1'!P391</f>
        <v>0</v>
      </c>
      <c r="O364" s="830">
        <v>0</v>
      </c>
      <c r="P364" s="831">
        <f t="shared" si="15"/>
        <v>0</v>
      </c>
      <c r="Q364" s="832">
        <f>'Раздел 1'!Q391</f>
        <v>0</v>
      </c>
      <c r="R364" s="833">
        <v>0</v>
      </c>
      <c r="S364" s="834">
        <f t="shared" si="16"/>
        <v>0</v>
      </c>
      <c r="T364" s="835">
        <f>'Раздел 1'!R391</f>
        <v>0</v>
      </c>
      <c r="U364" s="836">
        <v>0</v>
      </c>
      <c r="V364" s="837">
        <f t="shared" si="17"/>
        <v>0</v>
      </c>
      <c r="W364" s="838"/>
      <c r="X364" s="839"/>
      <c r="Y364" s="840"/>
    </row>
    <row r="365" spans="1:25" s="841" customFormat="1" ht="24.75" customHeight="1" x14ac:dyDescent="0.25">
      <c r="A365" s="842" t="str">
        <f>'Раздел 1'!C392</f>
        <v>925</v>
      </c>
      <c r="B365" s="827" t="str">
        <f>'Раздел 1'!D392</f>
        <v>07</v>
      </c>
      <c r="C365" s="827" t="str">
        <f>'Раздел 1'!E392</f>
        <v>02</v>
      </c>
      <c r="D365" s="827" t="str">
        <f>'Раздел 1'!F392</f>
        <v>02</v>
      </c>
      <c r="E365" s="827" t="str">
        <f>'Раздел 1'!G392</f>
        <v>1</v>
      </c>
      <c r="F365" s="827" t="str">
        <f>'Раздел 1'!H392</f>
        <v>02</v>
      </c>
      <c r="G365" s="827" t="str">
        <f>'Раздел 1'!I392</f>
        <v>09020</v>
      </c>
      <c r="H365" s="828" t="str">
        <f>'Раздел 1'!J392</f>
        <v>243</v>
      </c>
      <c r="I365" s="829" t="str">
        <f>'Раздел 1'!K392</f>
        <v>225.00.00</v>
      </c>
      <c r="J365" s="829" t="str">
        <f>'Раздел 1'!L392</f>
        <v>000</v>
      </c>
      <c r="K365" s="829" t="str">
        <f>'Раздел 1'!M392</f>
        <v>00.00.00</v>
      </c>
      <c r="L365" s="829" t="str">
        <f>'Раздел 1'!N392</f>
        <v>003.01.0039</v>
      </c>
      <c r="M365" s="829" t="str">
        <f>'Раздел 1'!O392</f>
        <v>60.01.00</v>
      </c>
      <c r="N365" s="832">
        <f>'Раздел 1'!P392</f>
        <v>0</v>
      </c>
      <c r="O365" s="830">
        <v>0</v>
      </c>
      <c r="P365" s="831">
        <f t="shared" si="15"/>
        <v>0</v>
      </c>
      <c r="Q365" s="832">
        <f>'Раздел 1'!Q392</f>
        <v>0</v>
      </c>
      <c r="R365" s="833">
        <v>0</v>
      </c>
      <c r="S365" s="834">
        <f t="shared" si="16"/>
        <v>0</v>
      </c>
      <c r="T365" s="835">
        <f>'Раздел 1'!R392</f>
        <v>0</v>
      </c>
      <c r="U365" s="836">
        <v>0</v>
      </c>
      <c r="V365" s="837">
        <f t="shared" si="17"/>
        <v>0</v>
      </c>
      <c r="W365" s="838"/>
      <c r="X365" s="839"/>
      <c r="Y365" s="840"/>
    </row>
    <row r="366" spans="1:25" s="841" customFormat="1" ht="24.75" customHeight="1" x14ac:dyDescent="0.25">
      <c r="A366" s="842" t="str">
        <f>'Раздел 1'!C393</f>
        <v>925</v>
      </c>
      <c r="B366" s="827" t="str">
        <f>'Раздел 1'!D393</f>
        <v>07</v>
      </c>
      <c r="C366" s="827" t="str">
        <f>'Раздел 1'!E393</f>
        <v>02</v>
      </c>
      <c r="D366" s="827" t="str">
        <f>'Раздел 1'!F393</f>
        <v>02</v>
      </c>
      <c r="E366" s="827" t="str">
        <f>'Раздел 1'!G393</f>
        <v>1</v>
      </c>
      <c r="F366" s="827" t="str">
        <f>'Раздел 1'!H393</f>
        <v>02</v>
      </c>
      <c r="G366" s="827" t="str">
        <f>'Раздел 1'!I393</f>
        <v>09020</v>
      </c>
      <c r="H366" s="828" t="str">
        <f>'Раздел 1'!J393</f>
        <v>243</v>
      </c>
      <c r="I366" s="829" t="str">
        <f>'Раздел 1'!K393</f>
        <v>225.00.00</v>
      </c>
      <c r="J366" s="829" t="str">
        <f>'Раздел 1'!L393</f>
        <v>000</v>
      </c>
      <c r="K366" s="829" t="str">
        <f>'Раздел 1'!M393</f>
        <v>00.00.00</v>
      </c>
      <c r="L366" s="829" t="str">
        <f>'Раздел 1'!N393</f>
        <v>003.01.0040</v>
      </c>
      <c r="M366" s="829" t="str">
        <f>'Раздел 1'!O393</f>
        <v>60.01.00</v>
      </c>
      <c r="N366" s="832">
        <f>'Раздел 1'!P393</f>
        <v>0</v>
      </c>
      <c r="O366" s="830">
        <v>0</v>
      </c>
      <c r="P366" s="831">
        <f t="shared" si="15"/>
        <v>0</v>
      </c>
      <c r="Q366" s="832">
        <f>'Раздел 1'!Q393</f>
        <v>0</v>
      </c>
      <c r="R366" s="833">
        <v>0</v>
      </c>
      <c r="S366" s="834">
        <f t="shared" si="16"/>
        <v>0</v>
      </c>
      <c r="T366" s="835">
        <f>'Раздел 1'!R393</f>
        <v>0</v>
      </c>
      <c r="U366" s="836">
        <v>0</v>
      </c>
      <c r="V366" s="837">
        <f t="shared" si="17"/>
        <v>0</v>
      </c>
      <c r="W366" s="838"/>
      <c r="X366" s="839"/>
      <c r="Y366" s="840"/>
    </row>
    <row r="367" spans="1:25" s="841" customFormat="1" ht="24.75" customHeight="1" x14ac:dyDescent="0.25">
      <c r="A367" s="842" t="str">
        <f>'Раздел 1'!C394</f>
        <v>925</v>
      </c>
      <c r="B367" s="827" t="str">
        <f>'Раздел 1'!D394</f>
        <v>07</v>
      </c>
      <c r="C367" s="827" t="str">
        <f>'Раздел 1'!E394</f>
        <v>02</v>
      </c>
      <c r="D367" s="827" t="str">
        <f>'Раздел 1'!F394</f>
        <v>02</v>
      </c>
      <c r="E367" s="827" t="str">
        <f>'Раздел 1'!G394</f>
        <v>1</v>
      </c>
      <c r="F367" s="827" t="str">
        <f>'Раздел 1'!H394</f>
        <v>02</v>
      </c>
      <c r="G367" s="827" t="str">
        <f>'Раздел 1'!I394</f>
        <v>09020</v>
      </c>
      <c r="H367" s="828" t="str">
        <f>'Раздел 1'!J394</f>
        <v>243</v>
      </c>
      <c r="I367" s="829" t="str">
        <f>'Раздел 1'!K394</f>
        <v>225.00.00</v>
      </c>
      <c r="J367" s="829" t="str">
        <f>'Раздел 1'!L394</f>
        <v>000</v>
      </c>
      <c r="K367" s="829" t="str">
        <f>'Раздел 1'!M394</f>
        <v>00.00.00</v>
      </c>
      <c r="L367" s="829" t="str">
        <f>'Раздел 1'!N394</f>
        <v>003.01.0044</v>
      </c>
      <c r="M367" s="829" t="str">
        <f>'Раздел 1'!O394</f>
        <v>60.01.00</v>
      </c>
      <c r="N367" s="832">
        <f>'Раздел 1'!P394</f>
        <v>0</v>
      </c>
      <c r="O367" s="830">
        <v>0</v>
      </c>
      <c r="P367" s="831">
        <f t="shared" si="15"/>
        <v>0</v>
      </c>
      <c r="Q367" s="832">
        <f>'Раздел 1'!Q394</f>
        <v>0</v>
      </c>
      <c r="R367" s="833">
        <v>0</v>
      </c>
      <c r="S367" s="834">
        <f t="shared" si="16"/>
        <v>0</v>
      </c>
      <c r="T367" s="835">
        <f>'Раздел 1'!R394</f>
        <v>0</v>
      </c>
      <c r="U367" s="836">
        <v>0</v>
      </c>
      <c r="V367" s="837">
        <f t="shared" si="17"/>
        <v>0</v>
      </c>
      <c r="W367" s="838"/>
      <c r="X367" s="839"/>
      <c r="Y367" s="840"/>
    </row>
    <row r="368" spans="1:25" s="841" customFormat="1" ht="24.75" customHeight="1" x14ac:dyDescent="0.25">
      <c r="A368" s="842" t="str">
        <f>'Раздел 1'!C395</f>
        <v>925</v>
      </c>
      <c r="B368" s="827" t="str">
        <f>'Раздел 1'!D395</f>
        <v>07</v>
      </c>
      <c r="C368" s="827" t="str">
        <f>'Раздел 1'!E395</f>
        <v>02</v>
      </c>
      <c r="D368" s="827" t="str">
        <f>'Раздел 1'!F395</f>
        <v>02</v>
      </c>
      <c r="E368" s="827" t="str">
        <f>'Раздел 1'!G395</f>
        <v>1</v>
      </c>
      <c r="F368" s="827" t="str">
        <f>'Раздел 1'!H395</f>
        <v>02</v>
      </c>
      <c r="G368" s="827" t="str">
        <f>'Раздел 1'!I395</f>
        <v>09020</v>
      </c>
      <c r="H368" s="828" t="str">
        <f>'Раздел 1'!J395</f>
        <v>243</v>
      </c>
      <c r="I368" s="829" t="str">
        <f>'Раздел 1'!K395</f>
        <v>225.00.00</v>
      </c>
      <c r="J368" s="829" t="str">
        <f>'Раздел 1'!L395</f>
        <v>000</v>
      </c>
      <c r="K368" s="829" t="str">
        <f>'Раздел 1'!M395</f>
        <v>00.00.00</v>
      </c>
      <c r="L368" s="829" t="str">
        <f>'Раздел 1'!N395</f>
        <v>003.01.0045</v>
      </c>
      <c r="M368" s="829" t="str">
        <f>'Раздел 1'!O395</f>
        <v>60.01.00</v>
      </c>
      <c r="N368" s="832">
        <f>'Раздел 1'!P395</f>
        <v>0</v>
      </c>
      <c r="O368" s="830">
        <v>0</v>
      </c>
      <c r="P368" s="831">
        <f t="shared" si="15"/>
        <v>0</v>
      </c>
      <c r="Q368" s="832">
        <f>'Раздел 1'!Q395</f>
        <v>0</v>
      </c>
      <c r="R368" s="833">
        <v>0</v>
      </c>
      <c r="S368" s="834">
        <f t="shared" si="16"/>
        <v>0</v>
      </c>
      <c r="T368" s="835">
        <f>'Раздел 1'!R395</f>
        <v>0</v>
      </c>
      <c r="U368" s="836">
        <v>0</v>
      </c>
      <c r="V368" s="837">
        <f t="shared" si="17"/>
        <v>0</v>
      </c>
      <c r="W368" s="838"/>
      <c r="X368" s="839"/>
      <c r="Y368" s="840"/>
    </row>
    <row r="369" spans="1:25" s="841" customFormat="1" ht="24.75" customHeight="1" x14ac:dyDescent="0.25">
      <c r="A369" s="842" t="str">
        <f>'Раздел 1'!C396</f>
        <v>925</v>
      </c>
      <c r="B369" s="827" t="str">
        <f>'Раздел 1'!D396</f>
        <v>07</v>
      </c>
      <c r="C369" s="827" t="str">
        <f>'Раздел 1'!E396</f>
        <v>02</v>
      </c>
      <c r="D369" s="827" t="str">
        <f>'Раздел 1'!F396</f>
        <v>02</v>
      </c>
      <c r="E369" s="827" t="str">
        <f>'Раздел 1'!G396</f>
        <v>1</v>
      </c>
      <c r="F369" s="827" t="str">
        <f>'Раздел 1'!H396</f>
        <v>02</v>
      </c>
      <c r="G369" s="827" t="str">
        <f>'Раздел 1'!I396</f>
        <v>09020</v>
      </c>
      <c r="H369" s="828" t="str">
        <f>'Раздел 1'!J396</f>
        <v>243</v>
      </c>
      <c r="I369" s="829" t="str">
        <f>'Раздел 1'!K396</f>
        <v>225.00.00</v>
      </c>
      <c r="J369" s="829" t="str">
        <f>'Раздел 1'!L396</f>
        <v>000</v>
      </c>
      <c r="K369" s="829" t="str">
        <f>'Раздел 1'!M396</f>
        <v>00.00.00</v>
      </c>
      <c r="L369" s="829" t="str">
        <f>'Раздел 1'!N396</f>
        <v>003.01.0052</v>
      </c>
      <c r="M369" s="829" t="str">
        <f>'Раздел 1'!O396</f>
        <v>60.01.00</v>
      </c>
      <c r="N369" s="832">
        <f>'Раздел 1'!P396</f>
        <v>0</v>
      </c>
      <c r="O369" s="830">
        <v>0</v>
      </c>
      <c r="P369" s="831">
        <f t="shared" si="15"/>
        <v>0</v>
      </c>
      <c r="Q369" s="832">
        <f>'Раздел 1'!Q396</f>
        <v>0</v>
      </c>
      <c r="R369" s="833">
        <v>0</v>
      </c>
      <c r="S369" s="834">
        <f t="shared" si="16"/>
        <v>0</v>
      </c>
      <c r="T369" s="835">
        <f>'Раздел 1'!R396</f>
        <v>0</v>
      </c>
      <c r="U369" s="836">
        <v>0</v>
      </c>
      <c r="V369" s="837">
        <f t="shared" si="17"/>
        <v>0</v>
      </c>
      <c r="W369" s="838"/>
      <c r="X369" s="839"/>
      <c r="Y369" s="840"/>
    </row>
    <row r="370" spans="1:25" s="841" customFormat="1" ht="24.75" customHeight="1" x14ac:dyDescent="0.25">
      <c r="A370" s="842" t="str">
        <f>'Раздел 1'!C397</f>
        <v>925</v>
      </c>
      <c r="B370" s="827" t="str">
        <f>'Раздел 1'!D397</f>
        <v>07</v>
      </c>
      <c r="C370" s="827" t="str">
        <f>'Раздел 1'!E397</f>
        <v>02</v>
      </c>
      <c r="D370" s="827" t="str">
        <f>'Раздел 1'!F397</f>
        <v>02</v>
      </c>
      <c r="E370" s="827" t="str">
        <f>'Раздел 1'!G397</f>
        <v>1</v>
      </c>
      <c r="F370" s="827" t="str">
        <f>'Раздел 1'!H397</f>
        <v>02</v>
      </c>
      <c r="G370" s="827" t="str">
        <f>'Раздел 1'!I397</f>
        <v>09020</v>
      </c>
      <c r="H370" s="828" t="str">
        <f>'Раздел 1'!J397</f>
        <v>243</v>
      </c>
      <c r="I370" s="829" t="str">
        <f>'Раздел 1'!K397</f>
        <v>225.00.00</v>
      </c>
      <c r="J370" s="829" t="str">
        <f>'Раздел 1'!L397</f>
        <v>000</v>
      </c>
      <c r="K370" s="829" t="str">
        <f>'Раздел 1'!M397</f>
        <v>00.00.00</v>
      </c>
      <c r="L370" s="829" t="str">
        <f>'Раздел 1'!N397</f>
        <v>003.01.0049</v>
      </c>
      <c r="M370" s="829" t="str">
        <f>'Раздел 1'!O397</f>
        <v>60.01.00</v>
      </c>
      <c r="N370" s="832">
        <f>'Раздел 1'!P397</f>
        <v>0</v>
      </c>
      <c r="O370" s="830">
        <v>0</v>
      </c>
      <c r="P370" s="831">
        <f t="shared" si="15"/>
        <v>0</v>
      </c>
      <c r="Q370" s="832">
        <f>'Раздел 1'!Q397</f>
        <v>0</v>
      </c>
      <c r="R370" s="833">
        <v>0</v>
      </c>
      <c r="S370" s="834">
        <f t="shared" si="16"/>
        <v>0</v>
      </c>
      <c r="T370" s="835">
        <f>'Раздел 1'!R397</f>
        <v>0</v>
      </c>
      <c r="U370" s="836">
        <v>0</v>
      </c>
      <c r="V370" s="837">
        <f t="shared" si="17"/>
        <v>0</v>
      </c>
      <c r="W370" s="838"/>
      <c r="X370" s="839"/>
      <c r="Y370" s="840"/>
    </row>
    <row r="371" spans="1:25" s="841" customFormat="1" ht="24.75" customHeight="1" x14ac:dyDescent="0.25">
      <c r="A371" s="842" t="str">
        <f>'Раздел 1'!C398</f>
        <v>925</v>
      </c>
      <c r="B371" s="827" t="str">
        <f>'Раздел 1'!D398</f>
        <v>07</v>
      </c>
      <c r="C371" s="827" t="str">
        <f>'Раздел 1'!E398</f>
        <v>02</v>
      </c>
      <c r="D371" s="827" t="str">
        <f>'Раздел 1'!F398</f>
        <v>02</v>
      </c>
      <c r="E371" s="827" t="str">
        <f>'Раздел 1'!G398</f>
        <v>1</v>
      </c>
      <c r="F371" s="827" t="str">
        <f>'Раздел 1'!H398</f>
        <v>02</v>
      </c>
      <c r="G371" s="827" t="str">
        <f>'Раздел 1'!I398</f>
        <v>09020</v>
      </c>
      <c r="H371" s="828" t="str">
        <f>'Раздел 1'!J398</f>
        <v>243</v>
      </c>
      <c r="I371" s="829" t="str">
        <f>'Раздел 1'!K398</f>
        <v>225.00.00</v>
      </c>
      <c r="J371" s="829" t="str">
        <f>'Раздел 1'!L398</f>
        <v>000</v>
      </c>
      <c r="K371" s="829" t="str">
        <f>'Раздел 1'!M398</f>
        <v>00.00.00</v>
      </c>
      <c r="L371" s="829" t="str">
        <f>'Раздел 1'!N398</f>
        <v>003.01.0050</v>
      </c>
      <c r="M371" s="829" t="str">
        <f>'Раздел 1'!O398</f>
        <v>60.01.00</v>
      </c>
      <c r="N371" s="832">
        <f>'Раздел 1'!P398</f>
        <v>0</v>
      </c>
      <c r="O371" s="830">
        <v>0</v>
      </c>
      <c r="P371" s="831">
        <f t="shared" si="15"/>
        <v>0</v>
      </c>
      <c r="Q371" s="832">
        <f>'Раздел 1'!Q398</f>
        <v>0</v>
      </c>
      <c r="R371" s="833">
        <v>0</v>
      </c>
      <c r="S371" s="834">
        <f t="shared" si="16"/>
        <v>0</v>
      </c>
      <c r="T371" s="835">
        <f>'Раздел 1'!R398</f>
        <v>0</v>
      </c>
      <c r="U371" s="836">
        <v>0</v>
      </c>
      <c r="V371" s="837">
        <f t="shared" si="17"/>
        <v>0</v>
      </c>
      <c r="W371" s="838"/>
      <c r="X371" s="839"/>
      <c r="Y371" s="840"/>
    </row>
    <row r="372" spans="1:25" s="841" customFormat="1" ht="24.75" customHeight="1" x14ac:dyDescent="0.25">
      <c r="A372" s="842" t="str">
        <f>'Раздел 1'!C399</f>
        <v>925</v>
      </c>
      <c r="B372" s="827" t="str">
        <f>'Раздел 1'!D399</f>
        <v>07</v>
      </c>
      <c r="C372" s="827" t="str">
        <f>'Раздел 1'!E399</f>
        <v>02</v>
      </c>
      <c r="D372" s="827" t="str">
        <f>'Раздел 1'!F399</f>
        <v>02</v>
      </c>
      <c r="E372" s="827" t="str">
        <f>'Раздел 1'!G399</f>
        <v>1</v>
      </c>
      <c r="F372" s="827" t="str">
        <f>'Раздел 1'!H399</f>
        <v>02</v>
      </c>
      <c r="G372" s="827" t="str">
        <f>'Раздел 1'!I399</f>
        <v>09020</v>
      </c>
      <c r="H372" s="828" t="str">
        <f>'Раздел 1'!J399</f>
        <v>243</v>
      </c>
      <c r="I372" s="829" t="str">
        <f>'Раздел 1'!K399</f>
        <v>225.00.00</v>
      </c>
      <c r="J372" s="829" t="str">
        <f>'Раздел 1'!L399</f>
        <v>000</v>
      </c>
      <c r="K372" s="829" t="str">
        <f>'Раздел 1'!M399</f>
        <v>00.00.00</v>
      </c>
      <c r="L372" s="829" t="str">
        <f>'Раздел 1'!N399</f>
        <v>003.01.0051</v>
      </c>
      <c r="M372" s="829" t="str">
        <f>'Раздел 1'!O399</f>
        <v>60.01.00</v>
      </c>
      <c r="N372" s="832">
        <f>'Раздел 1'!P399</f>
        <v>0</v>
      </c>
      <c r="O372" s="830">
        <v>0</v>
      </c>
      <c r="P372" s="831">
        <f t="shared" si="15"/>
        <v>0</v>
      </c>
      <c r="Q372" s="832">
        <f>'Раздел 1'!Q399</f>
        <v>0</v>
      </c>
      <c r="R372" s="833">
        <v>0</v>
      </c>
      <c r="S372" s="834">
        <f t="shared" si="16"/>
        <v>0</v>
      </c>
      <c r="T372" s="835">
        <f>'Раздел 1'!R399</f>
        <v>0</v>
      </c>
      <c r="U372" s="836">
        <v>0</v>
      </c>
      <c r="V372" s="837">
        <f t="shared" si="17"/>
        <v>0</v>
      </c>
      <c r="W372" s="838"/>
      <c r="X372" s="839"/>
      <c r="Y372" s="840"/>
    </row>
    <row r="373" spans="1:25" s="841" customFormat="1" ht="24.75" customHeight="1" x14ac:dyDescent="0.25">
      <c r="A373" s="842" t="str">
        <f>'Раздел 1'!C400</f>
        <v>925</v>
      </c>
      <c r="B373" s="827" t="str">
        <f>'Раздел 1'!D400</f>
        <v>07</v>
      </c>
      <c r="C373" s="827" t="str">
        <f>'Раздел 1'!E400</f>
        <v>02</v>
      </c>
      <c r="D373" s="827">
        <f>'Раздел 1'!F400</f>
        <v>0</v>
      </c>
      <c r="E373" s="827">
        <f>'Раздел 1'!G400</f>
        <v>0</v>
      </c>
      <c r="F373" s="827">
        <f>'Раздел 1'!H400</f>
        <v>0</v>
      </c>
      <c r="G373" s="827">
        <f>'Раздел 1'!I400</f>
        <v>0</v>
      </c>
      <c r="H373" s="828" t="str">
        <f>'Раздел 1'!J400</f>
        <v>243</v>
      </c>
      <c r="I373" s="829" t="str">
        <f>'Раздел 1'!K400</f>
        <v>225.00.00</v>
      </c>
      <c r="J373" s="829" t="str">
        <f>'Раздел 1'!L400</f>
        <v>000</v>
      </c>
      <c r="K373" s="829" t="str">
        <f>'Раздел 1'!M400</f>
        <v>00.00.00</v>
      </c>
      <c r="L373" s="829" t="str">
        <f>'Раздел 1'!N400</f>
        <v>003.01.ХХХ</v>
      </c>
      <c r="M373" s="829" t="str">
        <f>'Раздел 1'!O400</f>
        <v>60.01.00</v>
      </c>
      <c r="N373" s="832">
        <f>'Раздел 1'!P400</f>
        <v>0</v>
      </c>
      <c r="O373" s="830">
        <v>0</v>
      </c>
      <c r="P373" s="831">
        <f t="shared" si="15"/>
        <v>0</v>
      </c>
      <c r="Q373" s="832">
        <f>'Раздел 1'!Q400</f>
        <v>0</v>
      </c>
      <c r="R373" s="833">
        <v>0</v>
      </c>
      <c r="S373" s="834">
        <f t="shared" si="16"/>
        <v>0</v>
      </c>
      <c r="T373" s="835">
        <f>'Раздел 1'!R400</f>
        <v>0</v>
      </c>
      <c r="U373" s="836">
        <v>0</v>
      </c>
      <c r="V373" s="837">
        <f t="shared" si="17"/>
        <v>0</v>
      </c>
      <c r="W373" s="838"/>
      <c r="X373" s="839"/>
      <c r="Y373" s="840"/>
    </row>
    <row r="374" spans="1:25" s="841" customFormat="1" ht="24.75" customHeight="1" x14ac:dyDescent="0.25">
      <c r="A374" s="842" t="str">
        <f>'Раздел 1'!C401</f>
        <v>925</v>
      </c>
      <c r="B374" s="827" t="str">
        <f>'Раздел 1'!D401</f>
        <v>07</v>
      </c>
      <c r="C374" s="827" t="str">
        <f>'Раздел 1'!E401</f>
        <v>02</v>
      </c>
      <c r="D374" s="827">
        <f>'Раздел 1'!F401</f>
        <v>0</v>
      </c>
      <c r="E374" s="827">
        <f>'Раздел 1'!G401</f>
        <v>0</v>
      </c>
      <c r="F374" s="827">
        <f>'Раздел 1'!H401</f>
        <v>0</v>
      </c>
      <c r="G374" s="827">
        <f>'Раздел 1'!I401</f>
        <v>0</v>
      </c>
      <c r="H374" s="828" t="str">
        <f>'Раздел 1'!J401</f>
        <v>243</v>
      </c>
      <c r="I374" s="829" t="str">
        <f>'Раздел 1'!K401</f>
        <v>225.00.00</v>
      </c>
      <c r="J374" s="829" t="str">
        <f>'Раздел 1'!L401</f>
        <v>000</v>
      </c>
      <c r="K374" s="829" t="str">
        <f>'Раздел 1'!M401</f>
        <v>00.00.00</v>
      </c>
      <c r="L374" s="829" t="str">
        <f>'Раздел 1'!N401</f>
        <v>003.01.ХХХ</v>
      </c>
      <c r="M374" s="829" t="str">
        <f>'Раздел 1'!O401</f>
        <v>60.01.00</v>
      </c>
      <c r="N374" s="832">
        <f>'Раздел 1'!P401</f>
        <v>0</v>
      </c>
      <c r="O374" s="830">
        <v>0</v>
      </c>
      <c r="P374" s="831">
        <f t="shared" si="15"/>
        <v>0</v>
      </c>
      <c r="Q374" s="832">
        <f>'Раздел 1'!Q401</f>
        <v>0</v>
      </c>
      <c r="R374" s="833">
        <v>0</v>
      </c>
      <c r="S374" s="834">
        <f t="shared" si="16"/>
        <v>0</v>
      </c>
      <c r="T374" s="835">
        <f>'Раздел 1'!R401</f>
        <v>0</v>
      </c>
      <c r="U374" s="836">
        <v>0</v>
      </c>
      <c r="V374" s="837">
        <f t="shared" si="17"/>
        <v>0</v>
      </c>
      <c r="W374" s="838"/>
      <c r="X374" s="839"/>
      <c r="Y374" s="840"/>
    </row>
    <row r="375" spans="1:25" s="841" customFormat="1" ht="24.75" customHeight="1" x14ac:dyDescent="0.25">
      <c r="A375" s="842" t="str">
        <f>'Раздел 1'!C402</f>
        <v>925</v>
      </c>
      <c r="B375" s="827" t="str">
        <f>'Раздел 1'!D402</f>
        <v>07</v>
      </c>
      <c r="C375" s="827" t="str">
        <f>'Раздел 1'!E402</f>
        <v>02</v>
      </c>
      <c r="D375" s="827">
        <f>'Раздел 1'!F402</f>
        <v>0</v>
      </c>
      <c r="E375" s="827">
        <f>'Раздел 1'!G402</f>
        <v>0</v>
      </c>
      <c r="F375" s="827">
        <f>'Раздел 1'!H402</f>
        <v>0</v>
      </c>
      <c r="G375" s="827">
        <f>'Раздел 1'!I402</f>
        <v>0</v>
      </c>
      <c r="H375" s="828" t="str">
        <f>'Раздел 1'!J402</f>
        <v>243</v>
      </c>
      <c r="I375" s="829" t="str">
        <f>'Раздел 1'!K402</f>
        <v>225.00.00</v>
      </c>
      <c r="J375" s="829" t="str">
        <f>'Раздел 1'!L402</f>
        <v>000</v>
      </c>
      <c r="K375" s="829" t="str">
        <f>'Раздел 1'!M402</f>
        <v>00.00.00</v>
      </c>
      <c r="L375" s="829" t="str">
        <f>'Раздел 1'!N402</f>
        <v>003.01.ХХХ</v>
      </c>
      <c r="M375" s="829" t="str">
        <f>'Раздел 1'!O402</f>
        <v>60.01.00</v>
      </c>
      <c r="N375" s="832">
        <f>'Раздел 1'!P402</f>
        <v>0</v>
      </c>
      <c r="O375" s="830">
        <v>0</v>
      </c>
      <c r="P375" s="831">
        <f t="shared" si="15"/>
        <v>0</v>
      </c>
      <c r="Q375" s="832">
        <f>'Раздел 1'!Q402</f>
        <v>0</v>
      </c>
      <c r="R375" s="833">
        <v>0</v>
      </c>
      <c r="S375" s="834">
        <f t="shared" si="16"/>
        <v>0</v>
      </c>
      <c r="T375" s="835">
        <f>'Раздел 1'!R402</f>
        <v>0</v>
      </c>
      <c r="U375" s="836">
        <v>0</v>
      </c>
      <c r="V375" s="837">
        <f t="shared" si="17"/>
        <v>0</v>
      </c>
      <c r="W375" s="838"/>
      <c r="X375" s="839"/>
      <c r="Y375" s="840"/>
    </row>
    <row r="376" spans="1:25" s="841" customFormat="1" ht="24.75" customHeight="1" x14ac:dyDescent="0.25">
      <c r="A376" s="842" t="str">
        <f>'Раздел 1'!C403</f>
        <v>925</v>
      </c>
      <c r="B376" s="827" t="str">
        <f>'Раздел 1'!D403</f>
        <v>07</v>
      </c>
      <c r="C376" s="827" t="str">
        <f>'Раздел 1'!E403</f>
        <v>02</v>
      </c>
      <c r="D376" s="827" t="str">
        <f>'Раздел 1'!F403</f>
        <v>02</v>
      </c>
      <c r="E376" s="827" t="str">
        <f>'Раздел 1'!G403</f>
        <v>1</v>
      </c>
      <c r="F376" s="827" t="str">
        <f>'Раздел 1'!H403</f>
        <v>02</v>
      </c>
      <c r="G376" s="827" t="str">
        <f>'Раздел 1'!I403</f>
        <v>S3410</v>
      </c>
      <c r="H376" s="828" t="str">
        <f>'Раздел 1'!J403</f>
        <v>243</v>
      </c>
      <c r="I376" s="829" t="str">
        <f>'Раздел 1'!K403</f>
        <v>225.00.00</v>
      </c>
      <c r="J376" s="829" t="str">
        <f>'Раздел 1'!L403</f>
        <v>000</v>
      </c>
      <c r="K376" s="829" t="str">
        <f>'Раздел 1'!M403</f>
        <v>00.00.00</v>
      </c>
      <c r="L376" s="829" t="str">
        <f>'Раздел 1'!N403</f>
        <v>003.03.0001</v>
      </c>
      <c r="M376" s="829" t="str">
        <f>'Раздел 1'!O403</f>
        <v>60.03.00</v>
      </c>
      <c r="N376" s="832">
        <f>'Раздел 1'!P403</f>
        <v>0</v>
      </c>
      <c r="O376" s="830">
        <v>0</v>
      </c>
      <c r="P376" s="831">
        <f t="shared" si="15"/>
        <v>0</v>
      </c>
      <c r="Q376" s="832">
        <f>'Раздел 1'!Q403</f>
        <v>0</v>
      </c>
      <c r="R376" s="833">
        <v>0</v>
      </c>
      <c r="S376" s="834">
        <f t="shared" si="16"/>
        <v>0</v>
      </c>
      <c r="T376" s="835">
        <f>'Раздел 1'!R403</f>
        <v>0</v>
      </c>
      <c r="U376" s="836">
        <v>0</v>
      </c>
      <c r="V376" s="837">
        <f t="shared" si="17"/>
        <v>0</v>
      </c>
      <c r="W376" s="838"/>
      <c r="X376" s="839"/>
      <c r="Y376" s="840"/>
    </row>
    <row r="377" spans="1:25" s="841" customFormat="1" ht="24.75" customHeight="1" x14ac:dyDescent="0.25">
      <c r="A377" s="842" t="str">
        <f>'Раздел 1'!C404</f>
        <v>925</v>
      </c>
      <c r="B377" s="827" t="str">
        <f>'Раздел 1'!D404</f>
        <v>07</v>
      </c>
      <c r="C377" s="827" t="str">
        <f>'Раздел 1'!E404</f>
        <v>02</v>
      </c>
      <c r="D377" s="827">
        <f>'Раздел 1'!F404</f>
        <v>0</v>
      </c>
      <c r="E377" s="827">
        <f>'Раздел 1'!G404</f>
        <v>0</v>
      </c>
      <c r="F377" s="827">
        <f>'Раздел 1'!H404</f>
        <v>0</v>
      </c>
      <c r="G377" s="827">
        <f>'Раздел 1'!I404</f>
        <v>0</v>
      </c>
      <c r="H377" s="828" t="str">
        <f>'Раздел 1'!J404</f>
        <v>243</v>
      </c>
      <c r="I377" s="829" t="str">
        <f>'Раздел 1'!K404</f>
        <v>225.00.00</v>
      </c>
      <c r="J377" s="829" t="str">
        <f>'Раздел 1'!L404</f>
        <v>000</v>
      </c>
      <c r="K377" s="829" t="str">
        <f>'Раздел 1'!M404</f>
        <v>00.00.00</v>
      </c>
      <c r="L377" s="829" t="str">
        <f>'Раздел 1'!N404</f>
        <v>003.03.ХХХ</v>
      </c>
      <c r="M377" s="829" t="str">
        <f>'Раздел 1'!O404</f>
        <v>60.03.00</v>
      </c>
      <c r="N377" s="832">
        <f>'Раздел 1'!P404</f>
        <v>0</v>
      </c>
      <c r="O377" s="830">
        <v>0</v>
      </c>
      <c r="P377" s="831">
        <f t="shared" si="15"/>
        <v>0</v>
      </c>
      <c r="Q377" s="832">
        <f>'Раздел 1'!Q404</f>
        <v>0</v>
      </c>
      <c r="R377" s="833">
        <v>0</v>
      </c>
      <c r="S377" s="834">
        <f t="shared" si="16"/>
        <v>0</v>
      </c>
      <c r="T377" s="835">
        <f>'Раздел 1'!R404</f>
        <v>0</v>
      </c>
      <c r="U377" s="836">
        <v>0</v>
      </c>
      <c r="V377" s="837">
        <f t="shared" si="17"/>
        <v>0</v>
      </c>
      <c r="W377" s="838"/>
      <c r="X377" s="839"/>
      <c r="Y377" s="840"/>
    </row>
    <row r="378" spans="1:25" s="841" customFormat="1" ht="24.75" customHeight="1" x14ac:dyDescent="0.25">
      <c r="A378" s="842" t="str">
        <f>'Раздел 1'!C405</f>
        <v>925</v>
      </c>
      <c r="B378" s="827" t="str">
        <f>'Раздел 1'!D405</f>
        <v>07</v>
      </c>
      <c r="C378" s="827" t="str">
        <f>'Раздел 1'!E405</f>
        <v>02</v>
      </c>
      <c r="D378" s="827">
        <f>'Раздел 1'!F405</f>
        <v>0</v>
      </c>
      <c r="E378" s="827">
        <f>'Раздел 1'!G405</f>
        <v>0</v>
      </c>
      <c r="F378" s="827">
        <f>'Раздел 1'!H405</f>
        <v>0</v>
      </c>
      <c r="G378" s="827">
        <f>'Раздел 1'!I405</f>
        <v>0</v>
      </c>
      <c r="H378" s="828" t="str">
        <f>'Раздел 1'!J405</f>
        <v>243</v>
      </c>
      <c r="I378" s="829" t="str">
        <f>'Раздел 1'!K405</f>
        <v>225.00.00</v>
      </c>
      <c r="J378" s="829" t="str">
        <f>'Раздел 1'!L405</f>
        <v>000</v>
      </c>
      <c r="K378" s="829" t="str">
        <f>'Раздел 1'!M405</f>
        <v>00.00.00</v>
      </c>
      <c r="L378" s="829" t="str">
        <f>'Раздел 1'!N405</f>
        <v>003.03.ХХХ</v>
      </c>
      <c r="M378" s="829" t="str">
        <f>'Раздел 1'!O405</f>
        <v>60.03.00</v>
      </c>
      <c r="N378" s="832">
        <f>'Раздел 1'!P405</f>
        <v>0</v>
      </c>
      <c r="O378" s="830">
        <v>0</v>
      </c>
      <c r="P378" s="831">
        <f t="shared" si="15"/>
        <v>0</v>
      </c>
      <c r="Q378" s="832">
        <f>'Раздел 1'!Q405</f>
        <v>0</v>
      </c>
      <c r="R378" s="833">
        <v>0</v>
      </c>
      <c r="S378" s="834">
        <f t="shared" si="16"/>
        <v>0</v>
      </c>
      <c r="T378" s="835">
        <f>'Раздел 1'!R405</f>
        <v>0</v>
      </c>
      <c r="U378" s="836">
        <v>0</v>
      </c>
      <c r="V378" s="837">
        <f t="shared" si="17"/>
        <v>0</v>
      </c>
      <c r="W378" s="838"/>
      <c r="X378" s="839"/>
      <c r="Y378" s="840"/>
    </row>
    <row r="379" spans="1:25" s="841" customFormat="1" ht="24.75" customHeight="1" x14ac:dyDescent="0.25">
      <c r="A379" s="842" t="str">
        <f>'Раздел 1'!C406</f>
        <v>925</v>
      </c>
      <c r="B379" s="827" t="str">
        <f>'Раздел 1'!D406</f>
        <v>07</v>
      </c>
      <c r="C379" s="827" t="str">
        <f>'Раздел 1'!E406</f>
        <v>02</v>
      </c>
      <c r="D379" s="827">
        <f>'Раздел 1'!F406</f>
        <v>0</v>
      </c>
      <c r="E379" s="827">
        <f>'Раздел 1'!G406</f>
        <v>0</v>
      </c>
      <c r="F379" s="827">
        <f>'Раздел 1'!H406</f>
        <v>0</v>
      </c>
      <c r="G379" s="827">
        <f>'Раздел 1'!I406</f>
        <v>0</v>
      </c>
      <c r="H379" s="828" t="str">
        <f>'Раздел 1'!J406</f>
        <v>243</v>
      </c>
      <c r="I379" s="829" t="str">
        <f>'Раздел 1'!K406</f>
        <v>225.00.00</v>
      </c>
      <c r="J379" s="829" t="str">
        <f>'Раздел 1'!L406</f>
        <v>000</v>
      </c>
      <c r="K379" s="829" t="str">
        <f>'Раздел 1'!M406</f>
        <v>00.00.00</v>
      </c>
      <c r="L379" s="829" t="str">
        <f>'Раздел 1'!N406</f>
        <v>003.03.ХХХ</v>
      </c>
      <c r="M379" s="829" t="str">
        <f>'Раздел 1'!O406</f>
        <v>60.03.00</v>
      </c>
      <c r="N379" s="832">
        <f>'Раздел 1'!P406</f>
        <v>0</v>
      </c>
      <c r="O379" s="830">
        <v>0</v>
      </c>
      <c r="P379" s="831">
        <f t="shared" si="15"/>
        <v>0</v>
      </c>
      <c r="Q379" s="832">
        <f>'Раздел 1'!Q406</f>
        <v>0</v>
      </c>
      <c r="R379" s="833">
        <v>0</v>
      </c>
      <c r="S379" s="834">
        <f t="shared" si="16"/>
        <v>0</v>
      </c>
      <c r="T379" s="835">
        <f>'Раздел 1'!R406</f>
        <v>0</v>
      </c>
      <c r="U379" s="836">
        <v>0</v>
      </c>
      <c r="V379" s="837">
        <f t="shared" si="17"/>
        <v>0</v>
      </c>
      <c r="W379" s="838"/>
      <c r="X379" s="839"/>
      <c r="Y379" s="840"/>
    </row>
    <row r="380" spans="1:25" s="841" customFormat="1" ht="24.75" customHeight="1" x14ac:dyDescent="0.25">
      <c r="A380" s="842" t="str">
        <f>'Раздел 1'!C407</f>
        <v>925</v>
      </c>
      <c r="B380" s="827" t="str">
        <f>'Раздел 1'!D407</f>
        <v>07</v>
      </c>
      <c r="C380" s="827" t="str">
        <f>'Раздел 1'!E407</f>
        <v>02</v>
      </c>
      <c r="D380" s="827" t="str">
        <f>'Раздел 1'!F407</f>
        <v>02</v>
      </c>
      <c r="E380" s="827" t="str">
        <f>'Раздел 1'!G407</f>
        <v>1</v>
      </c>
      <c r="F380" s="827" t="str">
        <f>'Раздел 1'!H407</f>
        <v>02</v>
      </c>
      <c r="G380" s="827" t="str">
        <f>'Раздел 1'!I407</f>
        <v>62980</v>
      </c>
      <c r="H380" s="828" t="str">
        <f>'Раздел 1'!J407</f>
        <v>243</v>
      </c>
      <c r="I380" s="829" t="str">
        <f>'Раздел 1'!K407</f>
        <v>225.00.00</v>
      </c>
      <c r="J380" s="829" t="str">
        <f>'Раздел 1'!L407</f>
        <v>000</v>
      </c>
      <c r="K380" s="829" t="str">
        <f>'Раздел 1'!M407</f>
        <v>00.00.00</v>
      </c>
      <c r="L380" s="829" t="str">
        <f>'Раздел 1'!N407</f>
        <v>005.00.0000</v>
      </c>
      <c r="M380" s="829" t="str">
        <f>'Раздел 1'!O407</f>
        <v>60.03.00</v>
      </c>
      <c r="N380" s="832">
        <f>'Раздел 1'!P407</f>
        <v>0</v>
      </c>
      <c r="O380" s="830">
        <v>0</v>
      </c>
      <c r="P380" s="831">
        <f t="shared" si="15"/>
        <v>0</v>
      </c>
      <c r="Q380" s="832">
        <f>'Раздел 1'!Q407</f>
        <v>0</v>
      </c>
      <c r="R380" s="833">
        <v>0</v>
      </c>
      <c r="S380" s="834">
        <f t="shared" si="16"/>
        <v>0</v>
      </c>
      <c r="T380" s="835">
        <f>'Раздел 1'!R407</f>
        <v>0</v>
      </c>
      <c r="U380" s="836">
        <v>0</v>
      </c>
      <c r="V380" s="837">
        <f t="shared" si="17"/>
        <v>0</v>
      </c>
      <c r="W380" s="838"/>
      <c r="X380" s="839"/>
      <c r="Y380" s="840"/>
    </row>
    <row r="381" spans="1:25" s="841" customFormat="1" ht="24.75" customHeight="1" x14ac:dyDescent="0.25">
      <c r="A381" s="842" t="str">
        <f>'Раздел 1'!C408</f>
        <v>925</v>
      </c>
      <c r="B381" s="827" t="str">
        <f>'Раздел 1'!D408</f>
        <v>07</v>
      </c>
      <c r="C381" s="827" t="str">
        <f>'Раздел 1'!E408</f>
        <v>02</v>
      </c>
      <c r="D381" s="827">
        <f>'Раздел 1'!F408</f>
        <v>0</v>
      </c>
      <c r="E381" s="827">
        <f>'Раздел 1'!G408</f>
        <v>0</v>
      </c>
      <c r="F381" s="827">
        <f>'Раздел 1'!H408</f>
        <v>0</v>
      </c>
      <c r="G381" s="827">
        <f>'Раздел 1'!I408</f>
        <v>0</v>
      </c>
      <c r="H381" s="828" t="str">
        <f>'Раздел 1'!J408</f>
        <v>243</v>
      </c>
      <c r="I381" s="829" t="str">
        <f>'Раздел 1'!K408</f>
        <v>225.00.00</v>
      </c>
      <c r="J381" s="829" t="str">
        <f>'Раздел 1'!L408</f>
        <v>000</v>
      </c>
      <c r="K381" s="829" t="str">
        <f>'Раздел 1'!M408</f>
        <v>00.00.00</v>
      </c>
      <c r="L381" s="829" t="str">
        <f>'Раздел 1'!N408</f>
        <v>008.01.ХХХ</v>
      </c>
      <c r="M381" s="829" t="str">
        <f>'Раздел 1'!O408</f>
        <v>60.01.00</v>
      </c>
      <c r="N381" s="832">
        <f>'Раздел 1'!P408</f>
        <v>0</v>
      </c>
      <c r="O381" s="830">
        <v>0</v>
      </c>
      <c r="P381" s="831">
        <f t="shared" si="15"/>
        <v>0</v>
      </c>
      <c r="Q381" s="832">
        <f>'Раздел 1'!Q408</f>
        <v>0</v>
      </c>
      <c r="R381" s="833">
        <v>0</v>
      </c>
      <c r="S381" s="834">
        <f t="shared" si="16"/>
        <v>0</v>
      </c>
      <c r="T381" s="835">
        <f>'Раздел 1'!R408</f>
        <v>0</v>
      </c>
      <c r="U381" s="836">
        <v>0</v>
      </c>
      <c r="V381" s="837">
        <f t="shared" si="17"/>
        <v>0</v>
      </c>
      <c r="W381" s="838"/>
      <c r="X381" s="839"/>
      <c r="Y381" s="840"/>
    </row>
    <row r="382" spans="1:25" s="841" customFormat="1" ht="24.75" customHeight="1" x14ac:dyDescent="0.25">
      <c r="A382" s="842" t="str">
        <f>'Раздел 1'!C409</f>
        <v>925</v>
      </c>
      <c r="B382" s="827" t="str">
        <f>'Раздел 1'!D409</f>
        <v>07</v>
      </c>
      <c r="C382" s="827" t="str">
        <f>'Раздел 1'!E409</f>
        <v>02</v>
      </c>
      <c r="D382" s="827">
        <f>'Раздел 1'!F409</f>
        <v>0</v>
      </c>
      <c r="E382" s="827">
        <f>'Раздел 1'!G409</f>
        <v>0</v>
      </c>
      <c r="F382" s="827">
        <f>'Раздел 1'!H409</f>
        <v>0</v>
      </c>
      <c r="G382" s="827">
        <f>'Раздел 1'!I409</f>
        <v>0</v>
      </c>
      <c r="H382" s="828" t="str">
        <f>'Раздел 1'!J409</f>
        <v>243</v>
      </c>
      <c r="I382" s="829" t="str">
        <f>'Раздел 1'!K409</f>
        <v>225.00.00</v>
      </c>
      <c r="J382" s="829" t="str">
        <f>'Раздел 1'!L409</f>
        <v>000</v>
      </c>
      <c r="K382" s="829" t="str">
        <f>'Раздел 1'!M409</f>
        <v>00.00.00</v>
      </c>
      <c r="L382" s="829" t="str">
        <f>'Раздел 1'!N409</f>
        <v>020.00.ХХХ</v>
      </c>
      <c r="M382" s="829" t="str">
        <f>'Раздел 1'!O409</f>
        <v>60.01.00</v>
      </c>
      <c r="N382" s="832">
        <f>'Раздел 1'!P409</f>
        <v>0</v>
      </c>
      <c r="O382" s="830">
        <v>0</v>
      </c>
      <c r="P382" s="831">
        <f t="shared" si="15"/>
        <v>0</v>
      </c>
      <c r="Q382" s="832">
        <f>'Раздел 1'!Q409</f>
        <v>0</v>
      </c>
      <c r="R382" s="833">
        <v>0</v>
      </c>
      <c r="S382" s="834">
        <f t="shared" si="16"/>
        <v>0</v>
      </c>
      <c r="T382" s="835">
        <f>'Раздел 1'!R409</f>
        <v>0</v>
      </c>
      <c r="U382" s="836">
        <v>0</v>
      </c>
      <c r="V382" s="837">
        <f t="shared" si="17"/>
        <v>0</v>
      </c>
      <c r="W382" s="838"/>
      <c r="X382" s="839"/>
      <c r="Y382" s="840"/>
    </row>
    <row r="383" spans="1:25" s="841" customFormat="1" ht="24.75" customHeight="1" x14ac:dyDescent="0.25">
      <c r="A383" s="842" t="str">
        <f>'Раздел 1'!C410</f>
        <v>925</v>
      </c>
      <c r="B383" s="827" t="str">
        <f>'Раздел 1'!D410</f>
        <v>07</v>
      </c>
      <c r="C383" s="827" t="str">
        <f>'Раздел 1'!E410</f>
        <v>02</v>
      </c>
      <c r="D383" s="827">
        <f>'Раздел 1'!F410</f>
        <v>0</v>
      </c>
      <c r="E383" s="827">
        <f>'Раздел 1'!G410</f>
        <v>0</v>
      </c>
      <c r="F383" s="827">
        <f>'Раздел 1'!H410</f>
        <v>0</v>
      </c>
      <c r="G383" s="827">
        <f>'Раздел 1'!I410</f>
        <v>0</v>
      </c>
      <c r="H383" s="828" t="str">
        <f>'Раздел 1'!J410</f>
        <v>243</v>
      </c>
      <c r="I383" s="829" t="str">
        <f>'Раздел 1'!K410</f>
        <v>225.00.00</v>
      </c>
      <c r="J383" s="829" t="str">
        <f>'Раздел 1'!L410</f>
        <v>000</v>
      </c>
      <c r="K383" s="829" t="str">
        <f>'Раздел 1'!M410</f>
        <v>00.00.00</v>
      </c>
      <c r="L383" s="829" t="str">
        <f>'Раздел 1'!N410</f>
        <v>020.00.ХХХ</v>
      </c>
      <c r="M383" s="829" t="str">
        <f>'Раздел 1'!O410</f>
        <v>60.01.00</v>
      </c>
      <c r="N383" s="832">
        <f>'Раздел 1'!P410</f>
        <v>0</v>
      </c>
      <c r="O383" s="830">
        <v>0</v>
      </c>
      <c r="P383" s="831">
        <f t="shared" si="15"/>
        <v>0</v>
      </c>
      <c r="Q383" s="832">
        <f>'Раздел 1'!Q410</f>
        <v>0</v>
      </c>
      <c r="R383" s="833">
        <v>0</v>
      </c>
      <c r="S383" s="834">
        <f t="shared" si="16"/>
        <v>0</v>
      </c>
      <c r="T383" s="835">
        <f>'Раздел 1'!R410</f>
        <v>0</v>
      </c>
      <c r="U383" s="836">
        <v>0</v>
      </c>
      <c r="V383" s="837">
        <f t="shared" si="17"/>
        <v>0</v>
      </c>
      <c r="W383" s="838"/>
      <c r="X383" s="839"/>
      <c r="Y383" s="840"/>
    </row>
    <row r="384" spans="1:25" s="841" customFormat="1" ht="24.75" customHeight="1" x14ac:dyDescent="0.25">
      <c r="A384" s="842" t="str">
        <f>'Раздел 1'!C411</f>
        <v>925</v>
      </c>
      <c r="B384" s="827" t="str">
        <f>'Раздел 1'!D411</f>
        <v>07</v>
      </c>
      <c r="C384" s="827" t="str">
        <f>'Раздел 1'!E411</f>
        <v>02</v>
      </c>
      <c r="D384" s="827">
        <f>'Раздел 1'!F411</f>
        <v>0</v>
      </c>
      <c r="E384" s="827">
        <f>'Раздел 1'!G411</f>
        <v>0</v>
      </c>
      <c r="F384" s="827">
        <f>'Раздел 1'!H411</f>
        <v>0</v>
      </c>
      <c r="G384" s="827">
        <f>'Раздел 1'!I411</f>
        <v>0</v>
      </c>
      <c r="H384" s="828" t="str">
        <f>'Раздел 1'!J411</f>
        <v>243</v>
      </c>
      <c r="I384" s="829" t="str">
        <f>'Раздел 1'!K411</f>
        <v>225.00.00</v>
      </c>
      <c r="J384" s="829" t="str">
        <f>'Раздел 1'!L411</f>
        <v>000</v>
      </c>
      <c r="K384" s="829" t="str">
        <f>'Раздел 1'!M411</f>
        <v>00.00.00</v>
      </c>
      <c r="L384" s="829" t="str">
        <f>'Раздел 1'!N411</f>
        <v>020.00.ХХХ</v>
      </c>
      <c r="M384" s="829" t="str">
        <f>'Раздел 1'!O411</f>
        <v>60.01.00</v>
      </c>
      <c r="N384" s="832">
        <f>'Раздел 1'!P411</f>
        <v>0</v>
      </c>
      <c r="O384" s="830">
        <v>0</v>
      </c>
      <c r="P384" s="831">
        <f t="shared" si="15"/>
        <v>0</v>
      </c>
      <c r="Q384" s="832">
        <f>'Раздел 1'!Q411</f>
        <v>0</v>
      </c>
      <c r="R384" s="833">
        <v>0</v>
      </c>
      <c r="S384" s="834">
        <f t="shared" si="16"/>
        <v>0</v>
      </c>
      <c r="T384" s="835">
        <f>'Раздел 1'!R411</f>
        <v>0</v>
      </c>
      <c r="U384" s="836">
        <v>0</v>
      </c>
      <c r="V384" s="837">
        <f t="shared" si="17"/>
        <v>0</v>
      </c>
      <c r="W384" s="838"/>
      <c r="X384" s="839"/>
      <c r="Y384" s="840"/>
    </row>
    <row r="385" spans="1:25" s="841" customFormat="1" ht="24.75" customHeight="1" x14ac:dyDescent="0.25">
      <c r="A385" s="842" t="str">
        <f>'Раздел 1'!C412</f>
        <v>925</v>
      </c>
      <c r="B385" s="827" t="str">
        <f>'Раздел 1'!D412</f>
        <v>07</v>
      </c>
      <c r="C385" s="827" t="str">
        <f>'Раздел 1'!E412</f>
        <v>02</v>
      </c>
      <c r="D385" s="827" t="str">
        <f>'Раздел 1'!F412</f>
        <v>06</v>
      </c>
      <c r="E385" s="827" t="str">
        <f>'Раздел 1'!G412</f>
        <v>2</v>
      </c>
      <c r="F385" s="827" t="str">
        <f>'Раздел 1'!H412</f>
        <v>01</v>
      </c>
      <c r="G385" s="827" t="str">
        <f>'Раздел 1'!I412</f>
        <v>S0460</v>
      </c>
      <c r="H385" s="828" t="str">
        <f>'Раздел 1'!J412</f>
        <v>243</v>
      </c>
      <c r="I385" s="829" t="str">
        <f>'Раздел 1'!K412</f>
        <v>225.00.00</v>
      </c>
      <c r="J385" s="829" t="str">
        <f>'Раздел 1'!L412</f>
        <v>000</v>
      </c>
      <c r="K385" s="829" t="str">
        <f>'Раздел 1'!M412</f>
        <v>00.00.00</v>
      </c>
      <c r="L385" s="829" t="str">
        <f>'Раздел 1'!N412</f>
        <v>060.00.0004</v>
      </c>
      <c r="M385" s="829" t="str">
        <f>'Раздел 1'!O412</f>
        <v>60.01.00</v>
      </c>
      <c r="N385" s="832">
        <f>'Раздел 1'!P412</f>
        <v>0</v>
      </c>
      <c r="O385" s="830">
        <v>0</v>
      </c>
      <c r="P385" s="831">
        <f t="shared" si="15"/>
        <v>0</v>
      </c>
      <c r="Q385" s="832">
        <f>'Раздел 1'!Q412</f>
        <v>93400</v>
      </c>
      <c r="R385" s="833">
        <v>93400</v>
      </c>
      <c r="S385" s="834">
        <f t="shared" si="16"/>
        <v>0</v>
      </c>
      <c r="T385" s="835">
        <f>'Раздел 1'!R412</f>
        <v>0</v>
      </c>
      <c r="U385" s="836">
        <v>0</v>
      </c>
      <c r="V385" s="837">
        <f t="shared" si="17"/>
        <v>0</v>
      </c>
      <c r="W385" s="838"/>
      <c r="X385" s="839"/>
      <c r="Y385" s="840"/>
    </row>
    <row r="386" spans="1:25" s="841" customFormat="1" ht="24.75" customHeight="1" x14ac:dyDescent="0.25">
      <c r="A386" s="842" t="str">
        <f>'Раздел 1'!C413</f>
        <v>925</v>
      </c>
      <c r="B386" s="827" t="str">
        <f>'Раздел 1'!D413</f>
        <v>07</v>
      </c>
      <c r="C386" s="827" t="str">
        <f>'Раздел 1'!E413</f>
        <v>02</v>
      </c>
      <c r="D386" s="827">
        <f>'Раздел 1'!F413</f>
        <v>0</v>
      </c>
      <c r="E386" s="827">
        <f>'Раздел 1'!G413</f>
        <v>0</v>
      </c>
      <c r="F386" s="827">
        <f>'Раздел 1'!H413</f>
        <v>0</v>
      </c>
      <c r="G386" s="827">
        <f>'Раздел 1'!I413</f>
        <v>0</v>
      </c>
      <c r="H386" s="828" t="str">
        <f>'Раздел 1'!J413</f>
        <v>243</v>
      </c>
      <c r="I386" s="829" t="str">
        <f>'Раздел 1'!K413</f>
        <v>225.00.00</v>
      </c>
      <c r="J386" s="829" t="str">
        <f>'Раздел 1'!L413</f>
        <v>000</v>
      </c>
      <c r="K386" s="829" t="str">
        <f>'Раздел 1'!M413</f>
        <v>00.00.00</v>
      </c>
      <c r="L386" s="829" t="str">
        <f>'Раздел 1'!N413</f>
        <v>200.Х.ХХХ</v>
      </c>
      <c r="M386" s="829" t="str">
        <f>'Раздел 1'!O413</f>
        <v>60.01.00</v>
      </c>
      <c r="N386" s="832">
        <f>'Раздел 1'!P413</f>
        <v>0</v>
      </c>
      <c r="O386" s="830">
        <v>0</v>
      </c>
      <c r="P386" s="831">
        <f t="shared" si="15"/>
        <v>0</v>
      </c>
      <c r="Q386" s="832">
        <f>'Раздел 1'!Q413</f>
        <v>0</v>
      </c>
      <c r="R386" s="833">
        <v>0</v>
      </c>
      <c r="S386" s="834">
        <f t="shared" si="16"/>
        <v>0</v>
      </c>
      <c r="T386" s="835">
        <f>'Раздел 1'!R413</f>
        <v>0</v>
      </c>
      <c r="U386" s="836">
        <v>0</v>
      </c>
      <c r="V386" s="837">
        <f t="shared" si="17"/>
        <v>0</v>
      </c>
      <c r="W386" s="838"/>
      <c r="X386" s="839"/>
      <c r="Y386" s="840"/>
    </row>
    <row r="387" spans="1:25" s="841" customFormat="1" ht="24.75" customHeight="1" x14ac:dyDescent="0.25">
      <c r="A387" s="842" t="str">
        <f>'Раздел 1'!C414</f>
        <v>925</v>
      </c>
      <c r="B387" s="827" t="str">
        <f>'Раздел 1'!D414</f>
        <v>07</v>
      </c>
      <c r="C387" s="827" t="str">
        <f>'Раздел 1'!E414</f>
        <v>02</v>
      </c>
      <c r="D387" s="827">
        <f>'Раздел 1'!F414</f>
        <v>0</v>
      </c>
      <c r="E387" s="827">
        <f>'Раздел 1'!G414</f>
        <v>0</v>
      </c>
      <c r="F387" s="827">
        <f>'Раздел 1'!H414</f>
        <v>0</v>
      </c>
      <c r="G387" s="827">
        <f>'Раздел 1'!I414</f>
        <v>0</v>
      </c>
      <c r="H387" s="828" t="str">
        <f>'Раздел 1'!J414</f>
        <v>243</v>
      </c>
      <c r="I387" s="829" t="str">
        <f>'Раздел 1'!K414</f>
        <v>225.00.00</v>
      </c>
      <c r="J387" s="829" t="str">
        <f>'Раздел 1'!L414</f>
        <v>000</v>
      </c>
      <c r="K387" s="829" t="str">
        <f>'Раздел 1'!M414</f>
        <v>00.00.00</v>
      </c>
      <c r="L387" s="829" t="str">
        <f>'Раздел 1'!N414</f>
        <v>200.Х.ХХХ</v>
      </c>
      <c r="M387" s="829" t="str">
        <f>'Раздел 1'!O414</f>
        <v>60.03.00</v>
      </c>
      <c r="N387" s="832">
        <f>'Раздел 1'!P414</f>
        <v>0</v>
      </c>
      <c r="O387" s="830">
        <v>0</v>
      </c>
      <c r="P387" s="831">
        <f t="shared" si="15"/>
        <v>0</v>
      </c>
      <c r="Q387" s="832">
        <f>'Раздел 1'!Q414</f>
        <v>0</v>
      </c>
      <c r="R387" s="833">
        <v>0</v>
      </c>
      <c r="S387" s="834">
        <f t="shared" si="16"/>
        <v>0</v>
      </c>
      <c r="T387" s="835">
        <f>'Раздел 1'!R414</f>
        <v>0</v>
      </c>
      <c r="U387" s="836">
        <v>0</v>
      </c>
      <c r="V387" s="837">
        <f t="shared" si="17"/>
        <v>0</v>
      </c>
      <c r="W387" s="838"/>
      <c r="X387" s="839"/>
      <c r="Y387" s="840"/>
    </row>
    <row r="388" spans="1:25" s="841" customFormat="1" ht="24.75" customHeight="1" x14ac:dyDescent="0.25">
      <c r="A388" s="842" t="str">
        <f>'Раздел 1'!C415</f>
        <v>925</v>
      </c>
      <c r="B388" s="827" t="str">
        <f>'Раздел 1'!D415</f>
        <v>07</v>
      </c>
      <c r="C388" s="827" t="str">
        <f>'Раздел 1'!E415</f>
        <v>02</v>
      </c>
      <c r="D388" s="827">
        <f>'Раздел 1'!F415</f>
        <v>0</v>
      </c>
      <c r="E388" s="827">
        <f>'Раздел 1'!G415</f>
        <v>0</v>
      </c>
      <c r="F388" s="827">
        <f>'Раздел 1'!H415</f>
        <v>0</v>
      </c>
      <c r="G388" s="827">
        <f>'Раздел 1'!I415</f>
        <v>0</v>
      </c>
      <c r="H388" s="828" t="str">
        <f>'Раздел 1'!J415</f>
        <v>243</v>
      </c>
      <c r="I388" s="829" t="str">
        <f>'Раздел 1'!K415</f>
        <v>225.00.00</v>
      </c>
      <c r="J388" s="829" t="str">
        <f>'Раздел 1'!L415</f>
        <v>000</v>
      </c>
      <c r="K388" s="829" t="str">
        <f>'Раздел 1'!M415</f>
        <v>00.00.00</v>
      </c>
      <c r="L388" s="829" t="str">
        <f>'Раздел 1'!N415</f>
        <v>500.02.ХХХ</v>
      </c>
      <c r="M388" s="829" t="str">
        <f>'Раздел 1'!O415</f>
        <v>60.03.00</v>
      </c>
      <c r="N388" s="832">
        <f>'Раздел 1'!P415</f>
        <v>0</v>
      </c>
      <c r="O388" s="830">
        <v>0</v>
      </c>
      <c r="P388" s="831">
        <f t="shared" si="15"/>
        <v>0</v>
      </c>
      <c r="Q388" s="832">
        <f>'Раздел 1'!Q415</f>
        <v>0</v>
      </c>
      <c r="R388" s="833">
        <v>0</v>
      </c>
      <c r="S388" s="834">
        <f t="shared" si="16"/>
        <v>0</v>
      </c>
      <c r="T388" s="835">
        <f>'Раздел 1'!R415</f>
        <v>0</v>
      </c>
      <c r="U388" s="836">
        <v>0</v>
      </c>
      <c r="V388" s="837">
        <f t="shared" si="17"/>
        <v>0</v>
      </c>
      <c r="W388" s="838"/>
      <c r="X388" s="839"/>
      <c r="Y388" s="840"/>
    </row>
    <row r="389" spans="1:25" s="841" customFormat="1" ht="24.75" customHeight="1" x14ac:dyDescent="0.25">
      <c r="A389" s="842" t="str">
        <f>'Раздел 1'!C416</f>
        <v>925</v>
      </c>
      <c r="B389" s="827" t="str">
        <f>'Раздел 1'!D416</f>
        <v>07</v>
      </c>
      <c r="C389" s="827" t="str">
        <f>'Раздел 1'!E416</f>
        <v>02</v>
      </c>
      <c r="D389" s="827">
        <f>'Раздел 1'!F416</f>
        <v>0</v>
      </c>
      <c r="E389" s="827">
        <f>'Раздел 1'!G416</f>
        <v>0</v>
      </c>
      <c r="F389" s="827">
        <f>'Раздел 1'!H416</f>
        <v>0</v>
      </c>
      <c r="G389" s="827">
        <f>'Раздел 1'!I416</f>
        <v>0</v>
      </c>
      <c r="H389" s="828" t="str">
        <f>'Раздел 1'!J416</f>
        <v>243</v>
      </c>
      <c r="I389" s="829" t="str">
        <f>'Раздел 1'!K416</f>
        <v>225.00.00</v>
      </c>
      <c r="J389" s="829" t="str">
        <f>'Раздел 1'!L416</f>
        <v>000</v>
      </c>
      <c r="K389" s="829" t="str">
        <f>'Раздел 1'!M416</f>
        <v>00.00.00</v>
      </c>
      <c r="L389" s="829" t="str">
        <f>'Раздел 1'!N416</f>
        <v>500.02.ХХХ</v>
      </c>
      <c r="M389" s="829" t="str">
        <f>'Раздел 1'!O416</f>
        <v>60.03.00</v>
      </c>
      <c r="N389" s="832">
        <f>'Раздел 1'!P416</f>
        <v>0</v>
      </c>
      <c r="O389" s="830">
        <v>0</v>
      </c>
      <c r="P389" s="831">
        <f t="shared" si="15"/>
        <v>0</v>
      </c>
      <c r="Q389" s="832">
        <f>'Раздел 1'!Q416</f>
        <v>0</v>
      </c>
      <c r="R389" s="833">
        <v>0</v>
      </c>
      <c r="S389" s="834">
        <f t="shared" si="16"/>
        <v>0</v>
      </c>
      <c r="T389" s="835">
        <f>'Раздел 1'!R416</f>
        <v>0</v>
      </c>
      <c r="U389" s="836">
        <v>0</v>
      </c>
      <c r="V389" s="837">
        <f t="shared" si="17"/>
        <v>0</v>
      </c>
      <c r="W389" s="838"/>
      <c r="X389" s="839"/>
      <c r="Y389" s="840"/>
    </row>
    <row r="390" spans="1:25" s="841" customFormat="1" ht="24.75" customHeight="1" x14ac:dyDescent="0.25">
      <c r="A390" s="842" t="str">
        <f>'Раздел 1'!C417</f>
        <v>925</v>
      </c>
      <c r="B390" s="827" t="str">
        <f>'Раздел 1'!D417</f>
        <v>07</v>
      </c>
      <c r="C390" s="827" t="str">
        <f>'Раздел 1'!E417</f>
        <v>02</v>
      </c>
      <c r="D390" s="827" t="str">
        <f>'Раздел 1'!F417</f>
        <v>06</v>
      </c>
      <c r="E390" s="827" t="str">
        <f>'Раздел 1'!G417</f>
        <v>2</v>
      </c>
      <c r="F390" s="827" t="str">
        <f>'Раздел 1'!H417</f>
        <v>01</v>
      </c>
      <c r="G390" s="827" t="str">
        <f>'Раздел 1'!I417</f>
        <v>S0460</v>
      </c>
      <c r="H390" s="828" t="str">
        <f>'Раздел 1'!J417</f>
        <v>243</v>
      </c>
      <c r="I390" s="829" t="str">
        <f>'Раздел 1'!K417</f>
        <v>225.00.00</v>
      </c>
      <c r="J390" s="829" t="str">
        <f>'Раздел 1'!L417</f>
        <v>000</v>
      </c>
      <c r="K390" s="829" t="str">
        <f>'Раздел 1'!M417</f>
        <v>00.00.00</v>
      </c>
      <c r="L390" s="829" t="str">
        <f>'Раздел 1'!N417</f>
        <v>500.03.0002</v>
      </c>
      <c r="M390" s="829" t="str">
        <f>'Раздел 1'!O417</f>
        <v>60.03.00</v>
      </c>
      <c r="N390" s="832">
        <f>'Раздел 1'!P417</f>
        <v>0</v>
      </c>
      <c r="O390" s="830">
        <v>0</v>
      </c>
      <c r="P390" s="831">
        <f t="shared" si="15"/>
        <v>0</v>
      </c>
      <c r="Q390" s="832">
        <f>'Раздел 1'!Q417</f>
        <v>1774000</v>
      </c>
      <c r="R390" s="833">
        <v>1774000</v>
      </c>
      <c r="S390" s="834">
        <f t="shared" si="16"/>
        <v>0</v>
      </c>
      <c r="T390" s="835">
        <f>'Раздел 1'!R417</f>
        <v>0</v>
      </c>
      <c r="U390" s="836">
        <v>0</v>
      </c>
      <c r="V390" s="837">
        <f t="shared" si="17"/>
        <v>0</v>
      </c>
      <c r="W390" s="838"/>
      <c r="X390" s="839"/>
      <c r="Y390" s="840"/>
    </row>
    <row r="391" spans="1:25" s="841" customFormat="1" ht="24.75" customHeight="1" x14ac:dyDescent="0.25">
      <c r="A391" s="842" t="str">
        <f>'Раздел 1'!C418</f>
        <v>925</v>
      </c>
      <c r="B391" s="827" t="str">
        <f>'Раздел 1'!D418</f>
        <v>07</v>
      </c>
      <c r="C391" s="827" t="str">
        <f>'Раздел 1'!E418</f>
        <v>02</v>
      </c>
      <c r="D391" s="827">
        <f>'Раздел 1'!F418</f>
        <v>0</v>
      </c>
      <c r="E391" s="827">
        <f>'Раздел 1'!G418</f>
        <v>0</v>
      </c>
      <c r="F391" s="827">
        <f>'Раздел 1'!H418</f>
        <v>0</v>
      </c>
      <c r="G391" s="827">
        <f>'Раздел 1'!I418</f>
        <v>0</v>
      </c>
      <c r="H391" s="828" t="str">
        <f>'Раздел 1'!J418</f>
        <v>243</v>
      </c>
      <c r="I391" s="829" t="str">
        <f>'Раздел 1'!K418</f>
        <v>225.00.00</v>
      </c>
      <c r="J391" s="829" t="str">
        <f>'Раздел 1'!L418</f>
        <v>000</v>
      </c>
      <c r="K391" s="829" t="str">
        <f>'Раздел 1'!M418</f>
        <v>00.00.00</v>
      </c>
      <c r="L391" s="829" t="str">
        <f>'Раздел 1'!N418</f>
        <v>500.Х.ХХХ</v>
      </c>
      <c r="M391" s="829" t="str">
        <f>'Раздел 1'!O418</f>
        <v>60.03.00</v>
      </c>
      <c r="N391" s="832">
        <f>'Раздел 1'!P418</f>
        <v>0</v>
      </c>
      <c r="O391" s="830">
        <v>0</v>
      </c>
      <c r="P391" s="831">
        <f t="shared" si="15"/>
        <v>0</v>
      </c>
      <c r="Q391" s="832">
        <f>'Раздел 1'!Q418</f>
        <v>0</v>
      </c>
      <c r="R391" s="833">
        <v>0</v>
      </c>
      <c r="S391" s="834">
        <f t="shared" si="16"/>
        <v>0</v>
      </c>
      <c r="T391" s="835">
        <f>'Раздел 1'!R418</f>
        <v>0</v>
      </c>
      <c r="U391" s="836">
        <v>0</v>
      </c>
      <c r="V391" s="837">
        <f t="shared" si="17"/>
        <v>0</v>
      </c>
      <c r="W391" s="838"/>
      <c r="X391" s="839"/>
      <c r="Y391" s="840"/>
    </row>
    <row r="392" spans="1:25" s="841" customFormat="1" ht="24.75" customHeight="1" x14ac:dyDescent="0.25">
      <c r="A392" s="842" t="str">
        <f>'Раздел 1'!C419</f>
        <v>925</v>
      </c>
      <c r="B392" s="827" t="str">
        <f>'Раздел 1'!D419</f>
        <v>07</v>
      </c>
      <c r="C392" s="827" t="str">
        <f>'Раздел 1'!E419</f>
        <v>02</v>
      </c>
      <c r="D392" s="827">
        <f>'Раздел 1'!F419</f>
        <v>0</v>
      </c>
      <c r="E392" s="827">
        <f>'Раздел 1'!G419</f>
        <v>0</v>
      </c>
      <c r="F392" s="827">
        <f>'Раздел 1'!H419</f>
        <v>0</v>
      </c>
      <c r="G392" s="827">
        <f>'Раздел 1'!I419</f>
        <v>0</v>
      </c>
      <c r="H392" s="828" t="str">
        <f>'Раздел 1'!J419</f>
        <v>243</v>
      </c>
      <c r="I392" s="829" t="str">
        <f>'Раздел 1'!K419</f>
        <v>225.00.00</v>
      </c>
      <c r="J392" s="829" t="str">
        <f>'Раздел 1'!L419</f>
        <v>000</v>
      </c>
      <c r="K392" s="829" t="str">
        <f>'Раздел 1'!M419</f>
        <v>00.00.00</v>
      </c>
      <c r="L392" s="829" t="str">
        <f>'Раздел 1'!N419</f>
        <v>500.Х.ХХХ</v>
      </c>
      <c r="M392" s="829" t="str">
        <f>'Раздел 1'!O419</f>
        <v>60.03.00</v>
      </c>
      <c r="N392" s="832">
        <f>'Раздел 1'!P419</f>
        <v>0</v>
      </c>
      <c r="O392" s="830">
        <v>0</v>
      </c>
      <c r="P392" s="831">
        <f t="shared" si="15"/>
        <v>0</v>
      </c>
      <c r="Q392" s="832">
        <f>'Раздел 1'!Q419</f>
        <v>0</v>
      </c>
      <c r="R392" s="833">
        <v>0</v>
      </c>
      <c r="S392" s="834">
        <f t="shared" si="16"/>
        <v>0</v>
      </c>
      <c r="T392" s="835">
        <f>'Раздел 1'!R419</f>
        <v>0</v>
      </c>
      <c r="U392" s="836">
        <v>0</v>
      </c>
      <c r="V392" s="837">
        <f t="shared" si="17"/>
        <v>0</v>
      </c>
      <c r="W392" s="838"/>
      <c r="X392" s="839"/>
      <c r="Y392" s="840"/>
    </row>
    <row r="393" spans="1:25" s="841" customFormat="1" ht="24.75" customHeight="1" x14ac:dyDescent="0.25">
      <c r="A393" s="842" t="str">
        <f>'Раздел 1'!C420</f>
        <v>925</v>
      </c>
      <c r="B393" s="827" t="str">
        <f>'Раздел 1'!D420</f>
        <v>07</v>
      </c>
      <c r="C393" s="827" t="str">
        <f>'Раздел 1'!E420</f>
        <v>02</v>
      </c>
      <c r="D393" s="827" t="str">
        <f>'Раздел 1'!F420</f>
        <v>02</v>
      </c>
      <c r="E393" s="827" t="str">
        <f>'Раздел 1'!G420</f>
        <v>1</v>
      </c>
      <c r="F393" s="827" t="str">
        <f>'Раздел 1'!H420</f>
        <v>02</v>
      </c>
      <c r="G393" s="827" t="str">
        <f>'Раздел 1'!I420</f>
        <v>00590</v>
      </c>
      <c r="H393" s="828" t="str">
        <f>'Раздел 1'!J420</f>
        <v>243</v>
      </c>
      <c r="I393" s="829" t="str">
        <f>'Раздел 1'!K420</f>
        <v>226.00.00</v>
      </c>
      <c r="J393" s="829" t="str">
        <f>'Раздел 1'!L420</f>
        <v>000</v>
      </c>
      <c r="K393" s="829" t="str">
        <f>'Раздел 1'!M420</f>
        <v>00.00.00</v>
      </c>
      <c r="L393" s="829" t="str">
        <f>'Раздел 1'!N420</f>
        <v>х</v>
      </c>
      <c r="M393" s="829" t="str">
        <f>'Раздел 1'!O420</f>
        <v>20.00.02</v>
      </c>
      <c r="N393" s="832">
        <f>'Раздел 1'!P420</f>
        <v>0</v>
      </c>
      <c r="O393" s="830">
        <v>0</v>
      </c>
      <c r="P393" s="831">
        <f t="shared" si="15"/>
        <v>0</v>
      </c>
      <c r="Q393" s="832">
        <f>'Раздел 1'!Q420</f>
        <v>0</v>
      </c>
      <c r="R393" s="833">
        <v>0</v>
      </c>
      <c r="S393" s="834">
        <f t="shared" si="16"/>
        <v>0</v>
      </c>
      <c r="T393" s="835">
        <f>'Раздел 1'!R420</f>
        <v>0</v>
      </c>
      <c r="U393" s="836">
        <v>0</v>
      </c>
      <c r="V393" s="837">
        <f t="shared" si="17"/>
        <v>0</v>
      </c>
      <c r="W393" s="838"/>
      <c r="X393" s="839"/>
      <c r="Y393" s="840"/>
    </row>
    <row r="394" spans="1:25" s="841" customFormat="1" ht="24.75" customHeight="1" x14ac:dyDescent="0.25">
      <c r="A394" s="842" t="str">
        <f>'Раздел 1'!C421</f>
        <v>925</v>
      </c>
      <c r="B394" s="827" t="str">
        <f>'Раздел 1'!D421</f>
        <v>07</v>
      </c>
      <c r="C394" s="827" t="str">
        <f>'Раздел 1'!E421</f>
        <v>02</v>
      </c>
      <c r="D394" s="827" t="str">
        <f>'Раздел 1'!F421</f>
        <v>02</v>
      </c>
      <c r="E394" s="827" t="str">
        <f>'Раздел 1'!G421</f>
        <v>1</v>
      </c>
      <c r="F394" s="827" t="str">
        <f>'Раздел 1'!H421</f>
        <v>02</v>
      </c>
      <c r="G394" s="827" t="str">
        <f>'Раздел 1'!I421</f>
        <v>00590</v>
      </c>
      <c r="H394" s="828" t="str">
        <f>'Раздел 1'!J421</f>
        <v>243</v>
      </c>
      <c r="I394" s="829" t="str">
        <f>'Раздел 1'!K421</f>
        <v>226.00.00</v>
      </c>
      <c r="J394" s="829" t="str">
        <f>'Раздел 1'!L421</f>
        <v>001</v>
      </c>
      <c r="K394" s="829" t="str">
        <f>'Раздел 1'!M421</f>
        <v>00.00.00</v>
      </c>
      <c r="L394" s="829" t="str">
        <f>'Раздел 1'!N421</f>
        <v>х</v>
      </c>
      <c r="M394" s="829" t="str">
        <f>'Раздел 1'!O421</f>
        <v>20.00.02</v>
      </c>
      <c r="N394" s="832">
        <f>'Раздел 1'!P421</f>
        <v>0</v>
      </c>
      <c r="O394" s="830">
        <v>0</v>
      </c>
      <c r="P394" s="831">
        <f t="shared" ref="P394:P457" si="18">N394-O394</f>
        <v>0</v>
      </c>
      <c r="Q394" s="832">
        <f>'Раздел 1'!Q421</f>
        <v>0</v>
      </c>
      <c r="R394" s="833">
        <v>0</v>
      </c>
      <c r="S394" s="834">
        <f t="shared" ref="S394:S457" si="19">Q394-R394</f>
        <v>0</v>
      </c>
      <c r="T394" s="835">
        <f>'Раздел 1'!R421</f>
        <v>0</v>
      </c>
      <c r="U394" s="836">
        <v>0</v>
      </c>
      <c r="V394" s="837">
        <f t="shared" ref="V394:V457" si="20">T394-U394</f>
        <v>0</v>
      </c>
      <c r="W394" s="838"/>
      <c r="X394" s="839"/>
      <c r="Y394" s="840"/>
    </row>
    <row r="395" spans="1:25" s="841" customFormat="1" ht="24.75" customHeight="1" x14ac:dyDescent="0.25">
      <c r="A395" s="842" t="str">
        <f>'Раздел 1'!C422</f>
        <v>925</v>
      </c>
      <c r="B395" s="827" t="str">
        <f>'Раздел 1'!D422</f>
        <v>07</v>
      </c>
      <c r="C395" s="827" t="str">
        <f>'Раздел 1'!E422</f>
        <v>02</v>
      </c>
      <c r="D395" s="827" t="str">
        <f>'Раздел 1'!F422</f>
        <v>02</v>
      </c>
      <c r="E395" s="827" t="str">
        <f>'Раздел 1'!G422</f>
        <v>1</v>
      </c>
      <c r="F395" s="827" t="str">
        <f>'Раздел 1'!H422</f>
        <v>02</v>
      </c>
      <c r="G395" s="827" t="str">
        <f>'Раздел 1'!I422</f>
        <v>00590</v>
      </c>
      <c r="H395" s="828" t="str">
        <f>'Раздел 1'!J422</f>
        <v>243</v>
      </c>
      <c r="I395" s="829" t="str">
        <f>'Раздел 1'!K422</f>
        <v>226.00.00</v>
      </c>
      <c r="J395" s="829" t="str">
        <f>'Раздел 1'!L422</f>
        <v>000</v>
      </c>
      <c r="K395" s="829" t="str">
        <f>'Раздел 1'!M422</f>
        <v>00.00.00</v>
      </c>
      <c r="L395" s="829" t="str">
        <f>'Раздел 1'!N422</f>
        <v>х</v>
      </c>
      <c r="M395" s="829" t="str">
        <f>'Раздел 1'!O422</f>
        <v>20.00.03</v>
      </c>
      <c r="N395" s="832">
        <f>'Раздел 1'!P422</f>
        <v>0</v>
      </c>
      <c r="O395" s="830">
        <v>0</v>
      </c>
      <c r="P395" s="831">
        <f t="shared" si="18"/>
        <v>0</v>
      </c>
      <c r="Q395" s="832">
        <f>'Раздел 1'!Q422</f>
        <v>0</v>
      </c>
      <c r="R395" s="833">
        <v>0</v>
      </c>
      <c r="S395" s="834">
        <f t="shared" si="19"/>
        <v>0</v>
      </c>
      <c r="T395" s="835">
        <f>'Раздел 1'!R422</f>
        <v>0</v>
      </c>
      <c r="U395" s="836">
        <v>0</v>
      </c>
      <c r="V395" s="837">
        <f t="shared" si="20"/>
        <v>0</v>
      </c>
      <c r="W395" s="838"/>
      <c r="X395" s="839"/>
      <c r="Y395" s="840"/>
    </row>
    <row r="396" spans="1:25" s="841" customFormat="1" ht="24.75" customHeight="1" x14ac:dyDescent="0.25">
      <c r="A396" s="842" t="str">
        <f>'Раздел 1'!C423</f>
        <v>925</v>
      </c>
      <c r="B396" s="827" t="str">
        <f>'Раздел 1'!D423</f>
        <v>07</v>
      </c>
      <c r="C396" s="827" t="str">
        <f>'Раздел 1'!E423</f>
        <v>02</v>
      </c>
      <c r="D396" s="827" t="str">
        <f>'Раздел 1'!F423</f>
        <v>02</v>
      </c>
      <c r="E396" s="827" t="str">
        <f>'Раздел 1'!G423</f>
        <v>1</v>
      </c>
      <c r="F396" s="827" t="str">
        <f>'Раздел 1'!H423</f>
        <v>02</v>
      </c>
      <c r="G396" s="827" t="str">
        <f>'Раздел 1'!I423</f>
        <v>00590</v>
      </c>
      <c r="H396" s="828" t="str">
        <f>'Раздел 1'!J423</f>
        <v>243</v>
      </c>
      <c r="I396" s="829" t="str">
        <f>'Раздел 1'!K423</f>
        <v>226.00.00</v>
      </c>
      <c r="J396" s="829" t="str">
        <f>'Раздел 1'!L423</f>
        <v>000</v>
      </c>
      <c r="K396" s="829" t="str">
        <f>'Раздел 1'!M423</f>
        <v>00.00.00</v>
      </c>
      <c r="L396" s="829" t="str">
        <f>'Раздел 1'!N423</f>
        <v>х</v>
      </c>
      <c r="M396" s="829" t="str">
        <f>'Раздел 1'!O423</f>
        <v>20.00.04</v>
      </c>
      <c r="N396" s="832">
        <f>'Раздел 1'!P423</f>
        <v>0</v>
      </c>
      <c r="O396" s="830">
        <v>0</v>
      </c>
      <c r="P396" s="831">
        <f t="shared" si="18"/>
        <v>0</v>
      </c>
      <c r="Q396" s="832">
        <f>'Раздел 1'!Q423</f>
        <v>0</v>
      </c>
      <c r="R396" s="833">
        <v>0</v>
      </c>
      <c r="S396" s="834">
        <f t="shared" si="19"/>
        <v>0</v>
      </c>
      <c r="T396" s="835">
        <f>'Раздел 1'!R423</f>
        <v>0</v>
      </c>
      <c r="U396" s="836">
        <v>0</v>
      </c>
      <c r="V396" s="837">
        <f t="shared" si="20"/>
        <v>0</v>
      </c>
      <c r="W396" s="838"/>
      <c r="X396" s="839"/>
      <c r="Y396" s="840"/>
    </row>
    <row r="397" spans="1:25" s="841" customFormat="1" ht="24.75" customHeight="1" x14ac:dyDescent="0.25">
      <c r="A397" s="842" t="str">
        <f>'Раздел 1'!C424</f>
        <v>925</v>
      </c>
      <c r="B397" s="827" t="str">
        <f>'Раздел 1'!D424</f>
        <v>07</v>
      </c>
      <c r="C397" s="827" t="str">
        <f>'Раздел 1'!E424</f>
        <v>02</v>
      </c>
      <c r="D397" s="827" t="str">
        <f>'Раздел 1'!F424</f>
        <v>02</v>
      </c>
      <c r="E397" s="827" t="str">
        <f>'Раздел 1'!G424</f>
        <v>1</v>
      </c>
      <c r="F397" s="827" t="str">
        <f>'Раздел 1'!H424</f>
        <v>02</v>
      </c>
      <c r="G397" s="827" t="str">
        <f>'Раздел 1'!I424</f>
        <v>00590</v>
      </c>
      <c r="H397" s="828" t="str">
        <f>'Раздел 1'!J424</f>
        <v>243</v>
      </c>
      <c r="I397" s="829" t="str">
        <f>'Раздел 1'!K424</f>
        <v>226.00.00</v>
      </c>
      <c r="J397" s="829" t="str">
        <f>'Раздел 1'!L424</f>
        <v>000</v>
      </c>
      <c r="K397" s="829" t="str">
        <f>'Раздел 1'!M424</f>
        <v>00.00.00</v>
      </c>
      <c r="L397" s="829" t="str">
        <f>'Раздел 1'!N424</f>
        <v>001.99.0001</v>
      </c>
      <c r="M397" s="829" t="str">
        <f>'Раздел 1'!O424</f>
        <v>50.01.00</v>
      </c>
      <c r="N397" s="832">
        <f>'Раздел 1'!P424</f>
        <v>0</v>
      </c>
      <c r="O397" s="830">
        <v>0</v>
      </c>
      <c r="P397" s="831">
        <f t="shared" si="18"/>
        <v>0</v>
      </c>
      <c r="Q397" s="832">
        <f>'Раздел 1'!Q424</f>
        <v>0</v>
      </c>
      <c r="R397" s="833">
        <v>0</v>
      </c>
      <c r="S397" s="834">
        <f t="shared" si="19"/>
        <v>0</v>
      </c>
      <c r="T397" s="835">
        <f>'Раздел 1'!R424</f>
        <v>0</v>
      </c>
      <c r="U397" s="836">
        <v>0</v>
      </c>
      <c r="V397" s="837">
        <f t="shared" si="20"/>
        <v>0</v>
      </c>
      <c r="W397" s="838"/>
      <c r="X397" s="839"/>
      <c r="Y397" s="840"/>
    </row>
    <row r="398" spans="1:25" s="841" customFormat="1" ht="24.75" customHeight="1" x14ac:dyDescent="0.25">
      <c r="A398" s="842" t="str">
        <f>'Раздел 1'!C425</f>
        <v>925</v>
      </c>
      <c r="B398" s="827" t="str">
        <f>'Раздел 1'!D425</f>
        <v>07</v>
      </c>
      <c r="C398" s="827" t="str">
        <f>'Раздел 1'!E425</f>
        <v>02</v>
      </c>
      <c r="D398" s="827" t="str">
        <f>'Раздел 1'!F425</f>
        <v>02</v>
      </c>
      <c r="E398" s="827" t="str">
        <f>'Раздел 1'!G425</f>
        <v>1</v>
      </c>
      <c r="F398" s="827" t="str">
        <f>'Раздел 1'!H425</f>
        <v>02</v>
      </c>
      <c r="G398" s="827" t="str">
        <f>'Раздел 1'!I425</f>
        <v>00590</v>
      </c>
      <c r="H398" s="828" t="str">
        <f>'Раздел 1'!J425</f>
        <v>243</v>
      </c>
      <c r="I398" s="829" t="str">
        <f>'Раздел 1'!K425</f>
        <v>226.00.00</v>
      </c>
      <c r="J398" s="829" t="str">
        <f>'Раздел 1'!L425</f>
        <v>001</v>
      </c>
      <c r="K398" s="829" t="str">
        <f>'Раздел 1'!M425</f>
        <v>00.00.00</v>
      </c>
      <c r="L398" s="829" t="str">
        <f>'Раздел 1'!N425</f>
        <v>х</v>
      </c>
      <c r="M398" s="829" t="str">
        <f>'Раздел 1'!O425</f>
        <v>50.01.00</v>
      </c>
      <c r="N398" s="832">
        <f>'Раздел 1'!P425</f>
        <v>0</v>
      </c>
      <c r="O398" s="830">
        <v>0</v>
      </c>
      <c r="P398" s="831">
        <f t="shared" si="18"/>
        <v>0</v>
      </c>
      <c r="Q398" s="832">
        <f>'Раздел 1'!Q425</f>
        <v>0</v>
      </c>
      <c r="R398" s="833">
        <v>0</v>
      </c>
      <c r="S398" s="834">
        <f t="shared" si="19"/>
        <v>0</v>
      </c>
      <c r="T398" s="835">
        <f>'Раздел 1'!R425</f>
        <v>0</v>
      </c>
      <c r="U398" s="836">
        <v>0</v>
      </c>
      <c r="V398" s="837">
        <f t="shared" si="20"/>
        <v>0</v>
      </c>
      <c r="W398" s="838"/>
      <c r="X398" s="839"/>
      <c r="Y398" s="840"/>
    </row>
    <row r="399" spans="1:25" s="841" customFormat="1" ht="24.75" customHeight="1" x14ac:dyDescent="0.25">
      <c r="A399" s="842" t="str">
        <f>'Раздел 1'!C426</f>
        <v>925</v>
      </c>
      <c r="B399" s="827" t="str">
        <f>'Раздел 1'!D426</f>
        <v>07</v>
      </c>
      <c r="C399" s="827" t="str">
        <f>'Раздел 1'!E426</f>
        <v>02</v>
      </c>
      <c r="D399" s="827" t="str">
        <f>'Раздел 1'!F426</f>
        <v>02</v>
      </c>
      <c r="E399" s="827" t="str">
        <f>'Раздел 1'!G426</f>
        <v>1</v>
      </c>
      <c r="F399" s="827" t="str">
        <f>'Раздел 1'!H426</f>
        <v>02</v>
      </c>
      <c r="G399" s="827" t="str">
        <f>'Раздел 1'!I426</f>
        <v>09020</v>
      </c>
      <c r="H399" s="828" t="str">
        <f>'Раздел 1'!J426</f>
        <v>243</v>
      </c>
      <c r="I399" s="829" t="str">
        <f>'Раздел 1'!K426</f>
        <v>226.00.00</v>
      </c>
      <c r="J399" s="829" t="str">
        <f>'Раздел 1'!L426</f>
        <v>000</v>
      </c>
      <c r="K399" s="829" t="str">
        <f>'Раздел 1'!M426</f>
        <v>00.00.00</v>
      </c>
      <c r="L399" s="829" t="str">
        <f>'Раздел 1'!N426</f>
        <v>003.01.0033</v>
      </c>
      <c r="M399" s="829" t="str">
        <f>'Раздел 1'!O426</f>
        <v>60.01.00</v>
      </c>
      <c r="N399" s="832">
        <f>'Раздел 1'!P426</f>
        <v>0</v>
      </c>
      <c r="O399" s="830">
        <v>0</v>
      </c>
      <c r="P399" s="831">
        <f t="shared" si="18"/>
        <v>0</v>
      </c>
      <c r="Q399" s="832">
        <f>'Раздел 1'!Q426</f>
        <v>0</v>
      </c>
      <c r="R399" s="833">
        <v>0</v>
      </c>
      <c r="S399" s="834">
        <f t="shared" si="19"/>
        <v>0</v>
      </c>
      <c r="T399" s="835">
        <f>'Раздел 1'!R426</f>
        <v>0</v>
      </c>
      <c r="U399" s="836">
        <v>0</v>
      </c>
      <c r="V399" s="837">
        <f t="shared" si="20"/>
        <v>0</v>
      </c>
      <c r="W399" s="838"/>
      <c r="X399" s="839"/>
      <c r="Y399" s="840"/>
    </row>
    <row r="400" spans="1:25" s="841" customFormat="1" ht="24.75" customHeight="1" x14ac:dyDescent="0.25">
      <c r="A400" s="842" t="str">
        <f>'Раздел 1'!C427</f>
        <v>925</v>
      </c>
      <c r="B400" s="827" t="str">
        <f>'Раздел 1'!D427</f>
        <v>07</v>
      </c>
      <c r="C400" s="827" t="str">
        <f>'Раздел 1'!E427</f>
        <v>02</v>
      </c>
      <c r="D400" s="827" t="str">
        <f>'Раздел 1'!F427</f>
        <v>02</v>
      </c>
      <c r="E400" s="827" t="str">
        <f>'Раздел 1'!G427</f>
        <v>1</v>
      </c>
      <c r="F400" s="827" t="str">
        <f>'Раздел 1'!H427</f>
        <v>02</v>
      </c>
      <c r="G400" s="827" t="str">
        <f>'Раздел 1'!I427</f>
        <v>09020</v>
      </c>
      <c r="H400" s="828" t="str">
        <f>'Раздел 1'!J427</f>
        <v>243</v>
      </c>
      <c r="I400" s="829" t="str">
        <f>'Раздел 1'!K427</f>
        <v>226.00.00</v>
      </c>
      <c r="J400" s="829" t="str">
        <f>'Раздел 1'!L427</f>
        <v>000</v>
      </c>
      <c r="K400" s="829" t="str">
        <f>'Раздел 1'!M427</f>
        <v>00.00.00</v>
      </c>
      <c r="L400" s="829" t="str">
        <f>'Раздел 1'!N427</f>
        <v>003.01.0041</v>
      </c>
      <c r="M400" s="829" t="str">
        <f>'Раздел 1'!O427</f>
        <v>60.01.00</v>
      </c>
      <c r="N400" s="832">
        <f>'Раздел 1'!P427</f>
        <v>0</v>
      </c>
      <c r="O400" s="830">
        <v>0</v>
      </c>
      <c r="P400" s="831">
        <f t="shared" si="18"/>
        <v>0</v>
      </c>
      <c r="Q400" s="832">
        <f>'Раздел 1'!Q427</f>
        <v>0</v>
      </c>
      <c r="R400" s="833">
        <v>0</v>
      </c>
      <c r="S400" s="834">
        <f t="shared" si="19"/>
        <v>0</v>
      </c>
      <c r="T400" s="835">
        <f>'Раздел 1'!R427</f>
        <v>0</v>
      </c>
      <c r="U400" s="836">
        <v>0</v>
      </c>
      <c r="V400" s="837">
        <f t="shared" si="20"/>
        <v>0</v>
      </c>
      <c r="W400" s="838"/>
      <c r="X400" s="839"/>
      <c r="Y400" s="840"/>
    </row>
    <row r="401" spans="1:25" s="841" customFormat="1" ht="24.75" customHeight="1" x14ac:dyDescent="0.25">
      <c r="A401" s="842" t="str">
        <f>'Раздел 1'!C428</f>
        <v>925</v>
      </c>
      <c r="B401" s="827" t="str">
        <f>'Раздел 1'!D428</f>
        <v>07</v>
      </c>
      <c r="C401" s="827" t="str">
        <f>'Раздел 1'!E428</f>
        <v>02</v>
      </c>
      <c r="D401" s="827">
        <f>'Раздел 1'!F428</f>
        <v>0</v>
      </c>
      <c r="E401" s="827">
        <f>'Раздел 1'!G428</f>
        <v>0</v>
      </c>
      <c r="F401" s="827">
        <f>'Раздел 1'!H428</f>
        <v>0</v>
      </c>
      <c r="G401" s="827">
        <f>'Раздел 1'!I428</f>
        <v>0</v>
      </c>
      <c r="H401" s="828" t="str">
        <f>'Раздел 1'!J428</f>
        <v>243</v>
      </c>
      <c r="I401" s="829" t="str">
        <f>'Раздел 1'!K428</f>
        <v>226.00.00</v>
      </c>
      <c r="J401" s="829" t="str">
        <f>'Раздел 1'!L428</f>
        <v>000</v>
      </c>
      <c r="K401" s="829" t="str">
        <f>'Раздел 1'!M428</f>
        <v>00.00.00</v>
      </c>
      <c r="L401" s="829" t="str">
        <f>'Раздел 1'!N428</f>
        <v>ХХ.Х.ХХХ</v>
      </c>
      <c r="M401" s="829" t="str">
        <f>'Раздел 1'!O428</f>
        <v>60.01.00</v>
      </c>
      <c r="N401" s="832">
        <f>'Раздел 1'!P428</f>
        <v>0</v>
      </c>
      <c r="O401" s="830">
        <v>0</v>
      </c>
      <c r="P401" s="831">
        <f t="shared" si="18"/>
        <v>0</v>
      </c>
      <c r="Q401" s="832">
        <f>'Раздел 1'!Q428</f>
        <v>0</v>
      </c>
      <c r="R401" s="833">
        <v>0</v>
      </c>
      <c r="S401" s="834">
        <f t="shared" si="19"/>
        <v>0</v>
      </c>
      <c r="T401" s="835">
        <f>'Раздел 1'!R428</f>
        <v>0</v>
      </c>
      <c r="U401" s="836">
        <v>0</v>
      </c>
      <c r="V401" s="837">
        <f t="shared" si="20"/>
        <v>0</v>
      </c>
      <c r="W401" s="838"/>
      <c r="X401" s="839"/>
      <c r="Y401" s="840"/>
    </row>
    <row r="402" spans="1:25" s="841" customFormat="1" ht="24.75" customHeight="1" x14ac:dyDescent="0.25">
      <c r="A402" s="842" t="str">
        <f>'Раздел 1'!C429</f>
        <v>925</v>
      </c>
      <c r="B402" s="827" t="str">
        <f>'Раздел 1'!D429</f>
        <v>07</v>
      </c>
      <c r="C402" s="827" t="str">
        <f>'Раздел 1'!E429</f>
        <v>02</v>
      </c>
      <c r="D402" s="827">
        <f>'Раздел 1'!F429</f>
        <v>0</v>
      </c>
      <c r="E402" s="827">
        <f>'Раздел 1'!G429</f>
        <v>0</v>
      </c>
      <c r="F402" s="827">
        <f>'Раздел 1'!H429</f>
        <v>0</v>
      </c>
      <c r="G402" s="827">
        <f>'Раздел 1'!I429</f>
        <v>0</v>
      </c>
      <c r="H402" s="828" t="str">
        <f>'Раздел 1'!J429</f>
        <v>243</v>
      </c>
      <c r="I402" s="829" t="str">
        <f>'Раздел 1'!K429</f>
        <v>226.00.00</v>
      </c>
      <c r="J402" s="829" t="str">
        <f>'Раздел 1'!L429</f>
        <v>000</v>
      </c>
      <c r="K402" s="829" t="str">
        <f>'Раздел 1'!M429</f>
        <v>00.00.00</v>
      </c>
      <c r="L402" s="829" t="str">
        <f>'Раздел 1'!N429</f>
        <v>ХХ.Х.ХХХ</v>
      </c>
      <c r="M402" s="829" t="str">
        <f>'Раздел 1'!O429</f>
        <v>60.01.00</v>
      </c>
      <c r="N402" s="832">
        <f>'Раздел 1'!P429</f>
        <v>0</v>
      </c>
      <c r="O402" s="830">
        <v>0</v>
      </c>
      <c r="P402" s="831">
        <f t="shared" si="18"/>
        <v>0</v>
      </c>
      <c r="Q402" s="832">
        <f>'Раздел 1'!Q429</f>
        <v>0</v>
      </c>
      <c r="R402" s="833">
        <v>0</v>
      </c>
      <c r="S402" s="834">
        <f t="shared" si="19"/>
        <v>0</v>
      </c>
      <c r="T402" s="835">
        <f>'Раздел 1'!R429</f>
        <v>0</v>
      </c>
      <c r="U402" s="836">
        <v>0</v>
      </c>
      <c r="V402" s="837">
        <f t="shared" si="20"/>
        <v>0</v>
      </c>
      <c r="W402" s="838"/>
      <c r="X402" s="839"/>
      <c r="Y402" s="840"/>
    </row>
    <row r="403" spans="1:25" s="841" customFormat="1" ht="24.75" customHeight="1" x14ac:dyDescent="0.25">
      <c r="A403" s="842" t="str">
        <f>'Раздел 1'!C430</f>
        <v>925</v>
      </c>
      <c r="B403" s="827" t="str">
        <f>'Раздел 1'!D430</f>
        <v>07</v>
      </c>
      <c r="C403" s="827" t="str">
        <f>'Раздел 1'!E430</f>
        <v>02</v>
      </c>
      <c r="D403" s="827">
        <f>'Раздел 1'!F430</f>
        <v>0</v>
      </c>
      <c r="E403" s="827">
        <f>'Раздел 1'!G430</f>
        <v>0</v>
      </c>
      <c r="F403" s="827">
        <f>'Раздел 1'!H430</f>
        <v>0</v>
      </c>
      <c r="G403" s="827">
        <f>'Раздел 1'!I430</f>
        <v>0</v>
      </c>
      <c r="H403" s="828" t="str">
        <f>'Раздел 1'!J430</f>
        <v>243</v>
      </c>
      <c r="I403" s="829" t="str">
        <f>'Раздел 1'!K430</f>
        <v>226.00.00</v>
      </c>
      <c r="J403" s="829" t="str">
        <f>'Раздел 1'!L430</f>
        <v>000</v>
      </c>
      <c r="K403" s="829" t="str">
        <f>'Раздел 1'!M430</f>
        <v>00.00.00</v>
      </c>
      <c r="L403" s="829" t="str">
        <f>'Раздел 1'!N430</f>
        <v>ХХ.Х.ХХХ</v>
      </c>
      <c r="M403" s="829" t="str">
        <f>'Раздел 1'!O430</f>
        <v>60.01.00</v>
      </c>
      <c r="N403" s="832">
        <f>'Раздел 1'!P430</f>
        <v>0</v>
      </c>
      <c r="O403" s="830">
        <v>0</v>
      </c>
      <c r="P403" s="831">
        <f t="shared" si="18"/>
        <v>0</v>
      </c>
      <c r="Q403" s="832">
        <f>'Раздел 1'!Q430</f>
        <v>0</v>
      </c>
      <c r="R403" s="833">
        <v>0</v>
      </c>
      <c r="S403" s="834">
        <f t="shared" si="19"/>
        <v>0</v>
      </c>
      <c r="T403" s="835">
        <f>'Раздел 1'!R430</f>
        <v>0</v>
      </c>
      <c r="U403" s="836">
        <v>0</v>
      </c>
      <c r="V403" s="837">
        <f t="shared" si="20"/>
        <v>0</v>
      </c>
      <c r="W403" s="838"/>
      <c r="X403" s="839"/>
      <c r="Y403" s="840"/>
    </row>
    <row r="404" spans="1:25" s="841" customFormat="1" ht="24.75" customHeight="1" x14ac:dyDescent="0.25">
      <c r="A404" s="842" t="str">
        <f>'Раздел 1'!C431</f>
        <v>925</v>
      </c>
      <c r="B404" s="827" t="str">
        <f>'Раздел 1'!D431</f>
        <v>07</v>
      </c>
      <c r="C404" s="827" t="str">
        <f>'Раздел 1'!E431</f>
        <v>02</v>
      </c>
      <c r="D404" s="827">
        <f>'Раздел 1'!F431</f>
        <v>0</v>
      </c>
      <c r="E404" s="827">
        <f>'Раздел 1'!G431</f>
        <v>0</v>
      </c>
      <c r="F404" s="827">
        <f>'Раздел 1'!H431</f>
        <v>0</v>
      </c>
      <c r="G404" s="827">
        <f>'Раздел 1'!I431</f>
        <v>0</v>
      </c>
      <c r="H404" s="828" t="str">
        <f>'Раздел 1'!J431</f>
        <v>243</v>
      </c>
      <c r="I404" s="829" t="str">
        <f>'Раздел 1'!K431</f>
        <v>226.00.00</v>
      </c>
      <c r="J404" s="829" t="str">
        <f>'Раздел 1'!L431</f>
        <v>000</v>
      </c>
      <c r="K404" s="829" t="str">
        <f>'Раздел 1'!M431</f>
        <v>00.00.00</v>
      </c>
      <c r="L404" s="829" t="str">
        <f>'Раздел 1'!N431</f>
        <v>ХХ.Х.ХХХ</v>
      </c>
      <c r="M404" s="829" t="str">
        <f>'Раздел 1'!O431</f>
        <v>60.03.00</v>
      </c>
      <c r="N404" s="832">
        <f>'Раздел 1'!P431</f>
        <v>0</v>
      </c>
      <c r="O404" s="830">
        <v>0</v>
      </c>
      <c r="P404" s="831">
        <f t="shared" si="18"/>
        <v>0</v>
      </c>
      <c r="Q404" s="832">
        <f>'Раздел 1'!Q431</f>
        <v>0</v>
      </c>
      <c r="R404" s="833">
        <v>0</v>
      </c>
      <c r="S404" s="834">
        <f t="shared" si="19"/>
        <v>0</v>
      </c>
      <c r="T404" s="835">
        <f>'Раздел 1'!R431</f>
        <v>0</v>
      </c>
      <c r="U404" s="836">
        <v>0</v>
      </c>
      <c r="V404" s="837">
        <f t="shared" si="20"/>
        <v>0</v>
      </c>
      <c r="W404" s="838"/>
      <c r="X404" s="839"/>
      <c r="Y404" s="840"/>
    </row>
    <row r="405" spans="1:25" s="841" customFormat="1" ht="24.75" customHeight="1" x14ac:dyDescent="0.25">
      <c r="A405" s="842" t="str">
        <f>'Раздел 1'!C432</f>
        <v>925</v>
      </c>
      <c r="B405" s="827" t="str">
        <f>'Раздел 1'!D432</f>
        <v>07</v>
      </c>
      <c r="C405" s="827" t="str">
        <f>'Раздел 1'!E432</f>
        <v>02</v>
      </c>
      <c r="D405" s="827">
        <f>'Раздел 1'!F432</f>
        <v>0</v>
      </c>
      <c r="E405" s="827">
        <f>'Раздел 1'!G432</f>
        <v>0</v>
      </c>
      <c r="F405" s="827">
        <f>'Раздел 1'!H432</f>
        <v>0</v>
      </c>
      <c r="G405" s="827">
        <f>'Раздел 1'!I432</f>
        <v>0</v>
      </c>
      <c r="H405" s="828" t="str">
        <f>'Раздел 1'!J432</f>
        <v>243</v>
      </c>
      <c r="I405" s="829" t="str">
        <f>'Раздел 1'!K432</f>
        <v>226.00.00</v>
      </c>
      <c r="J405" s="829" t="str">
        <f>'Раздел 1'!L432</f>
        <v>000</v>
      </c>
      <c r="K405" s="829" t="str">
        <f>'Раздел 1'!M432</f>
        <v>00.00.00</v>
      </c>
      <c r="L405" s="829" t="str">
        <f>'Раздел 1'!N432</f>
        <v>ХХ.Х.ХХХ</v>
      </c>
      <c r="M405" s="829" t="str">
        <f>'Раздел 1'!O432</f>
        <v>60.03.00</v>
      </c>
      <c r="N405" s="832">
        <f>'Раздел 1'!P432</f>
        <v>0</v>
      </c>
      <c r="O405" s="830">
        <v>0</v>
      </c>
      <c r="P405" s="831">
        <f t="shared" si="18"/>
        <v>0</v>
      </c>
      <c r="Q405" s="832">
        <f>'Раздел 1'!Q432</f>
        <v>0</v>
      </c>
      <c r="R405" s="833">
        <v>0</v>
      </c>
      <c r="S405" s="834">
        <f t="shared" si="19"/>
        <v>0</v>
      </c>
      <c r="T405" s="835">
        <f>'Раздел 1'!R432</f>
        <v>0</v>
      </c>
      <c r="U405" s="836">
        <v>0</v>
      </c>
      <c r="V405" s="837">
        <f t="shared" si="20"/>
        <v>0</v>
      </c>
      <c r="W405" s="838"/>
      <c r="X405" s="839"/>
      <c r="Y405" s="840"/>
    </row>
    <row r="406" spans="1:25" s="841" customFormat="1" ht="24.75" customHeight="1" x14ac:dyDescent="0.25">
      <c r="A406" s="842" t="str">
        <f>'Раздел 1'!C433</f>
        <v>х</v>
      </c>
      <c r="B406" s="827">
        <f>'Раздел 1'!D433</f>
        <v>0</v>
      </c>
      <c r="C406" s="827">
        <f>'Раздел 1'!E433</f>
        <v>0</v>
      </c>
      <c r="D406" s="827">
        <f>'Раздел 1'!F433</f>
        <v>0</v>
      </c>
      <c r="E406" s="827">
        <f>'Раздел 1'!G433</f>
        <v>0</v>
      </c>
      <c r="F406" s="827">
        <f>'Раздел 1'!H433</f>
        <v>0</v>
      </c>
      <c r="G406" s="827">
        <f>'Раздел 1'!I433</f>
        <v>0</v>
      </c>
      <c r="H406" s="828">
        <f>'Раздел 1'!J433</f>
        <v>0</v>
      </c>
      <c r="I406" s="829" t="str">
        <f>'Раздел 1'!K433</f>
        <v>х</v>
      </c>
      <c r="J406" s="829">
        <f>'Раздел 1'!L433</f>
        <v>0</v>
      </c>
      <c r="K406" s="829">
        <f>'Раздел 1'!M433</f>
        <v>0</v>
      </c>
      <c r="L406" s="829">
        <f>'Раздел 1'!N433</f>
        <v>0</v>
      </c>
      <c r="M406" s="829">
        <f>'Раздел 1'!O433</f>
        <v>0</v>
      </c>
      <c r="N406" s="832">
        <f>'Раздел 1'!P433</f>
        <v>4605069.2199999988</v>
      </c>
      <c r="O406" s="830">
        <v>4605069.2199999988</v>
      </c>
      <c r="P406" s="831">
        <f t="shared" si="18"/>
        <v>0</v>
      </c>
      <c r="Q406" s="832">
        <f>'Раздел 1'!Q433</f>
        <v>3390142.3499999996</v>
      </c>
      <c r="R406" s="833">
        <v>3390142.3499999996</v>
      </c>
      <c r="S406" s="834">
        <f t="shared" si="19"/>
        <v>0</v>
      </c>
      <c r="T406" s="835">
        <f>'Раздел 1'!R433</f>
        <v>3224499.31</v>
      </c>
      <c r="U406" s="836">
        <v>3224499.31</v>
      </c>
      <c r="V406" s="837">
        <f t="shared" si="20"/>
        <v>0</v>
      </c>
      <c r="W406" s="838"/>
      <c r="X406" s="839"/>
      <c r="Y406" s="840"/>
    </row>
    <row r="407" spans="1:25" s="841" customFormat="1" ht="24.75" customHeight="1" x14ac:dyDescent="0.25">
      <c r="A407" s="842">
        <f>'Раздел 1'!C434</f>
        <v>0</v>
      </c>
      <c r="B407" s="827">
        <f>'Раздел 1'!D434</f>
        <v>0</v>
      </c>
      <c r="C407" s="827">
        <f>'Раздел 1'!E434</f>
        <v>0</v>
      </c>
      <c r="D407" s="827">
        <f>'Раздел 1'!F434</f>
        <v>0</v>
      </c>
      <c r="E407" s="827">
        <f>'Раздел 1'!G434</f>
        <v>0</v>
      </c>
      <c r="F407" s="827">
        <f>'Раздел 1'!H434</f>
        <v>0</v>
      </c>
      <c r="G407" s="827">
        <f>'Раздел 1'!I434</f>
        <v>0</v>
      </c>
      <c r="H407" s="828">
        <f>'Раздел 1'!J434</f>
        <v>0</v>
      </c>
      <c r="I407" s="829">
        <f>'Раздел 1'!K434</f>
        <v>0</v>
      </c>
      <c r="J407" s="829">
        <f>'Раздел 1'!L434</f>
        <v>0</v>
      </c>
      <c r="K407" s="829">
        <f>'Раздел 1'!M434</f>
        <v>0</v>
      </c>
      <c r="L407" s="829">
        <f>'Раздел 1'!N434</f>
        <v>0</v>
      </c>
      <c r="M407" s="829">
        <f>'Раздел 1'!O434</f>
        <v>0</v>
      </c>
      <c r="N407" s="832">
        <f>'Раздел 1'!P434</f>
        <v>0</v>
      </c>
      <c r="O407" s="830">
        <v>0</v>
      </c>
      <c r="P407" s="831">
        <f t="shared" si="18"/>
        <v>0</v>
      </c>
      <c r="Q407" s="832">
        <f>'Раздел 1'!Q434</f>
        <v>0</v>
      </c>
      <c r="R407" s="833">
        <v>0</v>
      </c>
      <c r="S407" s="834">
        <f t="shared" si="19"/>
        <v>0</v>
      </c>
      <c r="T407" s="835">
        <f>'Раздел 1'!R434</f>
        <v>0</v>
      </c>
      <c r="U407" s="836">
        <v>0</v>
      </c>
      <c r="V407" s="837">
        <f t="shared" si="20"/>
        <v>0</v>
      </c>
      <c r="W407" s="838"/>
      <c r="X407" s="839"/>
      <c r="Y407" s="840"/>
    </row>
    <row r="408" spans="1:25" s="841" customFormat="1" ht="24.75" customHeight="1" x14ac:dyDescent="0.25">
      <c r="A408" s="842" t="str">
        <f>'Раздел 1'!C435</f>
        <v>925</v>
      </c>
      <c r="B408" s="827" t="str">
        <f>'Раздел 1'!D435</f>
        <v>07</v>
      </c>
      <c r="C408" s="827" t="str">
        <f>'Раздел 1'!E435</f>
        <v>02</v>
      </c>
      <c r="D408" s="827" t="str">
        <f>'Раздел 1'!F435</f>
        <v>02</v>
      </c>
      <c r="E408" s="827" t="str">
        <f>'Раздел 1'!G435</f>
        <v>1</v>
      </c>
      <c r="F408" s="827" t="str">
        <f>'Раздел 1'!H435</f>
        <v>02</v>
      </c>
      <c r="G408" s="827" t="str">
        <f>'Раздел 1'!I435</f>
        <v>00590</v>
      </c>
      <c r="H408" s="828" t="str">
        <f>'Раздел 1'!J435</f>
        <v>244</v>
      </c>
      <c r="I408" s="829" t="str">
        <f>'Раздел 1'!K435</f>
        <v>221.00.00</v>
      </c>
      <c r="J408" s="829" t="str">
        <f>'Раздел 1'!L435</f>
        <v>000</v>
      </c>
      <c r="K408" s="829" t="str">
        <f>'Раздел 1'!M435</f>
        <v>00.00.00</v>
      </c>
      <c r="L408" s="829" t="str">
        <f>'Раздел 1'!N435</f>
        <v>х</v>
      </c>
      <c r="M408" s="829" t="str">
        <f>'Раздел 1'!O435</f>
        <v>20.00.02</v>
      </c>
      <c r="N408" s="832">
        <f>'Раздел 1'!P435</f>
        <v>0</v>
      </c>
      <c r="O408" s="830">
        <v>0</v>
      </c>
      <c r="P408" s="831">
        <f t="shared" si="18"/>
        <v>0</v>
      </c>
      <c r="Q408" s="832">
        <f>'Раздел 1'!Q435</f>
        <v>0</v>
      </c>
      <c r="R408" s="833">
        <v>0</v>
      </c>
      <c r="S408" s="834">
        <f t="shared" si="19"/>
        <v>0</v>
      </c>
      <c r="T408" s="835">
        <f>'Раздел 1'!R435</f>
        <v>0</v>
      </c>
      <c r="U408" s="836">
        <v>0</v>
      </c>
      <c r="V408" s="837">
        <f t="shared" si="20"/>
        <v>0</v>
      </c>
      <c r="W408" s="838"/>
      <c r="X408" s="839"/>
      <c r="Y408" s="840"/>
    </row>
    <row r="409" spans="1:25" s="841" customFormat="1" ht="24.75" customHeight="1" x14ac:dyDescent="0.25">
      <c r="A409" s="842" t="str">
        <f>'Раздел 1'!C436</f>
        <v>925</v>
      </c>
      <c r="B409" s="827" t="str">
        <f>'Раздел 1'!D436</f>
        <v>07</v>
      </c>
      <c r="C409" s="827" t="str">
        <f>'Раздел 1'!E436</f>
        <v>02</v>
      </c>
      <c r="D409" s="827" t="str">
        <f>'Раздел 1'!F436</f>
        <v>02</v>
      </c>
      <c r="E409" s="827" t="str">
        <f>'Раздел 1'!G436</f>
        <v>1</v>
      </c>
      <c r="F409" s="827" t="str">
        <f>'Раздел 1'!H436</f>
        <v>02</v>
      </c>
      <c r="G409" s="827" t="str">
        <f>'Раздел 1'!I436</f>
        <v>00590</v>
      </c>
      <c r="H409" s="828" t="str">
        <f>'Раздел 1'!J436</f>
        <v>244</v>
      </c>
      <c r="I409" s="829" t="str">
        <f>'Раздел 1'!K436</f>
        <v>221.00.00</v>
      </c>
      <c r="J409" s="829" t="str">
        <f>'Раздел 1'!L436</f>
        <v>001</v>
      </c>
      <c r="K409" s="829" t="str">
        <f>'Раздел 1'!M436</f>
        <v>00.00.00</v>
      </c>
      <c r="L409" s="829" t="str">
        <f>'Раздел 1'!N436</f>
        <v>х</v>
      </c>
      <c r="M409" s="829" t="str">
        <f>'Раздел 1'!O436</f>
        <v>20.00.02</v>
      </c>
      <c r="N409" s="832">
        <f>'Раздел 1'!P436</f>
        <v>0</v>
      </c>
      <c r="O409" s="830">
        <v>0</v>
      </c>
      <c r="P409" s="831">
        <f t="shared" si="18"/>
        <v>0</v>
      </c>
      <c r="Q409" s="832">
        <f>'Раздел 1'!Q436</f>
        <v>0</v>
      </c>
      <c r="R409" s="833">
        <v>0</v>
      </c>
      <c r="S409" s="834">
        <f t="shared" si="19"/>
        <v>0</v>
      </c>
      <c r="T409" s="835">
        <f>'Раздел 1'!R436</f>
        <v>0</v>
      </c>
      <c r="U409" s="836">
        <v>0</v>
      </c>
      <c r="V409" s="837">
        <f t="shared" si="20"/>
        <v>0</v>
      </c>
      <c r="W409" s="838"/>
      <c r="X409" s="839"/>
      <c r="Y409" s="840"/>
    </row>
    <row r="410" spans="1:25" s="841" customFormat="1" ht="24.75" customHeight="1" x14ac:dyDescent="0.25">
      <c r="A410" s="842" t="str">
        <f>'Раздел 1'!C437</f>
        <v>925</v>
      </c>
      <c r="B410" s="827" t="str">
        <f>'Раздел 1'!D437</f>
        <v>07</v>
      </c>
      <c r="C410" s="827" t="str">
        <f>'Раздел 1'!E437</f>
        <v>02</v>
      </c>
      <c r="D410" s="827" t="str">
        <f>'Раздел 1'!F437</f>
        <v>02</v>
      </c>
      <c r="E410" s="827" t="str">
        <f>'Раздел 1'!G437</f>
        <v>1</v>
      </c>
      <c r="F410" s="827" t="str">
        <f>'Раздел 1'!H437</f>
        <v>02</v>
      </c>
      <c r="G410" s="827" t="str">
        <f>'Раздел 1'!I437</f>
        <v>00590</v>
      </c>
      <c r="H410" s="828" t="str">
        <f>'Раздел 1'!J437</f>
        <v>244</v>
      </c>
      <c r="I410" s="829" t="str">
        <f>'Раздел 1'!K437</f>
        <v>221.00.00</v>
      </c>
      <c r="J410" s="829" t="str">
        <f>'Раздел 1'!L437</f>
        <v>000</v>
      </c>
      <c r="K410" s="829" t="str">
        <f>'Раздел 1'!M437</f>
        <v>00.00.00</v>
      </c>
      <c r="L410" s="829" t="str">
        <f>'Раздел 1'!N437</f>
        <v>х</v>
      </c>
      <c r="M410" s="829" t="str">
        <f>'Раздел 1'!O437</f>
        <v>20.00.03</v>
      </c>
      <c r="N410" s="832">
        <f>'Раздел 1'!P437</f>
        <v>0</v>
      </c>
      <c r="O410" s="830">
        <v>0</v>
      </c>
      <c r="P410" s="831">
        <f t="shared" si="18"/>
        <v>0</v>
      </c>
      <c r="Q410" s="832">
        <f>'Раздел 1'!Q437</f>
        <v>0</v>
      </c>
      <c r="R410" s="833">
        <v>0</v>
      </c>
      <c r="S410" s="834">
        <f t="shared" si="19"/>
        <v>0</v>
      </c>
      <c r="T410" s="835">
        <f>'Раздел 1'!R437</f>
        <v>0</v>
      </c>
      <c r="U410" s="836">
        <v>0</v>
      </c>
      <c r="V410" s="837">
        <f t="shared" si="20"/>
        <v>0</v>
      </c>
      <c r="W410" s="838"/>
      <c r="X410" s="839"/>
      <c r="Y410" s="840"/>
    </row>
    <row r="411" spans="1:25" s="841" customFormat="1" ht="24.75" customHeight="1" x14ac:dyDescent="0.25">
      <c r="A411" s="842" t="str">
        <f>'Раздел 1'!C438</f>
        <v>925</v>
      </c>
      <c r="B411" s="827" t="str">
        <f>'Раздел 1'!D438</f>
        <v>07</v>
      </c>
      <c r="C411" s="827" t="str">
        <f>'Раздел 1'!E438</f>
        <v>02</v>
      </c>
      <c r="D411" s="827" t="str">
        <f>'Раздел 1'!F438</f>
        <v>02</v>
      </c>
      <c r="E411" s="827" t="str">
        <f>'Раздел 1'!G438</f>
        <v>1</v>
      </c>
      <c r="F411" s="827" t="str">
        <f>'Раздел 1'!H438</f>
        <v>02</v>
      </c>
      <c r="G411" s="827" t="str">
        <f>'Раздел 1'!I438</f>
        <v>00590</v>
      </c>
      <c r="H411" s="828" t="str">
        <f>'Раздел 1'!J438</f>
        <v>244</v>
      </c>
      <c r="I411" s="829" t="str">
        <f>'Раздел 1'!K438</f>
        <v>221.00.00</v>
      </c>
      <c r="J411" s="829" t="str">
        <f>'Раздел 1'!L438</f>
        <v>000</v>
      </c>
      <c r="K411" s="829" t="str">
        <f>'Раздел 1'!M438</f>
        <v>00.00.00</v>
      </c>
      <c r="L411" s="829" t="str">
        <f>'Раздел 1'!N438</f>
        <v>х</v>
      </c>
      <c r="M411" s="829" t="str">
        <f>'Раздел 1'!O438</f>
        <v>20.00.04</v>
      </c>
      <c r="N411" s="832">
        <f>'Раздел 1'!P438</f>
        <v>0</v>
      </c>
      <c r="O411" s="830">
        <v>0</v>
      </c>
      <c r="P411" s="831">
        <f t="shared" si="18"/>
        <v>0</v>
      </c>
      <c r="Q411" s="832">
        <f>'Раздел 1'!Q438</f>
        <v>0</v>
      </c>
      <c r="R411" s="833">
        <v>0</v>
      </c>
      <c r="S411" s="834">
        <f t="shared" si="19"/>
        <v>0</v>
      </c>
      <c r="T411" s="835">
        <f>'Раздел 1'!R438</f>
        <v>0</v>
      </c>
      <c r="U411" s="836">
        <v>0</v>
      </c>
      <c r="V411" s="837">
        <f t="shared" si="20"/>
        <v>0</v>
      </c>
      <c r="W411" s="838"/>
      <c r="X411" s="839"/>
      <c r="Y411" s="840"/>
    </row>
    <row r="412" spans="1:25" s="841" customFormat="1" ht="24.75" customHeight="1" x14ac:dyDescent="0.25">
      <c r="A412" s="842" t="str">
        <f>'Раздел 1'!C439</f>
        <v>925</v>
      </c>
      <c r="B412" s="827" t="str">
        <f>'Раздел 1'!D439</f>
        <v>07</v>
      </c>
      <c r="C412" s="827" t="str">
        <f>'Раздел 1'!E439</f>
        <v>02</v>
      </c>
      <c r="D412" s="827" t="str">
        <f>'Раздел 1'!F439</f>
        <v>02</v>
      </c>
      <c r="E412" s="827" t="str">
        <f>'Раздел 1'!G439</f>
        <v>1</v>
      </c>
      <c r="F412" s="827" t="str">
        <f>'Раздел 1'!H439</f>
        <v>02</v>
      </c>
      <c r="G412" s="827" t="str">
        <f>'Раздел 1'!I439</f>
        <v>00590</v>
      </c>
      <c r="H412" s="828" t="str">
        <f>'Раздел 1'!J439</f>
        <v>244</v>
      </c>
      <c r="I412" s="829" t="str">
        <f>'Раздел 1'!K439</f>
        <v>221.00.00</v>
      </c>
      <c r="J412" s="829" t="str">
        <f>'Раздел 1'!L439</f>
        <v>000</v>
      </c>
      <c r="K412" s="829" t="str">
        <f>'Раздел 1'!M439</f>
        <v>00.00.00</v>
      </c>
      <c r="L412" s="829" t="str">
        <f>'Раздел 1'!N439</f>
        <v>001.99.0001</v>
      </c>
      <c r="M412" s="829" t="str">
        <f>'Раздел 1'!O439</f>
        <v>50.01.00</v>
      </c>
      <c r="N412" s="832">
        <f>'Раздел 1'!P439</f>
        <v>0</v>
      </c>
      <c r="O412" s="830">
        <v>0</v>
      </c>
      <c r="P412" s="831">
        <f t="shared" si="18"/>
        <v>0</v>
      </c>
      <c r="Q412" s="832">
        <f>'Раздел 1'!Q439</f>
        <v>0</v>
      </c>
      <c r="R412" s="833">
        <v>0</v>
      </c>
      <c r="S412" s="834">
        <f t="shared" si="19"/>
        <v>0</v>
      </c>
      <c r="T412" s="835">
        <f>'Раздел 1'!R439</f>
        <v>0</v>
      </c>
      <c r="U412" s="836">
        <v>0</v>
      </c>
      <c r="V412" s="837">
        <f t="shared" si="20"/>
        <v>0</v>
      </c>
      <c r="W412" s="838"/>
      <c r="X412" s="839"/>
      <c r="Y412" s="840"/>
    </row>
    <row r="413" spans="1:25" s="841" customFormat="1" ht="24.75" customHeight="1" x14ac:dyDescent="0.25">
      <c r="A413" s="842" t="str">
        <f>'Раздел 1'!C440</f>
        <v>925</v>
      </c>
      <c r="B413" s="827" t="str">
        <f>'Раздел 1'!D440</f>
        <v>07</v>
      </c>
      <c r="C413" s="827" t="str">
        <f>'Раздел 1'!E440</f>
        <v>02</v>
      </c>
      <c r="D413" s="827" t="str">
        <f>'Раздел 1'!F440</f>
        <v>02</v>
      </c>
      <c r="E413" s="827" t="str">
        <f>'Раздел 1'!G440</f>
        <v>1</v>
      </c>
      <c r="F413" s="827" t="str">
        <f>'Раздел 1'!H440</f>
        <v>02</v>
      </c>
      <c r="G413" s="827" t="str">
        <f>'Раздел 1'!I440</f>
        <v>00590</v>
      </c>
      <c r="H413" s="828" t="str">
        <f>'Раздел 1'!J440</f>
        <v>244</v>
      </c>
      <c r="I413" s="829" t="str">
        <f>'Раздел 1'!K440</f>
        <v>221.00.00</v>
      </c>
      <c r="J413" s="829" t="str">
        <f>'Раздел 1'!L440</f>
        <v>001</v>
      </c>
      <c r="K413" s="829" t="str">
        <f>'Раздел 1'!M440</f>
        <v>00.00.00</v>
      </c>
      <c r="L413" s="829" t="str">
        <f>'Раздел 1'!N440</f>
        <v>х</v>
      </c>
      <c r="M413" s="829" t="str">
        <f>'Раздел 1'!O440</f>
        <v>50.01.00</v>
      </c>
      <c r="N413" s="832">
        <f>'Раздел 1'!P440</f>
        <v>0</v>
      </c>
      <c r="O413" s="830">
        <v>0</v>
      </c>
      <c r="P413" s="831">
        <f t="shared" si="18"/>
        <v>0</v>
      </c>
      <c r="Q413" s="832">
        <f>'Раздел 1'!Q440</f>
        <v>0</v>
      </c>
      <c r="R413" s="833">
        <v>0</v>
      </c>
      <c r="S413" s="834">
        <f t="shared" si="19"/>
        <v>0</v>
      </c>
      <c r="T413" s="835">
        <f>'Раздел 1'!R440</f>
        <v>0</v>
      </c>
      <c r="U413" s="836">
        <v>0</v>
      </c>
      <c r="V413" s="837">
        <f t="shared" si="20"/>
        <v>0</v>
      </c>
      <c r="W413" s="838"/>
      <c r="X413" s="839"/>
      <c r="Y413" s="840"/>
    </row>
    <row r="414" spans="1:25" s="841" customFormat="1" ht="24.75" customHeight="1" x14ac:dyDescent="0.25">
      <c r="A414" s="842" t="str">
        <f>'Раздел 1'!C441</f>
        <v>925</v>
      </c>
      <c r="B414" s="827" t="str">
        <f>'Раздел 1'!D441</f>
        <v>07</v>
      </c>
      <c r="C414" s="827" t="str">
        <f>'Раздел 1'!E441</f>
        <v>02</v>
      </c>
      <c r="D414" s="827" t="str">
        <f>'Раздел 1'!F441</f>
        <v>02</v>
      </c>
      <c r="E414" s="827" t="str">
        <f>'Раздел 1'!G441</f>
        <v>1</v>
      </c>
      <c r="F414" s="827" t="str">
        <f>'Раздел 1'!H441</f>
        <v>02</v>
      </c>
      <c r="G414" s="827" t="str">
        <f>'Раздел 1'!I441</f>
        <v>60860</v>
      </c>
      <c r="H414" s="828" t="str">
        <f>'Раздел 1'!J441</f>
        <v>244</v>
      </c>
      <c r="I414" s="829" t="str">
        <f>'Раздел 1'!K441</f>
        <v>221.00.00</v>
      </c>
      <c r="J414" s="829" t="str">
        <f>'Раздел 1'!L441</f>
        <v>000</v>
      </c>
      <c r="K414" s="829" t="str">
        <f>'Раздел 1'!M441</f>
        <v>00.00.00</v>
      </c>
      <c r="L414" s="829" t="str">
        <f>'Раздел 1'!N441</f>
        <v>001.07.0002</v>
      </c>
      <c r="M414" s="829" t="str">
        <f>'Раздел 1'!O441</f>
        <v>50.03.00</v>
      </c>
      <c r="N414" s="832">
        <f>'Раздел 1'!P441</f>
        <v>42500</v>
      </c>
      <c r="O414" s="830">
        <v>42500</v>
      </c>
      <c r="P414" s="831">
        <f t="shared" si="18"/>
        <v>0</v>
      </c>
      <c r="Q414" s="832">
        <f>'Раздел 1'!Q441</f>
        <v>42500</v>
      </c>
      <c r="R414" s="833">
        <v>42500</v>
      </c>
      <c r="S414" s="834">
        <f t="shared" si="19"/>
        <v>0</v>
      </c>
      <c r="T414" s="835">
        <f>'Раздел 1'!R441</f>
        <v>42500</v>
      </c>
      <c r="U414" s="836">
        <v>42500</v>
      </c>
      <c r="V414" s="837">
        <f t="shared" si="20"/>
        <v>0</v>
      </c>
      <c r="W414" s="838"/>
      <c r="X414" s="839"/>
      <c r="Y414" s="840"/>
    </row>
    <row r="415" spans="1:25" s="841" customFormat="1" ht="24.75" customHeight="1" x14ac:dyDescent="0.25">
      <c r="A415" s="842" t="str">
        <f>'Раздел 1'!C442</f>
        <v>925</v>
      </c>
      <c r="B415" s="827" t="str">
        <f>'Раздел 1'!D442</f>
        <v>07</v>
      </c>
      <c r="C415" s="827" t="str">
        <f>'Раздел 1'!E442</f>
        <v>02</v>
      </c>
      <c r="D415" s="827" t="str">
        <f>'Раздел 1'!F442</f>
        <v>02</v>
      </c>
      <c r="E415" s="827" t="str">
        <f>'Раздел 1'!G442</f>
        <v>1</v>
      </c>
      <c r="F415" s="827" t="str">
        <f>'Раздел 1'!H442</f>
        <v>02</v>
      </c>
      <c r="G415" s="827" t="str">
        <f>'Раздел 1'!I442</f>
        <v>60860</v>
      </c>
      <c r="H415" s="828" t="str">
        <f>'Раздел 1'!J442</f>
        <v>244</v>
      </c>
      <c r="I415" s="829" t="str">
        <f>'Раздел 1'!K442</f>
        <v>221.00.00</v>
      </c>
      <c r="J415" s="829" t="str">
        <f>'Раздел 1'!L442</f>
        <v>001</v>
      </c>
      <c r="K415" s="829" t="str">
        <f>'Раздел 1'!M442</f>
        <v>00.00.00</v>
      </c>
      <c r="L415" s="829" t="str">
        <f>'Раздел 1'!N442</f>
        <v>х</v>
      </c>
      <c r="M415" s="829" t="str">
        <f>'Раздел 1'!O442</f>
        <v>50.03.00</v>
      </c>
      <c r="N415" s="832">
        <f>'Раздел 1'!P442</f>
        <v>0</v>
      </c>
      <c r="O415" s="830">
        <v>0</v>
      </c>
      <c r="P415" s="831">
        <f t="shared" si="18"/>
        <v>0</v>
      </c>
      <c r="Q415" s="832">
        <f>'Раздел 1'!Q442</f>
        <v>0</v>
      </c>
      <c r="R415" s="833">
        <v>0</v>
      </c>
      <c r="S415" s="834">
        <f t="shared" si="19"/>
        <v>0</v>
      </c>
      <c r="T415" s="835">
        <f>'Раздел 1'!R442</f>
        <v>0</v>
      </c>
      <c r="U415" s="836">
        <v>0</v>
      </c>
      <c r="V415" s="837">
        <f t="shared" si="20"/>
        <v>0</v>
      </c>
      <c r="W415" s="838"/>
      <c r="X415" s="839"/>
      <c r="Y415" s="840"/>
    </row>
    <row r="416" spans="1:25" s="841" customFormat="1" ht="24.75" customHeight="1" x14ac:dyDescent="0.25">
      <c r="A416" s="842" t="str">
        <f>'Раздел 1'!C443</f>
        <v>925</v>
      </c>
      <c r="B416" s="827" t="str">
        <f>'Раздел 1'!D443</f>
        <v>07</v>
      </c>
      <c r="C416" s="827" t="str">
        <f>'Раздел 1'!E443</f>
        <v>02</v>
      </c>
      <c r="D416" s="827" t="str">
        <f>'Раздел 1'!F443</f>
        <v>02</v>
      </c>
      <c r="E416" s="827" t="str">
        <f>'Раздел 1'!G443</f>
        <v>3</v>
      </c>
      <c r="F416" s="827" t="str">
        <f>'Раздел 1'!H443</f>
        <v>01</v>
      </c>
      <c r="G416" s="827" t="str">
        <f>'Раздел 1'!I443</f>
        <v>62500</v>
      </c>
      <c r="H416" s="828" t="str">
        <f>'Раздел 1'!J443</f>
        <v>244</v>
      </c>
      <c r="I416" s="829" t="str">
        <f>'Раздел 1'!K443</f>
        <v>221.00.00</v>
      </c>
      <c r="J416" s="829" t="str">
        <f>'Раздел 1'!L443</f>
        <v>000</v>
      </c>
      <c r="K416" s="829" t="str">
        <f>'Раздел 1'!M443</f>
        <v>00.00.00</v>
      </c>
      <c r="L416" s="829" t="str">
        <f>'Раздел 1'!N443</f>
        <v>500.02.0003</v>
      </c>
      <c r="M416" s="829" t="str">
        <f>'Раздел 1'!O443</f>
        <v>60.03.00</v>
      </c>
      <c r="N416" s="832">
        <f>'Раздел 1'!P443</f>
        <v>0</v>
      </c>
      <c r="O416" s="830">
        <v>0</v>
      </c>
      <c r="P416" s="831">
        <f t="shared" si="18"/>
        <v>0</v>
      </c>
      <c r="Q416" s="832">
        <f>'Раздел 1'!Q443</f>
        <v>0</v>
      </c>
      <c r="R416" s="833">
        <v>0</v>
      </c>
      <c r="S416" s="834">
        <f t="shared" si="19"/>
        <v>0</v>
      </c>
      <c r="T416" s="835">
        <f>'Раздел 1'!R443</f>
        <v>0</v>
      </c>
      <c r="U416" s="836">
        <v>0</v>
      </c>
      <c r="V416" s="837">
        <f t="shared" si="20"/>
        <v>0</v>
      </c>
      <c r="W416" s="838"/>
      <c r="X416" s="839"/>
      <c r="Y416" s="840"/>
    </row>
    <row r="417" spans="1:25" s="841" customFormat="1" ht="24.75" customHeight="1" x14ac:dyDescent="0.25">
      <c r="A417" s="842" t="str">
        <f>'Раздел 1'!C444</f>
        <v>925</v>
      </c>
      <c r="B417" s="827" t="str">
        <f>'Раздел 1'!D444</f>
        <v>07</v>
      </c>
      <c r="C417" s="827" t="str">
        <f>'Раздел 1'!E444</f>
        <v>02</v>
      </c>
      <c r="D417" s="827" t="str">
        <f>'Раздел 1'!F444</f>
        <v>02</v>
      </c>
      <c r="E417" s="827" t="str">
        <f>'Раздел 1'!G444</f>
        <v>1</v>
      </c>
      <c r="F417" s="827" t="str">
        <f>'Раздел 1'!H444</f>
        <v>02</v>
      </c>
      <c r="G417" s="827" t="str">
        <f>'Раздел 1'!I444</f>
        <v>00590</v>
      </c>
      <c r="H417" s="828" t="str">
        <f>'Раздел 1'!J444</f>
        <v>244</v>
      </c>
      <c r="I417" s="829" t="str">
        <f>'Раздел 1'!K444</f>
        <v>222.00.00</v>
      </c>
      <c r="J417" s="829" t="str">
        <f>'Раздел 1'!L444</f>
        <v>000</v>
      </c>
      <c r="K417" s="829" t="str">
        <f>'Раздел 1'!M444</f>
        <v>00.00.00</v>
      </c>
      <c r="L417" s="829" t="str">
        <f>'Раздел 1'!N444</f>
        <v>х</v>
      </c>
      <c r="M417" s="829" t="str">
        <f>'Раздел 1'!O444</f>
        <v>20.00.02</v>
      </c>
      <c r="N417" s="832">
        <f>'Раздел 1'!P444</f>
        <v>0</v>
      </c>
      <c r="O417" s="830">
        <v>0</v>
      </c>
      <c r="P417" s="831">
        <f t="shared" si="18"/>
        <v>0</v>
      </c>
      <c r="Q417" s="832">
        <f>'Раздел 1'!Q444</f>
        <v>0</v>
      </c>
      <c r="R417" s="833">
        <v>0</v>
      </c>
      <c r="S417" s="834">
        <f t="shared" si="19"/>
        <v>0</v>
      </c>
      <c r="T417" s="835">
        <f>'Раздел 1'!R444</f>
        <v>0</v>
      </c>
      <c r="U417" s="836">
        <v>0</v>
      </c>
      <c r="V417" s="837">
        <f t="shared" si="20"/>
        <v>0</v>
      </c>
      <c r="W417" s="838"/>
      <c r="X417" s="839"/>
      <c r="Y417" s="840"/>
    </row>
    <row r="418" spans="1:25" s="841" customFormat="1" ht="24.75" customHeight="1" x14ac:dyDescent="0.25">
      <c r="A418" s="842" t="str">
        <f>'Раздел 1'!C445</f>
        <v>925</v>
      </c>
      <c r="B418" s="827" t="str">
        <f>'Раздел 1'!D445</f>
        <v>07</v>
      </c>
      <c r="C418" s="827" t="str">
        <f>'Раздел 1'!E445</f>
        <v>02</v>
      </c>
      <c r="D418" s="827" t="str">
        <f>'Раздел 1'!F445</f>
        <v>02</v>
      </c>
      <c r="E418" s="827" t="str">
        <f>'Раздел 1'!G445</f>
        <v>1</v>
      </c>
      <c r="F418" s="827" t="str">
        <f>'Раздел 1'!H445</f>
        <v>02</v>
      </c>
      <c r="G418" s="827" t="str">
        <f>'Раздел 1'!I445</f>
        <v>00590</v>
      </c>
      <c r="H418" s="828" t="str">
        <f>'Раздел 1'!J445</f>
        <v>244</v>
      </c>
      <c r="I418" s="829" t="str">
        <f>'Раздел 1'!K445</f>
        <v>222.00.00</v>
      </c>
      <c r="J418" s="829" t="str">
        <f>'Раздел 1'!L445</f>
        <v>001</v>
      </c>
      <c r="K418" s="829" t="str">
        <f>'Раздел 1'!M445</f>
        <v>00.00.00</v>
      </c>
      <c r="L418" s="829" t="str">
        <f>'Раздел 1'!N445</f>
        <v>х</v>
      </c>
      <c r="M418" s="829" t="str">
        <f>'Раздел 1'!O445</f>
        <v>20.00.02</v>
      </c>
      <c r="N418" s="832">
        <f>'Раздел 1'!P445</f>
        <v>0</v>
      </c>
      <c r="O418" s="830">
        <v>0</v>
      </c>
      <c r="P418" s="831">
        <f t="shared" si="18"/>
        <v>0</v>
      </c>
      <c r="Q418" s="832">
        <f>'Раздел 1'!Q445</f>
        <v>0</v>
      </c>
      <c r="R418" s="833">
        <v>0</v>
      </c>
      <c r="S418" s="834">
        <f t="shared" si="19"/>
        <v>0</v>
      </c>
      <c r="T418" s="835">
        <f>'Раздел 1'!R445</f>
        <v>0</v>
      </c>
      <c r="U418" s="836">
        <v>0</v>
      </c>
      <c r="V418" s="837">
        <f t="shared" si="20"/>
        <v>0</v>
      </c>
      <c r="W418" s="838"/>
      <c r="X418" s="839"/>
      <c r="Y418" s="840"/>
    </row>
    <row r="419" spans="1:25" s="841" customFormat="1" ht="24.75" customHeight="1" x14ac:dyDescent="0.25">
      <c r="A419" s="842" t="str">
        <f>'Раздел 1'!C446</f>
        <v>925</v>
      </c>
      <c r="B419" s="827" t="str">
        <f>'Раздел 1'!D446</f>
        <v>07</v>
      </c>
      <c r="C419" s="827" t="str">
        <f>'Раздел 1'!E446</f>
        <v>02</v>
      </c>
      <c r="D419" s="827" t="str">
        <f>'Раздел 1'!F446</f>
        <v>02</v>
      </c>
      <c r="E419" s="827" t="str">
        <f>'Раздел 1'!G446</f>
        <v>1</v>
      </c>
      <c r="F419" s="827" t="str">
        <f>'Раздел 1'!H446</f>
        <v>02</v>
      </c>
      <c r="G419" s="827" t="str">
        <f>'Раздел 1'!I446</f>
        <v>00590</v>
      </c>
      <c r="H419" s="828" t="str">
        <f>'Раздел 1'!J446</f>
        <v>244</v>
      </c>
      <c r="I419" s="829" t="str">
        <f>'Раздел 1'!K446</f>
        <v>222.00.00</v>
      </c>
      <c r="J419" s="829" t="str">
        <f>'Раздел 1'!L446</f>
        <v>000</v>
      </c>
      <c r="K419" s="829" t="str">
        <f>'Раздел 1'!M446</f>
        <v>00.00.00</v>
      </c>
      <c r="L419" s="829" t="str">
        <f>'Раздел 1'!N446</f>
        <v>х</v>
      </c>
      <c r="M419" s="829" t="str">
        <f>'Раздел 1'!O446</f>
        <v>20.00.03</v>
      </c>
      <c r="N419" s="832">
        <f>'Раздел 1'!P446</f>
        <v>0</v>
      </c>
      <c r="O419" s="830">
        <v>0</v>
      </c>
      <c r="P419" s="831">
        <f t="shared" si="18"/>
        <v>0</v>
      </c>
      <c r="Q419" s="832">
        <f>'Раздел 1'!Q446</f>
        <v>0</v>
      </c>
      <c r="R419" s="833">
        <v>0</v>
      </c>
      <c r="S419" s="834">
        <f t="shared" si="19"/>
        <v>0</v>
      </c>
      <c r="T419" s="835">
        <f>'Раздел 1'!R446</f>
        <v>0</v>
      </c>
      <c r="U419" s="836">
        <v>0</v>
      </c>
      <c r="V419" s="837">
        <f t="shared" si="20"/>
        <v>0</v>
      </c>
      <c r="W419" s="838"/>
      <c r="X419" s="839"/>
      <c r="Y419" s="840"/>
    </row>
    <row r="420" spans="1:25" s="841" customFormat="1" ht="24.75" customHeight="1" x14ac:dyDescent="0.25">
      <c r="A420" s="842" t="str">
        <f>'Раздел 1'!C447</f>
        <v>925</v>
      </c>
      <c r="B420" s="827" t="str">
        <f>'Раздел 1'!D447</f>
        <v>07</v>
      </c>
      <c r="C420" s="827" t="str">
        <f>'Раздел 1'!E447</f>
        <v>02</v>
      </c>
      <c r="D420" s="827" t="str">
        <f>'Раздел 1'!F447</f>
        <v>02</v>
      </c>
      <c r="E420" s="827" t="str">
        <f>'Раздел 1'!G447</f>
        <v>1</v>
      </c>
      <c r="F420" s="827" t="str">
        <f>'Раздел 1'!H447</f>
        <v>02</v>
      </c>
      <c r="G420" s="827" t="str">
        <f>'Раздел 1'!I447</f>
        <v>00590</v>
      </c>
      <c r="H420" s="828" t="str">
        <f>'Раздел 1'!J447</f>
        <v>244</v>
      </c>
      <c r="I420" s="829" t="str">
        <f>'Раздел 1'!K447</f>
        <v>222.00.00</v>
      </c>
      <c r="J420" s="829" t="str">
        <f>'Раздел 1'!L447</f>
        <v>000</v>
      </c>
      <c r="K420" s="829" t="str">
        <f>'Раздел 1'!M447</f>
        <v>00.00.00</v>
      </c>
      <c r="L420" s="829" t="str">
        <f>'Раздел 1'!N447</f>
        <v>х</v>
      </c>
      <c r="M420" s="829" t="str">
        <f>'Раздел 1'!O447</f>
        <v>20.00.04</v>
      </c>
      <c r="N420" s="832">
        <f>'Раздел 1'!P447</f>
        <v>0</v>
      </c>
      <c r="O420" s="830">
        <v>0</v>
      </c>
      <c r="P420" s="831">
        <f t="shared" si="18"/>
        <v>0</v>
      </c>
      <c r="Q420" s="832">
        <f>'Раздел 1'!Q447</f>
        <v>0</v>
      </c>
      <c r="R420" s="833">
        <v>0</v>
      </c>
      <c r="S420" s="834">
        <f t="shared" si="19"/>
        <v>0</v>
      </c>
      <c r="T420" s="835">
        <f>'Раздел 1'!R447</f>
        <v>0</v>
      </c>
      <c r="U420" s="836">
        <v>0</v>
      </c>
      <c r="V420" s="837">
        <f t="shared" si="20"/>
        <v>0</v>
      </c>
      <c r="W420" s="838"/>
      <c r="X420" s="839"/>
      <c r="Y420" s="840"/>
    </row>
    <row r="421" spans="1:25" s="841" customFormat="1" ht="24.75" customHeight="1" x14ac:dyDescent="0.25">
      <c r="A421" s="842" t="str">
        <f>'Раздел 1'!C448</f>
        <v>925</v>
      </c>
      <c r="B421" s="827" t="str">
        <f>'Раздел 1'!D448</f>
        <v>07</v>
      </c>
      <c r="C421" s="827" t="str">
        <f>'Раздел 1'!E448</f>
        <v>02</v>
      </c>
      <c r="D421" s="827" t="str">
        <f>'Раздел 1'!F448</f>
        <v>02</v>
      </c>
      <c r="E421" s="827" t="str">
        <f>'Раздел 1'!G448</f>
        <v>1</v>
      </c>
      <c r="F421" s="827" t="str">
        <f>'Раздел 1'!H448</f>
        <v>02</v>
      </c>
      <c r="G421" s="827" t="str">
        <f>'Раздел 1'!I448</f>
        <v>00590</v>
      </c>
      <c r="H421" s="828" t="str">
        <f>'Раздел 1'!J448</f>
        <v>244</v>
      </c>
      <c r="I421" s="829" t="str">
        <f>'Раздел 1'!K448</f>
        <v>222.00.00</v>
      </c>
      <c r="J421" s="829" t="str">
        <f>'Раздел 1'!L448</f>
        <v>000</v>
      </c>
      <c r="K421" s="829" t="str">
        <f>'Раздел 1'!M448</f>
        <v>00.00.00</v>
      </c>
      <c r="L421" s="829" t="str">
        <f>'Раздел 1'!N448</f>
        <v>001.06.0000</v>
      </c>
      <c r="M421" s="829" t="str">
        <f>'Раздел 1'!O448</f>
        <v>50.01.00</v>
      </c>
      <c r="N421" s="832">
        <f>'Раздел 1'!P448</f>
        <v>0</v>
      </c>
      <c r="O421" s="830">
        <v>0</v>
      </c>
      <c r="P421" s="831">
        <f t="shared" si="18"/>
        <v>0</v>
      </c>
      <c r="Q421" s="832">
        <f>'Раздел 1'!Q448</f>
        <v>0</v>
      </c>
      <c r="R421" s="833">
        <v>0</v>
      </c>
      <c r="S421" s="834">
        <f t="shared" si="19"/>
        <v>0</v>
      </c>
      <c r="T421" s="835">
        <f>'Раздел 1'!R448</f>
        <v>0</v>
      </c>
      <c r="U421" s="836">
        <v>0</v>
      </c>
      <c r="V421" s="837">
        <f t="shared" si="20"/>
        <v>0</v>
      </c>
      <c r="W421" s="838"/>
      <c r="X421" s="839"/>
      <c r="Y421" s="840"/>
    </row>
    <row r="422" spans="1:25" s="841" customFormat="1" ht="24.75" customHeight="1" x14ac:dyDescent="0.25">
      <c r="A422" s="842" t="str">
        <f>'Раздел 1'!C449</f>
        <v>925</v>
      </c>
      <c r="B422" s="827" t="str">
        <f>'Раздел 1'!D449</f>
        <v>07</v>
      </c>
      <c r="C422" s="827" t="str">
        <f>'Раздел 1'!E449</f>
        <v>02</v>
      </c>
      <c r="D422" s="827" t="str">
        <f>'Раздел 1'!F449</f>
        <v>02</v>
      </c>
      <c r="E422" s="827" t="str">
        <f>'Раздел 1'!G449</f>
        <v>1</v>
      </c>
      <c r="F422" s="827" t="str">
        <f>'Раздел 1'!H449</f>
        <v>02</v>
      </c>
      <c r="G422" s="827" t="str">
        <f>'Раздел 1'!I449</f>
        <v>00590</v>
      </c>
      <c r="H422" s="828" t="str">
        <f>'Раздел 1'!J449</f>
        <v>244</v>
      </c>
      <c r="I422" s="829" t="str">
        <f>'Раздел 1'!K449</f>
        <v>222.00.00</v>
      </c>
      <c r="J422" s="829" t="str">
        <f>'Раздел 1'!L449</f>
        <v>001</v>
      </c>
      <c r="K422" s="829" t="str">
        <f>'Раздел 1'!M449</f>
        <v>00.00.00</v>
      </c>
      <c r="L422" s="829" t="str">
        <f>'Раздел 1'!N449</f>
        <v>х</v>
      </c>
      <c r="M422" s="829" t="str">
        <f>'Раздел 1'!O449</f>
        <v>50.01.00</v>
      </c>
      <c r="N422" s="832">
        <f>'Раздел 1'!P449</f>
        <v>0</v>
      </c>
      <c r="O422" s="830">
        <v>0</v>
      </c>
      <c r="P422" s="831">
        <f t="shared" si="18"/>
        <v>0</v>
      </c>
      <c r="Q422" s="832">
        <f>'Раздел 1'!Q449</f>
        <v>0</v>
      </c>
      <c r="R422" s="833">
        <v>0</v>
      </c>
      <c r="S422" s="834">
        <f t="shared" si="19"/>
        <v>0</v>
      </c>
      <c r="T422" s="835">
        <f>'Раздел 1'!R449</f>
        <v>0</v>
      </c>
      <c r="U422" s="836">
        <v>0</v>
      </c>
      <c r="V422" s="837">
        <f t="shared" si="20"/>
        <v>0</v>
      </c>
      <c r="W422" s="838"/>
      <c r="X422" s="839"/>
      <c r="Y422" s="840"/>
    </row>
    <row r="423" spans="1:25" s="841" customFormat="1" ht="24.75" customHeight="1" x14ac:dyDescent="0.25">
      <c r="A423" s="842" t="str">
        <f>'Раздел 1'!C450</f>
        <v>925</v>
      </c>
      <c r="B423" s="827" t="str">
        <f>'Раздел 1'!D450</f>
        <v>07</v>
      </c>
      <c r="C423" s="827" t="str">
        <f>'Раздел 1'!E450</f>
        <v>02</v>
      </c>
      <c r="D423" s="827" t="str">
        <f>'Раздел 1'!F450</f>
        <v>02</v>
      </c>
      <c r="E423" s="827" t="str">
        <f>'Раздел 1'!G450</f>
        <v>1</v>
      </c>
      <c r="F423" s="827" t="str">
        <f>'Раздел 1'!H450</f>
        <v>02</v>
      </c>
      <c r="G423" s="827" t="str">
        <f>'Раздел 1'!I450</f>
        <v>60860</v>
      </c>
      <c r="H423" s="828" t="str">
        <f>'Раздел 1'!J450</f>
        <v>244</v>
      </c>
      <c r="I423" s="829" t="str">
        <f>'Раздел 1'!K450</f>
        <v>222.00.00</v>
      </c>
      <c r="J423" s="829" t="str">
        <f>'Раздел 1'!L450</f>
        <v>000</v>
      </c>
      <c r="K423" s="829" t="str">
        <f>'Раздел 1'!M450</f>
        <v>00.00.00</v>
      </c>
      <c r="L423" s="829" t="str">
        <f>'Раздел 1'!N450</f>
        <v>001.07.0002</v>
      </c>
      <c r="M423" s="829" t="str">
        <f>'Раздел 1'!O450</f>
        <v>50.03.00</v>
      </c>
      <c r="N423" s="832">
        <f>'Раздел 1'!P450</f>
        <v>0</v>
      </c>
      <c r="O423" s="830">
        <v>0</v>
      </c>
      <c r="P423" s="831">
        <f t="shared" si="18"/>
        <v>0</v>
      </c>
      <c r="Q423" s="832">
        <f>'Раздел 1'!Q450</f>
        <v>0</v>
      </c>
      <c r="R423" s="833">
        <v>0</v>
      </c>
      <c r="S423" s="834">
        <f t="shared" si="19"/>
        <v>0</v>
      </c>
      <c r="T423" s="835">
        <f>'Раздел 1'!R450</f>
        <v>0</v>
      </c>
      <c r="U423" s="836">
        <v>0</v>
      </c>
      <c r="V423" s="837">
        <f t="shared" si="20"/>
        <v>0</v>
      </c>
      <c r="W423" s="838"/>
      <c r="X423" s="839"/>
      <c r="Y423" s="840"/>
    </row>
    <row r="424" spans="1:25" s="841" customFormat="1" ht="24.75" customHeight="1" x14ac:dyDescent="0.25">
      <c r="A424" s="842" t="str">
        <f>'Раздел 1'!C451</f>
        <v>925</v>
      </c>
      <c r="B424" s="827" t="str">
        <f>'Раздел 1'!D451</f>
        <v>07</v>
      </c>
      <c r="C424" s="827" t="str">
        <f>'Раздел 1'!E451</f>
        <v>02</v>
      </c>
      <c r="D424" s="827" t="str">
        <f>'Раздел 1'!F451</f>
        <v>02</v>
      </c>
      <c r="E424" s="827" t="str">
        <f>'Раздел 1'!G451</f>
        <v>1</v>
      </c>
      <c r="F424" s="827" t="str">
        <f>'Раздел 1'!H451</f>
        <v>02</v>
      </c>
      <c r="G424" s="827" t="str">
        <f>'Раздел 1'!I451</f>
        <v>60860</v>
      </c>
      <c r="H424" s="828" t="str">
        <f>'Раздел 1'!J451</f>
        <v>244</v>
      </c>
      <c r="I424" s="829" t="str">
        <f>'Раздел 1'!K451</f>
        <v>222.00.00</v>
      </c>
      <c r="J424" s="829" t="str">
        <f>'Раздел 1'!L451</f>
        <v>001</v>
      </c>
      <c r="K424" s="829" t="str">
        <f>'Раздел 1'!M451</f>
        <v>00.00.00</v>
      </c>
      <c r="L424" s="829" t="str">
        <f>'Раздел 1'!N451</f>
        <v>х</v>
      </c>
      <c r="M424" s="829" t="str">
        <f>'Раздел 1'!O451</f>
        <v>50.03.00</v>
      </c>
      <c r="N424" s="832">
        <f>'Раздел 1'!P451</f>
        <v>0</v>
      </c>
      <c r="O424" s="830">
        <v>0</v>
      </c>
      <c r="P424" s="831">
        <f t="shared" si="18"/>
        <v>0</v>
      </c>
      <c r="Q424" s="832">
        <f>'Раздел 1'!Q451</f>
        <v>0</v>
      </c>
      <c r="R424" s="833">
        <v>0</v>
      </c>
      <c r="S424" s="834">
        <f t="shared" si="19"/>
        <v>0</v>
      </c>
      <c r="T424" s="835">
        <f>'Раздел 1'!R451</f>
        <v>0</v>
      </c>
      <c r="U424" s="836">
        <v>0</v>
      </c>
      <c r="V424" s="837">
        <f t="shared" si="20"/>
        <v>0</v>
      </c>
      <c r="W424" s="838"/>
      <c r="X424" s="839"/>
      <c r="Y424" s="840"/>
    </row>
    <row r="425" spans="1:25" s="841" customFormat="1" ht="24.75" customHeight="1" x14ac:dyDescent="0.25">
      <c r="A425" s="842" t="str">
        <f>'Раздел 1'!C452</f>
        <v>925</v>
      </c>
      <c r="B425" s="827" t="str">
        <f>'Раздел 1'!D452</f>
        <v>07</v>
      </c>
      <c r="C425" s="827" t="str">
        <f>'Раздел 1'!E452</f>
        <v>02</v>
      </c>
      <c r="D425" s="827">
        <f>'Раздел 1'!F452</f>
        <v>0</v>
      </c>
      <c r="E425" s="827">
        <f>'Раздел 1'!G452</f>
        <v>0</v>
      </c>
      <c r="F425" s="827">
        <f>'Раздел 1'!H452</f>
        <v>0</v>
      </c>
      <c r="G425" s="827">
        <f>'Раздел 1'!I452</f>
        <v>0</v>
      </c>
      <c r="H425" s="828" t="str">
        <f>'Раздел 1'!J452</f>
        <v>244</v>
      </c>
      <c r="I425" s="829" t="str">
        <f>'Раздел 1'!K452</f>
        <v>222.00.00</v>
      </c>
      <c r="J425" s="829" t="str">
        <f>'Раздел 1'!L452</f>
        <v>000</v>
      </c>
      <c r="K425" s="829" t="str">
        <f>'Раздел 1'!M452</f>
        <v>00.00.00</v>
      </c>
      <c r="L425" s="829" t="str">
        <f>'Раздел 1'!N452</f>
        <v>ХХ.Х.ХХХ</v>
      </c>
      <c r="M425" s="829" t="str">
        <f>'Раздел 1'!O452</f>
        <v>60.01.00</v>
      </c>
      <c r="N425" s="832">
        <f>'Раздел 1'!P452</f>
        <v>0</v>
      </c>
      <c r="O425" s="830">
        <v>0</v>
      </c>
      <c r="P425" s="831">
        <f t="shared" si="18"/>
        <v>0</v>
      </c>
      <c r="Q425" s="832">
        <f>'Раздел 1'!Q452</f>
        <v>0</v>
      </c>
      <c r="R425" s="833">
        <v>0</v>
      </c>
      <c r="S425" s="834">
        <f t="shared" si="19"/>
        <v>0</v>
      </c>
      <c r="T425" s="835">
        <f>'Раздел 1'!R452</f>
        <v>0</v>
      </c>
      <c r="U425" s="836">
        <v>0</v>
      </c>
      <c r="V425" s="837">
        <f t="shared" si="20"/>
        <v>0</v>
      </c>
      <c r="W425" s="838"/>
      <c r="X425" s="839"/>
      <c r="Y425" s="840"/>
    </row>
    <row r="426" spans="1:25" s="841" customFormat="1" ht="24.75" customHeight="1" x14ac:dyDescent="0.25">
      <c r="A426" s="842" t="str">
        <f>'Раздел 1'!C453</f>
        <v>925</v>
      </c>
      <c r="B426" s="827" t="str">
        <f>'Раздел 1'!D453</f>
        <v>07</v>
      </c>
      <c r="C426" s="827" t="str">
        <f>'Раздел 1'!E453</f>
        <v>02</v>
      </c>
      <c r="D426" s="827">
        <f>'Раздел 1'!F453</f>
        <v>0</v>
      </c>
      <c r="E426" s="827">
        <f>'Раздел 1'!G453</f>
        <v>0</v>
      </c>
      <c r="F426" s="827">
        <f>'Раздел 1'!H453</f>
        <v>0</v>
      </c>
      <c r="G426" s="827">
        <f>'Раздел 1'!I453</f>
        <v>0</v>
      </c>
      <c r="H426" s="828" t="str">
        <f>'Раздел 1'!J453</f>
        <v>244</v>
      </c>
      <c r="I426" s="829" t="str">
        <f>'Раздел 1'!K453</f>
        <v>222.00.00</v>
      </c>
      <c r="J426" s="829" t="str">
        <f>'Раздел 1'!L453</f>
        <v>000</v>
      </c>
      <c r="K426" s="829" t="str">
        <f>'Раздел 1'!M453</f>
        <v>00.00.00</v>
      </c>
      <c r="L426" s="829" t="str">
        <f>'Раздел 1'!N453</f>
        <v>ХХ.Х.ХХХ</v>
      </c>
      <c r="M426" s="829" t="str">
        <f>'Раздел 1'!O453</f>
        <v>60.01.00</v>
      </c>
      <c r="N426" s="832">
        <f>'Раздел 1'!P453</f>
        <v>0</v>
      </c>
      <c r="O426" s="830">
        <v>0</v>
      </c>
      <c r="P426" s="831">
        <f t="shared" si="18"/>
        <v>0</v>
      </c>
      <c r="Q426" s="832">
        <f>'Раздел 1'!Q453</f>
        <v>0</v>
      </c>
      <c r="R426" s="833">
        <v>0</v>
      </c>
      <c r="S426" s="834">
        <f t="shared" si="19"/>
        <v>0</v>
      </c>
      <c r="T426" s="835">
        <f>'Раздел 1'!R453</f>
        <v>0</v>
      </c>
      <c r="U426" s="836">
        <v>0</v>
      </c>
      <c r="V426" s="837">
        <f t="shared" si="20"/>
        <v>0</v>
      </c>
      <c r="W426" s="838"/>
      <c r="X426" s="839"/>
      <c r="Y426" s="840"/>
    </row>
    <row r="427" spans="1:25" s="841" customFormat="1" ht="24.75" customHeight="1" x14ac:dyDescent="0.25">
      <c r="A427" s="842" t="str">
        <f>'Раздел 1'!C454</f>
        <v>925</v>
      </c>
      <c r="B427" s="827" t="str">
        <f>'Раздел 1'!D454</f>
        <v>07</v>
      </c>
      <c r="C427" s="827" t="str">
        <f>'Раздел 1'!E454</f>
        <v>02</v>
      </c>
      <c r="D427" s="827">
        <f>'Раздел 1'!F454</f>
        <v>0</v>
      </c>
      <c r="E427" s="827">
        <f>'Раздел 1'!G454</f>
        <v>0</v>
      </c>
      <c r="F427" s="827">
        <f>'Раздел 1'!H454</f>
        <v>0</v>
      </c>
      <c r="G427" s="827">
        <f>'Раздел 1'!I454</f>
        <v>0</v>
      </c>
      <c r="H427" s="828" t="str">
        <f>'Раздел 1'!J454</f>
        <v>244</v>
      </c>
      <c r="I427" s="829" t="str">
        <f>'Раздел 1'!K454</f>
        <v>222.00.00</v>
      </c>
      <c r="J427" s="829" t="str">
        <f>'Раздел 1'!L454</f>
        <v>000</v>
      </c>
      <c r="K427" s="829" t="str">
        <f>'Раздел 1'!M454</f>
        <v>00.00.00</v>
      </c>
      <c r="L427" s="829" t="str">
        <f>'Раздел 1'!N454</f>
        <v>ХХ.Х.ХХХ</v>
      </c>
      <c r="M427" s="829" t="str">
        <f>'Раздел 1'!O454</f>
        <v>60.03.00</v>
      </c>
      <c r="N427" s="832">
        <f>'Раздел 1'!P454</f>
        <v>0</v>
      </c>
      <c r="O427" s="830">
        <v>0</v>
      </c>
      <c r="P427" s="831">
        <f t="shared" si="18"/>
        <v>0</v>
      </c>
      <c r="Q427" s="832">
        <f>'Раздел 1'!Q454</f>
        <v>0</v>
      </c>
      <c r="R427" s="833">
        <v>0</v>
      </c>
      <c r="S427" s="834">
        <f t="shared" si="19"/>
        <v>0</v>
      </c>
      <c r="T427" s="835">
        <f>'Раздел 1'!R454</f>
        <v>0</v>
      </c>
      <c r="U427" s="836">
        <v>0</v>
      </c>
      <c r="V427" s="837">
        <f t="shared" si="20"/>
        <v>0</v>
      </c>
      <c r="W427" s="838"/>
      <c r="X427" s="839"/>
      <c r="Y427" s="840"/>
    </row>
    <row r="428" spans="1:25" s="841" customFormat="1" ht="24.75" customHeight="1" x14ac:dyDescent="0.25">
      <c r="A428" s="842" t="str">
        <f>'Раздел 1'!C455</f>
        <v>925</v>
      </c>
      <c r="B428" s="827" t="str">
        <f>'Раздел 1'!D455</f>
        <v>07</v>
      </c>
      <c r="C428" s="827" t="str">
        <f>'Раздел 1'!E455</f>
        <v>02</v>
      </c>
      <c r="D428" s="827">
        <f>'Раздел 1'!F455</f>
        <v>0</v>
      </c>
      <c r="E428" s="827">
        <f>'Раздел 1'!G455</f>
        <v>0</v>
      </c>
      <c r="F428" s="827">
        <f>'Раздел 1'!H455</f>
        <v>0</v>
      </c>
      <c r="G428" s="827">
        <f>'Раздел 1'!I455</f>
        <v>0</v>
      </c>
      <c r="H428" s="828" t="str">
        <f>'Раздел 1'!J455</f>
        <v>244</v>
      </c>
      <c r="I428" s="829" t="str">
        <f>'Раздел 1'!K455</f>
        <v>222.00.00</v>
      </c>
      <c r="J428" s="829" t="str">
        <f>'Раздел 1'!L455</f>
        <v>000</v>
      </c>
      <c r="K428" s="829" t="str">
        <f>'Раздел 1'!M455</f>
        <v>00.00.00</v>
      </c>
      <c r="L428" s="829" t="str">
        <f>'Раздел 1'!N455</f>
        <v>ХХ.Х.ХХХ</v>
      </c>
      <c r="M428" s="829" t="str">
        <f>'Раздел 1'!O455</f>
        <v>60.03.00</v>
      </c>
      <c r="N428" s="832">
        <f>'Раздел 1'!P455</f>
        <v>0</v>
      </c>
      <c r="O428" s="830">
        <v>0</v>
      </c>
      <c r="P428" s="831">
        <f t="shared" si="18"/>
        <v>0</v>
      </c>
      <c r="Q428" s="832">
        <f>'Раздел 1'!Q455</f>
        <v>0</v>
      </c>
      <c r="R428" s="833">
        <v>0</v>
      </c>
      <c r="S428" s="834">
        <f t="shared" si="19"/>
        <v>0</v>
      </c>
      <c r="T428" s="835">
        <f>'Раздел 1'!R455</f>
        <v>0</v>
      </c>
      <c r="U428" s="836">
        <v>0</v>
      </c>
      <c r="V428" s="837">
        <f t="shared" si="20"/>
        <v>0</v>
      </c>
      <c r="W428" s="838"/>
      <c r="X428" s="839"/>
      <c r="Y428" s="840"/>
    </row>
    <row r="429" spans="1:25" s="841" customFormat="1" ht="24.75" customHeight="1" x14ac:dyDescent="0.25">
      <c r="A429" s="842" t="str">
        <f>'Раздел 1'!C456</f>
        <v>925</v>
      </c>
      <c r="B429" s="827" t="str">
        <f>'Раздел 1'!D456</f>
        <v>07</v>
      </c>
      <c r="C429" s="827" t="str">
        <f>'Раздел 1'!E456</f>
        <v>02</v>
      </c>
      <c r="D429" s="827" t="str">
        <f>'Раздел 1'!F456</f>
        <v>02</v>
      </c>
      <c r="E429" s="827" t="str">
        <f>'Раздел 1'!G456</f>
        <v>1</v>
      </c>
      <c r="F429" s="827" t="str">
        <f>'Раздел 1'!H456</f>
        <v>02</v>
      </c>
      <c r="G429" s="827" t="str">
        <f>'Раздел 1'!I456</f>
        <v>00590</v>
      </c>
      <c r="H429" s="828" t="str">
        <f>'Раздел 1'!J456</f>
        <v>244</v>
      </c>
      <c r="I429" s="829" t="str">
        <f>'Раздел 1'!K456</f>
        <v>223.00.00</v>
      </c>
      <c r="J429" s="829" t="str">
        <f>'Раздел 1'!L456</f>
        <v>000</v>
      </c>
      <c r="K429" s="829" t="str">
        <f>'Раздел 1'!M456</f>
        <v>00.00.00</v>
      </c>
      <c r="L429" s="829" t="str">
        <f>'Раздел 1'!N456</f>
        <v>х</v>
      </c>
      <c r="M429" s="829" t="str">
        <f>'Раздел 1'!O456</f>
        <v>20.00.02</v>
      </c>
      <c r="N429" s="832">
        <f>'Раздел 1'!P456</f>
        <v>19000</v>
      </c>
      <c r="O429" s="830">
        <v>19000</v>
      </c>
      <c r="P429" s="831">
        <f t="shared" si="18"/>
        <v>0</v>
      </c>
      <c r="Q429" s="832">
        <f>'Раздел 1'!Q456</f>
        <v>19000</v>
      </c>
      <c r="R429" s="833">
        <v>19000</v>
      </c>
      <c r="S429" s="834">
        <f t="shared" si="19"/>
        <v>0</v>
      </c>
      <c r="T429" s="835">
        <f>'Раздел 1'!R456</f>
        <v>19000</v>
      </c>
      <c r="U429" s="836">
        <v>19000</v>
      </c>
      <c r="V429" s="837">
        <f t="shared" si="20"/>
        <v>0</v>
      </c>
      <c r="W429" s="838"/>
      <c r="X429" s="839"/>
      <c r="Y429" s="840"/>
    </row>
    <row r="430" spans="1:25" s="841" customFormat="1" ht="24.75" customHeight="1" x14ac:dyDescent="0.25">
      <c r="A430" s="842" t="str">
        <f>'Раздел 1'!C457</f>
        <v>925</v>
      </c>
      <c r="B430" s="827" t="str">
        <f>'Раздел 1'!D457</f>
        <v>07</v>
      </c>
      <c r="C430" s="827" t="str">
        <f>'Раздел 1'!E457</f>
        <v>02</v>
      </c>
      <c r="D430" s="827" t="str">
        <f>'Раздел 1'!F457</f>
        <v>02</v>
      </c>
      <c r="E430" s="827" t="str">
        <f>'Раздел 1'!G457</f>
        <v>1</v>
      </c>
      <c r="F430" s="827" t="str">
        <f>'Раздел 1'!H457</f>
        <v>02</v>
      </c>
      <c r="G430" s="827" t="str">
        <f>'Раздел 1'!I457</f>
        <v>00590</v>
      </c>
      <c r="H430" s="828" t="str">
        <f>'Раздел 1'!J457</f>
        <v>244</v>
      </c>
      <c r="I430" s="829" t="str">
        <f>'Раздел 1'!K457</f>
        <v>223.00.00</v>
      </c>
      <c r="J430" s="829" t="str">
        <f>'Раздел 1'!L457</f>
        <v>001</v>
      </c>
      <c r="K430" s="829" t="str">
        <f>'Раздел 1'!M457</f>
        <v>00.00.00</v>
      </c>
      <c r="L430" s="829" t="str">
        <f>'Раздел 1'!N457</f>
        <v>х</v>
      </c>
      <c r="M430" s="829" t="str">
        <f>'Раздел 1'!O457</f>
        <v>20.00.02</v>
      </c>
      <c r="N430" s="832">
        <f>'Раздел 1'!P457</f>
        <v>0</v>
      </c>
      <c r="O430" s="830">
        <v>0</v>
      </c>
      <c r="P430" s="831">
        <f t="shared" si="18"/>
        <v>0</v>
      </c>
      <c r="Q430" s="832">
        <f>'Раздел 1'!Q457</f>
        <v>0</v>
      </c>
      <c r="R430" s="833">
        <v>0</v>
      </c>
      <c r="S430" s="834">
        <f t="shared" si="19"/>
        <v>0</v>
      </c>
      <c r="T430" s="835">
        <f>'Раздел 1'!R457</f>
        <v>0</v>
      </c>
      <c r="U430" s="836">
        <v>0</v>
      </c>
      <c r="V430" s="837">
        <f t="shared" si="20"/>
        <v>0</v>
      </c>
      <c r="W430" s="838"/>
      <c r="X430" s="839"/>
      <c r="Y430" s="840"/>
    </row>
    <row r="431" spans="1:25" s="841" customFormat="1" ht="24.75" customHeight="1" x14ac:dyDescent="0.25">
      <c r="A431" s="842" t="str">
        <f>'Раздел 1'!C458</f>
        <v>925</v>
      </c>
      <c r="B431" s="827" t="str">
        <f>'Раздел 1'!D458</f>
        <v>07</v>
      </c>
      <c r="C431" s="827" t="str">
        <f>'Раздел 1'!E458</f>
        <v>02</v>
      </c>
      <c r="D431" s="827" t="str">
        <f>'Раздел 1'!F458</f>
        <v>02</v>
      </c>
      <c r="E431" s="827" t="str">
        <f>'Раздел 1'!G458</f>
        <v>1</v>
      </c>
      <c r="F431" s="827" t="str">
        <f>'Раздел 1'!H458</f>
        <v>02</v>
      </c>
      <c r="G431" s="827" t="str">
        <f>'Раздел 1'!I458</f>
        <v>00590</v>
      </c>
      <c r="H431" s="828" t="str">
        <f>'Раздел 1'!J458</f>
        <v>244</v>
      </c>
      <c r="I431" s="829" t="str">
        <f>'Раздел 1'!K458</f>
        <v>223.00.00</v>
      </c>
      <c r="J431" s="829" t="str">
        <f>'Раздел 1'!L458</f>
        <v>000</v>
      </c>
      <c r="K431" s="829" t="str">
        <f>'Раздел 1'!M458</f>
        <v>00.00.00</v>
      </c>
      <c r="L431" s="829" t="str">
        <f>'Раздел 1'!N458</f>
        <v>х</v>
      </c>
      <c r="M431" s="829" t="str">
        <f>'Раздел 1'!O458</f>
        <v>20.00.03</v>
      </c>
      <c r="N431" s="832">
        <f>'Раздел 1'!P458</f>
        <v>0</v>
      </c>
      <c r="O431" s="830">
        <v>0</v>
      </c>
      <c r="P431" s="831">
        <f t="shared" si="18"/>
        <v>0</v>
      </c>
      <c r="Q431" s="832">
        <f>'Раздел 1'!Q458</f>
        <v>0</v>
      </c>
      <c r="R431" s="833">
        <v>0</v>
      </c>
      <c r="S431" s="834">
        <f t="shared" si="19"/>
        <v>0</v>
      </c>
      <c r="T431" s="835">
        <f>'Раздел 1'!R458</f>
        <v>0</v>
      </c>
      <c r="U431" s="836">
        <v>0</v>
      </c>
      <c r="V431" s="837">
        <f t="shared" si="20"/>
        <v>0</v>
      </c>
      <c r="W431" s="838"/>
      <c r="X431" s="839"/>
      <c r="Y431" s="840"/>
    </row>
    <row r="432" spans="1:25" s="841" customFormat="1" ht="24.75" customHeight="1" x14ac:dyDescent="0.25">
      <c r="A432" s="842" t="str">
        <f>'Раздел 1'!C459</f>
        <v>925</v>
      </c>
      <c r="B432" s="827" t="str">
        <f>'Раздел 1'!D459</f>
        <v>07</v>
      </c>
      <c r="C432" s="827" t="str">
        <f>'Раздел 1'!E459</f>
        <v>02</v>
      </c>
      <c r="D432" s="827" t="str">
        <f>'Раздел 1'!F459</f>
        <v>02</v>
      </c>
      <c r="E432" s="827" t="str">
        <f>'Раздел 1'!G459</f>
        <v>1</v>
      </c>
      <c r="F432" s="827" t="str">
        <f>'Раздел 1'!H459</f>
        <v>02</v>
      </c>
      <c r="G432" s="827" t="str">
        <f>'Раздел 1'!I459</f>
        <v>00590</v>
      </c>
      <c r="H432" s="828" t="str">
        <f>'Раздел 1'!J459</f>
        <v>244</v>
      </c>
      <c r="I432" s="829" t="str">
        <f>'Раздел 1'!K459</f>
        <v>223.00.00</v>
      </c>
      <c r="J432" s="829" t="str">
        <f>'Раздел 1'!L459</f>
        <v>000</v>
      </c>
      <c r="K432" s="829" t="str">
        <f>'Раздел 1'!M459</f>
        <v>00.00.00</v>
      </c>
      <c r="L432" s="829" t="str">
        <f>'Раздел 1'!N459</f>
        <v>х</v>
      </c>
      <c r="M432" s="829" t="str">
        <f>'Раздел 1'!O459</f>
        <v>20.00.04</v>
      </c>
      <c r="N432" s="832">
        <f>'Раздел 1'!P459</f>
        <v>0</v>
      </c>
      <c r="O432" s="830">
        <v>0</v>
      </c>
      <c r="P432" s="831">
        <f t="shared" si="18"/>
        <v>0</v>
      </c>
      <c r="Q432" s="832">
        <f>'Раздел 1'!Q459</f>
        <v>0</v>
      </c>
      <c r="R432" s="833">
        <v>0</v>
      </c>
      <c r="S432" s="834">
        <f t="shared" si="19"/>
        <v>0</v>
      </c>
      <c r="T432" s="835">
        <f>'Раздел 1'!R459</f>
        <v>0</v>
      </c>
      <c r="U432" s="836">
        <v>0</v>
      </c>
      <c r="V432" s="837">
        <f t="shared" si="20"/>
        <v>0</v>
      </c>
      <c r="W432" s="838"/>
      <c r="X432" s="839"/>
      <c r="Y432" s="840"/>
    </row>
    <row r="433" spans="1:25" s="841" customFormat="1" ht="24.75" customHeight="1" x14ac:dyDescent="0.25">
      <c r="A433" s="842" t="str">
        <f>'Раздел 1'!C460</f>
        <v>925</v>
      </c>
      <c r="B433" s="827" t="str">
        <f>'Раздел 1'!D460</f>
        <v>07</v>
      </c>
      <c r="C433" s="827" t="str">
        <f>'Раздел 1'!E460</f>
        <v>02</v>
      </c>
      <c r="D433" s="827" t="str">
        <f>'Раздел 1'!F460</f>
        <v>02</v>
      </c>
      <c r="E433" s="827" t="str">
        <f>'Раздел 1'!G460</f>
        <v>1</v>
      </c>
      <c r="F433" s="827" t="str">
        <f>'Раздел 1'!H460</f>
        <v>02</v>
      </c>
      <c r="G433" s="827" t="str">
        <f>'Раздел 1'!I460</f>
        <v>00590</v>
      </c>
      <c r="H433" s="828" t="str">
        <f>'Раздел 1'!J460</f>
        <v>244</v>
      </c>
      <c r="I433" s="829" t="str">
        <f>'Раздел 1'!K460</f>
        <v>223.00.00</v>
      </c>
      <c r="J433" s="829" t="str">
        <f>'Раздел 1'!L460</f>
        <v>000</v>
      </c>
      <c r="K433" s="829" t="str">
        <f>'Раздел 1'!M460</f>
        <v>00.00.00</v>
      </c>
      <c r="L433" s="829" t="str">
        <f>'Раздел 1'!N460</f>
        <v>001.02.0001</v>
      </c>
      <c r="M433" s="829" t="str">
        <f>'Раздел 1'!O460</f>
        <v>50.01.00</v>
      </c>
      <c r="N433" s="832">
        <f>'Раздел 1'!P460</f>
        <v>63698.05</v>
      </c>
      <c r="O433" s="830">
        <v>63698.05</v>
      </c>
      <c r="P433" s="831">
        <f t="shared" si="18"/>
        <v>0</v>
      </c>
      <c r="Q433" s="832">
        <f>'Раздел 1'!Q460</f>
        <v>77900</v>
      </c>
      <c r="R433" s="833">
        <v>77900</v>
      </c>
      <c r="S433" s="834">
        <f t="shared" si="19"/>
        <v>0</v>
      </c>
      <c r="T433" s="835">
        <f>'Раздел 1'!R460</f>
        <v>81000</v>
      </c>
      <c r="U433" s="836">
        <v>81000</v>
      </c>
      <c r="V433" s="837">
        <f t="shared" si="20"/>
        <v>0</v>
      </c>
      <c r="W433" s="838"/>
      <c r="X433" s="839"/>
      <c r="Y433" s="840"/>
    </row>
    <row r="434" spans="1:25" s="841" customFormat="1" ht="24.75" customHeight="1" x14ac:dyDescent="0.25">
      <c r="A434" s="842" t="str">
        <f>'Раздел 1'!C461</f>
        <v>925</v>
      </c>
      <c r="B434" s="827" t="str">
        <f>'Раздел 1'!D461</f>
        <v>07</v>
      </c>
      <c r="C434" s="827" t="str">
        <f>'Раздел 1'!E461</f>
        <v>02</v>
      </c>
      <c r="D434" s="827" t="str">
        <f>'Раздел 1'!F461</f>
        <v>02</v>
      </c>
      <c r="E434" s="827" t="str">
        <f>'Раздел 1'!G461</f>
        <v>1</v>
      </c>
      <c r="F434" s="827" t="str">
        <f>'Раздел 1'!H461</f>
        <v>02</v>
      </c>
      <c r="G434" s="827" t="str">
        <f>'Раздел 1'!I461</f>
        <v>00590</v>
      </c>
      <c r="H434" s="828" t="str">
        <f>'Раздел 1'!J461</f>
        <v>244</v>
      </c>
      <c r="I434" s="829" t="str">
        <f>'Раздел 1'!K461</f>
        <v>223.00.00</v>
      </c>
      <c r="J434" s="829" t="str">
        <f>'Раздел 1'!L461</f>
        <v>001</v>
      </c>
      <c r="K434" s="829" t="str">
        <f>'Раздел 1'!M461</f>
        <v>00.00.00</v>
      </c>
      <c r="L434" s="829" t="str">
        <f>'Раздел 1'!N461</f>
        <v>х</v>
      </c>
      <c r="M434" s="829" t="str">
        <f>'Раздел 1'!O461</f>
        <v>50.01.00</v>
      </c>
      <c r="N434" s="832">
        <f>'Раздел 1'!P461</f>
        <v>0</v>
      </c>
      <c r="O434" s="830">
        <v>0</v>
      </c>
      <c r="P434" s="831">
        <f t="shared" si="18"/>
        <v>0</v>
      </c>
      <c r="Q434" s="832">
        <f>'Раздел 1'!Q461</f>
        <v>0</v>
      </c>
      <c r="R434" s="833">
        <v>0</v>
      </c>
      <c r="S434" s="834">
        <f t="shared" si="19"/>
        <v>0</v>
      </c>
      <c r="T434" s="835">
        <f>'Раздел 1'!R461</f>
        <v>0</v>
      </c>
      <c r="U434" s="836">
        <v>0</v>
      </c>
      <c r="V434" s="837">
        <f t="shared" si="20"/>
        <v>0</v>
      </c>
      <c r="W434" s="838"/>
      <c r="X434" s="839"/>
      <c r="Y434" s="840"/>
    </row>
    <row r="435" spans="1:25" s="841" customFormat="1" ht="24.75" customHeight="1" x14ac:dyDescent="0.25">
      <c r="A435" s="842" t="str">
        <f>'Раздел 1'!C462</f>
        <v>925</v>
      </c>
      <c r="B435" s="827" t="str">
        <f>'Раздел 1'!D462</f>
        <v>07</v>
      </c>
      <c r="C435" s="827" t="str">
        <f>'Раздел 1'!E462</f>
        <v>02</v>
      </c>
      <c r="D435" s="827" t="str">
        <f>'Раздел 1'!F462</f>
        <v>02</v>
      </c>
      <c r="E435" s="827" t="str">
        <f>'Раздел 1'!G462</f>
        <v>1</v>
      </c>
      <c r="F435" s="827" t="str">
        <f>'Раздел 1'!H462</f>
        <v>02</v>
      </c>
      <c r="G435" s="827" t="str">
        <f>'Раздел 1'!I462</f>
        <v>00590</v>
      </c>
      <c r="H435" s="828" t="str">
        <f>'Раздел 1'!J462</f>
        <v>244</v>
      </c>
      <c r="I435" s="829" t="str">
        <f>'Раздел 1'!K462</f>
        <v>225.00.00</v>
      </c>
      <c r="J435" s="829" t="str">
        <f>'Раздел 1'!L462</f>
        <v>000</v>
      </c>
      <c r="K435" s="829" t="str">
        <f>'Раздел 1'!M462</f>
        <v>00.00.00</v>
      </c>
      <c r="L435" s="829" t="str">
        <f>'Раздел 1'!N462</f>
        <v>х</v>
      </c>
      <c r="M435" s="829" t="str">
        <f>'Раздел 1'!O462</f>
        <v>20.00.02</v>
      </c>
      <c r="N435" s="832">
        <f>'Раздел 1'!P462</f>
        <v>0</v>
      </c>
      <c r="O435" s="830">
        <v>0</v>
      </c>
      <c r="P435" s="831">
        <f t="shared" si="18"/>
        <v>0</v>
      </c>
      <c r="Q435" s="832">
        <f>'Раздел 1'!Q462</f>
        <v>0</v>
      </c>
      <c r="R435" s="833">
        <v>0</v>
      </c>
      <c r="S435" s="834">
        <f t="shared" si="19"/>
        <v>0</v>
      </c>
      <c r="T435" s="835">
        <f>'Раздел 1'!R462</f>
        <v>0</v>
      </c>
      <c r="U435" s="836">
        <v>0</v>
      </c>
      <c r="V435" s="837">
        <f t="shared" si="20"/>
        <v>0</v>
      </c>
      <c r="W435" s="838"/>
      <c r="X435" s="839"/>
      <c r="Y435" s="840"/>
    </row>
    <row r="436" spans="1:25" s="841" customFormat="1" ht="24.75" customHeight="1" x14ac:dyDescent="0.25">
      <c r="A436" s="842" t="str">
        <f>'Раздел 1'!C463</f>
        <v>925</v>
      </c>
      <c r="B436" s="827" t="str">
        <f>'Раздел 1'!D463</f>
        <v>07</v>
      </c>
      <c r="C436" s="827" t="str">
        <f>'Раздел 1'!E463</f>
        <v>02</v>
      </c>
      <c r="D436" s="827" t="str">
        <f>'Раздел 1'!F463</f>
        <v>02</v>
      </c>
      <c r="E436" s="827" t="str">
        <f>'Раздел 1'!G463</f>
        <v>1</v>
      </c>
      <c r="F436" s="827" t="str">
        <f>'Раздел 1'!H463</f>
        <v>02</v>
      </c>
      <c r="G436" s="827" t="str">
        <f>'Раздел 1'!I463</f>
        <v>00590</v>
      </c>
      <c r="H436" s="828" t="str">
        <f>'Раздел 1'!J463</f>
        <v>244</v>
      </c>
      <c r="I436" s="829" t="str">
        <f>'Раздел 1'!K463</f>
        <v>225.00.00</v>
      </c>
      <c r="J436" s="829" t="str">
        <f>'Раздел 1'!L463</f>
        <v>001</v>
      </c>
      <c r="K436" s="829" t="str">
        <f>'Раздел 1'!M463</f>
        <v>00.00.00</v>
      </c>
      <c r="L436" s="829" t="str">
        <f>'Раздел 1'!N463</f>
        <v>х</v>
      </c>
      <c r="M436" s="829" t="str">
        <f>'Раздел 1'!O463</f>
        <v>20.00.02</v>
      </c>
      <c r="N436" s="832">
        <f>'Раздел 1'!P463</f>
        <v>0</v>
      </c>
      <c r="O436" s="830">
        <v>0</v>
      </c>
      <c r="P436" s="831">
        <f t="shared" si="18"/>
        <v>0</v>
      </c>
      <c r="Q436" s="832">
        <f>'Раздел 1'!Q463</f>
        <v>0</v>
      </c>
      <c r="R436" s="833">
        <v>0</v>
      </c>
      <c r="S436" s="834">
        <f t="shared" si="19"/>
        <v>0</v>
      </c>
      <c r="T436" s="835">
        <f>'Раздел 1'!R463</f>
        <v>0</v>
      </c>
      <c r="U436" s="836">
        <v>0</v>
      </c>
      <c r="V436" s="837">
        <f t="shared" si="20"/>
        <v>0</v>
      </c>
      <c r="W436" s="838"/>
      <c r="X436" s="839"/>
      <c r="Y436" s="840"/>
    </row>
    <row r="437" spans="1:25" s="841" customFormat="1" ht="24.75" customHeight="1" x14ac:dyDescent="0.25">
      <c r="A437" s="842" t="str">
        <f>'Раздел 1'!C464</f>
        <v>925</v>
      </c>
      <c r="B437" s="827" t="str">
        <f>'Раздел 1'!D464</f>
        <v>07</v>
      </c>
      <c r="C437" s="827" t="str">
        <f>'Раздел 1'!E464</f>
        <v>02</v>
      </c>
      <c r="D437" s="827" t="str">
        <f>'Раздел 1'!F464</f>
        <v>02</v>
      </c>
      <c r="E437" s="827" t="str">
        <f>'Раздел 1'!G464</f>
        <v>1</v>
      </c>
      <c r="F437" s="827" t="str">
        <f>'Раздел 1'!H464</f>
        <v>02</v>
      </c>
      <c r="G437" s="827" t="str">
        <f>'Раздел 1'!I464</f>
        <v>00590</v>
      </c>
      <c r="H437" s="828" t="str">
        <f>'Раздел 1'!J464</f>
        <v>244</v>
      </c>
      <c r="I437" s="829" t="str">
        <f>'Раздел 1'!K464</f>
        <v>225.00.00</v>
      </c>
      <c r="J437" s="829" t="str">
        <f>'Раздел 1'!L464</f>
        <v>000</v>
      </c>
      <c r="K437" s="829" t="str">
        <f>'Раздел 1'!M464</f>
        <v>00.00.00</v>
      </c>
      <c r="L437" s="829" t="str">
        <f>'Раздел 1'!N464</f>
        <v>х</v>
      </c>
      <c r="M437" s="829" t="str">
        <f>'Раздел 1'!O464</f>
        <v>20.00.03</v>
      </c>
      <c r="N437" s="832">
        <f>'Раздел 1'!P464</f>
        <v>0</v>
      </c>
      <c r="O437" s="830">
        <v>0</v>
      </c>
      <c r="P437" s="831">
        <f t="shared" si="18"/>
        <v>0</v>
      </c>
      <c r="Q437" s="832">
        <f>'Раздел 1'!Q464</f>
        <v>0</v>
      </c>
      <c r="R437" s="833">
        <v>0</v>
      </c>
      <c r="S437" s="834">
        <f t="shared" si="19"/>
        <v>0</v>
      </c>
      <c r="T437" s="835">
        <f>'Раздел 1'!R464</f>
        <v>0</v>
      </c>
      <c r="U437" s="836">
        <v>0</v>
      </c>
      <c r="V437" s="837">
        <f t="shared" si="20"/>
        <v>0</v>
      </c>
      <c r="W437" s="838"/>
      <c r="X437" s="839"/>
      <c r="Y437" s="840"/>
    </row>
    <row r="438" spans="1:25" s="841" customFormat="1" ht="24.75" customHeight="1" x14ac:dyDescent="0.25">
      <c r="A438" s="842" t="str">
        <f>'Раздел 1'!C465</f>
        <v>925</v>
      </c>
      <c r="B438" s="827" t="str">
        <f>'Раздел 1'!D465</f>
        <v>07</v>
      </c>
      <c r="C438" s="827" t="str">
        <f>'Раздел 1'!E465</f>
        <v>02</v>
      </c>
      <c r="D438" s="827" t="str">
        <f>'Раздел 1'!F465</f>
        <v>02</v>
      </c>
      <c r="E438" s="827" t="str">
        <f>'Раздел 1'!G465</f>
        <v>1</v>
      </c>
      <c r="F438" s="827" t="str">
        <f>'Раздел 1'!H465</f>
        <v>02</v>
      </c>
      <c r="G438" s="827" t="str">
        <f>'Раздел 1'!I465</f>
        <v>00590</v>
      </c>
      <c r="H438" s="828" t="str">
        <f>'Раздел 1'!J465</f>
        <v>244</v>
      </c>
      <c r="I438" s="829" t="str">
        <f>'Раздел 1'!K465</f>
        <v>225.00.00</v>
      </c>
      <c r="J438" s="829" t="str">
        <f>'Раздел 1'!L465</f>
        <v>000</v>
      </c>
      <c r="K438" s="829" t="str">
        <f>'Раздел 1'!M465</f>
        <v>00.00.00</v>
      </c>
      <c r="L438" s="829" t="str">
        <f>'Раздел 1'!N465</f>
        <v>х</v>
      </c>
      <c r="M438" s="829" t="str">
        <f>'Раздел 1'!O465</f>
        <v>20.00.04</v>
      </c>
      <c r="N438" s="832">
        <f>'Раздел 1'!P465</f>
        <v>0</v>
      </c>
      <c r="O438" s="830">
        <v>0</v>
      </c>
      <c r="P438" s="831">
        <f t="shared" si="18"/>
        <v>0</v>
      </c>
      <c r="Q438" s="832">
        <f>'Раздел 1'!Q465</f>
        <v>0</v>
      </c>
      <c r="R438" s="833">
        <v>0</v>
      </c>
      <c r="S438" s="834">
        <f t="shared" si="19"/>
        <v>0</v>
      </c>
      <c r="T438" s="835">
        <f>'Раздел 1'!R465</f>
        <v>0</v>
      </c>
      <c r="U438" s="836">
        <v>0</v>
      </c>
      <c r="V438" s="837">
        <f t="shared" si="20"/>
        <v>0</v>
      </c>
      <c r="W438" s="838"/>
      <c r="X438" s="839"/>
      <c r="Y438" s="840"/>
    </row>
    <row r="439" spans="1:25" s="841" customFormat="1" ht="24.75" customHeight="1" x14ac:dyDescent="0.25">
      <c r="A439" s="842" t="str">
        <f>'Раздел 1'!C466</f>
        <v>925</v>
      </c>
      <c r="B439" s="827" t="str">
        <f>'Раздел 1'!D466</f>
        <v>07</v>
      </c>
      <c r="C439" s="827" t="str">
        <f>'Раздел 1'!E466</f>
        <v>02</v>
      </c>
      <c r="D439" s="827" t="str">
        <f>'Раздел 1'!F466</f>
        <v>02</v>
      </c>
      <c r="E439" s="827" t="str">
        <f>'Раздел 1'!G466</f>
        <v>1</v>
      </c>
      <c r="F439" s="827" t="str">
        <f>'Раздел 1'!H466</f>
        <v>02</v>
      </c>
      <c r="G439" s="827" t="str">
        <f>'Раздел 1'!I466</f>
        <v>00590</v>
      </c>
      <c r="H439" s="828" t="str">
        <f>'Раздел 1'!J466</f>
        <v>244</v>
      </c>
      <c r="I439" s="829" t="str">
        <f>'Раздел 1'!K466</f>
        <v>225.00.00</v>
      </c>
      <c r="J439" s="829" t="str">
        <f>'Раздел 1'!L466</f>
        <v>000</v>
      </c>
      <c r="K439" s="829" t="str">
        <f>'Раздел 1'!M466</f>
        <v>00.00.00</v>
      </c>
      <c r="L439" s="829" t="str">
        <f>'Раздел 1'!N466</f>
        <v>001.10.0000</v>
      </c>
      <c r="M439" s="829" t="str">
        <f>'Раздел 1'!O466</f>
        <v>50.01.00</v>
      </c>
      <c r="N439" s="832">
        <f>'Раздел 1'!P466</f>
        <v>72000</v>
      </c>
      <c r="O439" s="830">
        <v>72000</v>
      </c>
      <c r="P439" s="831">
        <f t="shared" si="18"/>
        <v>0</v>
      </c>
      <c r="Q439" s="832">
        <f>'Раздел 1'!Q466</f>
        <v>24000</v>
      </c>
      <c r="R439" s="833">
        <v>24000</v>
      </c>
      <c r="S439" s="834">
        <f t="shared" si="19"/>
        <v>0</v>
      </c>
      <c r="T439" s="835">
        <f>'Раздел 1'!R466</f>
        <v>24000</v>
      </c>
      <c r="U439" s="836">
        <v>24000</v>
      </c>
      <c r="V439" s="837">
        <f t="shared" si="20"/>
        <v>0</v>
      </c>
      <c r="W439" s="838"/>
      <c r="X439" s="839"/>
      <c r="Y439" s="840"/>
    </row>
    <row r="440" spans="1:25" s="841" customFormat="1" ht="24.75" customHeight="1" x14ac:dyDescent="0.25">
      <c r="A440" s="842" t="str">
        <f>'Раздел 1'!C467</f>
        <v>925</v>
      </c>
      <c r="B440" s="827" t="str">
        <f>'Раздел 1'!D467</f>
        <v>07</v>
      </c>
      <c r="C440" s="827" t="str">
        <f>'Раздел 1'!E467</f>
        <v>02</v>
      </c>
      <c r="D440" s="827" t="str">
        <f>'Раздел 1'!F467</f>
        <v>02</v>
      </c>
      <c r="E440" s="827" t="str">
        <f>'Раздел 1'!G467</f>
        <v>1</v>
      </c>
      <c r="F440" s="827" t="str">
        <f>'Раздел 1'!H467</f>
        <v>02</v>
      </c>
      <c r="G440" s="827" t="str">
        <f>'Раздел 1'!I467</f>
        <v>00590</v>
      </c>
      <c r="H440" s="828" t="str">
        <f>'Раздел 1'!J467</f>
        <v>244</v>
      </c>
      <c r="I440" s="829" t="str">
        <f>'Раздел 1'!K467</f>
        <v>225.00.00</v>
      </c>
      <c r="J440" s="829" t="str">
        <f>'Раздел 1'!L467</f>
        <v>000</v>
      </c>
      <c r="K440" s="829" t="str">
        <f>'Раздел 1'!M467</f>
        <v>00.00.00</v>
      </c>
      <c r="L440" s="829" t="str">
        <f>'Раздел 1'!N467</f>
        <v>001.11.0000</v>
      </c>
      <c r="M440" s="829" t="str">
        <f>'Раздел 1'!O467</f>
        <v>50.01.00</v>
      </c>
      <c r="N440" s="832">
        <f>'Раздел 1'!P467</f>
        <v>12000</v>
      </c>
      <c r="O440" s="830">
        <v>12000</v>
      </c>
      <c r="P440" s="831">
        <f t="shared" si="18"/>
        <v>0</v>
      </c>
      <c r="Q440" s="832">
        <f>'Раздел 1'!Q467</f>
        <v>24000</v>
      </c>
      <c r="R440" s="833">
        <v>24000</v>
      </c>
      <c r="S440" s="834">
        <f t="shared" si="19"/>
        <v>0</v>
      </c>
      <c r="T440" s="835">
        <f>'Раздел 1'!R467</f>
        <v>24000</v>
      </c>
      <c r="U440" s="836">
        <v>24000</v>
      </c>
      <c r="V440" s="837">
        <f t="shared" si="20"/>
        <v>0</v>
      </c>
      <c r="W440" s="838"/>
      <c r="X440" s="839"/>
      <c r="Y440" s="840"/>
    </row>
    <row r="441" spans="1:25" s="841" customFormat="1" ht="24.75" customHeight="1" x14ac:dyDescent="0.25">
      <c r="A441" s="842" t="str">
        <f>'Раздел 1'!C468</f>
        <v>925</v>
      </c>
      <c r="B441" s="827" t="str">
        <f>'Раздел 1'!D468</f>
        <v>07</v>
      </c>
      <c r="C441" s="827" t="str">
        <f>'Раздел 1'!E468</f>
        <v>02</v>
      </c>
      <c r="D441" s="827" t="str">
        <f>'Раздел 1'!F468</f>
        <v>02</v>
      </c>
      <c r="E441" s="827" t="str">
        <f>'Раздел 1'!G468</f>
        <v>1</v>
      </c>
      <c r="F441" s="827" t="str">
        <f>'Раздел 1'!H468</f>
        <v>02</v>
      </c>
      <c r="G441" s="827" t="str">
        <f>'Раздел 1'!I468</f>
        <v>00590</v>
      </c>
      <c r="H441" s="828" t="str">
        <f>'Раздел 1'!J468</f>
        <v>244</v>
      </c>
      <c r="I441" s="829" t="str">
        <f>'Раздел 1'!K468</f>
        <v>225.00.00</v>
      </c>
      <c r="J441" s="829" t="str">
        <f>'Раздел 1'!L468</f>
        <v>000</v>
      </c>
      <c r="K441" s="829" t="str">
        <f>'Раздел 1'!M468</f>
        <v>00.00.00</v>
      </c>
      <c r="L441" s="829" t="str">
        <f>'Раздел 1'!N468</f>
        <v>001.12.0000</v>
      </c>
      <c r="M441" s="829" t="str">
        <f>'Раздел 1'!O468</f>
        <v>50.01.00</v>
      </c>
      <c r="N441" s="832">
        <f>'Раздел 1'!P468</f>
        <v>0</v>
      </c>
      <c r="O441" s="830">
        <v>0</v>
      </c>
      <c r="P441" s="831">
        <f t="shared" si="18"/>
        <v>0</v>
      </c>
      <c r="Q441" s="832">
        <f>'Раздел 1'!Q468</f>
        <v>0</v>
      </c>
      <c r="R441" s="833">
        <v>0</v>
      </c>
      <c r="S441" s="834">
        <f t="shared" si="19"/>
        <v>0</v>
      </c>
      <c r="T441" s="835">
        <f>'Раздел 1'!R468</f>
        <v>0</v>
      </c>
      <c r="U441" s="836">
        <v>0</v>
      </c>
      <c r="V441" s="837">
        <f t="shared" si="20"/>
        <v>0</v>
      </c>
      <c r="W441" s="838"/>
      <c r="X441" s="839"/>
      <c r="Y441" s="840"/>
    </row>
    <row r="442" spans="1:25" s="841" customFormat="1" ht="24.75" customHeight="1" x14ac:dyDescent="0.25">
      <c r="A442" s="842" t="str">
        <f>'Раздел 1'!C469</f>
        <v>925</v>
      </c>
      <c r="B442" s="827" t="str">
        <f>'Раздел 1'!D469</f>
        <v>07</v>
      </c>
      <c r="C442" s="827" t="str">
        <f>'Раздел 1'!E469</f>
        <v>02</v>
      </c>
      <c r="D442" s="827" t="str">
        <f>'Раздел 1'!F469</f>
        <v>02</v>
      </c>
      <c r="E442" s="827" t="str">
        <f>'Раздел 1'!G469</f>
        <v>1</v>
      </c>
      <c r="F442" s="827" t="str">
        <f>'Раздел 1'!H469</f>
        <v>02</v>
      </c>
      <c r="G442" s="827" t="str">
        <f>'Раздел 1'!I469</f>
        <v>00590</v>
      </c>
      <c r="H442" s="828" t="str">
        <f>'Раздел 1'!J469</f>
        <v>244</v>
      </c>
      <c r="I442" s="829" t="str">
        <f>'Раздел 1'!K469</f>
        <v>225.00.00</v>
      </c>
      <c r="J442" s="829" t="str">
        <f>'Раздел 1'!L469</f>
        <v>000</v>
      </c>
      <c r="K442" s="829" t="str">
        <f>'Раздел 1'!M469</f>
        <v>00.00.00</v>
      </c>
      <c r="L442" s="829" t="str">
        <f>'Раздел 1'!N469</f>
        <v>001.99.0001</v>
      </c>
      <c r="M442" s="829" t="str">
        <f>'Раздел 1'!O469</f>
        <v>50.01.00</v>
      </c>
      <c r="N442" s="832">
        <f>'Раздел 1'!P469</f>
        <v>97017.19</v>
      </c>
      <c r="O442" s="830">
        <v>97017.19</v>
      </c>
      <c r="P442" s="831">
        <f t="shared" si="18"/>
        <v>0</v>
      </c>
      <c r="Q442" s="832">
        <f>'Раздел 1'!Q469</f>
        <v>174100.93</v>
      </c>
      <c r="R442" s="833">
        <v>174100.93</v>
      </c>
      <c r="S442" s="834">
        <f t="shared" si="19"/>
        <v>0</v>
      </c>
      <c r="T442" s="835">
        <f>'Раздел 1'!R469</f>
        <v>108477.93</v>
      </c>
      <c r="U442" s="836">
        <v>108477.93</v>
      </c>
      <c r="V442" s="837">
        <f t="shared" si="20"/>
        <v>0</v>
      </c>
      <c r="W442" s="838"/>
      <c r="X442" s="839"/>
      <c r="Y442" s="840"/>
    </row>
    <row r="443" spans="1:25" s="841" customFormat="1" ht="24.75" customHeight="1" x14ac:dyDescent="0.25">
      <c r="A443" s="842" t="str">
        <f>'Раздел 1'!C470</f>
        <v>925</v>
      </c>
      <c r="B443" s="827" t="str">
        <f>'Раздел 1'!D470</f>
        <v>07</v>
      </c>
      <c r="C443" s="827" t="str">
        <f>'Раздел 1'!E470</f>
        <v>02</v>
      </c>
      <c r="D443" s="827" t="str">
        <f>'Раздел 1'!F470</f>
        <v>02</v>
      </c>
      <c r="E443" s="827" t="str">
        <f>'Раздел 1'!G470</f>
        <v>1</v>
      </c>
      <c r="F443" s="827" t="str">
        <f>'Раздел 1'!H470</f>
        <v>02</v>
      </c>
      <c r="G443" s="827" t="str">
        <f>'Раздел 1'!I470</f>
        <v>00590</v>
      </c>
      <c r="H443" s="828" t="str">
        <f>'Раздел 1'!J470</f>
        <v>244</v>
      </c>
      <c r="I443" s="829" t="str">
        <f>'Раздел 1'!K470</f>
        <v>225.00.00</v>
      </c>
      <c r="J443" s="829" t="str">
        <f>'Раздел 1'!L470</f>
        <v>001</v>
      </c>
      <c r="K443" s="829" t="str">
        <f>'Раздел 1'!M470</f>
        <v>00.00.00</v>
      </c>
      <c r="L443" s="829" t="str">
        <f>'Раздел 1'!N470</f>
        <v>х</v>
      </c>
      <c r="M443" s="829" t="str">
        <f>'Раздел 1'!O470</f>
        <v>50.01.00</v>
      </c>
      <c r="N443" s="832">
        <f>'Раздел 1'!P470</f>
        <v>28693.59</v>
      </c>
      <c r="O443" s="830">
        <v>28693.59</v>
      </c>
      <c r="P443" s="831">
        <f t="shared" si="18"/>
        <v>0</v>
      </c>
      <c r="Q443" s="832">
        <f>'Раздел 1'!Q470</f>
        <v>0</v>
      </c>
      <c r="R443" s="833">
        <v>0</v>
      </c>
      <c r="S443" s="834">
        <f t="shared" si="19"/>
        <v>0</v>
      </c>
      <c r="T443" s="835">
        <f>'Раздел 1'!R470</f>
        <v>0</v>
      </c>
      <c r="U443" s="836">
        <v>0</v>
      </c>
      <c r="V443" s="837">
        <f t="shared" si="20"/>
        <v>0</v>
      </c>
      <c r="W443" s="838"/>
      <c r="X443" s="839"/>
      <c r="Y443" s="840"/>
    </row>
    <row r="444" spans="1:25" s="841" customFormat="1" ht="24.75" customHeight="1" x14ac:dyDescent="0.25">
      <c r="A444" s="842" t="str">
        <f>'Раздел 1'!C471</f>
        <v>925</v>
      </c>
      <c r="B444" s="827" t="str">
        <f>'Раздел 1'!D471</f>
        <v>07</v>
      </c>
      <c r="C444" s="827" t="str">
        <f>'Раздел 1'!E471</f>
        <v>02</v>
      </c>
      <c r="D444" s="827" t="str">
        <f>'Раздел 1'!F471</f>
        <v>02</v>
      </c>
      <c r="E444" s="827" t="str">
        <f>'Раздел 1'!G471</f>
        <v>1</v>
      </c>
      <c r="F444" s="827" t="str">
        <f>'Раздел 1'!H471</f>
        <v>02</v>
      </c>
      <c r="G444" s="827" t="str">
        <f>'Раздел 1'!I471</f>
        <v>60860</v>
      </c>
      <c r="H444" s="828" t="str">
        <f>'Раздел 1'!J471</f>
        <v>244</v>
      </c>
      <c r="I444" s="829" t="str">
        <f>'Раздел 1'!K471</f>
        <v>225.00.00</v>
      </c>
      <c r="J444" s="829" t="str">
        <f>'Раздел 1'!L471</f>
        <v>000</v>
      </c>
      <c r="K444" s="829" t="str">
        <f>'Раздел 1'!M471</f>
        <v>00.00.00</v>
      </c>
      <c r="L444" s="829" t="str">
        <f>'Раздел 1'!N471</f>
        <v>001.07.0002</v>
      </c>
      <c r="M444" s="829" t="str">
        <f>'Раздел 1'!O471</f>
        <v>50.03.00</v>
      </c>
      <c r="N444" s="832">
        <f>'Раздел 1'!P471</f>
        <v>15000</v>
      </c>
      <c r="O444" s="830">
        <v>15000</v>
      </c>
      <c r="P444" s="831">
        <f t="shared" si="18"/>
        <v>0</v>
      </c>
      <c r="Q444" s="832">
        <f>'Раздел 1'!Q471</f>
        <v>15000</v>
      </c>
      <c r="R444" s="833">
        <v>15000</v>
      </c>
      <c r="S444" s="834">
        <f t="shared" si="19"/>
        <v>0</v>
      </c>
      <c r="T444" s="835">
        <f>'Раздел 1'!R471</f>
        <v>15000</v>
      </c>
      <c r="U444" s="836">
        <v>15000</v>
      </c>
      <c r="V444" s="837">
        <f t="shared" si="20"/>
        <v>0</v>
      </c>
      <c r="W444" s="838"/>
      <c r="X444" s="839"/>
      <c r="Y444" s="840"/>
    </row>
    <row r="445" spans="1:25" s="841" customFormat="1" ht="24.75" customHeight="1" x14ac:dyDescent="0.25">
      <c r="A445" s="842" t="str">
        <f>'Раздел 1'!C472</f>
        <v>925</v>
      </c>
      <c r="B445" s="827" t="str">
        <f>'Раздел 1'!D472</f>
        <v>07</v>
      </c>
      <c r="C445" s="827" t="str">
        <f>'Раздел 1'!E472</f>
        <v>02</v>
      </c>
      <c r="D445" s="827" t="str">
        <f>'Раздел 1'!F472</f>
        <v>02</v>
      </c>
      <c r="E445" s="827" t="str">
        <f>'Раздел 1'!G472</f>
        <v>1</v>
      </c>
      <c r="F445" s="827" t="str">
        <f>'Раздел 1'!H472</f>
        <v>02</v>
      </c>
      <c r="G445" s="827" t="str">
        <f>'Раздел 1'!I472</f>
        <v>60860</v>
      </c>
      <c r="H445" s="828" t="str">
        <f>'Раздел 1'!J472</f>
        <v>244</v>
      </c>
      <c r="I445" s="829" t="str">
        <f>'Раздел 1'!K472</f>
        <v>225.00.00</v>
      </c>
      <c r="J445" s="829" t="str">
        <f>'Раздел 1'!L472</f>
        <v>001</v>
      </c>
      <c r="K445" s="829" t="str">
        <f>'Раздел 1'!M472</f>
        <v>00.00.00</v>
      </c>
      <c r="L445" s="829" t="str">
        <f>'Раздел 1'!N472</f>
        <v>х</v>
      </c>
      <c r="M445" s="829" t="str">
        <f>'Раздел 1'!O472</f>
        <v>50.03.00</v>
      </c>
      <c r="N445" s="832">
        <f>'Раздел 1'!P472</f>
        <v>0</v>
      </c>
      <c r="O445" s="830">
        <v>0</v>
      </c>
      <c r="P445" s="831">
        <f t="shared" si="18"/>
        <v>0</v>
      </c>
      <c r="Q445" s="832">
        <f>'Раздел 1'!Q472</f>
        <v>0</v>
      </c>
      <c r="R445" s="833">
        <v>0</v>
      </c>
      <c r="S445" s="834">
        <f t="shared" si="19"/>
        <v>0</v>
      </c>
      <c r="T445" s="835">
        <f>'Раздел 1'!R472</f>
        <v>0</v>
      </c>
      <c r="U445" s="836">
        <v>0</v>
      </c>
      <c r="V445" s="837">
        <f t="shared" si="20"/>
        <v>0</v>
      </c>
      <c r="W445" s="838"/>
      <c r="X445" s="839"/>
      <c r="Y445" s="840"/>
    </row>
    <row r="446" spans="1:25" s="841" customFormat="1" ht="24.75" customHeight="1" x14ac:dyDescent="0.25">
      <c r="A446" s="842" t="str">
        <f>'Раздел 1'!C473</f>
        <v>925</v>
      </c>
      <c r="B446" s="827" t="str">
        <f>'Раздел 1'!D473</f>
        <v>07</v>
      </c>
      <c r="C446" s="827" t="str">
        <f>'Раздел 1'!E473</f>
        <v>02</v>
      </c>
      <c r="D446" s="827" t="str">
        <f>'Раздел 1'!F473</f>
        <v>02</v>
      </c>
      <c r="E446" s="827" t="str">
        <f>'Раздел 1'!G473</f>
        <v>1</v>
      </c>
      <c r="F446" s="827" t="str">
        <f>'Раздел 1'!H473</f>
        <v>02</v>
      </c>
      <c r="G446" s="827" t="str">
        <f>'Раздел 1'!I473</f>
        <v>62980</v>
      </c>
      <c r="H446" s="828" t="str">
        <f>'Раздел 1'!J473</f>
        <v>244</v>
      </c>
      <c r="I446" s="829" t="str">
        <f>'Раздел 1'!K473</f>
        <v>225.00.00</v>
      </c>
      <c r="J446" s="829" t="str">
        <f>'Раздел 1'!L473</f>
        <v>000</v>
      </c>
      <c r="K446" s="829" t="str">
        <f>'Раздел 1'!M473</f>
        <v>00.00.00</v>
      </c>
      <c r="L446" s="829" t="str">
        <f>'Раздел 1'!N473</f>
        <v>005.00.0000</v>
      </c>
      <c r="M446" s="829" t="str">
        <f>'Раздел 1'!O473</f>
        <v>60.03.00</v>
      </c>
      <c r="N446" s="832">
        <f>'Раздел 1'!P473</f>
        <v>0</v>
      </c>
      <c r="O446" s="830">
        <v>0</v>
      </c>
      <c r="P446" s="831">
        <f t="shared" si="18"/>
        <v>0</v>
      </c>
      <c r="Q446" s="832">
        <f>'Раздел 1'!Q473</f>
        <v>0</v>
      </c>
      <c r="R446" s="833">
        <v>0</v>
      </c>
      <c r="S446" s="834">
        <f t="shared" si="19"/>
        <v>0</v>
      </c>
      <c r="T446" s="835">
        <f>'Раздел 1'!R473</f>
        <v>0</v>
      </c>
      <c r="U446" s="836">
        <v>0</v>
      </c>
      <c r="V446" s="837">
        <f t="shared" si="20"/>
        <v>0</v>
      </c>
      <c r="W446" s="838"/>
      <c r="X446" s="839"/>
      <c r="Y446" s="840"/>
    </row>
    <row r="447" spans="1:25" s="841" customFormat="1" ht="24.75" customHeight="1" x14ac:dyDescent="0.25">
      <c r="A447" s="842" t="str">
        <f>'Раздел 1'!C474</f>
        <v>925</v>
      </c>
      <c r="B447" s="827" t="str">
        <f>'Раздел 1'!D474</f>
        <v>07</v>
      </c>
      <c r="C447" s="827" t="str">
        <f>'Раздел 1'!E474</f>
        <v>02</v>
      </c>
      <c r="D447" s="827">
        <f>'Раздел 1'!F474</f>
        <v>0</v>
      </c>
      <c r="E447" s="827">
        <f>'Раздел 1'!G474</f>
        <v>0</v>
      </c>
      <c r="F447" s="827">
        <f>'Раздел 1'!H474</f>
        <v>0</v>
      </c>
      <c r="G447" s="827">
        <f>'Раздел 1'!I474</f>
        <v>0</v>
      </c>
      <c r="H447" s="828" t="str">
        <f>'Раздел 1'!J474</f>
        <v>244</v>
      </c>
      <c r="I447" s="829" t="str">
        <f>'Раздел 1'!K474</f>
        <v>225.00.00</v>
      </c>
      <c r="J447" s="829" t="str">
        <f>'Раздел 1'!L474</f>
        <v>000</v>
      </c>
      <c r="K447" s="829" t="str">
        <f>'Раздел 1'!M474</f>
        <v>00.00.00</v>
      </c>
      <c r="L447" s="829" t="str">
        <f>'Раздел 1'!N474</f>
        <v>008.01.ХХХ</v>
      </c>
      <c r="M447" s="829" t="str">
        <f>'Раздел 1'!O474</f>
        <v>60.01.00</v>
      </c>
      <c r="N447" s="832">
        <f>'Раздел 1'!P474</f>
        <v>0</v>
      </c>
      <c r="O447" s="830">
        <v>0</v>
      </c>
      <c r="P447" s="831">
        <f t="shared" si="18"/>
        <v>0</v>
      </c>
      <c r="Q447" s="832">
        <f>'Раздел 1'!Q474</f>
        <v>0</v>
      </c>
      <c r="R447" s="833">
        <v>0</v>
      </c>
      <c r="S447" s="834">
        <f t="shared" si="19"/>
        <v>0</v>
      </c>
      <c r="T447" s="835">
        <f>'Раздел 1'!R474</f>
        <v>0</v>
      </c>
      <c r="U447" s="836">
        <v>0</v>
      </c>
      <c r="V447" s="837">
        <f t="shared" si="20"/>
        <v>0</v>
      </c>
      <c r="W447" s="838"/>
      <c r="X447" s="839"/>
      <c r="Y447" s="840"/>
    </row>
    <row r="448" spans="1:25" s="841" customFormat="1" ht="24.75" customHeight="1" x14ac:dyDescent="0.25">
      <c r="A448" s="842" t="str">
        <f>'Раздел 1'!C475</f>
        <v>925</v>
      </c>
      <c r="B448" s="827" t="str">
        <f>'Раздел 1'!D475</f>
        <v>07</v>
      </c>
      <c r="C448" s="827" t="str">
        <f>'Раздел 1'!E475</f>
        <v>02</v>
      </c>
      <c r="D448" s="827" t="str">
        <f>'Раздел 1'!F475</f>
        <v>02</v>
      </c>
      <c r="E448" s="827" t="str">
        <f>'Раздел 1'!G475</f>
        <v>1</v>
      </c>
      <c r="F448" s="827" t="str">
        <f>'Раздел 1'!H475</f>
        <v>E1</v>
      </c>
      <c r="G448" s="827" t="str">
        <f>'Раздел 1'!I475</f>
        <v>51690</v>
      </c>
      <c r="H448" s="828" t="str">
        <f>'Раздел 1'!J475</f>
        <v>244</v>
      </c>
      <c r="I448" s="829" t="str">
        <f>'Раздел 1'!K475</f>
        <v>225.00.00</v>
      </c>
      <c r="J448" s="829" t="str">
        <f>'Раздел 1'!L475</f>
        <v>000</v>
      </c>
      <c r="K448" s="829" t="str">
        <f>'Раздел 1'!M475</f>
        <v>00.00.00</v>
      </c>
      <c r="L448" s="829" t="str">
        <f>'Раздел 1'!N475</f>
        <v>020.00.0006</v>
      </c>
      <c r="M448" s="829" t="str">
        <f>'Раздел 1'!O475</f>
        <v>60.01.00</v>
      </c>
      <c r="N448" s="832">
        <f>'Раздел 1'!P475</f>
        <v>0</v>
      </c>
      <c r="O448" s="830">
        <v>0</v>
      </c>
      <c r="P448" s="831">
        <f t="shared" si="18"/>
        <v>0</v>
      </c>
      <c r="Q448" s="832">
        <f>'Раздел 1'!Q475</f>
        <v>0</v>
      </c>
      <c r="R448" s="833">
        <v>0</v>
      </c>
      <c r="S448" s="834">
        <f t="shared" si="19"/>
        <v>0</v>
      </c>
      <c r="T448" s="835">
        <f>'Раздел 1'!R475</f>
        <v>0</v>
      </c>
      <c r="U448" s="836">
        <v>0</v>
      </c>
      <c r="V448" s="837">
        <f t="shared" si="20"/>
        <v>0</v>
      </c>
      <c r="W448" s="838"/>
      <c r="X448" s="839"/>
      <c r="Y448" s="840"/>
    </row>
    <row r="449" spans="1:25" s="841" customFormat="1" ht="24.75" customHeight="1" x14ac:dyDescent="0.25">
      <c r="A449" s="842" t="str">
        <f>'Раздел 1'!C476</f>
        <v>925</v>
      </c>
      <c r="B449" s="827" t="str">
        <f>'Раздел 1'!D476</f>
        <v>07</v>
      </c>
      <c r="C449" s="827" t="str">
        <f>'Раздел 1'!E476</f>
        <v>02</v>
      </c>
      <c r="D449" s="827" t="str">
        <f>'Раздел 1'!F476</f>
        <v>02</v>
      </c>
      <c r="E449" s="827" t="str">
        <f>'Раздел 1'!G476</f>
        <v>1</v>
      </c>
      <c r="F449" s="827" t="str">
        <f>'Раздел 1'!H476</f>
        <v>02</v>
      </c>
      <c r="G449" s="827" t="str">
        <f>'Раздел 1'!I476</f>
        <v>10210</v>
      </c>
      <c r="H449" s="828" t="str">
        <f>'Раздел 1'!J476</f>
        <v>244</v>
      </c>
      <c r="I449" s="829" t="str">
        <f>'Раздел 1'!K476</f>
        <v>225.00.00</v>
      </c>
      <c r="J449" s="829" t="str">
        <f>'Раздел 1'!L476</f>
        <v>000</v>
      </c>
      <c r="K449" s="829" t="str">
        <f>'Раздел 1'!M476</f>
        <v>00.00.00</v>
      </c>
      <c r="L449" s="829" t="str">
        <f>'Раздел 1'!N476</f>
        <v>020.00.0040</v>
      </c>
      <c r="M449" s="829" t="str">
        <f>'Раздел 1'!O476</f>
        <v>60.01.00</v>
      </c>
      <c r="N449" s="832">
        <f>'Раздел 1'!P476</f>
        <v>0</v>
      </c>
      <c r="O449" s="830">
        <v>0</v>
      </c>
      <c r="P449" s="831">
        <f t="shared" si="18"/>
        <v>0</v>
      </c>
      <c r="Q449" s="832">
        <f>'Раздел 1'!Q476</f>
        <v>0</v>
      </c>
      <c r="R449" s="833">
        <v>0</v>
      </c>
      <c r="S449" s="834">
        <f t="shared" si="19"/>
        <v>0</v>
      </c>
      <c r="T449" s="835">
        <f>'Раздел 1'!R476</f>
        <v>0</v>
      </c>
      <c r="U449" s="836">
        <v>0</v>
      </c>
      <c r="V449" s="837">
        <f t="shared" si="20"/>
        <v>0</v>
      </c>
      <c r="W449" s="838"/>
      <c r="X449" s="839"/>
      <c r="Y449" s="840"/>
    </row>
    <row r="450" spans="1:25" s="841" customFormat="1" ht="24.75" customHeight="1" x14ac:dyDescent="0.25">
      <c r="A450" s="842" t="str">
        <f>'Раздел 1'!C477</f>
        <v>925</v>
      </c>
      <c r="B450" s="827" t="str">
        <f>'Раздел 1'!D477</f>
        <v>07</v>
      </c>
      <c r="C450" s="827" t="str">
        <f>'Раздел 1'!E477</f>
        <v>02</v>
      </c>
      <c r="D450" s="827">
        <f>'Раздел 1'!F477</f>
        <v>0</v>
      </c>
      <c r="E450" s="827">
        <f>'Раздел 1'!G477</f>
        <v>0</v>
      </c>
      <c r="F450" s="827">
        <f>'Раздел 1'!H477</f>
        <v>0</v>
      </c>
      <c r="G450" s="827">
        <f>'Раздел 1'!I477</f>
        <v>0</v>
      </c>
      <c r="H450" s="828" t="str">
        <f>'Раздел 1'!J477</f>
        <v>244</v>
      </c>
      <c r="I450" s="829" t="str">
        <f>'Раздел 1'!K477</f>
        <v>225.00.00</v>
      </c>
      <c r="J450" s="829" t="str">
        <f>'Раздел 1'!L477</f>
        <v>000</v>
      </c>
      <c r="K450" s="829" t="str">
        <f>'Раздел 1'!M477</f>
        <v>00.00.00</v>
      </c>
      <c r="L450" s="829" t="str">
        <f>'Раздел 1'!N477</f>
        <v>020.00.ХХХ</v>
      </c>
      <c r="M450" s="829" t="str">
        <f>'Раздел 1'!O477</f>
        <v>60.01.00</v>
      </c>
      <c r="N450" s="832">
        <f>'Раздел 1'!P477</f>
        <v>0</v>
      </c>
      <c r="O450" s="830">
        <v>0</v>
      </c>
      <c r="P450" s="831">
        <f t="shared" si="18"/>
        <v>0</v>
      </c>
      <c r="Q450" s="832">
        <f>'Раздел 1'!Q477</f>
        <v>0</v>
      </c>
      <c r="R450" s="833">
        <v>0</v>
      </c>
      <c r="S450" s="834">
        <f t="shared" si="19"/>
        <v>0</v>
      </c>
      <c r="T450" s="835">
        <f>'Раздел 1'!R477</f>
        <v>0</v>
      </c>
      <c r="U450" s="836">
        <v>0</v>
      </c>
      <c r="V450" s="837">
        <f t="shared" si="20"/>
        <v>0</v>
      </c>
      <c r="W450" s="838"/>
      <c r="X450" s="839"/>
      <c r="Y450" s="840"/>
    </row>
    <row r="451" spans="1:25" s="841" customFormat="1" ht="24.75" customHeight="1" x14ac:dyDescent="0.25">
      <c r="A451" s="842" t="str">
        <f>'Раздел 1'!C478</f>
        <v>925</v>
      </c>
      <c r="B451" s="827" t="str">
        <f>'Раздел 1'!D478</f>
        <v>07</v>
      </c>
      <c r="C451" s="827" t="str">
        <f>'Раздел 1'!E478</f>
        <v>02</v>
      </c>
      <c r="D451" s="827">
        <f>'Раздел 1'!F478</f>
        <v>0</v>
      </c>
      <c r="E451" s="827">
        <f>'Раздел 1'!G478</f>
        <v>0</v>
      </c>
      <c r="F451" s="827">
        <f>'Раздел 1'!H478</f>
        <v>0</v>
      </c>
      <c r="G451" s="827">
        <f>'Раздел 1'!I478</f>
        <v>0</v>
      </c>
      <c r="H451" s="828" t="str">
        <f>'Раздел 1'!J478</f>
        <v>244</v>
      </c>
      <c r="I451" s="829" t="str">
        <f>'Раздел 1'!K478</f>
        <v>225.00.00</v>
      </c>
      <c r="J451" s="829" t="str">
        <f>'Раздел 1'!L478</f>
        <v>000</v>
      </c>
      <c r="K451" s="829" t="str">
        <f>'Раздел 1'!M478</f>
        <v>00.00.00</v>
      </c>
      <c r="L451" s="829" t="str">
        <f>'Раздел 1'!N478</f>
        <v>020.00.ХХХ</v>
      </c>
      <c r="M451" s="829" t="str">
        <f>'Раздел 1'!O478</f>
        <v>60.01.00</v>
      </c>
      <c r="N451" s="832">
        <f>'Раздел 1'!P478</f>
        <v>0</v>
      </c>
      <c r="O451" s="830">
        <v>0</v>
      </c>
      <c r="P451" s="831">
        <f t="shared" si="18"/>
        <v>0</v>
      </c>
      <c r="Q451" s="832">
        <f>'Раздел 1'!Q478</f>
        <v>0</v>
      </c>
      <c r="R451" s="833">
        <v>0</v>
      </c>
      <c r="S451" s="834">
        <f t="shared" si="19"/>
        <v>0</v>
      </c>
      <c r="T451" s="835">
        <f>'Раздел 1'!R478</f>
        <v>0</v>
      </c>
      <c r="U451" s="836">
        <v>0</v>
      </c>
      <c r="V451" s="837">
        <f t="shared" si="20"/>
        <v>0</v>
      </c>
      <c r="W451" s="838"/>
      <c r="X451" s="839"/>
      <c r="Y451" s="840"/>
    </row>
    <row r="452" spans="1:25" s="841" customFormat="1" ht="24.75" customHeight="1" x14ac:dyDescent="0.25">
      <c r="A452" s="842" t="str">
        <f>'Раздел 1'!C479</f>
        <v>925</v>
      </c>
      <c r="B452" s="827" t="str">
        <f>'Раздел 1'!D479</f>
        <v>07</v>
      </c>
      <c r="C452" s="827" t="str">
        <f>'Раздел 1'!E479</f>
        <v>02</v>
      </c>
      <c r="D452" s="827">
        <f>'Раздел 1'!F479</f>
        <v>0</v>
      </c>
      <c r="E452" s="827">
        <f>'Раздел 1'!G479</f>
        <v>0</v>
      </c>
      <c r="F452" s="827">
        <f>'Раздел 1'!H479</f>
        <v>0</v>
      </c>
      <c r="G452" s="827">
        <f>'Раздел 1'!I479</f>
        <v>0</v>
      </c>
      <c r="H452" s="828" t="str">
        <f>'Раздел 1'!J479</f>
        <v>244</v>
      </c>
      <c r="I452" s="829" t="str">
        <f>'Раздел 1'!K479</f>
        <v>225.00.00</v>
      </c>
      <c r="J452" s="829" t="str">
        <f>'Раздел 1'!L479</f>
        <v>000</v>
      </c>
      <c r="K452" s="829" t="str">
        <f>'Раздел 1'!M479</f>
        <v>00.00.00</v>
      </c>
      <c r="L452" s="829" t="str">
        <f>'Раздел 1'!N479</f>
        <v>020.00.ХХХ</v>
      </c>
      <c r="M452" s="829" t="str">
        <f>'Раздел 1'!O479</f>
        <v>60.01.00</v>
      </c>
      <c r="N452" s="832">
        <f>'Раздел 1'!P479</f>
        <v>0</v>
      </c>
      <c r="O452" s="830">
        <v>0</v>
      </c>
      <c r="P452" s="831">
        <f t="shared" si="18"/>
        <v>0</v>
      </c>
      <c r="Q452" s="832">
        <f>'Раздел 1'!Q479</f>
        <v>0</v>
      </c>
      <c r="R452" s="833">
        <v>0</v>
      </c>
      <c r="S452" s="834">
        <f t="shared" si="19"/>
        <v>0</v>
      </c>
      <c r="T452" s="835">
        <f>'Раздел 1'!R479</f>
        <v>0</v>
      </c>
      <c r="U452" s="836">
        <v>0</v>
      </c>
      <c r="V452" s="837">
        <f t="shared" si="20"/>
        <v>0</v>
      </c>
      <c r="W452" s="838"/>
      <c r="X452" s="839"/>
      <c r="Y452" s="840"/>
    </row>
    <row r="453" spans="1:25" s="841" customFormat="1" ht="24.75" customHeight="1" x14ac:dyDescent="0.25">
      <c r="A453" s="842" t="str">
        <f>'Раздел 1'!C480</f>
        <v>925</v>
      </c>
      <c r="B453" s="827" t="str">
        <f>'Раздел 1'!D480</f>
        <v>07</v>
      </c>
      <c r="C453" s="827" t="str">
        <f>'Раздел 1'!E480</f>
        <v>02</v>
      </c>
      <c r="D453" s="827" t="str">
        <f>'Раздел 1'!F480</f>
        <v>02</v>
      </c>
      <c r="E453" s="827" t="str">
        <f>'Раздел 1'!G480</f>
        <v>1</v>
      </c>
      <c r="F453" s="827" t="str">
        <f>'Раздел 1'!H480</f>
        <v>E1</v>
      </c>
      <c r="G453" s="827" t="str">
        <f>'Раздел 1'!I480</f>
        <v>51690</v>
      </c>
      <c r="H453" s="828" t="str">
        <f>'Раздел 1'!J480</f>
        <v>244</v>
      </c>
      <c r="I453" s="829" t="str">
        <f>'Раздел 1'!K480</f>
        <v>225.00.00</v>
      </c>
      <c r="J453" s="829" t="str">
        <f>'Раздел 1'!L480</f>
        <v>000</v>
      </c>
      <c r="K453" s="829" t="str">
        <f>'Раздел 1'!M480</f>
        <v>00.00.00</v>
      </c>
      <c r="L453" s="829" t="str">
        <f>'Раздел 1'!N480</f>
        <v>500.02.0002</v>
      </c>
      <c r="M453" s="829" t="str">
        <f>'Раздел 1'!O480</f>
        <v>60.02.00</v>
      </c>
      <c r="N453" s="832">
        <f>'Раздел 1'!P480</f>
        <v>0</v>
      </c>
      <c r="O453" s="830">
        <v>0</v>
      </c>
      <c r="P453" s="831">
        <f t="shared" si="18"/>
        <v>0</v>
      </c>
      <c r="Q453" s="832">
        <f>'Раздел 1'!Q480</f>
        <v>0</v>
      </c>
      <c r="R453" s="833">
        <v>0</v>
      </c>
      <c r="S453" s="834">
        <f t="shared" si="19"/>
        <v>0</v>
      </c>
      <c r="T453" s="835">
        <f>'Раздел 1'!R480</f>
        <v>0</v>
      </c>
      <c r="U453" s="836">
        <v>0</v>
      </c>
      <c r="V453" s="837">
        <f t="shared" si="20"/>
        <v>0</v>
      </c>
      <c r="W453" s="838"/>
      <c r="X453" s="839"/>
      <c r="Y453" s="840"/>
    </row>
    <row r="454" spans="1:25" s="841" customFormat="1" ht="24.75" customHeight="1" x14ac:dyDescent="0.25">
      <c r="A454" s="842" t="str">
        <f>'Раздел 1'!C481</f>
        <v>925</v>
      </c>
      <c r="B454" s="827" t="str">
        <f>'Раздел 1'!D481</f>
        <v>07</v>
      </c>
      <c r="C454" s="827" t="str">
        <f>'Раздел 1'!E481</f>
        <v>02</v>
      </c>
      <c r="D454" s="827" t="str">
        <f>'Раздел 1'!F481</f>
        <v>02</v>
      </c>
      <c r="E454" s="827" t="str">
        <f>'Раздел 1'!G481</f>
        <v>1</v>
      </c>
      <c r="F454" s="827" t="str">
        <f>'Раздел 1'!H481</f>
        <v>E1</v>
      </c>
      <c r="G454" s="827" t="str">
        <f>'Раздел 1'!I481</f>
        <v>51690</v>
      </c>
      <c r="H454" s="828" t="str">
        <f>'Раздел 1'!J481</f>
        <v>244</v>
      </c>
      <c r="I454" s="829" t="str">
        <f>'Раздел 1'!K481</f>
        <v>225.00.00</v>
      </c>
      <c r="J454" s="829" t="str">
        <f>'Раздел 1'!L481</f>
        <v>000</v>
      </c>
      <c r="K454" s="829" t="str">
        <f>'Раздел 1'!M481</f>
        <v>00.00.00</v>
      </c>
      <c r="L454" s="829" t="str">
        <f>'Раздел 1'!N481</f>
        <v>500.02.0002</v>
      </c>
      <c r="M454" s="829" t="str">
        <f>'Раздел 1'!O481</f>
        <v>60.03.00</v>
      </c>
      <c r="N454" s="832">
        <f>'Раздел 1'!P481</f>
        <v>0</v>
      </c>
      <c r="O454" s="830">
        <v>0</v>
      </c>
      <c r="P454" s="831">
        <f t="shared" si="18"/>
        <v>0</v>
      </c>
      <c r="Q454" s="832">
        <f>'Раздел 1'!Q481</f>
        <v>0</v>
      </c>
      <c r="R454" s="833">
        <v>0</v>
      </c>
      <c r="S454" s="834">
        <f t="shared" si="19"/>
        <v>0</v>
      </c>
      <c r="T454" s="835">
        <f>'Раздел 1'!R481</f>
        <v>0</v>
      </c>
      <c r="U454" s="836">
        <v>0</v>
      </c>
      <c r="V454" s="837">
        <f t="shared" si="20"/>
        <v>0</v>
      </c>
      <c r="W454" s="838"/>
      <c r="X454" s="839"/>
      <c r="Y454" s="840"/>
    </row>
    <row r="455" spans="1:25" s="841" customFormat="1" ht="24.75" customHeight="1" x14ac:dyDescent="0.25">
      <c r="A455" s="842" t="str">
        <f>'Раздел 1'!C482</f>
        <v>925</v>
      </c>
      <c r="B455" s="827" t="str">
        <f>'Раздел 1'!D482</f>
        <v>07</v>
      </c>
      <c r="C455" s="827" t="str">
        <f>'Раздел 1'!E482</f>
        <v>02</v>
      </c>
      <c r="D455" s="827" t="str">
        <f>'Раздел 1'!F482</f>
        <v>02</v>
      </c>
      <c r="E455" s="827" t="str">
        <f>'Раздел 1'!G482</f>
        <v>3</v>
      </c>
      <c r="F455" s="827" t="str">
        <f>'Раздел 1'!H482</f>
        <v>01</v>
      </c>
      <c r="G455" s="827" t="str">
        <f>'Раздел 1'!I482</f>
        <v>62500</v>
      </c>
      <c r="H455" s="828" t="str">
        <f>'Раздел 1'!J482</f>
        <v>244</v>
      </c>
      <c r="I455" s="829" t="str">
        <f>'Раздел 1'!K482</f>
        <v>225.00.00</v>
      </c>
      <c r="J455" s="829" t="str">
        <f>'Раздел 1'!L482</f>
        <v>000</v>
      </c>
      <c r="K455" s="829" t="str">
        <f>'Раздел 1'!M482</f>
        <v>00.00.00</v>
      </c>
      <c r="L455" s="829" t="str">
        <f>'Раздел 1'!N482</f>
        <v>500.02.0003</v>
      </c>
      <c r="M455" s="829" t="str">
        <f>'Раздел 1'!O482</f>
        <v>60.03.00</v>
      </c>
      <c r="N455" s="832">
        <f>'Раздел 1'!P482</f>
        <v>0</v>
      </c>
      <c r="O455" s="830">
        <v>0</v>
      </c>
      <c r="P455" s="831">
        <f t="shared" si="18"/>
        <v>0</v>
      </c>
      <c r="Q455" s="832">
        <f>'Раздел 1'!Q482</f>
        <v>0</v>
      </c>
      <c r="R455" s="833">
        <v>0</v>
      </c>
      <c r="S455" s="834">
        <f t="shared" si="19"/>
        <v>0</v>
      </c>
      <c r="T455" s="835">
        <f>'Раздел 1'!R482</f>
        <v>0</v>
      </c>
      <c r="U455" s="836">
        <v>0</v>
      </c>
      <c r="V455" s="837">
        <f t="shared" si="20"/>
        <v>0</v>
      </c>
      <c r="W455" s="838"/>
      <c r="X455" s="839"/>
      <c r="Y455" s="840"/>
    </row>
    <row r="456" spans="1:25" s="841" customFormat="1" ht="24.75" customHeight="1" x14ac:dyDescent="0.25">
      <c r="A456" s="842" t="str">
        <f>'Раздел 1'!C483</f>
        <v>925</v>
      </c>
      <c r="B456" s="827" t="str">
        <f>'Раздел 1'!D483</f>
        <v>07</v>
      </c>
      <c r="C456" s="827" t="str">
        <f>'Раздел 1'!E483</f>
        <v>02</v>
      </c>
      <c r="D456" s="827">
        <f>'Раздел 1'!F483</f>
        <v>0</v>
      </c>
      <c r="E456" s="827">
        <f>'Раздел 1'!G483</f>
        <v>0</v>
      </c>
      <c r="F456" s="827">
        <f>'Раздел 1'!H483</f>
        <v>0</v>
      </c>
      <c r="G456" s="827">
        <f>'Раздел 1'!I483</f>
        <v>0</v>
      </c>
      <c r="H456" s="828" t="str">
        <f>'Раздел 1'!J483</f>
        <v>244</v>
      </c>
      <c r="I456" s="829" t="str">
        <f>'Раздел 1'!K483</f>
        <v>225.00.00</v>
      </c>
      <c r="J456" s="829" t="str">
        <f>'Раздел 1'!L483</f>
        <v>000</v>
      </c>
      <c r="K456" s="829" t="str">
        <f>'Раздел 1'!M483</f>
        <v>00.00.00</v>
      </c>
      <c r="L456" s="829" t="str">
        <f>'Раздел 1'!N483</f>
        <v>500.02.ХХХ</v>
      </c>
      <c r="M456" s="829" t="str">
        <f>'Раздел 1'!O483</f>
        <v>60.03.00</v>
      </c>
      <c r="N456" s="832">
        <f>'Раздел 1'!P483</f>
        <v>0</v>
      </c>
      <c r="O456" s="830">
        <v>0</v>
      </c>
      <c r="P456" s="831">
        <f t="shared" si="18"/>
        <v>0</v>
      </c>
      <c r="Q456" s="832">
        <f>'Раздел 1'!Q483</f>
        <v>0</v>
      </c>
      <c r="R456" s="833">
        <v>0</v>
      </c>
      <c r="S456" s="834">
        <f t="shared" si="19"/>
        <v>0</v>
      </c>
      <c r="T456" s="835">
        <f>'Раздел 1'!R483</f>
        <v>0</v>
      </c>
      <c r="U456" s="836">
        <v>0</v>
      </c>
      <c r="V456" s="837">
        <f t="shared" si="20"/>
        <v>0</v>
      </c>
      <c r="W456" s="838"/>
      <c r="X456" s="839"/>
      <c r="Y456" s="840"/>
    </row>
    <row r="457" spans="1:25" s="841" customFormat="1" ht="24.75" customHeight="1" x14ac:dyDescent="0.25">
      <c r="A457" s="842" t="str">
        <f>'Раздел 1'!C484</f>
        <v>925</v>
      </c>
      <c r="B457" s="827" t="str">
        <f>'Раздел 1'!D484</f>
        <v>07</v>
      </c>
      <c r="C457" s="827" t="str">
        <f>'Раздел 1'!E484</f>
        <v>02</v>
      </c>
      <c r="D457" s="827">
        <f>'Раздел 1'!F484</f>
        <v>0</v>
      </c>
      <c r="E457" s="827">
        <f>'Раздел 1'!G484</f>
        <v>0</v>
      </c>
      <c r="F457" s="827">
        <f>'Раздел 1'!H484</f>
        <v>0</v>
      </c>
      <c r="G457" s="827">
        <f>'Раздел 1'!I484</f>
        <v>0</v>
      </c>
      <c r="H457" s="828" t="str">
        <f>'Раздел 1'!J484</f>
        <v>244</v>
      </c>
      <c r="I457" s="829" t="str">
        <f>'Раздел 1'!K484</f>
        <v>225.00.00</v>
      </c>
      <c r="J457" s="829" t="str">
        <f>'Раздел 1'!L484</f>
        <v>000</v>
      </c>
      <c r="K457" s="829" t="str">
        <f>'Раздел 1'!M484</f>
        <v>00.00.00</v>
      </c>
      <c r="L457" s="829" t="str">
        <f>'Раздел 1'!N484</f>
        <v>500.02.ХХХ</v>
      </c>
      <c r="M457" s="829" t="str">
        <f>'Раздел 1'!O484</f>
        <v>60.03.00</v>
      </c>
      <c r="N457" s="832">
        <f>'Раздел 1'!P484</f>
        <v>0</v>
      </c>
      <c r="O457" s="830">
        <v>0</v>
      </c>
      <c r="P457" s="831">
        <f t="shared" si="18"/>
        <v>0</v>
      </c>
      <c r="Q457" s="832">
        <f>'Раздел 1'!Q484</f>
        <v>0</v>
      </c>
      <c r="R457" s="833">
        <v>0</v>
      </c>
      <c r="S457" s="834">
        <f t="shared" si="19"/>
        <v>0</v>
      </c>
      <c r="T457" s="835">
        <f>'Раздел 1'!R484</f>
        <v>0</v>
      </c>
      <c r="U457" s="836">
        <v>0</v>
      </c>
      <c r="V457" s="837">
        <f t="shared" si="20"/>
        <v>0</v>
      </c>
      <c r="W457" s="838"/>
      <c r="X457" s="839"/>
      <c r="Y457" s="840"/>
    </row>
    <row r="458" spans="1:25" s="841" customFormat="1" ht="24.75" customHeight="1" x14ac:dyDescent="0.25">
      <c r="A458" s="842" t="str">
        <f>'Раздел 1'!C485</f>
        <v>925</v>
      </c>
      <c r="B458" s="827" t="str">
        <f>'Раздел 1'!D485</f>
        <v>07</v>
      </c>
      <c r="C458" s="827" t="str">
        <f>'Раздел 1'!E485</f>
        <v>02</v>
      </c>
      <c r="D458" s="827">
        <f>'Раздел 1'!F485</f>
        <v>0</v>
      </c>
      <c r="E458" s="827">
        <f>'Раздел 1'!G485</f>
        <v>0</v>
      </c>
      <c r="F458" s="827">
        <f>'Раздел 1'!H485</f>
        <v>0</v>
      </c>
      <c r="G458" s="827">
        <f>'Раздел 1'!I485</f>
        <v>0</v>
      </c>
      <c r="H458" s="828" t="str">
        <f>'Раздел 1'!J485</f>
        <v>244</v>
      </c>
      <c r="I458" s="829" t="str">
        <f>'Раздел 1'!K485</f>
        <v>225.00.00</v>
      </c>
      <c r="J458" s="829" t="str">
        <f>'Раздел 1'!L485</f>
        <v>000</v>
      </c>
      <c r="K458" s="829" t="str">
        <f>'Раздел 1'!M485</f>
        <v>00.00.00</v>
      </c>
      <c r="L458" s="829" t="str">
        <f>'Раздел 1'!N485</f>
        <v>500.02.ХХХ</v>
      </c>
      <c r="M458" s="829" t="str">
        <f>'Раздел 1'!O485</f>
        <v>60.03.00</v>
      </c>
      <c r="N458" s="832">
        <f>'Раздел 1'!P485</f>
        <v>0</v>
      </c>
      <c r="O458" s="830">
        <v>0</v>
      </c>
      <c r="P458" s="831">
        <f t="shared" ref="P458:P521" si="21">N458-O458</f>
        <v>0</v>
      </c>
      <c r="Q458" s="832">
        <f>'Раздел 1'!Q485</f>
        <v>0</v>
      </c>
      <c r="R458" s="833">
        <v>0</v>
      </c>
      <c r="S458" s="834">
        <f t="shared" ref="S458:S521" si="22">Q458-R458</f>
        <v>0</v>
      </c>
      <c r="T458" s="835">
        <f>'Раздел 1'!R485</f>
        <v>0</v>
      </c>
      <c r="U458" s="836">
        <v>0</v>
      </c>
      <c r="V458" s="837">
        <f t="shared" ref="V458:V521" si="23">T458-U458</f>
        <v>0</v>
      </c>
      <c r="W458" s="838"/>
      <c r="X458" s="839"/>
      <c r="Y458" s="840"/>
    </row>
    <row r="459" spans="1:25" s="841" customFormat="1" ht="24.75" customHeight="1" x14ac:dyDescent="0.25">
      <c r="A459" s="842" t="str">
        <f>'Раздел 1'!C486</f>
        <v>925</v>
      </c>
      <c r="B459" s="827" t="str">
        <f>'Раздел 1'!D486</f>
        <v>07</v>
      </c>
      <c r="C459" s="827" t="str">
        <f>'Раздел 1'!E486</f>
        <v>02</v>
      </c>
      <c r="D459" s="827">
        <f>'Раздел 1'!F486</f>
        <v>0</v>
      </c>
      <c r="E459" s="827">
        <f>'Раздел 1'!G486</f>
        <v>0</v>
      </c>
      <c r="F459" s="827">
        <f>'Раздел 1'!H486</f>
        <v>0</v>
      </c>
      <c r="G459" s="827">
        <f>'Раздел 1'!I486</f>
        <v>0</v>
      </c>
      <c r="H459" s="828" t="str">
        <f>'Раздел 1'!J486</f>
        <v>244</v>
      </c>
      <c r="I459" s="829" t="str">
        <f>'Раздел 1'!K486</f>
        <v>225.00.00</v>
      </c>
      <c r="J459" s="829" t="str">
        <f>'Раздел 1'!L486</f>
        <v>000</v>
      </c>
      <c r="K459" s="829" t="str">
        <f>'Раздел 1'!M486</f>
        <v>00.00.00</v>
      </c>
      <c r="L459" s="829" t="str">
        <f>'Раздел 1'!N486</f>
        <v>500.03.ХХХ</v>
      </c>
      <c r="M459" s="829" t="str">
        <f>'Раздел 1'!O486</f>
        <v>60.03.00</v>
      </c>
      <c r="N459" s="832">
        <f>'Раздел 1'!P486</f>
        <v>0</v>
      </c>
      <c r="O459" s="830">
        <v>0</v>
      </c>
      <c r="P459" s="831">
        <f t="shared" si="21"/>
        <v>0</v>
      </c>
      <c r="Q459" s="832">
        <f>'Раздел 1'!Q486</f>
        <v>0</v>
      </c>
      <c r="R459" s="833">
        <v>0</v>
      </c>
      <c r="S459" s="834">
        <f t="shared" si="22"/>
        <v>0</v>
      </c>
      <c r="T459" s="835">
        <f>'Раздел 1'!R486</f>
        <v>0</v>
      </c>
      <c r="U459" s="836">
        <v>0</v>
      </c>
      <c r="V459" s="837">
        <f t="shared" si="23"/>
        <v>0</v>
      </c>
      <c r="W459" s="838"/>
      <c r="X459" s="839"/>
      <c r="Y459" s="840"/>
    </row>
    <row r="460" spans="1:25" s="841" customFormat="1" ht="24.75" customHeight="1" x14ac:dyDescent="0.25">
      <c r="A460" s="842" t="str">
        <f>'Раздел 1'!C487</f>
        <v>925</v>
      </c>
      <c r="B460" s="827" t="str">
        <f>'Раздел 1'!D487</f>
        <v>07</v>
      </c>
      <c r="C460" s="827" t="str">
        <f>'Раздел 1'!E487</f>
        <v>02</v>
      </c>
      <c r="D460" s="827">
        <f>'Раздел 1'!F487</f>
        <v>0</v>
      </c>
      <c r="E460" s="827">
        <f>'Раздел 1'!G487</f>
        <v>0</v>
      </c>
      <c r="F460" s="827">
        <f>'Раздел 1'!H487</f>
        <v>0</v>
      </c>
      <c r="G460" s="827">
        <f>'Раздел 1'!I487</f>
        <v>0</v>
      </c>
      <c r="H460" s="828" t="str">
        <f>'Раздел 1'!J487</f>
        <v>244</v>
      </c>
      <c r="I460" s="829" t="str">
        <f>'Раздел 1'!K487</f>
        <v>225.00.00</v>
      </c>
      <c r="J460" s="829" t="str">
        <f>'Раздел 1'!L487</f>
        <v>000</v>
      </c>
      <c r="K460" s="829" t="str">
        <f>'Раздел 1'!M487</f>
        <v>00.00.00</v>
      </c>
      <c r="L460" s="829" t="str">
        <f>'Раздел 1'!N487</f>
        <v>500.03.ХХХ</v>
      </c>
      <c r="M460" s="829" t="str">
        <f>'Раздел 1'!O487</f>
        <v>60.03.00</v>
      </c>
      <c r="N460" s="832">
        <f>'Раздел 1'!P487</f>
        <v>0</v>
      </c>
      <c r="O460" s="830">
        <v>0</v>
      </c>
      <c r="P460" s="831">
        <f t="shared" si="21"/>
        <v>0</v>
      </c>
      <c r="Q460" s="832">
        <f>'Раздел 1'!Q487</f>
        <v>0</v>
      </c>
      <c r="R460" s="833">
        <v>0</v>
      </c>
      <c r="S460" s="834">
        <f t="shared" si="22"/>
        <v>0</v>
      </c>
      <c r="T460" s="835">
        <f>'Раздел 1'!R487</f>
        <v>0</v>
      </c>
      <c r="U460" s="836">
        <v>0</v>
      </c>
      <c r="V460" s="837">
        <f t="shared" si="23"/>
        <v>0</v>
      </c>
      <c r="W460" s="838"/>
      <c r="X460" s="839"/>
      <c r="Y460" s="840"/>
    </row>
    <row r="461" spans="1:25" s="841" customFormat="1" ht="24.75" customHeight="1" x14ac:dyDescent="0.25">
      <c r="A461" s="842" t="str">
        <f>'Раздел 1'!C488</f>
        <v>925</v>
      </c>
      <c r="B461" s="827" t="str">
        <f>'Раздел 1'!D488</f>
        <v>07</v>
      </c>
      <c r="C461" s="827" t="str">
        <f>'Раздел 1'!E488</f>
        <v>02</v>
      </c>
      <c r="D461" s="827">
        <f>'Раздел 1'!F488</f>
        <v>0</v>
      </c>
      <c r="E461" s="827">
        <f>'Раздел 1'!G488</f>
        <v>0</v>
      </c>
      <c r="F461" s="827">
        <f>'Раздел 1'!H488</f>
        <v>0</v>
      </c>
      <c r="G461" s="827">
        <f>'Раздел 1'!I488</f>
        <v>0</v>
      </c>
      <c r="H461" s="828" t="str">
        <f>'Раздел 1'!J488</f>
        <v>244</v>
      </c>
      <c r="I461" s="829" t="str">
        <f>'Раздел 1'!K488</f>
        <v>225.00.00</v>
      </c>
      <c r="J461" s="829" t="str">
        <f>'Раздел 1'!L488</f>
        <v>000</v>
      </c>
      <c r="K461" s="829" t="str">
        <f>'Раздел 1'!M488</f>
        <v>00.00.00</v>
      </c>
      <c r="L461" s="829" t="str">
        <f>'Раздел 1'!N488</f>
        <v>500.03.ХХХ</v>
      </c>
      <c r="M461" s="829" t="str">
        <f>'Раздел 1'!O488</f>
        <v>60.03.00</v>
      </c>
      <c r="N461" s="832">
        <f>'Раздел 1'!P488</f>
        <v>0</v>
      </c>
      <c r="O461" s="830">
        <v>0</v>
      </c>
      <c r="P461" s="831">
        <f t="shared" si="21"/>
        <v>0</v>
      </c>
      <c r="Q461" s="832">
        <f>'Раздел 1'!Q488</f>
        <v>0</v>
      </c>
      <c r="R461" s="833">
        <v>0</v>
      </c>
      <c r="S461" s="834">
        <f t="shared" si="22"/>
        <v>0</v>
      </c>
      <c r="T461" s="835">
        <f>'Раздел 1'!R488</f>
        <v>0</v>
      </c>
      <c r="U461" s="836">
        <v>0</v>
      </c>
      <c r="V461" s="837">
        <f t="shared" si="23"/>
        <v>0</v>
      </c>
      <c r="W461" s="838"/>
      <c r="X461" s="839"/>
      <c r="Y461" s="840"/>
    </row>
    <row r="462" spans="1:25" s="841" customFormat="1" ht="24.75" customHeight="1" x14ac:dyDescent="0.25">
      <c r="A462" s="842" t="str">
        <f>'Раздел 1'!C489</f>
        <v>925</v>
      </c>
      <c r="B462" s="827" t="str">
        <f>'Раздел 1'!D489</f>
        <v>07</v>
      </c>
      <c r="C462" s="827" t="str">
        <f>'Раздел 1'!E489</f>
        <v>02</v>
      </c>
      <c r="D462" s="827" t="str">
        <f>'Раздел 1'!F489</f>
        <v>02</v>
      </c>
      <c r="E462" s="827" t="str">
        <f>'Раздел 1'!G489</f>
        <v>1</v>
      </c>
      <c r="F462" s="827" t="str">
        <f>'Раздел 1'!H489</f>
        <v>02</v>
      </c>
      <c r="G462" s="827" t="str">
        <f>'Раздел 1'!I489</f>
        <v>00590</v>
      </c>
      <c r="H462" s="828" t="str">
        <f>'Раздел 1'!J489</f>
        <v>244</v>
      </c>
      <c r="I462" s="829" t="str">
        <f>'Раздел 1'!K489</f>
        <v>226.00.00</v>
      </c>
      <c r="J462" s="829" t="str">
        <f>'Раздел 1'!L489</f>
        <v>000</v>
      </c>
      <c r="K462" s="829" t="str">
        <f>'Раздел 1'!M489</f>
        <v>00.00.00</v>
      </c>
      <c r="L462" s="829" t="str">
        <f>'Раздел 1'!N489</f>
        <v>х</v>
      </c>
      <c r="M462" s="829" t="str">
        <f>'Раздел 1'!O489</f>
        <v>20.00.02</v>
      </c>
      <c r="N462" s="832">
        <f>'Раздел 1'!P489</f>
        <v>800000</v>
      </c>
      <c r="O462" s="830">
        <v>800000</v>
      </c>
      <c r="P462" s="831">
        <f t="shared" si="21"/>
        <v>0</v>
      </c>
      <c r="Q462" s="832">
        <f>'Раздел 1'!Q489</f>
        <v>800000</v>
      </c>
      <c r="R462" s="833">
        <v>800000</v>
      </c>
      <c r="S462" s="834">
        <f t="shared" si="22"/>
        <v>0</v>
      </c>
      <c r="T462" s="835">
        <f>'Раздел 1'!R489</f>
        <v>800000</v>
      </c>
      <c r="U462" s="836">
        <v>800000</v>
      </c>
      <c r="V462" s="837">
        <f t="shared" si="23"/>
        <v>0</v>
      </c>
      <c r="W462" s="838"/>
      <c r="X462" s="839"/>
      <c r="Y462" s="840"/>
    </row>
    <row r="463" spans="1:25" s="841" customFormat="1" ht="24.75" customHeight="1" x14ac:dyDescent="0.25">
      <c r="A463" s="842" t="str">
        <f>'Раздел 1'!C490</f>
        <v>925</v>
      </c>
      <c r="B463" s="827" t="str">
        <f>'Раздел 1'!D490</f>
        <v>07</v>
      </c>
      <c r="C463" s="827" t="str">
        <f>'Раздел 1'!E490</f>
        <v>02</v>
      </c>
      <c r="D463" s="827" t="str">
        <f>'Раздел 1'!F490</f>
        <v>02</v>
      </c>
      <c r="E463" s="827" t="str">
        <f>'Раздел 1'!G490</f>
        <v>1</v>
      </c>
      <c r="F463" s="827" t="str">
        <f>'Раздел 1'!H490</f>
        <v>02</v>
      </c>
      <c r="G463" s="827" t="str">
        <f>'Раздел 1'!I490</f>
        <v>00590</v>
      </c>
      <c r="H463" s="828" t="str">
        <f>'Раздел 1'!J490</f>
        <v>244</v>
      </c>
      <c r="I463" s="829" t="str">
        <f>'Раздел 1'!K490</f>
        <v>226.00.00</v>
      </c>
      <c r="J463" s="829" t="str">
        <f>'Раздел 1'!L490</f>
        <v>001</v>
      </c>
      <c r="K463" s="829" t="str">
        <f>'Раздел 1'!M490</f>
        <v>00.00.00</v>
      </c>
      <c r="L463" s="829" t="str">
        <f>'Раздел 1'!N490</f>
        <v>х</v>
      </c>
      <c r="M463" s="829" t="str">
        <f>'Раздел 1'!O490</f>
        <v>20.00.02</v>
      </c>
      <c r="N463" s="832">
        <f>'Раздел 1'!P490</f>
        <v>5402.46</v>
      </c>
      <c r="O463" s="830">
        <v>5402.46</v>
      </c>
      <c r="P463" s="831">
        <f t="shared" si="21"/>
        <v>0</v>
      </c>
      <c r="Q463" s="832">
        <f>'Раздел 1'!Q490</f>
        <v>0</v>
      </c>
      <c r="R463" s="833">
        <v>0</v>
      </c>
      <c r="S463" s="834">
        <f t="shared" si="22"/>
        <v>0</v>
      </c>
      <c r="T463" s="835">
        <f>'Раздел 1'!R490</f>
        <v>0</v>
      </c>
      <c r="U463" s="836">
        <v>0</v>
      </c>
      <c r="V463" s="837">
        <f t="shared" si="23"/>
        <v>0</v>
      </c>
      <c r="W463" s="838"/>
      <c r="X463" s="839"/>
      <c r="Y463" s="840"/>
    </row>
    <row r="464" spans="1:25" s="841" customFormat="1" ht="24.75" customHeight="1" x14ac:dyDescent="0.25">
      <c r="A464" s="842" t="str">
        <f>'Раздел 1'!C491</f>
        <v>925</v>
      </c>
      <c r="B464" s="827" t="str">
        <f>'Раздел 1'!D491</f>
        <v>07</v>
      </c>
      <c r="C464" s="827" t="str">
        <f>'Раздел 1'!E491</f>
        <v>02</v>
      </c>
      <c r="D464" s="827" t="str">
        <f>'Раздел 1'!F491</f>
        <v>02</v>
      </c>
      <c r="E464" s="827" t="str">
        <f>'Раздел 1'!G491</f>
        <v>1</v>
      </c>
      <c r="F464" s="827" t="str">
        <f>'Раздел 1'!H491</f>
        <v>02</v>
      </c>
      <c r="G464" s="827" t="str">
        <f>'Раздел 1'!I491</f>
        <v>00590</v>
      </c>
      <c r="H464" s="828" t="str">
        <f>'Раздел 1'!J491</f>
        <v>244</v>
      </c>
      <c r="I464" s="829" t="str">
        <f>'Раздел 1'!K491</f>
        <v>226.00.00</v>
      </c>
      <c r="J464" s="829" t="str">
        <f>'Раздел 1'!L491</f>
        <v>000</v>
      </c>
      <c r="K464" s="829" t="str">
        <f>'Раздел 1'!M491</f>
        <v>00.00.00</v>
      </c>
      <c r="L464" s="829" t="str">
        <f>'Раздел 1'!N491</f>
        <v>х</v>
      </c>
      <c r="M464" s="829" t="str">
        <f>'Раздел 1'!O491</f>
        <v>20.00.03</v>
      </c>
      <c r="N464" s="832">
        <f>'Раздел 1'!P491</f>
        <v>0</v>
      </c>
      <c r="O464" s="830">
        <v>0</v>
      </c>
      <c r="P464" s="831">
        <f t="shared" si="21"/>
        <v>0</v>
      </c>
      <c r="Q464" s="832">
        <f>'Раздел 1'!Q491</f>
        <v>0</v>
      </c>
      <c r="R464" s="833">
        <v>0</v>
      </c>
      <c r="S464" s="834">
        <f t="shared" si="22"/>
        <v>0</v>
      </c>
      <c r="T464" s="835">
        <f>'Раздел 1'!R491</f>
        <v>0</v>
      </c>
      <c r="U464" s="836">
        <v>0</v>
      </c>
      <c r="V464" s="837">
        <f t="shared" si="23"/>
        <v>0</v>
      </c>
      <c r="W464" s="838"/>
      <c r="X464" s="839"/>
      <c r="Y464" s="840"/>
    </row>
    <row r="465" spans="1:25" s="841" customFormat="1" ht="24.75" customHeight="1" x14ac:dyDescent="0.25">
      <c r="A465" s="842" t="str">
        <f>'Раздел 1'!C492</f>
        <v>925</v>
      </c>
      <c r="B465" s="827" t="str">
        <f>'Раздел 1'!D492</f>
        <v>07</v>
      </c>
      <c r="C465" s="827" t="str">
        <f>'Раздел 1'!E492</f>
        <v>02</v>
      </c>
      <c r="D465" s="827" t="str">
        <f>'Раздел 1'!F492</f>
        <v>02</v>
      </c>
      <c r="E465" s="827" t="str">
        <f>'Раздел 1'!G492</f>
        <v>1</v>
      </c>
      <c r="F465" s="827" t="str">
        <f>'Раздел 1'!H492</f>
        <v>02</v>
      </c>
      <c r="G465" s="827" t="str">
        <f>'Раздел 1'!I492</f>
        <v>00590</v>
      </c>
      <c r="H465" s="828" t="str">
        <f>'Раздел 1'!J492</f>
        <v>244</v>
      </c>
      <c r="I465" s="829" t="str">
        <f>'Раздел 1'!K492</f>
        <v>226.00.00</v>
      </c>
      <c r="J465" s="829" t="str">
        <f>'Раздел 1'!L492</f>
        <v>000</v>
      </c>
      <c r="K465" s="829" t="str">
        <f>'Раздел 1'!M492</f>
        <v>00.00.00</v>
      </c>
      <c r="L465" s="829" t="str">
        <f>'Раздел 1'!N492</f>
        <v>х</v>
      </c>
      <c r="M465" s="829" t="str">
        <f>'Раздел 1'!O492</f>
        <v>20.00.04</v>
      </c>
      <c r="N465" s="832">
        <f>'Раздел 1'!P492</f>
        <v>0</v>
      </c>
      <c r="O465" s="830">
        <v>0</v>
      </c>
      <c r="P465" s="831">
        <f t="shared" si="21"/>
        <v>0</v>
      </c>
      <c r="Q465" s="832">
        <f>'Раздел 1'!Q492</f>
        <v>0</v>
      </c>
      <c r="R465" s="833">
        <v>0</v>
      </c>
      <c r="S465" s="834">
        <f t="shared" si="22"/>
        <v>0</v>
      </c>
      <c r="T465" s="835">
        <f>'Раздел 1'!R492</f>
        <v>0</v>
      </c>
      <c r="U465" s="836">
        <v>0</v>
      </c>
      <c r="V465" s="837">
        <f t="shared" si="23"/>
        <v>0</v>
      </c>
      <c r="W465" s="838"/>
      <c r="X465" s="839"/>
      <c r="Y465" s="840"/>
    </row>
    <row r="466" spans="1:25" s="841" customFormat="1" ht="24.75" customHeight="1" x14ac:dyDescent="0.25">
      <c r="A466" s="842" t="str">
        <f>'Раздел 1'!C493</f>
        <v>925</v>
      </c>
      <c r="B466" s="827" t="str">
        <f>'Раздел 1'!D493</f>
        <v>07</v>
      </c>
      <c r="C466" s="827" t="str">
        <f>'Раздел 1'!E493</f>
        <v>02</v>
      </c>
      <c r="D466" s="827" t="str">
        <f>'Раздел 1'!F493</f>
        <v>02</v>
      </c>
      <c r="E466" s="827" t="str">
        <f>'Раздел 1'!G493</f>
        <v>1</v>
      </c>
      <c r="F466" s="827" t="str">
        <f>'Раздел 1'!H493</f>
        <v>02</v>
      </c>
      <c r="G466" s="827" t="str">
        <f>'Раздел 1'!I493</f>
        <v>00590</v>
      </c>
      <c r="H466" s="828" t="str">
        <f>'Раздел 1'!J493</f>
        <v>244</v>
      </c>
      <c r="I466" s="829" t="str">
        <f>'Раздел 1'!K493</f>
        <v>226.00.00</v>
      </c>
      <c r="J466" s="829" t="str">
        <f>'Раздел 1'!L493</f>
        <v>000</v>
      </c>
      <c r="K466" s="829" t="str">
        <f>'Раздел 1'!M493</f>
        <v>00.00.00</v>
      </c>
      <c r="L466" s="829" t="str">
        <f>'Раздел 1'!N493</f>
        <v>001.99.0001</v>
      </c>
      <c r="M466" s="829" t="str">
        <f>'Раздел 1'!O493</f>
        <v>50.01.00</v>
      </c>
      <c r="N466" s="832">
        <f>'Раздел 1'!P493</f>
        <v>75821.279999999999</v>
      </c>
      <c r="O466" s="830">
        <v>75821.279999999999</v>
      </c>
      <c r="P466" s="831">
        <f t="shared" si="21"/>
        <v>0</v>
      </c>
      <c r="Q466" s="832">
        <f>'Раздел 1'!Q493</f>
        <v>70479.070000000007</v>
      </c>
      <c r="R466" s="833">
        <v>70479.070000000007</v>
      </c>
      <c r="S466" s="834">
        <f t="shared" si="22"/>
        <v>0</v>
      </c>
      <c r="T466" s="835">
        <f>'Раздел 1'!R493</f>
        <v>70479.070000000007</v>
      </c>
      <c r="U466" s="836">
        <v>70479.070000000007</v>
      </c>
      <c r="V466" s="837">
        <f t="shared" si="23"/>
        <v>0</v>
      </c>
      <c r="W466" s="838"/>
      <c r="X466" s="839"/>
      <c r="Y466" s="840"/>
    </row>
    <row r="467" spans="1:25" s="841" customFormat="1" ht="24.75" customHeight="1" x14ac:dyDescent="0.25">
      <c r="A467" s="842" t="str">
        <f>'Раздел 1'!C494</f>
        <v>925</v>
      </c>
      <c r="B467" s="827" t="str">
        <f>'Раздел 1'!D494</f>
        <v>07</v>
      </c>
      <c r="C467" s="827" t="str">
        <f>'Раздел 1'!E494</f>
        <v>02</v>
      </c>
      <c r="D467" s="827" t="str">
        <f>'Раздел 1'!F494</f>
        <v>02</v>
      </c>
      <c r="E467" s="827" t="str">
        <f>'Раздел 1'!G494</f>
        <v>1</v>
      </c>
      <c r="F467" s="827" t="str">
        <f>'Раздел 1'!H494</f>
        <v>02</v>
      </c>
      <c r="G467" s="827" t="str">
        <f>'Раздел 1'!I494</f>
        <v>00590</v>
      </c>
      <c r="H467" s="828" t="str">
        <f>'Раздел 1'!J494</f>
        <v>244</v>
      </c>
      <c r="I467" s="829" t="str">
        <f>'Раздел 1'!K494</f>
        <v>226.00.00</v>
      </c>
      <c r="J467" s="829" t="str">
        <f>'Раздел 1'!L494</f>
        <v>001</v>
      </c>
      <c r="K467" s="829" t="str">
        <f>'Раздел 1'!M494</f>
        <v>00.00.00</v>
      </c>
      <c r="L467" s="829" t="str">
        <f>'Раздел 1'!N494</f>
        <v>х</v>
      </c>
      <c r="M467" s="829" t="str">
        <f>'Раздел 1'!O494</f>
        <v>50.01.00</v>
      </c>
      <c r="N467" s="832">
        <f>'Раздел 1'!P494</f>
        <v>0</v>
      </c>
      <c r="O467" s="830">
        <v>0</v>
      </c>
      <c r="P467" s="831">
        <f t="shared" si="21"/>
        <v>0</v>
      </c>
      <c r="Q467" s="832">
        <f>'Раздел 1'!Q494</f>
        <v>0</v>
      </c>
      <c r="R467" s="833">
        <v>0</v>
      </c>
      <c r="S467" s="834">
        <f t="shared" si="22"/>
        <v>0</v>
      </c>
      <c r="T467" s="835">
        <f>'Раздел 1'!R494</f>
        <v>0</v>
      </c>
      <c r="U467" s="836">
        <v>0</v>
      </c>
      <c r="V467" s="837">
        <f t="shared" si="23"/>
        <v>0</v>
      </c>
      <c r="W467" s="838"/>
      <c r="X467" s="839"/>
      <c r="Y467" s="840"/>
    </row>
    <row r="468" spans="1:25" s="841" customFormat="1" ht="24.75" customHeight="1" x14ac:dyDescent="0.25">
      <c r="A468" s="842" t="str">
        <f>'Раздел 1'!C495</f>
        <v>925</v>
      </c>
      <c r="B468" s="827" t="str">
        <f>'Раздел 1'!D495</f>
        <v>07</v>
      </c>
      <c r="C468" s="827" t="str">
        <f>'Раздел 1'!E495</f>
        <v>02</v>
      </c>
      <c r="D468" s="827" t="str">
        <f>'Раздел 1'!F495</f>
        <v>02</v>
      </c>
      <c r="E468" s="827" t="str">
        <f>'Раздел 1'!G495</f>
        <v>1</v>
      </c>
      <c r="F468" s="827" t="str">
        <f>'Раздел 1'!H495</f>
        <v>02</v>
      </c>
      <c r="G468" s="827" t="str">
        <f>'Раздел 1'!I495</f>
        <v>60860</v>
      </c>
      <c r="H468" s="828" t="str">
        <f>'Раздел 1'!J495</f>
        <v>244</v>
      </c>
      <c r="I468" s="829" t="str">
        <f>'Раздел 1'!K495</f>
        <v>226.00.00</v>
      </c>
      <c r="J468" s="829" t="str">
        <f>'Раздел 1'!L495</f>
        <v>000</v>
      </c>
      <c r="K468" s="829" t="str">
        <f>'Раздел 1'!M495</f>
        <v>00.00.00</v>
      </c>
      <c r="L468" s="829" t="str">
        <f>'Раздел 1'!N495</f>
        <v>001.07.0002</v>
      </c>
      <c r="M468" s="829" t="str">
        <f>'Раздел 1'!O495</f>
        <v>50.03.00</v>
      </c>
      <c r="N468" s="832">
        <f>'Раздел 1'!P495</f>
        <v>158500</v>
      </c>
      <c r="O468" s="830">
        <v>158500</v>
      </c>
      <c r="P468" s="831">
        <f t="shared" si="21"/>
        <v>0</v>
      </c>
      <c r="Q468" s="832">
        <f>'Раздел 1'!Q495</f>
        <v>158500</v>
      </c>
      <c r="R468" s="833">
        <v>158500</v>
      </c>
      <c r="S468" s="834">
        <f t="shared" si="22"/>
        <v>0</v>
      </c>
      <c r="T468" s="835">
        <f>'Раздел 1'!R495</f>
        <v>158500</v>
      </c>
      <c r="U468" s="836">
        <v>158500</v>
      </c>
      <c r="V468" s="837">
        <f t="shared" si="23"/>
        <v>0</v>
      </c>
      <c r="W468" s="838"/>
      <c r="X468" s="839"/>
      <c r="Y468" s="840"/>
    </row>
    <row r="469" spans="1:25" s="841" customFormat="1" ht="24.75" customHeight="1" x14ac:dyDescent="0.25">
      <c r="A469" s="842" t="str">
        <f>'Раздел 1'!C496</f>
        <v>925</v>
      </c>
      <c r="B469" s="827" t="str">
        <f>'Раздел 1'!D496</f>
        <v>07</v>
      </c>
      <c r="C469" s="827" t="str">
        <f>'Раздел 1'!E496</f>
        <v>02</v>
      </c>
      <c r="D469" s="827" t="str">
        <f>'Раздел 1'!F496</f>
        <v>02</v>
      </c>
      <c r="E469" s="827" t="str">
        <f>'Раздел 1'!G496</f>
        <v>1</v>
      </c>
      <c r="F469" s="827" t="str">
        <f>'Раздел 1'!H496</f>
        <v>02</v>
      </c>
      <c r="G469" s="827" t="str">
        <f>'Раздел 1'!I496</f>
        <v>60860</v>
      </c>
      <c r="H469" s="828" t="str">
        <f>'Раздел 1'!J496</f>
        <v>244</v>
      </c>
      <c r="I469" s="829" t="str">
        <f>'Раздел 1'!K496</f>
        <v>226.00.00</v>
      </c>
      <c r="J469" s="829" t="str">
        <f>'Раздел 1'!L496</f>
        <v>001</v>
      </c>
      <c r="K469" s="829" t="str">
        <f>'Раздел 1'!M496</f>
        <v>00.00.00</v>
      </c>
      <c r="L469" s="829" t="str">
        <f>'Раздел 1'!N496</f>
        <v>х</v>
      </c>
      <c r="M469" s="829" t="str">
        <f>'Раздел 1'!O496</f>
        <v>50.03.00</v>
      </c>
      <c r="N469" s="832">
        <f>'Раздел 1'!P496</f>
        <v>0</v>
      </c>
      <c r="O469" s="830">
        <v>0</v>
      </c>
      <c r="P469" s="831">
        <f t="shared" si="21"/>
        <v>0</v>
      </c>
      <c r="Q469" s="832">
        <f>'Раздел 1'!Q496</f>
        <v>0</v>
      </c>
      <c r="R469" s="833">
        <v>0</v>
      </c>
      <c r="S469" s="834">
        <f t="shared" si="22"/>
        <v>0</v>
      </c>
      <c r="T469" s="835">
        <f>'Раздел 1'!R496</f>
        <v>0</v>
      </c>
      <c r="U469" s="836">
        <v>0</v>
      </c>
      <c r="V469" s="837">
        <f t="shared" si="23"/>
        <v>0</v>
      </c>
      <c r="W469" s="838"/>
      <c r="X469" s="839"/>
      <c r="Y469" s="840"/>
    </row>
    <row r="470" spans="1:25" s="841" customFormat="1" ht="24.75" customHeight="1" x14ac:dyDescent="0.25">
      <c r="A470" s="842" t="str">
        <f>'Раздел 1'!C497</f>
        <v>925</v>
      </c>
      <c r="B470" s="827" t="str">
        <f>'Раздел 1'!D497</f>
        <v>07</v>
      </c>
      <c r="C470" s="827" t="str">
        <f>'Раздел 1'!E497</f>
        <v>02</v>
      </c>
      <c r="D470" s="827" t="str">
        <f>'Раздел 1'!F497</f>
        <v>02</v>
      </c>
      <c r="E470" s="827" t="str">
        <f>'Раздел 1'!G497</f>
        <v>1</v>
      </c>
      <c r="F470" s="827" t="str">
        <f>'Раздел 1'!H497</f>
        <v>02</v>
      </c>
      <c r="G470" s="827" t="str">
        <f>'Раздел 1'!I497</f>
        <v>62980</v>
      </c>
      <c r="H470" s="828" t="str">
        <f>'Раздел 1'!J497</f>
        <v>244</v>
      </c>
      <c r="I470" s="829" t="str">
        <f>'Раздел 1'!K497</f>
        <v>226.00.00</v>
      </c>
      <c r="J470" s="829" t="str">
        <f>'Раздел 1'!L497</f>
        <v>000</v>
      </c>
      <c r="K470" s="829" t="str">
        <f>'Раздел 1'!M497</f>
        <v>00.00.00</v>
      </c>
      <c r="L470" s="829" t="str">
        <f>'Раздел 1'!N497</f>
        <v>005.00.0000</v>
      </c>
      <c r="M470" s="829" t="str">
        <f>'Раздел 1'!O497</f>
        <v>60.03.00</v>
      </c>
      <c r="N470" s="832">
        <f>'Раздел 1'!P497</f>
        <v>0</v>
      </c>
      <c r="O470" s="830">
        <v>0</v>
      </c>
      <c r="P470" s="831">
        <f t="shared" si="21"/>
        <v>0</v>
      </c>
      <c r="Q470" s="832">
        <f>'Раздел 1'!Q497</f>
        <v>0</v>
      </c>
      <c r="R470" s="833">
        <v>0</v>
      </c>
      <c r="S470" s="834">
        <f t="shared" si="22"/>
        <v>0</v>
      </c>
      <c r="T470" s="835">
        <f>'Раздел 1'!R497</f>
        <v>0</v>
      </c>
      <c r="U470" s="836">
        <v>0</v>
      </c>
      <c r="V470" s="837">
        <f t="shared" si="23"/>
        <v>0</v>
      </c>
      <c r="W470" s="838"/>
      <c r="X470" s="839"/>
      <c r="Y470" s="840"/>
    </row>
    <row r="471" spans="1:25" s="841" customFormat="1" ht="24.75" customHeight="1" x14ac:dyDescent="0.25">
      <c r="A471" s="842" t="str">
        <f>'Раздел 1'!C498</f>
        <v>925</v>
      </c>
      <c r="B471" s="827" t="str">
        <f>'Раздел 1'!D498</f>
        <v>07</v>
      </c>
      <c r="C471" s="827" t="str">
        <f>'Раздел 1'!E498</f>
        <v>07</v>
      </c>
      <c r="D471" s="827" t="str">
        <f>'Раздел 1'!F498</f>
        <v>02</v>
      </c>
      <c r="E471" s="827" t="str">
        <f>'Раздел 1'!G498</f>
        <v>3</v>
      </c>
      <c r="F471" s="827" t="str">
        <f>'Раздел 1'!H498</f>
        <v>02</v>
      </c>
      <c r="G471" s="827" t="str">
        <f>'Раздел 1'!I498</f>
        <v>00400</v>
      </c>
      <c r="H471" s="828" t="str">
        <f>'Раздел 1'!J498</f>
        <v>244</v>
      </c>
      <c r="I471" s="829" t="str">
        <f>'Раздел 1'!K498</f>
        <v>226.00.00</v>
      </c>
      <c r="J471" s="829" t="str">
        <f>'Раздел 1'!L498</f>
        <v>000</v>
      </c>
      <c r="K471" s="829" t="str">
        <f>'Раздел 1'!M498</f>
        <v>00.00.00</v>
      </c>
      <c r="L471" s="829" t="str">
        <f>'Раздел 1'!N498</f>
        <v>х</v>
      </c>
      <c r="M471" s="829" t="str">
        <f>'Раздел 1'!O498</f>
        <v>20.00.02</v>
      </c>
      <c r="N471" s="832">
        <f>'Раздел 1'!P498</f>
        <v>0</v>
      </c>
      <c r="O471" s="830">
        <v>0</v>
      </c>
      <c r="P471" s="831">
        <f t="shared" si="21"/>
        <v>0</v>
      </c>
      <c r="Q471" s="832">
        <f>'Раздел 1'!Q498</f>
        <v>0</v>
      </c>
      <c r="R471" s="833">
        <v>0</v>
      </c>
      <c r="S471" s="834">
        <f t="shared" si="22"/>
        <v>0</v>
      </c>
      <c r="T471" s="835">
        <f>'Раздел 1'!R498</f>
        <v>0</v>
      </c>
      <c r="U471" s="836">
        <v>0</v>
      </c>
      <c r="V471" s="837">
        <f t="shared" si="23"/>
        <v>0</v>
      </c>
      <c r="W471" s="838"/>
      <c r="X471" s="839"/>
      <c r="Y471" s="840"/>
    </row>
    <row r="472" spans="1:25" s="841" customFormat="1" ht="24.75" customHeight="1" x14ac:dyDescent="0.25">
      <c r="A472" s="842" t="str">
        <f>'Раздел 1'!C499</f>
        <v>925</v>
      </c>
      <c r="B472" s="827" t="str">
        <f>'Раздел 1'!D499</f>
        <v>07</v>
      </c>
      <c r="C472" s="827" t="str">
        <f>'Раздел 1'!E499</f>
        <v>02</v>
      </c>
      <c r="D472" s="827" t="str">
        <f>'Раздел 1'!F499</f>
        <v>02</v>
      </c>
      <c r="E472" s="827" t="str">
        <f>'Раздел 1'!G499</f>
        <v>1</v>
      </c>
      <c r="F472" s="827" t="str">
        <f>'Раздел 1'!H499</f>
        <v>02</v>
      </c>
      <c r="G472" s="827" t="str">
        <f>'Раздел 1'!I499</f>
        <v>10210</v>
      </c>
      <c r="H472" s="828" t="str">
        <f>'Раздел 1'!J499</f>
        <v>244</v>
      </c>
      <c r="I472" s="829" t="str">
        <f>'Раздел 1'!K499</f>
        <v>226.00.00</v>
      </c>
      <c r="J472" s="829" t="str">
        <f>'Раздел 1'!L499</f>
        <v>000</v>
      </c>
      <c r="K472" s="829" t="str">
        <f>'Раздел 1'!M499</f>
        <v>00.00.00</v>
      </c>
      <c r="L472" s="829" t="str">
        <f>'Раздел 1'!N499</f>
        <v>020.00.0001</v>
      </c>
      <c r="M472" s="829" t="str">
        <f>'Раздел 1'!O499</f>
        <v>60.01.00</v>
      </c>
      <c r="N472" s="832">
        <f>'Раздел 1'!P499</f>
        <v>74700</v>
      </c>
      <c r="O472" s="830">
        <v>74700</v>
      </c>
      <c r="P472" s="831">
        <f t="shared" si="21"/>
        <v>0</v>
      </c>
      <c r="Q472" s="832">
        <f>'Раздел 1'!Q499</f>
        <v>74700</v>
      </c>
      <c r="R472" s="833">
        <v>74700</v>
      </c>
      <c r="S472" s="834">
        <f t="shared" si="22"/>
        <v>0</v>
      </c>
      <c r="T472" s="835">
        <f>'Раздел 1'!R499</f>
        <v>0</v>
      </c>
      <c r="U472" s="836">
        <v>0</v>
      </c>
      <c r="V472" s="837">
        <f t="shared" si="23"/>
        <v>0</v>
      </c>
      <c r="W472" s="838"/>
      <c r="X472" s="839"/>
      <c r="Y472" s="840"/>
    </row>
    <row r="473" spans="1:25" s="841" customFormat="1" ht="24.75" customHeight="1" x14ac:dyDescent="0.25">
      <c r="A473" s="842" t="str">
        <f>'Раздел 1'!C500</f>
        <v>925</v>
      </c>
      <c r="B473" s="827" t="str">
        <f>'Раздел 1'!D500</f>
        <v>07</v>
      </c>
      <c r="C473" s="827" t="str">
        <f>'Раздел 1'!E500</f>
        <v>07</v>
      </c>
      <c r="D473" s="827" t="str">
        <f>'Раздел 1'!F500</f>
        <v>02</v>
      </c>
      <c r="E473" s="827" t="str">
        <f>'Раздел 1'!G500</f>
        <v>3</v>
      </c>
      <c r="F473" s="827" t="str">
        <f>'Раздел 1'!H500</f>
        <v>02</v>
      </c>
      <c r="G473" s="827" t="str">
        <f>'Раздел 1'!I500</f>
        <v>00400</v>
      </c>
      <c r="H473" s="828" t="str">
        <f>'Раздел 1'!J500</f>
        <v>244</v>
      </c>
      <c r="I473" s="829" t="str">
        <f>'Раздел 1'!K500</f>
        <v>226.00.00</v>
      </c>
      <c r="J473" s="829" t="str">
        <f>'Раздел 1'!L500</f>
        <v>000</v>
      </c>
      <c r="K473" s="829" t="str">
        <f>'Раздел 1'!M500</f>
        <v>00.00.00</v>
      </c>
      <c r="L473" s="829" t="str">
        <f>'Раздел 1'!N500</f>
        <v>020.00.0003</v>
      </c>
      <c r="M473" s="829" t="str">
        <f>'Раздел 1'!O500</f>
        <v>60.01.00</v>
      </c>
      <c r="N473" s="832">
        <f>'Раздел 1'!P500</f>
        <v>18279.8</v>
      </c>
      <c r="O473" s="830">
        <v>18279.8</v>
      </c>
      <c r="P473" s="831">
        <f t="shared" si="21"/>
        <v>0</v>
      </c>
      <c r="Q473" s="832">
        <f>'Раздел 1'!Q500</f>
        <v>0</v>
      </c>
      <c r="R473" s="833">
        <v>0</v>
      </c>
      <c r="S473" s="834">
        <f t="shared" si="22"/>
        <v>0</v>
      </c>
      <c r="T473" s="835">
        <f>'Раздел 1'!R500</f>
        <v>0</v>
      </c>
      <c r="U473" s="836">
        <v>0</v>
      </c>
      <c r="V473" s="837">
        <f t="shared" si="23"/>
        <v>0</v>
      </c>
      <c r="W473" s="838"/>
      <c r="X473" s="839"/>
      <c r="Y473" s="840"/>
    </row>
    <row r="474" spans="1:25" s="841" customFormat="1" ht="24.75" customHeight="1" x14ac:dyDescent="0.25">
      <c r="A474" s="842" t="str">
        <f>'Раздел 1'!C501</f>
        <v>925</v>
      </c>
      <c r="B474" s="827" t="str">
        <f>'Раздел 1'!D501</f>
        <v>07</v>
      </c>
      <c r="C474" s="827" t="str">
        <f>'Раздел 1'!E501</f>
        <v>02</v>
      </c>
      <c r="D474" s="827" t="str">
        <f>'Раздел 1'!F501</f>
        <v>02</v>
      </c>
      <c r="E474" s="827" t="str">
        <f>'Раздел 1'!G501</f>
        <v>1</v>
      </c>
      <c r="F474" s="827" t="str">
        <f>'Раздел 1'!H501</f>
        <v>02</v>
      </c>
      <c r="G474" s="827" t="str">
        <f>'Раздел 1'!I501</f>
        <v>10200</v>
      </c>
      <c r="H474" s="828" t="str">
        <f>'Раздел 1'!J501</f>
        <v>244</v>
      </c>
      <c r="I474" s="829" t="str">
        <f>'Раздел 1'!K501</f>
        <v>226.00.00</v>
      </c>
      <c r="J474" s="829" t="str">
        <f>'Раздел 1'!L501</f>
        <v>000</v>
      </c>
      <c r="K474" s="829" t="str">
        <f>'Раздел 1'!M501</f>
        <v>00.00.00</v>
      </c>
      <c r="L474" s="829" t="str">
        <f>'Раздел 1'!N501</f>
        <v>020.00.0005</v>
      </c>
      <c r="M474" s="829" t="str">
        <f>'Раздел 1'!O501</f>
        <v>60.01.00</v>
      </c>
      <c r="N474" s="832">
        <f>'Раздел 1'!P501</f>
        <v>0</v>
      </c>
      <c r="O474" s="830">
        <v>0</v>
      </c>
      <c r="P474" s="831">
        <f t="shared" si="21"/>
        <v>0</v>
      </c>
      <c r="Q474" s="832">
        <f>'Раздел 1'!Q501</f>
        <v>0</v>
      </c>
      <c r="R474" s="833">
        <v>0</v>
      </c>
      <c r="S474" s="834">
        <f t="shared" si="22"/>
        <v>0</v>
      </c>
      <c r="T474" s="835">
        <f>'Раздел 1'!R501</f>
        <v>0</v>
      </c>
      <c r="U474" s="836">
        <v>0</v>
      </c>
      <c r="V474" s="837">
        <f t="shared" si="23"/>
        <v>0</v>
      </c>
      <c r="W474" s="838"/>
      <c r="X474" s="839"/>
      <c r="Y474" s="840"/>
    </row>
    <row r="475" spans="1:25" s="841" customFormat="1" ht="24.75" customHeight="1" x14ac:dyDescent="0.25">
      <c r="A475" s="842" t="str">
        <f>'Раздел 1'!C502</f>
        <v>925</v>
      </c>
      <c r="B475" s="827" t="str">
        <f>'Раздел 1'!D502</f>
        <v>07</v>
      </c>
      <c r="C475" s="827" t="str">
        <f>'Раздел 1'!E502</f>
        <v>02</v>
      </c>
      <c r="D475" s="827" t="str">
        <f>'Раздел 1'!F502</f>
        <v>02</v>
      </c>
      <c r="E475" s="827" t="str">
        <f>'Раздел 1'!G502</f>
        <v>1</v>
      </c>
      <c r="F475" s="827" t="str">
        <f>'Раздел 1'!H502</f>
        <v>E1</v>
      </c>
      <c r="G475" s="827" t="str">
        <f>'Раздел 1'!I502</f>
        <v>51690</v>
      </c>
      <c r="H475" s="828" t="str">
        <f>'Раздел 1'!J502</f>
        <v>244</v>
      </c>
      <c r="I475" s="829" t="str">
        <f>'Раздел 1'!K502</f>
        <v>226.00.00</v>
      </c>
      <c r="J475" s="829" t="str">
        <f>'Раздел 1'!L502</f>
        <v>000</v>
      </c>
      <c r="K475" s="829" t="str">
        <f>'Раздел 1'!M502</f>
        <v>00.00.00</v>
      </c>
      <c r="L475" s="829" t="str">
        <f>'Раздел 1'!N502</f>
        <v>020.00.0006</v>
      </c>
      <c r="M475" s="829" t="str">
        <f>'Раздел 1'!O502</f>
        <v>60.01.00</v>
      </c>
      <c r="N475" s="832">
        <f>'Раздел 1'!P502</f>
        <v>0</v>
      </c>
      <c r="O475" s="830">
        <v>0</v>
      </c>
      <c r="P475" s="831">
        <f t="shared" si="21"/>
        <v>0</v>
      </c>
      <c r="Q475" s="832">
        <f>'Раздел 1'!Q502</f>
        <v>0</v>
      </c>
      <c r="R475" s="833">
        <v>0</v>
      </c>
      <c r="S475" s="834">
        <f t="shared" si="22"/>
        <v>0</v>
      </c>
      <c r="T475" s="835">
        <f>'Раздел 1'!R502</f>
        <v>0</v>
      </c>
      <c r="U475" s="836">
        <v>0</v>
      </c>
      <c r="V475" s="837">
        <f t="shared" si="23"/>
        <v>0</v>
      </c>
      <c r="W475" s="838"/>
      <c r="X475" s="839"/>
      <c r="Y475" s="840"/>
    </row>
    <row r="476" spans="1:25" s="841" customFormat="1" ht="24.75" customHeight="1" x14ac:dyDescent="0.25">
      <c r="A476" s="842" t="str">
        <f>'Раздел 1'!C503</f>
        <v>925</v>
      </c>
      <c r="B476" s="827" t="str">
        <f>'Раздел 1'!D503</f>
        <v>07</v>
      </c>
      <c r="C476" s="827" t="str">
        <f>'Раздел 1'!E503</f>
        <v>02</v>
      </c>
      <c r="D476" s="827" t="str">
        <f>'Раздел 1'!F503</f>
        <v>02</v>
      </c>
      <c r="E476" s="827" t="str">
        <f>'Раздел 1'!G503</f>
        <v>1</v>
      </c>
      <c r="F476" s="827" t="str">
        <f>'Раздел 1'!H503</f>
        <v>02</v>
      </c>
      <c r="G476" s="827" t="str">
        <f>'Раздел 1'!I503</f>
        <v>10200</v>
      </c>
      <c r="H476" s="828" t="str">
        <f>'Раздел 1'!J503</f>
        <v>244</v>
      </c>
      <c r="I476" s="829" t="str">
        <f>'Раздел 1'!K503</f>
        <v>226.00.00</v>
      </c>
      <c r="J476" s="829" t="str">
        <f>'Раздел 1'!L503</f>
        <v>000</v>
      </c>
      <c r="K476" s="829" t="str">
        <f>'Раздел 1'!M503</f>
        <v>00.00.00</v>
      </c>
      <c r="L476" s="829" t="str">
        <f>'Раздел 1'!N503</f>
        <v>020.00.0007</v>
      </c>
      <c r="M476" s="829" t="str">
        <f>'Раздел 1'!O503</f>
        <v>60.01.00</v>
      </c>
      <c r="N476" s="832">
        <f>'Раздел 1'!P503</f>
        <v>876000</v>
      </c>
      <c r="O476" s="830">
        <v>876000</v>
      </c>
      <c r="P476" s="831">
        <f t="shared" si="21"/>
        <v>0</v>
      </c>
      <c r="Q476" s="832">
        <f>'Раздел 1'!Q503</f>
        <v>0</v>
      </c>
      <c r="R476" s="833">
        <v>0</v>
      </c>
      <c r="S476" s="834">
        <f t="shared" si="22"/>
        <v>0</v>
      </c>
      <c r="T476" s="835">
        <f>'Раздел 1'!R503</f>
        <v>0</v>
      </c>
      <c r="U476" s="836">
        <v>0</v>
      </c>
      <c r="V476" s="837">
        <f t="shared" si="23"/>
        <v>0</v>
      </c>
      <c r="W476" s="838"/>
      <c r="X476" s="839"/>
      <c r="Y476" s="840"/>
    </row>
    <row r="477" spans="1:25" s="841" customFormat="1" ht="24.75" customHeight="1" x14ac:dyDescent="0.25">
      <c r="A477" s="842" t="str">
        <f>'Раздел 1'!C504</f>
        <v>925</v>
      </c>
      <c r="B477" s="827" t="str">
        <f>'Раздел 1'!D504</f>
        <v>07</v>
      </c>
      <c r="C477" s="827" t="str">
        <f>'Раздел 1'!E504</f>
        <v>02</v>
      </c>
      <c r="D477" s="827" t="str">
        <f>'Раздел 1'!F504</f>
        <v>02</v>
      </c>
      <c r="E477" s="827" t="str">
        <f>'Раздел 1'!G504</f>
        <v>1</v>
      </c>
      <c r="F477" s="827" t="str">
        <f>'Раздел 1'!H504</f>
        <v>02</v>
      </c>
      <c r="G477" s="827" t="str">
        <f>'Раздел 1'!I504</f>
        <v>10210</v>
      </c>
      <c r="H477" s="828" t="str">
        <f>'Раздел 1'!J504</f>
        <v>244</v>
      </c>
      <c r="I477" s="829" t="str">
        <f>'Раздел 1'!K504</f>
        <v>226.00.00</v>
      </c>
      <c r="J477" s="829" t="str">
        <f>'Раздел 1'!L504</f>
        <v>000</v>
      </c>
      <c r="K477" s="829" t="str">
        <f>'Раздел 1'!M504</f>
        <v>00.00.00</v>
      </c>
      <c r="L477" s="829" t="str">
        <f>'Раздел 1'!N504</f>
        <v>020.00.0012</v>
      </c>
      <c r="M477" s="829" t="str">
        <f>'Раздел 1'!O504</f>
        <v>60.01.00</v>
      </c>
      <c r="N477" s="832">
        <f>'Раздел 1'!P504</f>
        <v>0</v>
      </c>
      <c r="O477" s="830">
        <v>0</v>
      </c>
      <c r="P477" s="831">
        <f t="shared" si="21"/>
        <v>0</v>
      </c>
      <c r="Q477" s="832">
        <f>'Раздел 1'!Q504</f>
        <v>0</v>
      </c>
      <c r="R477" s="833">
        <v>0</v>
      </c>
      <c r="S477" s="834">
        <f t="shared" si="22"/>
        <v>0</v>
      </c>
      <c r="T477" s="835">
        <f>'Раздел 1'!R504</f>
        <v>0</v>
      </c>
      <c r="U477" s="836">
        <v>0</v>
      </c>
      <c r="V477" s="837">
        <f t="shared" si="23"/>
        <v>0</v>
      </c>
      <c r="W477" s="838"/>
      <c r="X477" s="839"/>
      <c r="Y477" s="840"/>
    </row>
    <row r="478" spans="1:25" s="841" customFormat="1" ht="24.75" customHeight="1" x14ac:dyDescent="0.25">
      <c r="A478" s="842" t="str">
        <f>'Раздел 1'!C505</f>
        <v>925</v>
      </c>
      <c r="B478" s="827" t="str">
        <f>'Раздел 1'!D505</f>
        <v>07</v>
      </c>
      <c r="C478" s="827" t="str">
        <f>'Раздел 1'!E505</f>
        <v>02</v>
      </c>
      <c r="D478" s="827" t="str">
        <f>'Раздел 1'!F505</f>
        <v>02</v>
      </c>
      <c r="E478" s="827" t="str">
        <f>'Раздел 1'!G505</f>
        <v>1</v>
      </c>
      <c r="F478" s="827" t="str">
        <f>'Раздел 1'!H505</f>
        <v>02</v>
      </c>
      <c r="G478" s="827" t="str">
        <f>'Раздел 1'!I505</f>
        <v>10210</v>
      </c>
      <c r="H478" s="828" t="str">
        <f>'Раздел 1'!J505</f>
        <v>244</v>
      </c>
      <c r="I478" s="829" t="str">
        <f>'Раздел 1'!K505</f>
        <v>226.00.00</v>
      </c>
      <c r="J478" s="829" t="str">
        <f>'Раздел 1'!L505</f>
        <v>000</v>
      </c>
      <c r="K478" s="829" t="str">
        <f>'Раздел 1'!M505</f>
        <v>00.00.00</v>
      </c>
      <c r="L478" s="829" t="str">
        <f>'Раздел 1'!N505</f>
        <v>020.00.0017</v>
      </c>
      <c r="M478" s="829" t="str">
        <f>'Раздел 1'!O505</f>
        <v>60.01.00</v>
      </c>
      <c r="N478" s="832">
        <f>'Раздел 1'!P505</f>
        <v>0</v>
      </c>
      <c r="O478" s="830">
        <v>0</v>
      </c>
      <c r="P478" s="831">
        <f t="shared" si="21"/>
        <v>0</v>
      </c>
      <c r="Q478" s="832">
        <f>'Раздел 1'!Q505</f>
        <v>0</v>
      </c>
      <c r="R478" s="833">
        <v>0</v>
      </c>
      <c r="S478" s="834">
        <f t="shared" si="22"/>
        <v>0</v>
      </c>
      <c r="T478" s="835">
        <f>'Раздел 1'!R505</f>
        <v>0</v>
      </c>
      <c r="U478" s="836">
        <v>0</v>
      </c>
      <c r="V478" s="837">
        <f t="shared" si="23"/>
        <v>0</v>
      </c>
      <c r="W478" s="838"/>
      <c r="X478" s="839"/>
      <c r="Y478" s="840"/>
    </row>
    <row r="479" spans="1:25" s="841" customFormat="1" ht="24.75" customHeight="1" x14ac:dyDescent="0.25">
      <c r="A479" s="842" t="str">
        <f>'Раздел 1'!C506</f>
        <v>925</v>
      </c>
      <c r="B479" s="827" t="str">
        <f>'Раздел 1'!D506</f>
        <v>07</v>
      </c>
      <c r="C479" s="827" t="str">
        <f>'Раздел 1'!E506</f>
        <v>07</v>
      </c>
      <c r="D479" s="827" t="str">
        <f>'Раздел 1'!F506</f>
        <v>02</v>
      </c>
      <c r="E479" s="827" t="str">
        <f>'Раздел 1'!G506</f>
        <v>3</v>
      </c>
      <c r="F479" s="827" t="str">
        <f>'Раздел 1'!H506</f>
        <v>02</v>
      </c>
      <c r="G479" s="827" t="str">
        <f>'Раздел 1'!I506</f>
        <v>00400</v>
      </c>
      <c r="H479" s="828" t="str">
        <f>'Раздел 1'!J506</f>
        <v>244</v>
      </c>
      <c r="I479" s="829" t="str">
        <f>'Раздел 1'!K506</f>
        <v>226.00.00</v>
      </c>
      <c r="J479" s="829" t="str">
        <f>'Раздел 1'!L506</f>
        <v>000</v>
      </c>
      <c r="K479" s="829" t="str">
        <f>'Раздел 1'!M506</f>
        <v>00.00.00</v>
      </c>
      <c r="L479" s="829" t="str">
        <f>'Раздел 1'!N506</f>
        <v>020.00.0022</v>
      </c>
      <c r="M479" s="829" t="str">
        <f>'Раздел 1'!O506</f>
        <v>60.01.00</v>
      </c>
      <c r="N479" s="832">
        <f>'Раздел 1'!P506</f>
        <v>0</v>
      </c>
      <c r="O479" s="830">
        <v>0</v>
      </c>
      <c r="P479" s="831">
        <f t="shared" si="21"/>
        <v>0</v>
      </c>
      <c r="Q479" s="832">
        <f>'Раздел 1'!Q506</f>
        <v>0</v>
      </c>
      <c r="R479" s="833">
        <v>0</v>
      </c>
      <c r="S479" s="834">
        <f t="shared" si="22"/>
        <v>0</v>
      </c>
      <c r="T479" s="835">
        <f>'Раздел 1'!R506</f>
        <v>0</v>
      </c>
      <c r="U479" s="836">
        <v>0</v>
      </c>
      <c r="V479" s="837">
        <f t="shared" si="23"/>
        <v>0</v>
      </c>
      <c r="W479" s="838"/>
      <c r="X479" s="839"/>
      <c r="Y479" s="840"/>
    </row>
    <row r="480" spans="1:25" s="841" customFormat="1" ht="24.75" customHeight="1" x14ac:dyDescent="0.25">
      <c r="A480" s="842" t="str">
        <f>'Раздел 1'!C507</f>
        <v>925</v>
      </c>
      <c r="B480" s="827" t="str">
        <f>'Раздел 1'!D507</f>
        <v>07</v>
      </c>
      <c r="C480" s="827" t="str">
        <f>'Раздел 1'!E507</f>
        <v>02</v>
      </c>
      <c r="D480" s="827" t="str">
        <f>'Раздел 1'!F507</f>
        <v>02</v>
      </c>
      <c r="E480" s="827" t="str">
        <f>'Раздел 1'!G507</f>
        <v>1</v>
      </c>
      <c r="F480" s="827" t="str">
        <f>'Раздел 1'!H507</f>
        <v>02</v>
      </c>
      <c r="G480" s="827" t="str">
        <f>'Раздел 1'!I507</f>
        <v>10210</v>
      </c>
      <c r="H480" s="828" t="str">
        <f>'Раздел 1'!J507</f>
        <v>244</v>
      </c>
      <c r="I480" s="829" t="str">
        <f>'Раздел 1'!K507</f>
        <v>226.00.00</v>
      </c>
      <c r="J480" s="829" t="str">
        <f>'Раздел 1'!L507</f>
        <v>000</v>
      </c>
      <c r="K480" s="829" t="str">
        <f>'Раздел 1'!M507</f>
        <v>00.00.00</v>
      </c>
      <c r="L480" s="829" t="str">
        <f>'Раздел 1'!N507</f>
        <v>020.00.0015</v>
      </c>
      <c r="M480" s="829" t="str">
        <f>'Раздел 1'!O507</f>
        <v>60.01.00</v>
      </c>
      <c r="N480" s="832">
        <f>'Раздел 1'!P507</f>
        <v>119313</v>
      </c>
      <c r="O480" s="830">
        <v>119313</v>
      </c>
      <c r="P480" s="831">
        <f t="shared" si="21"/>
        <v>0</v>
      </c>
      <c r="Q480" s="832">
        <f>'Раздел 1'!Q507</f>
        <v>0</v>
      </c>
      <c r="R480" s="833">
        <v>0</v>
      </c>
      <c r="S480" s="834">
        <f t="shared" si="22"/>
        <v>0</v>
      </c>
      <c r="T480" s="835">
        <f>'Раздел 1'!R507</f>
        <v>0</v>
      </c>
      <c r="U480" s="836">
        <v>0</v>
      </c>
      <c r="V480" s="837">
        <f t="shared" si="23"/>
        <v>0</v>
      </c>
      <c r="W480" s="838"/>
      <c r="X480" s="839"/>
      <c r="Y480" s="840"/>
    </row>
    <row r="481" spans="1:25" s="841" customFormat="1" ht="24.75" customHeight="1" x14ac:dyDescent="0.25">
      <c r="A481" s="842" t="str">
        <f>'Раздел 1'!C508</f>
        <v>925</v>
      </c>
      <c r="B481" s="827" t="str">
        <f>'Раздел 1'!D508</f>
        <v>07</v>
      </c>
      <c r="C481" s="827" t="str">
        <f>'Раздел 1'!E508</f>
        <v>02</v>
      </c>
      <c r="D481" s="827" t="str">
        <f>'Раздел 1'!F508</f>
        <v>02</v>
      </c>
      <c r="E481" s="827" t="str">
        <f>'Раздел 1'!G508</f>
        <v>1</v>
      </c>
      <c r="F481" s="827" t="str">
        <f>'Раздел 1'!H508</f>
        <v>02</v>
      </c>
      <c r="G481" s="827" t="str">
        <f>'Раздел 1'!I508</f>
        <v>L3040</v>
      </c>
      <c r="H481" s="828" t="str">
        <f>'Раздел 1'!J508</f>
        <v>244</v>
      </c>
      <c r="I481" s="829" t="str">
        <f>'Раздел 1'!K508</f>
        <v>226.00.00</v>
      </c>
      <c r="J481" s="829" t="str">
        <f>'Раздел 1'!L508</f>
        <v>000</v>
      </c>
      <c r="K481" s="829" t="str">
        <f>'Раздел 1'!M508</f>
        <v>00.00.00</v>
      </c>
      <c r="L481" s="829" t="str">
        <f>'Раздел 1'!N508</f>
        <v>020.00.0028</v>
      </c>
      <c r="M481" s="829" t="str">
        <f>'Раздел 1'!O508</f>
        <v>60.01.00</v>
      </c>
      <c r="N481" s="832">
        <f>'Раздел 1'!P508</f>
        <v>32202.19</v>
      </c>
      <c r="O481" s="830">
        <v>32202.19</v>
      </c>
      <c r="P481" s="831">
        <f t="shared" si="21"/>
        <v>0</v>
      </c>
      <c r="Q481" s="832">
        <f>'Раздел 1'!Q508</f>
        <v>35164.74</v>
      </c>
      <c r="R481" s="833">
        <v>35164.74</v>
      </c>
      <c r="S481" s="834">
        <f t="shared" si="22"/>
        <v>0</v>
      </c>
      <c r="T481" s="835">
        <f>'Раздел 1'!R508</f>
        <v>34312.550000000003</v>
      </c>
      <c r="U481" s="836">
        <v>34312.550000000003</v>
      </c>
      <c r="V481" s="837">
        <f t="shared" si="23"/>
        <v>0</v>
      </c>
      <c r="W481" s="838"/>
      <c r="X481" s="839"/>
      <c r="Y481" s="840"/>
    </row>
    <row r="482" spans="1:25" s="841" customFormat="1" ht="24.75" customHeight="1" x14ac:dyDescent="0.25">
      <c r="A482" s="842" t="str">
        <f>'Раздел 1'!C509</f>
        <v>925</v>
      </c>
      <c r="B482" s="827" t="str">
        <f>'Раздел 1'!D509</f>
        <v>07</v>
      </c>
      <c r="C482" s="827" t="str">
        <f>'Раздел 1'!E509</f>
        <v>02</v>
      </c>
      <c r="D482" s="827" t="str">
        <f>'Раздел 1'!F509</f>
        <v>02</v>
      </c>
      <c r="E482" s="827" t="str">
        <f>'Раздел 1'!G509</f>
        <v>1</v>
      </c>
      <c r="F482" s="827" t="str">
        <f>'Раздел 1'!H509</f>
        <v>02</v>
      </c>
      <c r="G482" s="827" t="str">
        <f>'Раздел 1'!I509</f>
        <v>10210</v>
      </c>
      <c r="H482" s="828" t="str">
        <f>'Раздел 1'!J509</f>
        <v>244</v>
      </c>
      <c r="I482" s="829" t="str">
        <f>'Раздел 1'!K509</f>
        <v>226.00.00</v>
      </c>
      <c r="J482" s="829" t="str">
        <f>'Раздел 1'!L509</f>
        <v>000</v>
      </c>
      <c r="K482" s="829" t="str">
        <f>'Раздел 1'!M509</f>
        <v>00.00.00</v>
      </c>
      <c r="L482" s="829" t="str">
        <f>'Раздел 1'!N509</f>
        <v>020.00.0031</v>
      </c>
      <c r="M482" s="829" t="str">
        <f>'Раздел 1'!O509</f>
        <v>60.01.00</v>
      </c>
      <c r="N482" s="832">
        <f>'Раздел 1'!P509</f>
        <v>230251.24</v>
      </c>
      <c r="O482" s="830">
        <v>230251.24</v>
      </c>
      <c r="P482" s="831">
        <f t="shared" si="21"/>
        <v>0</v>
      </c>
      <c r="Q482" s="832">
        <f>'Раздел 1'!Q509</f>
        <v>0</v>
      </c>
      <c r="R482" s="833">
        <v>0</v>
      </c>
      <c r="S482" s="834">
        <f t="shared" si="22"/>
        <v>0</v>
      </c>
      <c r="T482" s="835">
        <f>'Раздел 1'!R509</f>
        <v>0</v>
      </c>
      <c r="U482" s="836">
        <v>0</v>
      </c>
      <c r="V482" s="837">
        <f t="shared" si="23"/>
        <v>0</v>
      </c>
      <c r="W482" s="838"/>
      <c r="X482" s="839"/>
      <c r="Y482" s="840"/>
    </row>
    <row r="483" spans="1:25" s="841" customFormat="1" ht="24.75" customHeight="1" x14ac:dyDescent="0.25">
      <c r="A483" s="842" t="str">
        <f>'Раздел 1'!C510</f>
        <v>925</v>
      </c>
      <c r="B483" s="827" t="str">
        <f>'Раздел 1'!D510</f>
        <v>07</v>
      </c>
      <c r="C483" s="827" t="str">
        <f>'Раздел 1'!E510</f>
        <v>02</v>
      </c>
      <c r="D483" s="827" t="str">
        <f>'Раздел 1'!F510</f>
        <v>02</v>
      </c>
      <c r="E483" s="827" t="str">
        <f>'Раздел 1'!G510</f>
        <v>1</v>
      </c>
      <c r="F483" s="827" t="str">
        <f>'Раздел 1'!H510</f>
        <v>02</v>
      </c>
      <c r="G483" s="827" t="str">
        <f>'Раздел 1'!I510</f>
        <v>10200</v>
      </c>
      <c r="H483" s="828" t="str">
        <f>'Раздел 1'!J510</f>
        <v>244</v>
      </c>
      <c r="I483" s="829" t="str">
        <f>'Раздел 1'!K510</f>
        <v>226.00.00</v>
      </c>
      <c r="J483" s="829" t="str">
        <f>'Раздел 1'!L510</f>
        <v>000</v>
      </c>
      <c r="K483" s="829" t="str">
        <f>'Раздел 1'!M510</f>
        <v>00.00.00</v>
      </c>
      <c r="L483" s="829" t="str">
        <f>'Раздел 1'!N510</f>
        <v>020.00.0033</v>
      </c>
      <c r="M483" s="829" t="str">
        <f>'Раздел 1'!O510</f>
        <v>60.01.00</v>
      </c>
      <c r="N483" s="832">
        <f>'Раздел 1'!P510</f>
        <v>0</v>
      </c>
      <c r="O483" s="830">
        <v>0</v>
      </c>
      <c r="P483" s="831">
        <f t="shared" si="21"/>
        <v>0</v>
      </c>
      <c r="Q483" s="832">
        <f>'Раздел 1'!Q510</f>
        <v>0</v>
      </c>
      <c r="R483" s="833">
        <v>0</v>
      </c>
      <c r="S483" s="834">
        <f t="shared" si="22"/>
        <v>0</v>
      </c>
      <c r="T483" s="835">
        <f>'Раздел 1'!R510</f>
        <v>0</v>
      </c>
      <c r="U483" s="836">
        <v>0</v>
      </c>
      <c r="V483" s="837">
        <f t="shared" si="23"/>
        <v>0</v>
      </c>
      <c r="W483" s="838"/>
      <c r="X483" s="839"/>
      <c r="Y483" s="840"/>
    </row>
    <row r="484" spans="1:25" s="841" customFormat="1" ht="24.75" customHeight="1" x14ac:dyDescent="0.25">
      <c r="A484" s="842" t="str">
        <f>'Раздел 1'!C511</f>
        <v>925</v>
      </c>
      <c r="B484" s="827" t="str">
        <f>'Раздел 1'!D511</f>
        <v>07</v>
      </c>
      <c r="C484" s="827" t="str">
        <f>'Раздел 1'!E511</f>
        <v>07</v>
      </c>
      <c r="D484" s="827" t="str">
        <f>'Раздел 1'!F511</f>
        <v>02</v>
      </c>
      <c r="E484" s="827" t="str">
        <f>'Раздел 1'!G511</f>
        <v>3</v>
      </c>
      <c r="F484" s="827" t="str">
        <f>'Раздел 1'!H511</f>
        <v>02</v>
      </c>
      <c r="G484" s="827" t="str">
        <f>'Раздел 1'!I511</f>
        <v>00400</v>
      </c>
      <c r="H484" s="828" t="str">
        <f>'Раздел 1'!J511</f>
        <v>244</v>
      </c>
      <c r="I484" s="829" t="str">
        <f>'Раздел 1'!K511</f>
        <v>226.00.00</v>
      </c>
      <c r="J484" s="829" t="str">
        <f>'Раздел 1'!L511</f>
        <v>000</v>
      </c>
      <c r="K484" s="829" t="str">
        <f>'Раздел 1'!M511</f>
        <v>00.00.00</v>
      </c>
      <c r="L484" s="829" t="str">
        <f>'Раздел 1'!N511</f>
        <v>020.00.0034</v>
      </c>
      <c r="M484" s="829" t="str">
        <f>'Раздел 1'!O511</f>
        <v>60.01.00</v>
      </c>
      <c r="N484" s="832">
        <f>'Раздел 1'!P511</f>
        <v>15837.32</v>
      </c>
      <c r="O484" s="830">
        <v>15837.32</v>
      </c>
      <c r="P484" s="831">
        <f t="shared" si="21"/>
        <v>0</v>
      </c>
      <c r="Q484" s="832">
        <f>'Раздел 1'!Q511</f>
        <v>0</v>
      </c>
      <c r="R484" s="833">
        <v>0</v>
      </c>
      <c r="S484" s="834">
        <f t="shared" si="22"/>
        <v>0</v>
      </c>
      <c r="T484" s="835">
        <f>'Раздел 1'!R511</f>
        <v>0</v>
      </c>
      <c r="U484" s="836">
        <v>0</v>
      </c>
      <c r="V484" s="837">
        <f t="shared" si="23"/>
        <v>0</v>
      </c>
      <c r="W484" s="838"/>
      <c r="X484" s="839"/>
      <c r="Y484" s="840"/>
    </row>
    <row r="485" spans="1:25" s="841" customFormat="1" ht="24.75" customHeight="1" x14ac:dyDescent="0.25">
      <c r="A485" s="842" t="str">
        <f>'Раздел 1'!C512</f>
        <v>925</v>
      </c>
      <c r="B485" s="827" t="str">
        <f>'Раздел 1'!D512</f>
        <v>07</v>
      </c>
      <c r="C485" s="827" t="str">
        <f>'Раздел 1'!E512</f>
        <v>02</v>
      </c>
      <c r="D485" s="827">
        <f>'Раздел 1'!F512</f>
        <v>0</v>
      </c>
      <c r="E485" s="827">
        <f>'Раздел 1'!G512</f>
        <v>0</v>
      </c>
      <c r="F485" s="827">
        <f>'Раздел 1'!H512</f>
        <v>0</v>
      </c>
      <c r="G485" s="827">
        <f>'Раздел 1'!I512</f>
        <v>0</v>
      </c>
      <c r="H485" s="828" t="str">
        <f>'Раздел 1'!J512</f>
        <v>244</v>
      </c>
      <c r="I485" s="829" t="str">
        <f>'Раздел 1'!K512</f>
        <v>226.00.00</v>
      </c>
      <c r="J485" s="829" t="str">
        <f>'Раздел 1'!L512</f>
        <v>000</v>
      </c>
      <c r="K485" s="829" t="str">
        <f>'Раздел 1'!M512</f>
        <v>00.00.00</v>
      </c>
      <c r="L485" s="829" t="str">
        <f>'Раздел 1'!N512</f>
        <v>020.00.ХХХ</v>
      </c>
      <c r="M485" s="829" t="str">
        <f>'Раздел 1'!O512</f>
        <v>60.01.00</v>
      </c>
      <c r="N485" s="832">
        <f>'Раздел 1'!P512</f>
        <v>0</v>
      </c>
      <c r="O485" s="830">
        <v>0</v>
      </c>
      <c r="P485" s="831">
        <f t="shared" si="21"/>
        <v>0</v>
      </c>
      <c r="Q485" s="832">
        <f>'Раздел 1'!Q512</f>
        <v>0</v>
      </c>
      <c r="R485" s="833">
        <v>0</v>
      </c>
      <c r="S485" s="834">
        <f t="shared" si="22"/>
        <v>0</v>
      </c>
      <c r="T485" s="835">
        <f>'Раздел 1'!R512</f>
        <v>0</v>
      </c>
      <c r="U485" s="836">
        <v>0</v>
      </c>
      <c r="V485" s="837">
        <f t="shared" si="23"/>
        <v>0</v>
      </c>
      <c r="W485" s="838"/>
      <c r="X485" s="839"/>
      <c r="Y485" s="840"/>
    </row>
    <row r="486" spans="1:25" s="841" customFormat="1" ht="24.75" customHeight="1" x14ac:dyDescent="0.25">
      <c r="A486" s="842" t="str">
        <f>'Раздел 1'!C513</f>
        <v>925</v>
      </c>
      <c r="B486" s="827" t="str">
        <f>'Раздел 1'!D513</f>
        <v>07</v>
      </c>
      <c r="C486" s="827" t="str">
        <f>'Раздел 1'!E513</f>
        <v>02</v>
      </c>
      <c r="D486" s="827">
        <f>'Раздел 1'!F513</f>
        <v>0</v>
      </c>
      <c r="E486" s="827">
        <f>'Раздел 1'!G513</f>
        <v>0</v>
      </c>
      <c r="F486" s="827">
        <f>'Раздел 1'!H513</f>
        <v>0</v>
      </c>
      <c r="G486" s="827">
        <f>'Раздел 1'!I513</f>
        <v>0</v>
      </c>
      <c r="H486" s="828" t="str">
        <f>'Раздел 1'!J513</f>
        <v>244</v>
      </c>
      <c r="I486" s="829" t="str">
        <f>'Раздел 1'!K513</f>
        <v>226.00.00</v>
      </c>
      <c r="J486" s="829" t="str">
        <f>'Раздел 1'!L513</f>
        <v>000</v>
      </c>
      <c r="K486" s="829" t="str">
        <f>'Раздел 1'!M513</f>
        <v>00.00.00</v>
      </c>
      <c r="L486" s="829" t="str">
        <f>'Раздел 1'!N513</f>
        <v>020.00.ХХХ</v>
      </c>
      <c r="M486" s="829" t="str">
        <f>'Раздел 1'!O513</f>
        <v>60.01.00</v>
      </c>
      <c r="N486" s="832">
        <f>'Раздел 1'!P513</f>
        <v>0</v>
      </c>
      <c r="O486" s="830">
        <v>0</v>
      </c>
      <c r="P486" s="831">
        <f t="shared" si="21"/>
        <v>0</v>
      </c>
      <c r="Q486" s="832">
        <f>'Раздел 1'!Q513</f>
        <v>0</v>
      </c>
      <c r="R486" s="833">
        <v>0</v>
      </c>
      <c r="S486" s="834">
        <f t="shared" si="22"/>
        <v>0</v>
      </c>
      <c r="T486" s="835">
        <f>'Раздел 1'!R513</f>
        <v>0</v>
      </c>
      <c r="U486" s="836">
        <v>0</v>
      </c>
      <c r="V486" s="837">
        <f t="shared" si="23"/>
        <v>0</v>
      </c>
      <c r="W486" s="838"/>
      <c r="X486" s="839"/>
      <c r="Y486" s="840"/>
    </row>
    <row r="487" spans="1:25" s="841" customFormat="1" ht="24.75" customHeight="1" x14ac:dyDescent="0.25">
      <c r="A487" s="842" t="str">
        <f>'Раздел 1'!C514</f>
        <v>925</v>
      </c>
      <c r="B487" s="827" t="str">
        <f>'Раздел 1'!D514</f>
        <v>07</v>
      </c>
      <c r="C487" s="827" t="str">
        <f>'Раздел 1'!E514</f>
        <v>02</v>
      </c>
      <c r="D487" s="827">
        <f>'Раздел 1'!F514</f>
        <v>0</v>
      </c>
      <c r="E487" s="827">
        <f>'Раздел 1'!G514</f>
        <v>0</v>
      </c>
      <c r="F487" s="827">
        <f>'Раздел 1'!H514</f>
        <v>0</v>
      </c>
      <c r="G487" s="827">
        <f>'Раздел 1'!I514</f>
        <v>0</v>
      </c>
      <c r="H487" s="828" t="str">
        <f>'Раздел 1'!J514</f>
        <v>244</v>
      </c>
      <c r="I487" s="829" t="str">
        <f>'Раздел 1'!K514</f>
        <v>226.00.00</v>
      </c>
      <c r="J487" s="829" t="str">
        <f>'Раздел 1'!L514</f>
        <v>000</v>
      </c>
      <c r="K487" s="829" t="str">
        <f>'Раздел 1'!M514</f>
        <v>00.00.00</v>
      </c>
      <c r="L487" s="829" t="str">
        <f>'Раздел 1'!N514</f>
        <v>020.00.ХХХ</v>
      </c>
      <c r="M487" s="829" t="str">
        <f>'Раздел 1'!O514</f>
        <v>60.01.00</v>
      </c>
      <c r="N487" s="832">
        <f>'Раздел 1'!P514</f>
        <v>0</v>
      </c>
      <c r="O487" s="830">
        <v>0</v>
      </c>
      <c r="P487" s="831">
        <f t="shared" si="21"/>
        <v>0</v>
      </c>
      <c r="Q487" s="832">
        <f>'Раздел 1'!Q514</f>
        <v>0</v>
      </c>
      <c r="R487" s="833">
        <v>0</v>
      </c>
      <c r="S487" s="834">
        <f t="shared" si="22"/>
        <v>0</v>
      </c>
      <c r="T487" s="835">
        <f>'Раздел 1'!R514</f>
        <v>0</v>
      </c>
      <c r="U487" s="836">
        <v>0</v>
      </c>
      <c r="V487" s="837">
        <f t="shared" si="23"/>
        <v>0</v>
      </c>
      <c r="W487" s="838"/>
      <c r="X487" s="839"/>
      <c r="Y487" s="840"/>
    </row>
    <row r="488" spans="1:25" s="841" customFormat="1" ht="24.75" customHeight="1" x14ac:dyDescent="0.25">
      <c r="A488" s="842" t="str">
        <f>'Раздел 1'!C515</f>
        <v>925</v>
      </c>
      <c r="B488" s="827" t="str">
        <f>'Раздел 1'!D515</f>
        <v>07</v>
      </c>
      <c r="C488" s="827" t="str">
        <f>'Раздел 1'!E515</f>
        <v>02</v>
      </c>
      <c r="D488" s="827">
        <f>'Раздел 1'!F515</f>
        <v>0</v>
      </c>
      <c r="E488" s="827">
        <f>'Раздел 1'!G515</f>
        <v>0</v>
      </c>
      <c r="F488" s="827">
        <f>'Раздел 1'!H515</f>
        <v>0</v>
      </c>
      <c r="G488" s="827">
        <f>'Раздел 1'!I515</f>
        <v>0</v>
      </c>
      <c r="H488" s="828" t="str">
        <f>'Раздел 1'!J515</f>
        <v>244</v>
      </c>
      <c r="I488" s="829" t="str">
        <f>'Раздел 1'!K515</f>
        <v>226.00.00</v>
      </c>
      <c r="J488" s="829" t="str">
        <f>'Раздел 1'!L515</f>
        <v>000</v>
      </c>
      <c r="K488" s="829" t="str">
        <f>'Раздел 1'!M515</f>
        <v>00.00.00</v>
      </c>
      <c r="L488" s="829" t="str">
        <f>'Раздел 1'!N515</f>
        <v>020.00.ХХХ</v>
      </c>
      <c r="M488" s="829" t="str">
        <f>'Раздел 1'!O515</f>
        <v>60.01.00</v>
      </c>
      <c r="N488" s="832">
        <f>'Раздел 1'!P515</f>
        <v>0</v>
      </c>
      <c r="O488" s="830">
        <v>0</v>
      </c>
      <c r="P488" s="831">
        <f t="shared" si="21"/>
        <v>0</v>
      </c>
      <c r="Q488" s="832">
        <f>'Раздел 1'!Q515</f>
        <v>0</v>
      </c>
      <c r="R488" s="833">
        <v>0</v>
      </c>
      <c r="S488" s="834">
        <f t="shared" si="22"/>
        <v>0</v>
      </c>
      <c r="T488" s="835">
        <f>'Раздел 1'!R515</f>
        <v>0</v>
      </c>
      <c r="U488" s="836">
        <v>0</v>
      </c>
      <c r="V488" s="837">
        <f t="shared" si="23"/>
        <v>0</v>
      </c>
      <c r="W488" s="838"/>
      <c r="X488" s="839"/>
      <c r="Y488" s="840"/>
    </row>
    <row r="489" spans="1:25" s="841" customFormat="1" ht="24.75" customHeight="1" x14ac:dyDescent="0.25">
      <c r="A489" s="842" t="str">
        <f>'Раздел 1'!C516</f>
        <v>925</v>
      </c>
      <c r="B489" s="827" t="str">
        <f>'Раздел 1'!D516</f>
        <v>07</v>
      </c>
      <c r="C489" s="827" t="str">
        <f>'Раздел 1'!E516</f>
        <v>02</v>
      </c>
      <c r="D489" s="827">
        <f>'Раздел 1'!F516</f>
        <v>0</v>
      </c>
      <c r="E489" s="827">
        <f>'Раздел 1'!G516</f>
        <v>0</v>
      </c>
      <c r="F489" s="827">
        <f>'Раздел 1'!H516</f>
        <v>0</v>
      </c>
      <c r="G489" s="827">
        <f>'Раздел 1'!I516</f>
        <v>0</v>
      </c>
      <c r="H489" s="828" t="str">
        <f>'Раздел 1'!J516</f>
        <v>244</v>
      </c>
      <c r="I489" s="829" t="str">
        <f>'Раздел 1'!K516</f>
        <v>226.00.00</v>
      </c>
      <c r="J489" s="829" t="str">
        <f>'Раздел 1'!L516</f>
        <v>000</v>
      </c>
      <c r="K489" s="829" t="str">
        <f>'Раздел 1'!M516</f>
        <v>00.00.00</v>
      </c>
      <c r="L489" s="829" t="str">
        <f>'Раздел 1'!N516</f>
        <v>020.00.ХХХ</v>
      </c>
      <c r="M489" s="829" t="str">
        <f>'Раздел 1'!O516</f>
        <v>60.01.00</v>
      </c>
      <c r="N489" s="832">
        <f>'Раздел 1'!P516</f>
        <v>0</v>
      </c>
      <c r="O489" s="830">
        <v>0</v>
      </c>
      <c r="P489" s="831">
        <f t="shared" si="21"/>
        <v>0</v>
      </c>
      <c r="Q489" s="832">
        <f>'Раздел 1'!Q516</f>
        <v>0</v>
      </c>
      <c r="R489" s="833">
        <v>0</v>
      </c>
      <c r="S489" s="834">
        <f t="shared" si="22"/>
        <v>0</v>
      </c>
      <c r="T489" s="835">
        <f>'Раздел 1'!R516</f>
        <v>0</v>
      </c>
      <c r="U489" s="836">
        <v>0</v>
      </c>
      <c r="V489" s="837">
        <f t="shared" si="23"/>
        <v>0</v>
      </c>
      <c r="W489" s="838"/>
      <c r="X489" s="839"/>
      <c r="Y489" s="840"/>
    </row>
    <row r="490" spans="1:25" s="841" customFormat="1" ht="24.75" customHeight="1" x14ac:dyDescent="0.25">
      <c r="A490" s="842" t="str">
        <f>'Раздел 1'!C517</f>
        <v>925</v>
      </c>
      <c r="B490" s="827" t="str">
        <f>'Раздел 1'!D517</f>
        <v>07</v>
      </c>
      <c r="C490" s="827" t="str">
        <f>'Раздел 1'!E517</f>
        <v>02</v>
      </c>
      <c r="D490" s="827">
        <f>'Раздел 1'!F517</f>
        <v>0</v>
      </c>
      <c r="E490" s="827">
        <f>'Раздел 1'!G517</f>
        <v>0</v>
      </c>
      <c r="F490" s="827">
        <f>'Раздел 1'!H517</f>
        <v>0</v>
      </c>
      <c r="G490" s="827">
        <f>'Раздел 1'!I517</f>
        <v>0</v>
      </c>
      <c r="H490" s="828" t="str">
        <f>'Раздел 1'!J517</f>
        <v>244</v>
      </c>
      <c r="I490" s="829" t="str">
        <f>'Раздел 1'!K517</f>
        <v>226.00.00</v>
      </c>
      <c r="J490" s="829" t="str">
        <f>'Раздел 1'!L517</f>
        <v>000</v>
      </c>
      <c r="K490" s="829" t="str">
        <f>'Раздел 1'!M517</f>
        <v>00.00.00</v>
      </c>
      <c r="L490" s="829" t="str">
        <f>'Раздел 1'!N517</f>
        <v>020.00.ХХХ</v>
      </c>
      <c r="M490" s="829" t="str">
        <f>'Раздел 1'!O517</f>
        <v>60.01.00</v>
      </c>
      <c r="N490" s="832">
        <f>'Раздел 1'!P517</f>
        <v>0</v>
      </c>
      <c r="O490" s="830">
        <v>0</v>
      </c>
      <c r="P490" s="831">
        <f t="shared" si="21"/>
        <v>0</v>
      </c>
      <c r="Q490" s="832">
        <f>'Раздел 1'!Q517</f>
        <v>0</v>
      </c>
      <c r="R490" s="833">
        <v>0</v>
      </c>
      <c r="S490" s="834">
        <f t="shared" si="22"/>
        <v>0</v>
      </c>
      <c r="T490" s="835">
        <f>'Раздел 1'!R517</f>
        <v>0</v>
      </c>
      <c r="U490" s="836">
        <v>0</v>
      </c>
      <c r="V490" s="837">
        <f t="shared" si="23"/>
        <v>0</v>
      </c>
      <c r="W490" s="838"/>
      <c r="X490" s="839"/>
      <c r="Y490" s="840"/>
    </row>
    <row r="491" spans="1:25" s="841" customFormat="1" ht="24.75" customHeight="1" x14ac:dyDescent="0.25">
      <c r="A491" s="842" t="str">
        <f>'Раздел 1'!C518</f>
        <v>925</v>
      </c>
      <c r="B491" s="827" t="str">
        <f>'Раздел 1'!D518</f>
        <v>07</v>
      </c>
      <c r="C491" s="827" t="str">
        <f>'Раздел 1'!E518</f>
        <v>02</v>
      </c>
      <c r="D491" s="827">
        <f>'Раздел 1'!F518</f>
        <v>0</v>
      </c>
      <c r="E491" s="827">
        <f>'Раздел 1'!G518</f>
        <v>0</v>
      </c>
      <c r="F491" s="827">
        <f>'Раздел 1'!H518</f>
        <v>0</v>
      </c>
      <c r="G491" s="827">
        <f>'Раздел 1'!I518</f>
        <v>0</v>
      </c>
      <c r="H491" s="828" t="str">
        <f>'Раздел 1'!J518</f>
        <v>244</v>
      </c>
      <c r="I491" s="829" t="str">
        <f>'Раздел 1'!K518</f>
        <v>226.00.00</v>
      </c>
      <c r="J491" s="829" t="str">
        <f>'Раздел 1'!L518</f>
        <v>000</v>
      </c>
      <c r="K491" s="829" t="str">
        <f>'Раздел 1'!M518</f>
        <v>00.00.00</v>
      </c>
      <c r="L491" s="829" t="str">
        <f>'Раздел 1'!N518</f>
        <v>020.00.ХХХ</v>
      </c>
      <c r="M491" s="829" t="str">
        <f>'Раздел 1'!O518</f>
        <v>60.01.00</v>
      </c>
      <c r="N491" s="832">
        <f>'Раздел 1'!P518</f>
        <v>0</v>
      </c>
      <c r="O491" s="830">
        <v>0</v>
      </c>
      <c r="P491" s="831">
        <f t="shared" si="21"/>
        <v>0</v>
      </c>
      <c r="Q491" s="832">
        <f>'Раздел 1'!Q518</f>
        <v>0</v>
      </c>
      <c r="R491" s="833">
        <v>0</v>
      </c>
      <c r="S491" s="834">
        <f t="shared" si="22"/>
        <v>0</v>
      </c>
      <c r="T491" s="835">
        <f>'Раздел 1'!R518</f>
        <v>0</v>
      </c>
      <c r="U491" s="836">
        <v>0</v>
      </c>
      <c r="V491" s="837">
        <f t="shared" si="23"/>
        <v>0</v>
      </c>
      <c r="W491" s="838"/>
      <c r="X491" s="839"/>
      <c r="Y491" s="840"/>
    </row>
    <row r="492" spans="1:25" s="841" customFormat="1" ht="24.75" customHeight="1" x14ac:dyDescent="0.25">
      <c r="A492" s="842" t="str">
        <f>'Раздел 1'!C519</f>
        <v>925</v>
      </c>
      <c r="B492" s="827" t="str">
        <f>'Раздел 1'!D519</f>
        <v>07</v>
      </c>
      <c r="C492" s="827" t="str">
        <f>'Раздел 1'!E519</f>
        <v>02</v>
      </c>
      <c r="D492" s="827" t="str">
        <f>'Раздел 1'!F519</f>
        <v>06</v>
      </c>
      <c r="E492" s="827" t="str">
        <f>'Раздел 1'!G519</f>
        <v>2</v>
      </c>
      <c r="F492" s="827" t="str">
        <f>'Раздел 1'!H519</f>
        <v>01</v>
      </c>
      <c r="G492" s="827" t="str">
        <f>'Раздел 1'!I519</f>
        <v>S0460</v>
      </c>
      <c r="H492" s="828" t="str">
        <f>'Раздел 1'!J519</f>
        <v>243</v>
      </c>
      <c r="I492" s="829" t="str">
        <f>'Раздел 1'!K519</f>
        <v>226.00.00</v>
      </c>
      <c r="J492" s="829" t="str">
        <f>'Раздел 1'!L519</f>
        <v>000</v>
      </c>
      <c r="K492" s="829" t="str">
        <f>'Раздел 1'!M519</f>
        <v>00.00.00</v>
      </c>
      <c r="L492" s="829" t="str">
        <f>'Раздел 1'!N519</f>
        <v>060.00.0005</v>
      </c>
      <c r="M492" s="829" t="str">
        <f>'Раздел 1'!O519</f>
        <v>60.01.00</v>
      </c>
      <c r="N492" s="832">
        <f>'Раздел 1'!P519</f>
        <v>0</v>
      </c>
      <c r="O492" s="830">
        <v>0</v>
      </c>
      <c r="P492" s="831">
        <f t="shared" si="21"/>
        <v>0</v>
      </c>
      <c r="Q492" s="832">
        <f>'Раздел 1'!Q519</f>
        <v>0</v>
      </c>
      <c r="R492" s="833">
        <v>0</v>
      </c>
      <c r="S492" s="834">
        <f t="shared" si="22"/>
        <v>0</v>
      </c>
      <c r="T492" s="835">
        <f>'Раздел 1'!R519</f>
        <v>0</v>
      </c>
      <c r="U492" s="836">
        <v>0</v>
      </c>
      <c r="V492" s="837">
        <f t="shared" si="23"/>
        <v>0</v>
      </c>
      <c r="W492" s="838"/>
      <c r="X492" s="839"/>
      <c r="Y492" s="840"/>
    </row>
    <row r="493" spans="1:25" s="841" customFormat="1" ht="24.75" customHeight="1" x14ac:dyDescent="0.25">
      <c r="A493" s="842" t="str">
        <f>'Раздел 1'!C520</f>
        <v>925</v>
      </c>
      <c r="B493" s="827" t="str">
        <f>'Раздел 1'!D520</f>
        <v>07</v>
      </c>
      <c r="C493" s="827" t="str">
        <f>'Раздел 1'!E520</f>
        <v>02</v>
      </c>
      <c r="D493" s="827" t="str">
        <f>'Раздел 1'!F520</f>
        <v>02</v>
      </c>
      <c r="E493" s="827" t="str">
        <f>'Раздел 1'!G520</f>
        <v>1</v>
      </c>
      <c r="F493" s="827" t="str">
        <f>'Раздел 1'!H520</f>
        <v>02</v>
      </c>
      <c r="G493" s="827" t="str">
        <f>'Раздел 1'!I520</f>
        <v>62370</v>
      </c>
      <c r="H493" s="828" t="str">
        <f>'Раздел 1'!J520</f>
        <v>244</v>
      </c>
      <c r="I493" s="829" t="str">
        <f>'Раздел 1'!K520</f>
        <v>226.00.00</v>
      </c>
      <c r="J493" s="829" t="str">
        <f>'Раздел 1'!L520</f>
        <v>000</v>
      </c>
      <c r="K493" s="829" t="str">
        <f>'Раздел 1'!M520</f>
        <v>00.00.00</v>
      </c>
      <c r="L493" s="829" t="str">
        <f>'Раздел 1'!N520</f>
        <v>500.02.0001</v>
      </c>
      <c r="M493" s="829" t="str">
        <f>'Раздел 1'!O520</f>
        <v>60.03.00</v>
      </c>
      <c r="N493" s="832">
        <f>'Раздел 1'!P520</f>
        <v>50000</v>
      </c>
      <c r="O493" s="830">
        <v>50000</v>
      </c>
      <c r="P493" s="831">
        <f t="shared" si="21"/>
        <v>0</v>
      </c>
      <c r="Q493" s="832">
        <f>'Раздел 1'!Q520</f>
        <v>67140</v>
      </c>
      <c r="R493" s="833">
        <v>67140</v>
      </c>
      <c r="S493" s="834">
        <f t="shared" si="22"/>
        <v>0</v>
      </c>
      <c r="T493" s="835">
        <f>'Раздел 1'!R520</f>
        <v>67140</v>
      </c>
      <c r="U493" s="836">
        <v>67140</v>
      </c>
      <c r="V493" s="837">
        <f t="shared" si="23"/>
        <v>0</v>
      </c>
      <c r="W493" s="838"/>
      <c r="X493" s="839"/>
      <c r="Y493" s="840"/>
    </row>
    <row r="494" spans="1:25" s="841" customFormat="1" ht="24.75" customHeight="1" x14ac:dyDescent="0.25">
      <c r="A494" s="842" t="str">
        <f>'Раздел 1'!C521</f>
        <v>925</v>
      </c>
      <c r="B494" s="827" t="str">
        <f>'Раздел 1'!D521</f>
        <v>07</v>
      </c>
      <c r="C494" s="827" t="str">
        <f>'Раздел 1'!E521</f>
        <v>02</v>
      </c>
      <c r="D494" s="827" t="str">
        <f>'Раздел 1'!F521</f>
        <v>02</v>
      </c>
      <c r="E494" s="827" t="str">
        <f>'Раздел 1'!G521</f>
        <v>1</v>
      </c>
      <c r="F494" s="827" t="str">
        <f>'Раздел 1'!H521</f>
        <v>E1</v>
      </c>
      <c r="G494" s="827" t="str">
        <f>'Раздел 1'!I521</f>
        <v>51690</v>
      </c>
      <c r="H494" s="828" t="str">
        <f>'Раздел 1'!J521</f>
        <v>244</v>
      </c>
      <c r="I494" s="829" t="str">
        <f>'Раздел 1'!K521</f>
        <v>226.00.00</v>
      </c>
      <c r="J494" s="829" t="str">
        <f>'Раздел 1'!L521</f>
        <v>000</v>
      </c>
      <c r="K494" s="829" t="str">
        <f>'Раздел 1'!M521</f>
        <v>00.00.00</v>
      </c>
      <c r="L494" s="829" t="str">
        <f>'Раздел 1'!N521</f>
        <v>500.02.0002</v>
      </c>
      <c r="M494" s="829" t="str">
        <f>'Раздел 1'!O521</f>
        <v>60.02.00</v>
      </c>
      <c r="N494" s="832">
        <f>'Раздел 1'!P521</f>
        <v>0</v>
      </c>
      <c r="O494" s="830">
        <v>0</v>
      </c>
      <c r="P494" s="831">
        <f t="shared" si="21"/>
        <v>0</v>
      </c>
      <c r="Q494" s="832">
        <f>'Раздел 1'!Q521</f>
        <v>0</v>
      </c>
      <c r="R494" s="833">
        <v>0</v>
      </c>
      <c r="S494" s="834">
        <f t="shared" si="22"/>
        <v>0</v>
      </c>
      <c r="T494" s="835">
        <f>'Раздел 1'!R521</f>
        <v>0</v>
      </c>
      <c r="U494" s="836">
        <v>0</v>
      </c>
      <c r="V494" s="837">
        <f t="shared" si="23"/>
        <v>0</v>
      </c>
      <c r="W494" s="838"/>
      <c r="X494" s="839"/>
      <c r="Y494" s="840"/>
    </row>
    <row r="495" spans="1:25" s="841" customFormat="1" ht="24.75" customHeight="1" x14ac:dyDescent="0.25">
      <c r="A495" s="842" t="str">
        <f>'Раздел 1'!C522</f>
        <v>925</v>
      </c>
      <c r="B495" s="827" t="str">
        <f>'Раздел 1'!D522</f>
        <v>07</v>
      </c>
      <c r="C495" s="827" t="str">
        <f>'Раздел 1'!E522</f>
        <v>02</v>
      </c>
      <c r="D495" s="827" t="str">
        <f>'Раздел 1'!F522</f>
        <v>02</v>
      </c>
      <c r="E495" s="827" t="str">
        <f>'Раздел 1'!G522</f>
        <v>1</v>
      </c>
      <c r="F495" s="827" t="str">
        <f>'Раздел 1'!H522</f>
        <v>E1</v>
      </c>
      <c r="G495" s="827" t="str">
        <f>'Раздел 1'!I522</f>
        <v>51690</v>
      </c>
      <c r="H495" s="828" t="str">
        <f>'Раздел 1'!J522</f>
        <v>244</v>
      </c>
      <c r="I495" s="829" t="str">
        <f>'Раздел 1'!K522</f>
        <v>226.00.00</v>
      </c>
      <c r="J495" s="829" t="str">
        <f>'Раздел 1'!L522</f>
        <v>000</v>
      </c>
      <c r="K495" s="829" t="str">
        <f>'Раздел 1'!M522</f>
        <v>00.00.00</v>
      </c>
      <c r="L495" s="829" t="str">
        <f>'Раздел 1'!N522</f>
        <v>500.02.0002</v>
      </c>
      <c r="M495" s="829" t="str">
        <f>'Раздел 1'!O522</f>
        <v>60.03.00</v>
      </c>
      <c r="N495" s="832">
        <f>'Раздел 1'!P522</f>
        <v>0</v>
      </c>
      <c r="O495" s="830">
        <v>0</v>
      </c>
      <c r="P495" s="831">
        <f t="shared" si="21"/>
        <v>0</v>
      </c>
      <c r="Q495" s="832">
        <f>'Раздел 1'!Q522</f>
        <v>0</v>
      </c>
      <c r="R495" s="833">
        <v>0</v>
      </c>
      <c r="S495" s="834">
        <f t="shared" si="22"/>
        <v>0</v>
      </c>
      <c r="T495" s="835">
        <f>'Раздел 1'!R522</f>
        <v>0</v>
      </c>
      <c r="U495" s="836">
        <v>0</v>
      </c>
      <c r="V495" s="837">
        <f t="shared" si="23"/>
        <v>0</v>
      </c>
      <c r="W495" s="838"/>
      <c r="X495" s="839"/>
      <c r="Y495" s="840"/>
    </row>
    <row r="496" spans="1:25" s="841" customFormat="1" ht="24.75" customHeight="1" x14ac:dyDescent="0.25">
      <c r="A496" s="842" t="str">
        <f>'Раздел 1'!C523</f>
        <v>925</v>
      </c>
      <c r="B496" s="827" t="str">
        <f>'Раздел 1'!D523</f>
        <v>07</v>
      </c>
      <c r="C496" s="827" t="str">
        <f>'Раздел 1'!E523</f>
        <v>02</v>
      </c>
      <c r="D496" s="827" t="str">
        <f>'Раздел 1'!F523</f>
        <v>02</v>
      </c>
      <c r="E496" s="827" t="str">
        <f>'Раздел 1'!G523</f>
        <v>3</v>
      </c>
      <c r="F496" s="827" t="str">
        <f>'Раздел 1'!H523</f>
        <v>01</v>
      </c>
      <c r="G496" s="827" t="str">
        <f>'Раздел 1'!I523</f>
        <v>62500</v>
      </c>
      <c r="H496" s="828" t="str">
        <f>'Раздел 1'!J523</f>
        <v>244</v>
      </c>
      <c r="I496" s="829" t="str">
        <f>'Раздел 1'!K523</f>
        <v>226.00.00</v>
      </c>
      <c r="J496" s="829" t="str">
        <f>'Раздел 1'!L523</f>
        <v>000</v>
      </c>
      <c r="K496" s="829" t="str">
        <f>'Раздел 1'!M523</f>
        <v>00.00.00</v>
      </c>
      <c r="L496" s="829" t="str">
        <f>'Раздел 1'!N523</f>
        <v>500.02.0003</v>
      </c>
      <c r="M496" s="829" t="str">
        <f>'Раздел 1'!O523</f>
        <v>60.03.00</v>
      </c>
      <c r="N496" s="832">
        <f>'Раздел 1'!P523</f>
        <v>0</v>
      </c>
      <c r="O496" s="830">
        <v>0</v>
      </c>
      <c r="P496" s="831">
        <f t="shared" si="21"/>
        <v>0</v>
      </c>
      <c r="Q496" s="832">
        <f>'Раздел 1'!Q523</f>
        <v>0</v>
      </c>
      <c r="R496" s="833">
        <v>0</v>
      </c>
      <c r="S496" s="834">
        <f t="shared" si="22"/>
        <v>0</v>
      </c>
      <c r="T496" s="835">
        <f>'Раздел 1'!R523</f>
        <v>0</v>
      </c>
      <c r="U496" s="836">
        <v>0</v>
      </c>
      <c r="V496" s="837">
        <f t="shared" si="23"/>
        <v>0</v>
      </c>
      <c r="W496" s="838"/>
      <c r="X496" s="839"/>
      <c r="Y496" s="840"/>
    </row>
    <row r="497" spans="1:25" s="841" customFormat="1" ht="24.75" customHeight="1" x14ac:dyDescent="0.25">
      <c r="A497" s="842" t="str">
        <f>'Раздел 1'!C524</f>
        <v>925</v>
      </c>
      <c r="B497" s="827" t="str">
        <f>'Раздел 1'!D524</f>
        <v>07</v>
      </c>
      <c r="C497" s="827" t="str">
        <f>'Раздел 1'!E524</f>
        <v>02</v>
      </c>
      <c r="D497" s="827" t="str">
        <f>'Раздел 1'!F524</f>
        <v>02</v>
      </c>
      <c r="E497" s="827" t="str">
        <f>'Раздел 1'!G524</f>
        <v>1</v>
      </c>
      <c r="F497" s="827" t="str">
        <f>'Раздел 1'!H524</f>
        <v>02</v>
      </c>
      <c r="G497" s="827" t="str">
        <f>'Раздел 1'!I524</f>
        <v>L3040</v>
      </c>
      <c r="H497" s="828" t="str">
        <f>'Раздел 1'!J524</f>
        <v>244</v>
      </c>
      <c r="I497" s="829" t="str">
        <f>'Раздел 1'!K524</f>
        <v>226.00.00</v>
      </c>
      <c r="J497" s="829" t="str">
        <f>'Раздел 1'!L524</f>
        <v>000</v>
      </c>
      <c r="K497" s="829" t="str">
        <f>'Раздел 1'!M524</f>
        <v>00.00.00</v>
      </c>
      <c r="L497" s="829" t="str">
        <f>'Раздел 1'!N524</f>
        <v>500.02.0005</v>
      </c>
      <c r="M497" s="829" t="str">
        <f>'Раздел 1'!O524</f>
        <v>60.02.00</v>
      </c>
      <c r="N497" s="832">
        <f>'Раздел 1'!P524</f>
        <v>791299.23</v>
      </c>
      <c r="O497" s="830">
        <v>791299.23</v>
      </c>
      <c r="P497" s="831">
        <f t="shared" si="21"/>
        <v>0</v>
      </c>
      <c r="Q497" s="832">
        <f>'Раздел 1'!Q524</f>
        <v>886824.83</v>
      </c>
      <c r="R497" s="833">
        <v>886824.83</v>
      </c>
      <c r="S497" s="834">
        <f t="shared" si="22"/>
        <v>0</v>
      </c>
      <c r="T497" s="835">
        <f>'Раздел 1'!R524</f>
        <v>865321.54</v>
      </c>
      <c r="U497" s="836">
        <v>865321.54</v>
      </c>
      <c r="V497" s="837">
        <f t="shared" si="23"/>
        <v>0</v>
      </c>
      <c r="W497" s="838"/>
      <c r="X497" s="839"/>
      <c r="Y497" s="840"/>
    </row>
    <row r="498" spans="1:25" s="841" customFormat="1" ht="24.75" customHeight="1" x14ac:dyDescent="0.25">
      <c r="A498" s="842" t="str">
        <f>'Раздел 1'!C525</f>
        <v>925</v>
      </c>
      <c r="B498" s="827" t="str">
        <f>'Раздел 1'!D525</f>
        <v>07</v>
      </c>
      <c r="C498" s="827" t="str">
        <f>'Раздел 1'!E525</f>
        <v>02</v>
      </c>
      <c r="D498" s="827" t="str">
        <f>'Раздел 1'!F525</f>
        <v>02</v>
      </c>
      <c r="E498" s="827" t="str">
        <f>'Раздел 1'!G525</f>
        <v>1</v>
      </c>
      <c r="F498" s="827" t="str">
        <f>'Раздел 1'!H525</f>
        <v>02</v>
      </c>
      <c r="G498" s="827" t="str">
        <f>'Раздел 1'!I525</f>
        <v>L3040</v>
      </c>
      <c r="H498" s="828" t="str">
        <f>'Раздел 1'!J525</f>
        <v>244</v>
      </c>
      <c r="I498" s="829" t="str">
        <f>'Раздел 1'!K525</f>
        <v>226.00.00</v>
      </c>
      <c r="J498" s="829" t="str">
        <f>'Раздел 1'!L525</f>
        <v>000</v>
      </c>
      <c r="K498" s="829" t="str">
        <f>'Раздел 1'!M525</f>
        <v>00.00.00</v>
      </c>
      <c r="L498" s="829" t="str">
        <f>'Раздел 1'!N525</f>
        <v>500.02.0005</v>
      </c>
      <c r="M498" s="829" t="str">
        <f>'Раздел 1'!O525</f>
        <v>60.03.00</v>
      </c>
      <c r="N498" s="832">
        <f>'Раздел 1'!P525</f>
        <v>249883.65</v>
      </c>
      <c r="O498" s="830">
        <v>249883.65</v>
      </c>
      <c r="P498" s="831">
        <f t="shared" si="21"/>
        <v>0</v>
      </c>
      <c r="Q498" s="832">
        <f>'Раздел 1'!Q525</f>
        <v>250128.78</v>
      </c>
      <c r="R498" s="833">
        <v>250128.78</v>
      </c>
      <c r="S498" s="834">
        <f t="shared" si="22"/>
        <v>0</v>
      </c>
      <c r="T498" s="835">
        <f>'Раздел 1'!R525</f>
        <v>244064.22</v>
      </c>
      <c r="U498" s="836">
        <v>244064.22</v>
      </c>
      <c r="V498" s="837">
        <f t="shared" si="23"/>
        <v>0</v>
      </c>
      <c r="W498" s="838"/>
      <c r="X498" s="839"/>
      <c r="Y498" s="840"/>
    </row>
    <row r="499" spans="1:25" s="841" customFormat="1" ht="24.75" customHeight="1" x14ac:dyDescent="0.25">
      <c r="A499" s="842" t="str">
        <f>'Раздел 1'!C526</f>
        <v>925</v>
      </c>
      <c r="B499" s="827" t="str">
        <f>'Раздел 1'!D526</f>
        <v>07</v>
      </c>
      <c r="C499" s="827" t="str">
        <f>'Раздел 1'!E526</f>
        <v>02</v>
      </c>
      <c r="D499" s="827">
        <f>'Раздел 1'!F526</f>
        <v>0</v>
      </c>
      <c r="E499" s="827">
        <f>'Раздел 1'!G526</f>
        <v>0</v>
      </c>
      <c r="F499" s="827">
        <f>'Раздел 1'!H526</f>
        <v>0</v>
      </c>
      <c r="G499" s="827">
        <f>'Раздел 1'!I526</f>
        <v>0</v>
      </c>
      <c r="H499" s="828" t="str">
        <f>'Раздел 1'!J526</f>
        <v>244</v>
      </c>
      <c r="I499" s="829" t="str">
        <f>'Раздел 1'!K526</f>
        <v>226.00.00</v>
      </c>
      <c r="J499" s="829" t="str">
        <f>'Раздел 1'!L526</f>
        <v>000</v>
      </c>
      <c r="K499" s="829" t="str">
        <f>'Раздел 1'!M526</f>
        <v>00.00.00</v>
      </c>
      <c r="L499" s="829" t="str">
        <f>'Раздел 1'!N526</f>
        <v>500.02.ХХХ</v>
      </c>
      <c r="M499" s="829" t="str">
        <f>'Раздел 1'!O526</f>
        <v>60.03.00</v>
      </c>
      <c r="N499" s="832">
        <f>'Раздел 1'!P526</f>
        <v>0</v>
      </c>
      <c r="O499" s="830">
        <v>0</v>
      </c>
      <c r="P499" s="831">
        <f t="shared" si="21"/>
        <v>0</v>
      </c>
      <c r="Q499" s="832">
        <f>'Раздел 1'!Q526</f>
        <v>0</v>
      </c>
      <c r="R499" s="833">
        <v>0</v>
      </c>
      <c r="S499" s="834">
        <f t="shared" si="22"/>
        <v>0</v>
      </c>
      <c r="T499" s="835">
        <f>'Раздел 1'!R526</f>
        <v>0</v>
      </c>
      <c r="U499" s="836">
        <v>0</v>
      </c>
      <c r="V499" s="837">
        <f t="shared" si="23"/>
        <v>0</v>
      </c>
      <c r="W499" s="838"/>
      <c r="X499" s="839"/>
      <c r="Y499" s="840"/>
    </row>
    <row r="500" spans="1:25" s="841" customFormat="1" ht="24.75" customHeight="1" x14ac:dyDescent="0.25">
      <c r="A500" s="842" t="str">
        <f>'Раздел 1'!C527</f>
        <v>925</v>
      </c>
      <c r="B500" s="827" t="str">
        <f>'Раздел 1'!D527</f>
        <v>07</v>
      </c>
      <c r="C500" s="827" t="str">
        <f>'Раздел 1'!E527</f>
        <v>02</v>
      </c>
      <c r="D500" s="827">
        <f>'Раздел 1'!F527</f>
        <v>0</v>
      </c>
      <c r="E500" s="827">
        <f>'Раздел 1'!G527</f>
        <v>0</v>
      </c>
      <c r="F500" s="827">
        <f>'Раздел 1'!H527</f>
        <v>0</v>
      </c>
      <c r="G500" s="827">
        <f>'Раздел 1'!I527</f>
        <v>0</v>
      </c>
      <c r="H500" s="828" t="str">
        <f>'Раздел 1'!J527</f>
        <v>244</v>
      </c>
      <c r="I500" s="829" t="str">
        <f>'Раздел 1'!K527</f>
        <v>226.00.00</v>
      </c>
      <c r="J500" s="829" t="str">
        <f>'Раздел 1'!L527</f>
        <v>000</v>
      </c>
      <c r="K500" s="829" t="str">
        <f>'Раздел 1'!M527</f>
        <v>00.00.00</v>
      </c>
      <c r="L500" s="829" t="str">
        <f>'Раздел 1'!N527</f>
        <v>500.02.ХХХ</v>
      </c>
      <c r="M500" s="829" t="str">
        <f>'Раздел 1'!O527</f>
        <v>60.03.00</v>
      </c>
      <c r="N500" s="832">
        <f>'Раздел 1'!P527</f>
        <v>0</v>
      </c>
      <c r="O500" s="830">
        <v>0</v>
      </c>
      <c r="P500" s="831">
        <f t="shared" si="21"/>
        <v>0</v>
      </c>
      <c r="Q500" s="832">
        <f>'Раздел 1'!Q527</f>
        <v>0</v>
      </c>
      <c r="R500" s="833">
        <v>0</v>
      </c>
      <c r="S500" s="834">
        <f t="shared" si="22"/>
        <v>0</v>
      </c>
      <c r="T500" s="835">
        <f>'Раздел 1'!R527</f>
        <v>0</v>
      </c>
      <c r="U500" s="836">
        <v>0</v>
      </c>
      <c r="V500" s="837">
        <f t="shared" si="23"/>
        <v>0</v>
      </c>
      <c r="W500" s="838"/>
      <c r="X500" s="839"/>
      <c r="Y500" s="840"/>
    </row>
    <row r="501" spans="1:25" s="841" customFormat="1" ht="24.75" customHeight="1" x14ac:dyDescent="0.25">
      <c r="A501" s="842" t="str">
        <f>'Раздел 1'!C528</f>
        <v>925</v>
      </c>
      <c r="B501" s="827" t="str">
        <f>'Раздел 1'!D528</f>
        <v>07</v>
      </c>
      <c r="C501" s="827" t="str">
        <f>'Раздел 1'!E528</f>
        <v>02</v>
      </c>
      <c r="D501" s="827">
        <f>'Раздел 1'!F528</f>
        <v>0</v>
      </c>
      <c r="E501" s="827">
        <f>'Раздел 1'!G528</f>
        <v>0</v>
      </c>
      <c r="F501" s="827">
        <f>'Раздел 1'!H528</f>
        <v>0</v>
      </c>
      <c r="G501" s="827">
        <f>'Раздел 1'!I528</f>
        <v>0</v>
      </c>
      <c r="H501" s="828" t="str">
        <f>'Раздел 1'!J528</f>
        <v>244</v>
      </c>
      <c r="I501" s="829" t="str">
        <f>'Раздел 1'!K528</f>
        <v>226.00.00</v>
      </c>
      <c r="J501" s="829" t="str">
        <f>'Раздел 1'!L528</f>
        <v>000</v>
      </c>
      <c r="K501" s="829" t="str">
        <f>'Раздел 1'!M528</f>
        <v>00.00.00</v>
      </c>
      <c r="L501" s="829" t="str">
        <f>'Раздел 1'!N528</f>
        <v>500.02.ХХХ</v>
      </c>
      <c r="M501" s="829" t="str">
        <f>'Раздел 1'!O528</f>
        <v>60.03.00</v>
      </c>
      <c r="N501" s="832">
        <f>'Раздел 1'!P528</f>
        <v>0</v>
      </c>
      <c r="O501" s="830">
        <v>0</v>
      </c>
      <c r="P501" s="831">
        <f t="shared" si="21"/>
        <v>0</v>
      </c>
      <c r="Q501" s="832">
        <f>'Раздел 1'!Q528</f>
        <v>0</v>
      </c>
      <c r="R501" s="833">
        <v>0</v>
      </c>
      <c r="S501" s="834">
        <f t="shared" si="22"/>
        <v>0</v>
      </c>
      <c r="T501" s="835">
        <f>'Раздел 1'!R528</f>
        <v>0</v>
      </c>
      <c r="U501" s="836">
        <v>0</v>
      </c>
      <c r="V501" s="837">
        <f t="shared" si="23"/>
        <v>0</v>
      </c>
      <c r="W501" s="838"/>
      <c r="X501" s="839"/>
      <c r="Y501" s="840"/>
    </row>
    <row r="502" spans="1:25" s="841" customFormat="1" ht="24.75" customHeight="1" x14ac:dyDescent="0.25">
      <c r="A502" s="842" t="str">
        <f>'Раздел 1'!C529</f>
        <v>925</v>
      </c>
      <c r="B502" s="827" t="str">
        <f>'Раздел 1'!D529</f>
        <v>07</v>
      </c>
      <c r="C502" s="827" t="str">
        <f>'Раздел 1'!E529</f>
        <v>02</v>
      </c>
      <c r="D502" s="827" t="str">
        <f>'Раздел 1'!F529</f>
        <v>06</v>
      </c>
      <c r="E502" s="827" t="str">
        <f>'Раздел 1'!G529</f>
        <v>2</v>
      </c>
      <c r="F502" s="827" t="str">
        <f>'Раздел 1'!H529</f>
        <v>01</v>
      </c>
      <c r="G502" s="827" t="str">
        <f>'Раздел 1'!I529</f>
        <v>S0460</v>
      </c>
      <c r="H502" s="828" t="str">
        <f>'Раздел 1'!J529</f>
        <v>243</v>
      </c>
      <c r="I502" s="829" t="str">
        <f>'Раздел 1'!K529</f>
        <v>226.00.00</v>
      </c>
      <c r="J502" s="829" t="str">
        <f>'Раздел 1'!L529</f>
        <v>000</v>
      </c>
      <c r="K502" s="829" t="str">
        <f>'Раздел 1'!M529</f>
        <v>00.00.00</v>
      </c>
      <c r="L502" s="829" t="str">
        <f>'Раздел 1'!N529</f>
        <v>500.03.0002</v>
      </c>
      <c r="M502" s="829" t="str">
        <f>'Раздел 1'!O529</f>
        <v>60.03.00</v>
      </c>
      <c r="N502" s="832">
        <f>'Раздел 1'!P529</f>
        <v>0</v>
      </c>
      <c r="O502" s="830">
        <v>0</v>
      </c>
      <c r="P502" s="831">
        <f t="shared" si="21"/>
        <v>0</v>
      </c>
      <c r="Q502" s="832">
        <f>'Раздел 1'!Q529</f>
        <v>0</v>
      </c>
      <c r="R502" s="833">
        <v>0</v>
      </c>
      <c r="S502" s="834">
        <f t="shared" si="22"/>
        <v>0</v>
      </c>
      <c r="T502" s="835">
        <f>'Раздел 1'!R529</f>
        <v>0</v>
      </c>
      <c r="U502" s="836">
        <v>0</v>
      </c>
      <c r="V502" s="837">
        <f t="shared" si="23"/>
        <v>0</v>
      </c>
      <c r="W502" s="838"/>
      <c r="X502" s="839"/>
      <c r="Y502" s="840"/>
    </row>
    <row r="503" spans="1:25" s="841" customFormat="1" ht="24.75" customHeight="1" x14ac:dyDescent="0.25">
      <c r="A503" s="842" t="str">
        <f>'Раздел 1'!C530</f>
        <v>925</v>
      </c>
      <c r="B503" s="827" t="str">
        <f>'Раздел 1'!D530</f>
        <v>07</v>
      </c>
      <c r="C503" s="827" t="str">
        <f>'Раздел 1'!E530</f>
        <v>02</v>
      </c>
      <c r="D503" s="827">
        <f>'Раздел 1'!F530</f>
        <v>0</v>
      </c>
      <c r="E503" s="827">
        <f>'Раздел 1'!G530</f>
        <v>0</v>
      </c>
      <c r="F503" s="827">
        <f>'Раздел 1'!H530</f>
        <v>0</v>
      </c>
      <c r="G503" s="827">
        <f>'Раздел 1'!I530</f>
        <v>0</v>
      </c>
      <c r="H503" s="828" t="str">
        <f>'Раздел 1'!J530</f>
        <v>244</v>
      </c>
      <c r="I503" s="829" t="str">
        <f>'Раздел 1'!K530</f>
        <v>226.00.00</v>
      </c>
      <c r="J503" s="829" t="str">
        <f>'Раздел 1'!L530</f>
        <v>000</v>
      </c>
      <c r="K503" s="829" t="str">
        <f>'Раздел 1'!M530</f>
        <v>00.00.00</v>
      </c>
      <c r="L503" s="829" t="str">
        <f>'Раздел 1'!N530</f>
        <v>500.03.ХХХ</v>
      </c>
      <c r="M503" s="829" t="str">
        <f>'Раздел 1'!O530</f>
        <v>60.03.00</v>
      </c>
      <c r="N503" s="832">
        <f>'Раздел 1'!P530</f>
        <v>0</v>
      </c>
      <c r="O503" s="830">
        <v>0</v>
      </c>
      <c r="P503" s="831">
        <f t="shared" si="21"/>
        <v>0</v>
      </c>
      <c r="Q503" s="832">
        <f>'Раздел 1'!Q530</f>
        <v>0</v>
      </c>
      <c r="R503" s="833">
        <v>0</v>
      </c>
      <c r="S503" s="834">
        <f t="shared" si="22"/>
        <v>0</v>
      </c>
      <c r="T503" s="835">
        <f>'Раздел 1'!R530</f>
        <v>0</v>
      </c>
      <c r="U503" s="836">
        <v>0</v>
      </c>
      <c r="V503" s="837">
        <f t="shared" si="23"/>
        <v>0</v>
      </c>
      <c r="W503" s="838"/>
      <c r="X503" s="839"/>
      <c r="Y503" s="840"/>
    </row>
    <row r="504" spans="1:25" s="841" customFormat="1" ht="24.75" customHeight="1" x14ac:dyDescent="0.25">
      <c r="A504" s="842" t="str">
        <f>'Раздел 1'!C531</f>
        <v>925</v>
      </c>
      <c r="B504" s="827" t="str">
        <f>'Раздел 1'!D531</f>
        <v>07</v>
      </c>
      <c r="C504" s="827" t="str">
        <f>'Раздел 1'!E531</f>
        <v>02</v>
      </c>
      <c r="D504" s="827">
        <f>'Раздел 1'!F531</f>
        <v>0</v>
      </c>
      <c r="E504" s="827">
        <f>'Раздел 1'!G531</f>
        <v>0</v>
      </c>
      <c r="F504" s="827">
        <f>'Раздел 1'!H531</f>
        <v>0</v>
      </c>
      <c r="G504" s="827">
        <f>'Раздел 1'!I531</f>
        <v>0</v>
      </c>
      <c r="H504" s="828" t="str">
        <f>'Раздел 1'!J531</f>
        <v>244</v>
      </c>
      <c r="I504" s="829" t="str">
        <f>'Раздел 1'!K531</f>
        <v>226.00.00</v>
      </c>
      <c r="J504" s="829" t="str">
        <f>'Раздел 1'!L531</f>
        <v>000</v>
      </c>
      <c r="K504" s="829" t="str">
        <f>'Раздел 1'!M531</f>
        <v>00.00.00</v>
      </c>
      <c r="L504" s="829" t="str">
        <f>'Раздел 1'!N531</f>
        <v>500.03.ХХХ</v>
      </c>
      <c r="M504" s="829" t="str">
        <f>'Раздел 1'!O531</f>
        <v>60.03.00</v>
      </c>
      <c r="N504" s="832">
        <f>'Раздел 1'!P531</f>
        <v>0</v>
      </c>
      <c r="O504" s="830">
        <v>0</v>
      </c>
      <c r="P504" s="831">
        <f t="shared" si="21"/>
        <v>0</v>
      </c>
      <c r="Q504" s="832">
        <f>'Раздел 1'!Q531</f>
        <v>0</v>
      </c>
      <c r="R504" s="833">
        <v>0</v>
      </c>
      <c r="S504" s="834">
        <f t="shared" si="22"/>
        <v>0</v>
      </c>
      <c r="T504" s="835">
        <f>'Раздел 1'!R531</f>
        <v>0</v>
      </c>
      <c r="U504" s="836">
        <v>0</v>
      </c>
      <c r="V504" s="837">
        <f t="shared" si="23"/>
        <v>0</v>
      </c>
      <c r="W504" s="838"/>
      <c r="X504" s="839"/>
      <c r="Y504" s="840"/>
    </row>
    <row r="505" spans="1:25" s="841" customFormat="1" ht="24.75" customHeight="1" x14ac:dyDescent="0.25">
      <c r="A505" s="842" t="str">
        <f>'Раздел 1'!C532</f>
        <v>925</v>
      </c>
      <c r="B505" s="827" t="str">
        <f>'Раздел 1'!D532</f>
        <v>07</v>
      </c>
      <c r="C505" s="827" t="str">
        <f>'Раздел 1'!E532</f>
        <v>02</v>
      </c>
      <c r="D505" s="827">
        <f>'Раздел 1'!F532</f>
        <v>0</v>
      </c>
      <c r="E505" s="827">
        <f>'Раздел 1'!G532</f>
        <v>0</v>
      </c>
      <c r="F505" s="827">
        <f>'Раздел 1'!H532</f>
        <v>0</v>
      </c>
      <c r="G505" s="827">
        <f>'Раздел 1'!I532</f>
        <v>0</v>
      </c>
      <c r="H505" s="828" t="str">
        <f>'Раздел 1'!J532</f>
        <v>244</v>
      </c>
      <c r="I505" s="829" t="str">
        <f>'Раздел 1'!K532</f>
        <v>226.00.00</v>
      </c>
      <c r="J505" s="829" t="str">
        <f>'Раздел 1'!L532</f>
        <v>000</v>
      </c>
      <c r="K505" s="829" t="str">
        <f>'Раздел 1'!M532</f>
        <v>00.00.00</v>
      </c>
      <c r="L505" s="829" t="str">
        <f>'Раздел 1'!N532</f>
        <v>500.03.ХХХ</v>
      </c>
      <c r="M505" s="829" t="str">
        <f>'Раздел 1'!O532</f>
        <v>60.03.00</v>
      </c>
      <c r="N505" s="832">
        <f>'Раздел 1'!P532</f>
        <v>0</v>
      </c>
      <c r="O505" s="830">
        <v>0</v>
      </c>
      <c r="P505" s="831">
        <f t="shared" si="21"/>
        <v>0</v>
      </c>
      <c r="Q505" s="832">
        <f>'Раздел 1'!Q532</f>
        <v>0</v>
      </c>
      <c r="R505" s="833">
        <v>0</v>
      </c>
      <c r="S505" s="834">
        <f t="shared" si="22"/>
        <v>0</v>
      </c>
      <c r="T505" s="835">
        <f>'Раздел 1'!R532</f>
        <v>0</v>
      </c>
      <c r="U505" s="836">
        <v>0</v>
      </c>
      <c r="V505" s="837">
        <f t="shared" si="23"/>
        <v>0</v>
      </c>
      <c r="W505" s="838"/>
      <c r="X505" s="839"/>
      <c r="Y505" s="840"/>
    </row>
    <row r="506" spans="1:25" s="841" customFormat="1" ht="24.75" customHeight="1" x14ac:dyDescent="0.25">
      <c r="A506" s="842" t="str">
        <f>'Раздел 1'!C533</f>
        <v>925</v>
      </c>
      <c r="B506" s="827" t="str">
        <f>'Раздел 1'!D533</f>
        <v>07</v>
      </c>
      <c r="C506" s="827" t="str">
        <f>'Раздел 1'!E533</f>
        <v>07</v>
      </c>
      <c r="D506" s="827" t="str">
        <f>'Раздел 1'!F533</f>
        <v>02</v>
      </c>
      <c r="E506" s="827" t="str">
        <f>'Раздел 1'!G533</f>
        <v>3</v>
      </c>
      <c r="F506" s="827" t="str">
        <f>'Раздел 1'!H533</f>
        <v>02</v>
      </c>
      <c r="G506" s="827" t="str">
        <f>'Раздел 1'!I533</f>
        <v>63110</v>
      </c>
      <c r="H506" s="828" t="str">
        <f>'Раздел 1'!J533</f>
        <v>244</v>
      </c>
      <c r="I506" s="829" t="str">
        <f>'Раздел 1'!K533</f>
        <v>226.00.00</v>
      </c>
      <c r="J506" s="829" t="str">
        <f>'Раздел 1'!L533</f>
        <v>000</v>
      </c>
      <c r="K506" s="829" t="str">
        <f>'Раздел 1'!M533</f>
        <v>00.00.00</v>
      </c>
      <c r="L506" s="829" t="str">
        <f>'Раздел 1'!N533</f>
        <v>500.05.0002</v>
      </c>
      <c r="M506" s="829" t="str">
        <f>'Раздел 1'!O533</f>
        <v>60.03.00</v>
      </c>
      <c r="N506" s="832">
        <f>'Раздел 1'!P533</f>
        <v>253024.8</v>
      </c>
      <c r="O506" s="830">
        <v>253024.8</v>
      </c>
      <c r="P506" s="831">
        <f t="shared" si="21"/>
        <v>0</v>
      </c>
      <c r="Q506" s="832">
        <f>'Раздел 1'!Q533</f>
        <v>236362</v>
      </c>
      <c r="R506" s="833">
        <v>236362</v>
      </c>
      <c r="S506" s="834">
        <f t="shared" si="22"/>
        <v>0</v>
      </c>
      <c r="T506" s="835">
        <f>'Раздел 1'!R533</f>
        <v>236362</v>
      </c>
      <c r="U506" s="836">
        <v>236362</v>
      </c>
      <c r="V506" s="837">
        <f t="shared" si="23"/>
        <v>0</v>
      </c>
      <c r="W506" s="838"/>
      <c r="X506" s="839"/>
      <c r="Y506" s="840"/>
    </row>
    <row r="507" spans="1:25" s="841" customFormat="1" ht="24.75" customHeight="1" x14ac:dyDescent="0.25">
      <c r="A507" s="842" t="str">
        <f>'Раздел 1'!C534</f>
        <v>925</v>
      </c>
      <c r="B507" s="827" t="str">
        <f>'Раздел 1'!D534</f>
        <v>07</v>
      </c>
      <c r="C507" s="827" t="str">
        <f>'Раздел 1'!E534</f>
        <v>02</v>
      </c>
      <c r="D507" s="827">
        <f>'Раздел 1'!F534</f>
        <v>0</v>
      </c>
      <c r="E507" s="827">
        <f>'Раздел 1'!G534</f>
        <v>0</v>
      </c>
      <c r="F507" s="827">
        <f>'Раздел 1'!H534</f>
        <v>0</v>
      </c>
      <c r="G507" s="827">
        <f>'Раздел 1'!I534</f>
        <v>0</v>
      </c>
      <c r="H507" s="828" t="str">
        <f>'Раздел 1'!J534</f>
        <v>244</v>
      </c>
      <c r="I507" s="829" t="str">
        <f>'Раздел 1'!K534</f>
        <v>226.00.00</v>
      </c>
      <c r="J507" s="829" t="str">
        <f>'Раздел 1'!L534</f>
        <v>000</v>
      </c>
      <c r="K507" s="829" t="str">
        <f>'Раздел 1'!M534</f>
        <v>00.00.00</v>
      </c>
      <c r="L507" s="829" t="str">
        <f>'Раздел 1'!N534</f>
        <v>500.05.ХХХ</v>
      </c>
      <c r="M507" s="829" t="str">
        <f>'Раздел 1'!O534</f>
        <v>60.03.00</v>
      </c>
      <c r="N507" s="832">
        <f>'Раздел 1'!P534</f>
        <v>0</v>
      </c>
      <c r="O507" s="830">
        <v>0</v>
      </c>
      <c r="P507" s="831">
        <f t="shared" si="21"/>
        <v>0</v>
      </c>
      <c r="Q507" s="832">
        <f>'Раздел 1'!Q534</f>
        <v>0</v>
      </c>
      <c r="R507" s="833">
        <v>0</v>
      </c>
      <c r="S507" s="834">
        <f t="shared" si="22"/>
        <v>0</v>
      </c>
      <c r="T507" s="835">
        <f>'Раздел 1'!R534</f>
        <v>0</v>
      </c>
      <c r="U507" s="836">
        <v>0</v>
      </c>
      <c r="V507" s="837">
        <f t="shared" si="23"/>
        <v>0</v>
      </c>
      <c r="W507" s="838"/>
      <c r="X507" s="839"/>
      <c r="Y507" s="840"/>
    </row>
    <row r="508" spans="1:25" s="841" customFormat="1" ht="24.75" customHeight="1" x14ac:dyDescent="0.25">
      <c r="A508" s="842" t="str">
        <f>'Раздел 1'!C535</f>
        <v>925</v>
      </c>
      <c r="B508" s="827" t="str">
        <f>'Раздел 1'!D535</f>
        <v>07</v>
      </c>
      <c r="C508" s="827" t="str">
        <f>'Раздел 1'!E535</f>
        <v>02</v>
      </c>
      <c r="D508" s="827">
        <f>'Раздел 1'!F535</f>
        <v>0</v>
      </c>
      <c r="E508" s="827">
        <f>'Раздел 1'!G535</f>
        <v>0</v>
      </c>
      <c r="F508" s="827">
        <f>'Раздел 1'!H535</f>
        <v>0</v>
      </c>
      <c r="G508" s="827">
        <f>'Раздел 1'!I535</f>
        <v>0</v>
      </c>
      <c r="H508" s="828" t="str">
        <f>'Раздел 1'!J535</f>
        <v>244</v>
      </c>
      <c r="I508" s="829" t="str">
        <f>'Раздел 1'!K535</f>
        <v>226.00.00</v>
      </c>
      <c r="J508" s="829" t="str">
        <f>'Раздел 1'!L535</f>
        <v>000</v>
      </c>
      <c r="K508" s="829" t="str">
        <f>'Раздел 1'!M535</f>
        <v>00.00.00</v>
      </c>
      <c r="L508" s="829" t="str">
        <f>'Раздел 1'!N535</f>
        <v>500.05.ХХХ</v>
      </c>
      <c r="M508" s="829" t="str">
        <f>'Раздел 1'!O535</f>
        <v>60.03.00</v>
      </c>
      <c r="N508" s="832">
        <f>'Раздел 1'!P535</f>
        <v>0</v>
      </c>
      <c r="O508" s="830">
        <v>0</v>
      </c>
      <c r="P508" s="831">
        <f t="shared" si="21"/>
        <v>0</v>
      </c>
      <c r="Q508" s="832">
        <f>'Раздел 1'!Q535</f>
        <v>0</v>
      </c>
      <c r="R508" s="833">
        <v>0</v>
      </c>
      <c r="S508" s="834">
        <f t="shared" si="22"/>
        <v>0</v>
      </c>
      <c r="T508" s="835">
        <f>'Раздел 1'!R535</f>
        <v>0</v>
      </c>
      <c r="U508" s="836">
        <v>0</v>
      </c>
      <c r="V508" s="837">
        <f t="shared" si="23"/>
        <v>0</v>
      </c>
      <c r="W508" s="838"/>
      <c r="X508" s="839"/>
      <c r="Y508" s="840"/>
    </row>
    <row r="509" spans="1:25" s="841" customFormat="1" ht="24.75" customHeight="1" x14ac:dyDescent="0.25">
      <c r="A509" s="842" t="str">
        <f>'Раздел 1'!C536</f>
        <v>925</v>
      </c>
      <c r="B509" s="827" t="str">
        <f>'Раздел 1'!D536</f>
        <v>07</v>
      </c>
      <c r="C509" s="827" t="str">
        <f>'Раздел 1'!E536</f>
        <v>02</v>
      </c>
      <c r="D509" s="827">
        <f>'Раздел 1'!F536</f>
        <v>0</v>
      </c>
      <c r="E509" s="827">
        <f>'Раздел 1'!G536</f>
        <v>0</v>
      </c>
      <c r="F509" s="827">
        <f>'Раздел 1'!H536</f>
        <v>0</v>
      </c>
      <c r="G509" s="827">
        <f>'Раздел 1'!I536</f>
        <v>0</v>
      </c>
      <c r="H509" s="828" t="str">
        <f>'Раздел 1'!J536</f>
        <v>244</v>
      </c>
      <c r="I509" s="829" t="str">
        <f>'Раздел 1'!K536</f>
        <v>226.00.00</v>
      </c>
      <c r="J509" s="829" t="str">
        <f>'Раздел 1'!L536</f>
        <v>000</v>
      </c>
      <c r="K509" s="829" t="str">
        <f>'Раздел 1'!M536</f>
        <v>00.00.00</v>
      </c>
      <c r="L509" s="829" t="str">
        <f>'Раздел 1'!N536</f>
        <v>500.05.ХХХ</v>
      </c>
      <c r="M509" s="829" t="str">
        <f>'Раздел 1'!O536</f>
        <v>60.03.00</v>
      </c>
      <c r="N509" s="832">
        <f>'Раздел 1'!P536</f>
        <v>0</v>
      </c>
      <c r="O509" s="830">
        <v>0</v>
      </c>
      <c r="P509" s="831">
        <f t="shared" si="21"/>
        <v>0</v>
      </c>
      <c r="Q509" s="832">
        <f>'Раздел 1'!Q536</f>
        <v>0</v>
      </c>
      <c r="R509" s="833">
        <v>0</v>
      </c>
      <c r="S509" s="834">
        <f t="shared" si="22"/>
        <v>0</v>
      </c>
      <c r="T509" s="835">
        <f>'Раздел 1'!R536</f>
        <v>0</v>
      </c>
      <c r="U509" s="836">
        <v>0</v>
      </c>
      <c r="V509" s="837">
        <f t="shared" si="23"/>
        <v>0</v>
      </c>
      <c r="W509" s="838"/>
      <c r="X509" s="839"/>
      <c r="Y509" s="840"/>
    </row>
    <row r="510" spans="1:25" s="841" customFormat="1" ht="24.75" customHeight="1" x14ac:dyDescent="0.25">
      <c r="A510" s="842" t="str">
        <f>'Раздел 1'!C537</f>
        <v>925</v>
      </c>
      <c r="B510" s="827" t="str">
        <f>'Раздел 1'!D537</f>
        <v>07</v>
      </c>
      <c r="C510" s="827" t="str">
        <f>'Раздел 1'!E537</f>
        <v>02</v>
      </c>
      <c r="D510" s="827" t="str">
        <f>'Раздел 1'!F537</f>
        <v>02</v>
      </c>
      <c r="E510" s="827" t="str">
        <f>'Раздел 1'!G537</f>
        <v>1</v>
      </c>
      <c r="F510" s="827" t="str">
        <f>'Раздел 1'!H537</f>
        <v>02</v>
      </c>
      <c r="G510" s="827" t="str">
        <f>'Раздел 1'!I537</f>
        <v>00590</v>
      </c>
      <c r="H510" s="828" t="str">
        <f>'Раздел 1'!J537</f>
        <v>244</v>
      </c>
      <c r="I510" s="829" t="str">
        <f>'Раздел 1'!K537</f>
        <v>227.00.00</v>
      </c>
      <c r="J510" s="829" t="str">
        <f>'Раздел 1'!L537</f>
        <v>000</v>
      </c>
      <c r="K510" s="829" t="str">
        <f>'Раздел 1'!M537</f>
        <v>00.00.00</v>
      </c>
      <c r="L510" s="829" t="str">
        <f>'Раздел 1'!N537</f>
        <v>х</v>
      </c>
      <c r="M510" s="829" t="str">
        <f>'Раздел 1'!O537</f>
        <v>20.00.02</v>
      </c>
      <c r="N510" s="832">
        <f>'Раздел 1'!P537</f>
        <v>0</v>
      </c>
      <c r="O510" s="830">
        <v>0</v>
      </c>
      <c r="P510" s="831">
        <f t="shared" si="21"/>
        <v>0</v>
      </c>
      <c r="Q510" s="832">
        <f>'Раздел 1'!Q537</f>
        <v>0</v>
      </c>
      <c r="R510" s="833">
        <v>0</v>
      </c>
      <c r="S510" s="834">
        <f t="shared" si="22"/>
        <v>0</v>
      </c>
      <c r="T510" s="835">
        <f>'Раздел 1'!R537</f>
        <v>0</v>
      </c>
      <c r="U510" s="836">
        <v>0</v>
      </c>
      <c r="V510" s="837">
        <f t="shared" si="23"/>
        <v>0</v>
      </c>
      <c r="W510" s="838"/>
      <c r="X510" s="839"/>
      <c r="Y510" s="840"/>
    </row>
    <row r="511" spans="1:25" s="841" customFormat="1" ht="24.75" customHeight="1" x14ac:dyDescent="0.25">
      <c r="A511" s="842" t="str">
        <f>'Раздел 1'!C538</f>
        <v>925</v>
      </c>
      <c r="B511" s="827" t="str">
        <f>'Раздел 1'!D538</f>
        <v>07</v>
      </c>
      <c r="C511" s="827" t="str">
        <f>'Раздел 1'!E538</f>
        <v>02</v>
      </c>
      <c r="D511" s="827" t="str">
        <f>'Раздел 1'!F538</f>
        <v>02</v>
      </c>
      <c r="E511" s="827" t="str">
        <f>'Раздел 1'!G538</f>
        <v>1</v>
      </c>
      <c r="F511" s="827" t="str">
        <f>'Раздел 1'!H538</f>
        <v>02</v>
      </c>
      <c r="G511" s="827" t="str">
        <f>'Раздел 1'!I538</f>
        <v>00590</v>
      </c>
      <c r="H511" s="828" t="str">
        <f>'Раздел 1'!J538</f>
        <v>244</v>
      </c>
      <c r="I511" s="829" t="str">
        <f>'Раздел 1'!K538</f>
        <v>227.00.00</v>
      </c>
      <c r="J511" s="829" t="str">
        <f>'Раздел 1'!L538</f>
        <v>001</v>
      </c>
      <c r="K511" s="829" t="str">
        <f>'Раздел 1'!M538</f>
        <v>00.00.00</v>
      </c>
      <c r="L511" s="829" t="str">
        <f>'Раздел 1'!N538</f>
        <v>х</v>
      </c>
      <c r="M511" s="829" t="str">
        <f>'Раздел 1'!O538</f>
        <v>20.00.02</v>
      </c>
      <c r="N511" s="832">
        <f>'Раздел 1'!P538</f>
        <v>0</v>
      </c>
      <c r="O511" s="830">
        <v>0</v>
      </c>
      <c r="P511" s="831">
        <f t="shared" si="21"/>
        <v>0</v>
      </c>
      <c r="Q511" s="832">
        <f>'Раздел 1'!Q538</f>
        <v>0</v>
      </c>
      <c r="R511" s="833">
        <v>0</v>
      </c>
      <c r="S511" s="834">
        <f t="shared" si="22"/>
        <v>0</v>
      </c>
      <c r="T511" s="835">
        <f>'Раздел 1'!R538</f>
        <v>0</v>
      </c>
      <c r="U511" s="836">
        <v>0</v>
      </c>
      <c r="V511" s="837">
        <f t="shared" si="23"/>
        <v>0</v>
      </c>
      <c r="W511" s="838"/>
      <c r="X511" s="839"/>
      <c r="Y511" s="840"/>
    </row>
    <row r="512" spans="1:25" s="841" customFormat="1" ht="24.75" customHeight="1" x14ac:dyDescent="0.25">
      <c r="A512" s="842" t="str">
        <f>'Раздел 1'!C539</f>
        <v>925</v>
      </c>
      <c r="B512" s="827" t="str">
        <f>'Раздел 1'!D539</f>
        <v>07</v>
      </c>
      <c r="C512" s="827" t="str">
        <f>'Раздел 1'!E539</f>
        <v>02</v>
      </c>
      <c r="D512" s="827" t="str">
        <f>'Раздел 1'!F539</f>
        <v>02</v>
      </c>
      <c r="E512" s="827" t="str">
        <f>'Раздел 1'!G539</f>
        <v>1</v>
      </c>
      <c r="F512" s="827" t="str">
        <f>'Раздел 1'!H539</f>
        <v>02</v>
      </c>
      <c r="G512" s="827" t="str">
        <f>'Раздел 1'!I539</f>
        <v>00590</v>
      </c>
      <c r="H512" s="828" t="str">
        <f>'Раздел 1'!J539</f>
        <v>244</v>
      </c>
      <c r="I512" s="829" t="str">
        <f>'Раздел 1'!K539</f>
        <v>227.00.00</v>
      </c>
      <c r="J512" s="829" t="str">
        <f>'Раздел 1'!L539</f>
        <v>000</v>
      </c>
      <c r="K512" s="829" t="str">
        <f>'Раздел 1'!M539</f>
        <v>00.00.00</v>
      </c>
      <c r="L512" s="829" t="str">
        <f>'Раздел 1'!N539</f>
        <v>х</v>
      </c>
      <c r="M512" s="829" t="str">
        <f>'Раздел 1'!O539</f>
        <v>20.00.03</v>
      </c>
      <c r="N512" s="832">
        <f>'Раздел 1'!P539</f>
        <v>0</v>
      </c>
      <c r="O512" s="830">
        <v>0</v>
      </c>
      <c r="P512" s="831">
        <f t="shared" si="21"/>
        <v>0</v>
      </c>
      <c r="Q512" s="832">
        <f>'Раздел 1'!Q539</f>
        <v>0</v>
      </c>
      <c r="R512" s="833">
        <v>0</v>
      </c>
      <c r="S512" s="834">
        <f t="shared" si="22"/>
        <v>0</v>
      </c>
      <c r="T512" s="835">
        <f>'Раздел 1'!R539</f>
        <v>0</v>
      </c>
      <c r="U512" s="836">
        <v>0</v>
      </c>
      <c r="V512" s="837">
        <f t="shared" si="23"/>
        <v>0</v>
      </c>
      <c r="W512" s="838"/>
      <c r="X512" s="839"/>
      <c r="Y512" s="840"/>
    </row>
    <row r="513" spans="1:25" s="841" customFormat="1" ht="24.75" customHeight="1" x14ac:dyDescent="0.25">
      <c r="A513" s="842" t="str">
        <f>'Раздел 1'!C540</f>
        <v>925</v>
      </c>
      <c r="B513" s="827" t="str">
        <f>'Раздел 1'!D540</f>
        <v>07</v>
      </c>
      <c r="C513" s="827" t="str">
        <f>'Раздел 1'!E540</f>
        <v>02</v>
      </c>
      <c r="D513" s="827" t="str">
        <f>'Раздел 1'!F540</f>
        <v>02</v>
      </c>
      <c r="E513" s="827" t="str">
        <f>'Раздел 1'!G540</f>
        <v>1</v>
      </c>
      <c r="F513" s="827" t="str">
        <f>'Раздел 1'!H540</f>
        <v>02</v>
      </c>
      <c r="G513" s="827" t="str">
        <f>'Раздел 1'!I540</f>
        <v>00590</v>
      </c>
      <c r="H513" s="828" t="str">
        <f>'Раздел 1'!J540</f>
        <v>244</v>
      </c>
      <c r="I513" s="829" t="str">
        <f>'Раздел 1'!K540</f>
        <v>227.00.00</v>
      </c>
      <c r="J513" s="829" t="str">
        <f>'Раздел 1'!L540</f>
        <v>000</v>
      </c>
      <c r="K513" s="829" t="str">
        <f>'Раздел 1'!M540</f>
        <v>00.00.00</v>
      </c>
      <c r="L513" s="829" t="str">
        <f>'Раздел 1'!N540</f>
        <v>х</v>
      </c>
      <c r="M513" s="829" t="str">
        <f>'Раздел 1'!O540</f>
        <v>20.00.04</v>
      </c>
      <c r="N513" s="832">
        <f>'Раздел 1'!P540</f>
        <v>0</v>
      </c>
      <c r="O513" s="830">
        <v>0</v>
      </c>
      <c r="P513" s="831">
        <f t="shared" si="21"/>
        <v>0</v>
      </c>
      <c r="Q513" s="832">
        <f>'Раздел 1'!Q540</f>
        <v>0</v>
      </c>
      <c r="R513" s="833">
        <v>0</v>
      </c>
      <c r="S513" s="834">
        <f t="shared" si="22"/>
        <v>0</v>
      </c>
      <c r="T513" s="835">
        <f>'Раздел 1'!R540</f>
        <v>0</v>
      </c>
      <c r="U513" s="836">
        <v>0</v>
      </c>
      <c r="V513" s="837">
        <f t="shared" si="23"/>
        <v>0</v>
      </c>
      <c r="W513" s="838"/>
      <c r="X513" s="839"/>
      <c r="Y513" s="840"/>
    </row>
    <row r="514" spans="1:25" s="841" customFormat="1" ht="24.75" customHeight="1" x14ac:dyDescent="0.25">
      <c r="A514" s="842" t="str">
        <f>'Раздел 1'!C541</f>
        <v>925</v>
      </c>
      <c r="B514" s="827" t="str">
        <f>'Раздел 1'!D541</f>
        <v>07</v>
      </c>
      <c r="C514" s="827" t="str">
        <f>'Раздел 1'!E541</f>
        <v>02</v>
      </c>
      <c r="D514" s="827" t="str">
        <f>'Раздел 1'!F541</f>
        <v>02</v>
      </c>
      <c r="E514" s="827" t="str">
        <f>'Раздел 1'!G541</f>
        <v>1</v>
      </c>
      <c r="F514" s="827" t="str">
        <f>'Раздел 1'!H541</f>
        <v>02</v>
      </c>
      <c r="G514" s="827" t="str">
        <f>'Раздел 1'!I541</f>
        <v>00590</v>
      </c>
      <c r="H514" s="828" t="str">
        <f>'Раздел 1'!J541</f>
        <v>244</v>
      </c>
      <c r="I514" s="829" t="str">
        <f>'Раздел 1'!K541</f>
        <v>227.00.00</v>
      </c>
      <c r="J514" s="829" t="str">
        <f>'Раздел 1'!L541</f>
        <v>000</v>
      </c>
      <c r="K514" s="829" t="str">
        <f>'Раздел 1'!M541</f>
        <v>00.00.00</v>
      </c>
      <c r="L514" s="829" t="str">
        <f>'Раздел 1'!N541</f>
        <v>001.99.0001</v>
      </c>
      <c r="M514" s="829" t="str">
        <f>'Раздел 1'!O541</f>
        <v>50.01.00</v>
      </c>
      <c r="N514" s="832">
        <f>'Раздел 1'!P541</f>
        <v>0</v>
      </c>
      <c r="O514" s="830">
        <v>0</v>
      </c>
      <c r="P514" s="831">
        <f t="shared" si="21"/>
        <v>0</v>
      </c>
      <c r="Q514" s="832">
        <f>'Раздел 1'!Q541</f>
        <v>0</v>
      </c>
      <c r="R514" s="833">
        <v>0</v>
      </c>
      <c r="S514" s="834">
        <f t="shared" si="22"/>
        <v>0</v>
      </c>
      <c r="T514" s="835">
        <f>'Раздел 1'!R541</f>
        <v>0</v>
      </c>
      <c r="U514" s="836">
        <v>0</v>
      </c>
      <c r="V514" s="837">
        <f t="shared" si="23"/>
        <v>0</v>
      </c>
      <c r="W514" s="838"/>
      <c r="X514" s="839"/>
      <c r="Y514" s="840"/>
    </row>
    <row r="515" spans="1:25" s="841" customFormat="1" ht="24.75" customHeight="1" x14ac:dyDescent="0.25">
      <c r="A515" s="842" t="str">
        <f>'Раздел 1'!C542</f>
        <v>925</v>
      </c>
      <c r="B515" s="827" t="str">
        <f>'Раздел 1'!D542</f>
        <v>07</v>
      </c>
      <c r="C515" s="827" t="str">
        <f>'Раздел 1'!E542</f>
        <v>02</v>
      </c>
      <c r="D515" s="827" t="str">
        <f>'Раздел 1'!F542</f>
        <v>02</v>
      </c>
      <c r="E515" s="827" t="str">
        <f>'Раздел 1'!G542</f>
        <v>1</v>
      </c>
      <c r="F515" s="827" t="str">
        <f>'Раздел 1'!H542</f>
        <v>02</v>
      </c>
      <c r="G515" s="827" t="str">
        <f>'Раздел 1'!I542</f>
        <v>00590</v>
      </c>
      <c r="H515" s="828" t="str">
        <f>'Раздел 1'!J542</f>
        <v>244</v>
      </c>
      <c r="I515" s="829" t="str">
        <f>'Раздел 1'!K542</f>
        <v>227.00.00</v>
      </c>
      <c r="J515" s="829" t="str">
        <f>'Раздел 1'!L542</f>
        <v>001</v>
      </c>
      <c r="K515" s="829" t="str">
        <f>'Раздел 1'!M542</f>
        <v>00.00.00</v>
      </c>
      <c r="L515" s="829" t="str">
        <f>'Раздел 1'!N542</f>
        <v>х</v>
      </c>
      <c r="M515" s="829" t="str">
        <f>'Раздел 1'!O542</f>
        <v>50.01.00</v>
      </c>
      <c r="N515" s="832">
        <f>'Раздел 1'!P542</f>
        <v>0</v>
      </c>
      <c r="O515" s="830">
        <v>0</v>
      </c>
      <c r="P515" s="831">
        <f t="shared" si="21"/>
        <v>0</v>
      </c>
      <c r="Q515" s="832">
        <f>'Раздел 1'!Q542</f>
        <v>0</v>
      </c>
      <c r="R515" s="833">
        <v>0</v>
      </c>
      <c r="S515" s="834">
        <f t="shared" si="22"/>
        <v>0</v>
      </c>
      <c r="T515" s="835">
        <f>'Раздел 1'!R542</f>
        <v>0</v>
      </c>
      <c r="U515" s="836">
        <v>0</v>
      </c>
      <c r="V515" s="837">
        <f t="shared" si="23"/>
        <v>0</v>
      </c>
      <c r="W515" s="838"/>
      <c r="X515" s="839"/>
      <c r="Y515" s="840"/>
    </row>
    <row r="516" spans="1:25" s="841" customFormat="1" ht="24.75" customHeight="1" x14ac:dyDescent="0.25">
      <c r="A516" s="842" t="str">
        <f>'Раздел 1'!C543</f>
        <v>925</v>
      </c>
      <c r="B516" s="827" t="str">
        <f>'Раздел 1'!D543</f>
        <v>07</v>
      </c>
      <c r="C516" s="827" t="str">
        <f>'Раздел 1'!E543</f>
        <v>02</v>
      </c>
      <c r="D516" s="827" t="str">
        <f>'Раздел 1'!F543</f>
        <v>02</v>
      </c>
      <c r="E516" s="827" t="str">
        <f>'Раздел 1'!G543</f>
        <v>1</v>
      </c>
      <c r="F516" s="827" t="str">
        <f>'Раздел 1'!H543</f>
        <v>02</v>
      </c>
      <c r="G516" s="827" t="str">
        <f>'Раздел 1'!I543</f>
        <v>00590</v>
      </c>
      <c r="H516" s="828" t="str">
        <f>'Раздел 1'!J543</f>
        <v>244</v>
      </c>
      <c r="I516" s="829" t="str">
        <f>'Раздел 1'!K543</f>
        <v>228.00.00</v>
      </c>
      <c r="J516" s="829" t="str">
        <f>'Раздел 1'!L543</f>
        <v>000</v>
      </c>
      <c r="K516" s="829" t="str">
        <f>'Раздел 1'!M543</f>
        <v>00.00.00</v>
      </c>
      <c r="L516" s="829" t="str">
        <f>'Раздел 1'!N543</f>
        <v>х</v>
      </c>
      <c r="M516" s="829" t="str">
        <f>'Раздел 1'!O543</f>
        <v>20.00.02</v>
      </c>
      <c r="N516" s="832">
        <f>'Раздел 1'!P543</f>
        <v>0</v>
      </c>
      <c r="O516" s="830">
        <v>0</v>
      </c>
      <c r="P516" s="831">
        <f t="shared" si="21"/>
        <v>0</v>
      </c>
      <c r="Q516" s="832">
        <f>'Раздел 1'!Q543</f>
        <v>0</v>
      </c>
      <c r="R516" s="833">
        <v>0</v>
      </c>
      <c r="S516" s="834">
        <f t="shared" si="22"/>
        <v>0</v>
      </c>
      <c r="T516" s="835">
        <f>'Раздел 1'!R543</f>
        <v>0</v>
      </c>
      <c r="U516" s="836">
        <v>0</v>
      </c>
      <c r="V516" s="837">
        <f t="shared" si="23"/>
        <v>0</v>
      </c>
      <c r="W516" s="838"/>
      <c r="X516" s="839"/>
      <c r="Y516" s="840"/>
    </row>
    <row r="517" spans="1:25" s="841" customFormat="1" ht="24.75" customHeight="1" x14ac:dyDescent="0.25">
      <c r="A517" s="842" t="str">
        <f>'Раздел 1'!C544</f>
        <v>925</v>
      </c>
      <c r="B517" s="827" t="str">
        <f>'Раздел 1'!D544</f>
        <v>07</v>
      </c>
      <c r="C517" s="827" t="str">
        <f>'Раздел 1'!E544</f>
        <v>02</v>
      </c>
      <c r="D517" s="827" t="str">
        <f>'Раздел 1'!F544</f>
        <v>02</v>
      </c>
      <c r="E517" s="827" t="str">
        <f>'Раздел 1'!G544</f>
        <v>1</v>
      </c>
      <c r="F517" s="827" t="str">
        <f>'Раздел 1'!H544</f>
        <v>02</v>
      </c>
      <c r="G517" s="827" t="str">
        <f>'Раздел 1'!I544</f>
        <v>00590</v>
      </c>
      <c r="H517" s="828" t="str">
        <f>'Раздел 1'!J544</f>
        <v>244</v>
      </c>
      <c r="I517" s="829" t="str">
        <f>'Раздел 1'!K544</f>
        <v>228.00.00</v>
      </c>
      <c r="J517" s="829" t="str">
        <f>'Раздел 1'!L544</f>
        <v>001</v>
      </c>
      <c r="K517" s="829" t="str">
        <f>'Раздел 1'!M544</f>
        <v>00.00.00</v>
      </c>
      <c r="L517" s="829" t="str">
        <f>'Раздел 1'!N544</f>
        <v>х</v>
      </c>
      <c r="M517" s="829" t="str">
        <f>'Раздел 1'!O544</f>
        <v>20.00.02</v>
      </c>
      <c r="N517" s="832">
        <f>'Раздел 1'!P544</f>
        <v>0</v>
      </c>
      <c r="O517" s="830">
        <v>0</v>
      </c>
      <c r="P517" s="831">
        <f t="shared" si="21"/>
        <v>0</v>
      </c>
      <c r="Q517" s="832">
        <f>'Раздел 1'!Q544</f>
        <v>0</v>
      </c>
      <c r="R517" s="833">
        <v>0</v>
      </c>
      <c r="S517" s="834">
        <f t="shared" si="22"/>
        <v>0</v>
      </c>
      <c r="T517" s="835">
        <f>'Раздел 1'!R544</f>
        <v>0</v>
      </c>
      <c r="U517" s="836">
        <v>0</v>
      </c>
      <c r="V517" s="837">
        <f t="shared" si="23"/>
        <v>0</v>
      </c>
      <c r="W517" s="838"/>
      <c r="X517" s="839"/>
      <c r="Y517" s="840"/>
    </row>
    <row r="518" spans="1:25" s="841" customFormat="1" ht="24.75" customHeight="1" x14ac:dyDescent="0.25">
      <c r="A518" s="842" t="str">
        <f>'Раздел 1'!C545</f>
        <v>925</v>
      </c>
      <c r="B518" s="827" t="str">
        <f>'Раздел 1'!D545</f>
        <v>07</v>
      </c>
      <c r="C518" s="827" t="str">
        <f>'Раздел 1'!E545</f>
        <v>02</v>
      </c>
      <c r="D518" s="827" t="str">
        <f>'Раздел 1'!F545</f>
        <v>02</v>
      </c>
      <c r="E518" s="827" t="str">
        <f>'Раздел 1'!G545</f>
        <v>1</v>
      </c>
      <c r="F518" s="827" t="str">
        <f>'Раздел 1'!H545</f>
        <v>02</v>
      </c>
      <c r="G518" s="827" t="str">
        <f>'Раздел 1'!I545</f>
        <v>00590</v>
      </c>
      <c r="H518" s="828" t="str">
        <f>'Раздел 1'!J545</f>
        <v>244</v>
      </c>
      <c r="I518" s="829" t="str">
        <f>'Раздел 1'!K545</f>
        <v>228.00.00</v>
      </c>
      <c r="J518" s="829" t="str">
        <f>'Раздел 1'!L545</f>
        <v>000</v>
      </c>
      <c r="K518" s="829" t="str">
        <f>'Раздел 1'!M545</f>
        <v>00.00.00</v>
      </c>
      <c r="L518" s="829" t="str">
        <f>'Раздел 1'!N545</f>
        <v>х</v>
      </c>
      <c r="M518" s="829" t="str">
        <f>'Раздел 1'!O545</f>
        <v>20.00.03</v>
      </c>
      <c r="N518" s="832">
        <f>'Раздел 1'!P545</f>
        <v>0</v>
      </c>
      <c r="O518" s="830">
        <v>0</v>
      </c>
      <c r="P518" s="831">
        <f t="shared" si="21"/>
        <v>0</v>
      </c>
      <c r="Q518" s="832">
        <f>'Раздел 1'!Q545</f>
        <v>0</v>
      </c>
      <c r="R518" s="833">
        <v>0</v>
      </c>
      <c r="S518" s="834">
        <f t="shared" si="22"/>
        <v>0</v>
      </c>
      <c r="T518" s="835">
        <f>'Раздел 1'!R545</f>
        <v>0</v>
      </c>
      <c r="U518" s="836">
        <v>0</v>
      </c>
      <c r="V518" s="837">
        <f t="shared" si="23"/>
        <v>0</v>
      </c>
      <c r="W518" s="838"/>
      <c r="X518" s="839"/>
      <c r="Y518" s="840"/>
    </row>
    <row r="519" spans="1:25" s="841" customFormat="1" ht="24.75" customHeight="1" x14ac:dyDescent="0.25">
      <c r="A519" s="842" t="str">
        <f>'Раздел 1'!C546</f>
        <v>925</v>
      </c>
      <c r="B519" s="827" t="str">
        <f>'Раздел 1'!D546</f>
        <v>07</v>
      </c>
      <c r="C519" s="827" t="str">
        <f>'Раздел 1'!E546</f>
        <v>02</v>
      </c>
      <c r="D519" s="827" t="str">
        <f>'Раздел 1'!F546</f>
        <v>02</v>
      </c>
      <c r="E519" s="827" t="str">
        <f>'Раздел 1'!G546</f>
        <v>1</v>
      </c>
      <c r="F519" s="827" t="str">
        <f>'Раздел 1'!H546</f>
        <v>02</v>
      </c>
      <c r="G519" s="827" t="str">
        <f>'Раздел 1'!I546</f>
        <v>00590</v>
      </c>
      <c r="H519" s="828" t="str">
        <f>'Раздел 1'!J546</f>
        <v>244</v>
      </c>
      <c r="I519" s="829" t="str">
        <f>'Раздел 1'!K546</f>
        <v>228.00.00</v>
      </c>
      <c r="J519" s="829" t="str">
        <f>'Раздел 1'!L546</f>
        <v>000</v>
      </c>
      <c r="K519" s="829" t="str">
        <f>'Раздел 1'!M546</f>
        <v>00.00.00</v>
      </c>
      <c r="L519" s="829" t="str">
        <f>'Раздел 1'!N546</f>
        <v>х</v>
      </c>
      <c r="M519" s="829" t="str">
        <f>'Раздел 1'!O546</f>
        <v>20.00.04</v>
      </c>
      <c r="N519" s="832">
        <f>'Раздел 1'!P546</f>
        <v>0</v>
      </c>
      <c r="O519" s="830">
        <v>0</v>
      </c>
      <c r="P519" s="831">
        <f t="shared" si="21"/>
        <v>0</v>
      </c>
      <c r="Q519" s="832">
        <f>'Раздел 1'!Q546</f>
        <v>0</v>
      </c>
      <c r="R519" s="833">
        <v>0</v>
      </c>
      <c r="S519" s="834">
        <f t="shared" si="22"/>
        <v>0</v>
      </c>
      <c r="T519" s="835">
        <f>'Раздел 1'!R546</f>
        <v>0</v>
      </c>
      <c r="U519" s="836">
        <v>0</v>
      </c>
      <c r="V519" s="837">
        <f t="shared" si="23"/>
        <v>0</v>
      </c>
      <c r="W519" s="838"/>
      <c r="X519" s="839"/>
      <c r="Y519" s="840"/>
    </row>
    <row r="520" spans="1:25" s="841" customFormat="1" ht="24.75" customHeight="1" x14ac:dyDescent="0.25">
      <c r="A520" s="842" t="str">
        <f>'Раздел 1'!C547</f>
        <v>925</v>
      </c>
      <c r="B520" s="827" t="str">
        <f>'Раздел 1'!D547</f>
        <v>07</v>
      </c>
      <c r="C520" s="827" t="str">
        <f>'Раздел 1'!E547</f>
        <v>02</v>
      </c>
      <c r="D520" s="827" t="str">
        <f>'Раздел 1'!F547</f>
        <v>02</v>
      </c>
      <c r="E520" s="827" t="str">
        <f>'Раздел 1'!G547</f>
        <v>1</v>
      </c>
      <c r="F520" s="827" t="str">
        <f>'Раздел 1'!H547</f>
        <v>02</v>
      </c>
      <c r="G520" s="827" t="str">
        <f>'Раздел 1'!I547</f>
        <v>00590</v>
      </c>
      <c r="H520" s="828" t="str">
        <f>'Раздел 1'!J547</f>
        <v>244</v>
      </c>
      <c r="I520" s="829" t="str">
        <f>'Раздел 1'!K547</f>
        <v>228.00.00</v>
      </c>
      <c r="J520" s="829" t="str">
        <f>'Раздел 1'!L547</f>
        <v>000</v>
      </c>
      <c r="K520" s="829" t="str">
        <f>'Раздел 1'!M547</f>
        <v>00.00.00</v>
      </c>
      <c r="L520" s="829" t="str">
        <f>'Раздел 1'!N547</f>
        <v>001.99.0001</v>
      </c>
      <c r="M520" s="829" t="str">
        <f>'Раздел 1'!O547</f>
        <v>50.01.00</v>
      </c>
      <c r="N520" s="832">
        <f>'Раздел 1'!P547</f>
        <v>0</v>
      </c>
      <c r="O520" s="830">
        <v>0</v>
      </c>
      <c r="P520" s="831">
        <f t="shared" si="21"/>
        <v>0</v>
      </c>
      <c r="Q520" s="832">
        <f>'Раздел 1'!Q547</f>
        <v>0</v>
      </c>
      <c r="R520" s="833">
        <v>0</v>
      </c>
      <c r="S520" s="834">
        <f t="shared" si="22"/>
        <v>0</v>
      </c>
      <c r="T520" s="835">
        <f>'Раздел 1'!R547</f>
        <v>0</v>
      </c>
      <c r="U520" s="836">
        <v>0</v>
      </c>
      <c r="V520" s="837">
        <f t="shared" si="23"/>
        <v>0</v>
      </c>
      <c r="W520" s="838"/>
      <c r="X520" s="839"/>
      <c r="Y520" s="840"/>
    </row>
    <row r="521" spans="1:25" s="841" customFormat="1" ht="24.75" customHeight="1" x14ac:dyDescent="0.25">
      <c r="A521" s="842" t="str">
        <f>'Раздел 1'!C548</f>
        <v>925</v>
      </c>
      <c r="B521" s="827" t="str">
        <f>'Раздел 1'!D548</f>
        <v>07</v>
      </c>
      <c r="C521" s="827" t="str">
        <f>'Раздел 1'!E548</f>
        <v>02</v>
      </c>
      <c r="D521" s="827" t="str">
        <f>'Раздел 1'!F548</f>
        <v>02</v>
      </c>
      <c r="E521" s="827" t="str">
        <f>'Раздел 1'!G548</f>
        <v>1</v>
      </c>
      <c r="F521" s="827" t="str">
        <f>'Раздел 1'!H548</f>
        <v>02</v>
      </c>
      <c r="G521" s="827" t="str">
        <f>'Раздел 1'!I548</f>
        <v>00590</v>
      </c>
      <c r="H521" s="828" t="str">
        <f>'Раздел 1'!J548</f>
        <v>244</v>
      </c>
      <c r="I521" s="829" t="str">
        <f>'Раздел 1'!K548</f>
        <v>228.00.00</v>
      </c>
      <c r="J521" s="829" t="str">
        <f>'Раздел 1'!L548</f>
        <v>001</v>
      </c>
      <c r="K521" s="829" t="str">
        <f>'Раздел 1'!M548</f>
        <v>00.00.00</v>
      </c>
      <c r="L521" s="829" t="str">
        <f>'Раздел 1'!N548</f>
        <v>х</v>
      </c>
      <c r="M521" s="829" t="str">
        <f>'Раздел 1'!O548</f>
        <v>50.01.00</v>
      </c>
      <c r="N521" s="832">
        <f>'Раздел 1'!P548</f>
        <v>0</v>
      </c>
      <c r="O521" s="830">
        <v>0</v>
      </c>
      <c r="P521" s="831">
        <f t="shared" si="21"/>
        <v>0</v>
      </c>
      <c r="Q521" s="832">
        <f>'Раздел 1'!Q548</f>
        <v>0</v>
      </c>
      <c r="R521" s="833">
        <v>0</v>
      </c>
      <c r="S521" s="834">
        <f t="shared" si="22"/>
        <v>0</v>
      </c>
      <c r="T521" s="835">
        <f>'Раздел 1'!R548</f>
        <v>0</v>
      </c>
      <c r="U521" s="836">
        <v>0</v>
      </c>
      <c r="V521" s="837">
        <f t="shared" si="23"/>
        <v>0</v>
      </c>
      <c r="W521" s="838"/>
      <c r="X521" s="839"/>
      <c r="Y521" s="840"/>
    </row>
    <row r="522" spans="1:25" s="841" customFormat="1" ht="24.75" customHeight="1" x14ac:dyDescent="0.25">
      <c r="A522" s="842" t="str">
        <f>'Раздел 1'!C549</f>
        <v>925</v>
      </c>
      <c r="B522" s="827" t="str">
        <f>'Раздел 1'!D549</f>
        <v>07</v>
      </c>
      <c r="C522" s="827" t="str">
        <f>'Раздел 1'!E549</f>
        <v>02</v>
      </c>
      <c r="D522" s="827" t="str">
        <f>'Раздел 1'!F549</f>
        <v>02</v>
      </c>
      <c r="E522" s="827" t="str">
        <f>'Раздел 1'!G549</f>
        <v>1</v>
      </c>
      <c r="F522" s="827" t="str">
        <f>'Раздел 1'!H549</f>
        <v>02</v>
      </c>
      <c r="G522" s="827" t="str">
        <f>'Раздел 1'!I549</f>
        <v>10200</v>
      </c>
      <c r="H522" s="828" t="str">
        <f>'Раздел 1'!J549</f>
        <v>244</v>
      </c>
      <c r="I522" s="829" t="str">
        <f>'Раздел 1'!K549</f>
        <v>228.00.00</v>
      </c>
      <c r="J522" s="829" t="str">
        <f>'Раздел 1'!L549</f>
        <v>000</v>
      </c>
      <c r="K522" s="829" t="str">
        <f>'Раздел 1'!M549</f>
        <v>00.00.00</v>
      </c>
      <c r="L522" s="829" t="str">
        <f>'Раздел 1'!N549</f>
        <v>020.00.0008</v>
      </c>
      <c r="M522" s="829" t="str">
        <f>'Раздел 1'!O549</f>
        <v>60.01.00</v>
      </c>
      <c r="N522" s="832">
        <f>'Раздел 1'!P549</f>
        <v>0</v>
      </c>
      <c r="O522" s="830">
        <v>0</v>
      </c>
      <c r="P522" s="831">
        <f t="shared" ref="P522:P585" si="24">N522-O522</f>
        <v>0</v>
      </c>
      <c r="Q522" s="832">
        <f>'Раздел 1'!Q549</f>
        <v>0</v>
      </c>
      <c r="R522" s="833">
        <v>0</v>
      </c>
      <c r="S522" s="834">
        <f t="shared" ref="S522:S585" si="25">Q522-R522</f>
        <v>0</v>
      </c>
      <c r="T522" s="835">
        <f>'Раздел 1'!R549</f>
        <v>0</v>
      </c>
      <c r="U522" s="836">
        <v>0</v>
      </c>
      <c r="V522" s="837">
        <f t="shared" ref="V522:V585" si="26">T522-U522</f>
        <v>0</v>
      </c>
      <c r="W522" s="838"/>
      <c r="X522" s="839"/>
      <c r="Y522" s="840"/>
    </row>
    <row r="523" spans="1:25" s="841" customFormat="1" ht="24.75" customHeight="1" x14ac:dyDescent="0.25">
      <c r="A523" s="842" t="str">
        <f>'Раздел 1'!C550</f>
        <v>925</v>
      </c>
      <c r="B523" s="827" t="str">
        <f>'Раздел 1'!D550</f>
        <v>07</v>
      </c>
      <c r="C523" s="827" t="str">
        <f>'Раздел 1'!E550</f>
        <v>02</v>
      </c>
      <c r="D523" s="827" t="str">
        <f>'Раздел 1'!F550</f>
        <v>02</v>
      </c>
      <c r="E523" s="827" t="str">
        <f>'Раздел 1'!G550</f>
        <v>1</v>
      </c>
      <c r="F523" s="827" t="str">
        <f>'Раздел 1'!H550</f>
        <v>02</v>
      </c>
      <c r="G523" s="827" t="str">
        <f>'Раздел 1'!I550</f>
        <v>10200</v>
      </c>
      <c r="H523" s="828" t="str">
        <f>'Раздел 1'!J550</f>
        <v>244</v>
      </c>
      <c r="I523" s="829" t="str">
        <f>'Раздел 1'!K550</f>
        <v>228.00.00</v>
      </c>
      <c r="J523" s="829" t="str">
        <f>'Раздел 1'!L550</f>
        <v>000</v>
      </c>
      <c r="K523" s="829" t="str">
        <f>'Раздел 1'!M550</f>
        <v>00.00.00</v>
      </c>
      <c r="L523" s="829" t="str">
        <f>'Раздел 1'!N550</f>
        <v>020.00.0009</v>
      </c>
      <c r="M523" s="829" t="str">
        <f>'Раздел 1'!O550</f>
        <v>60.01.00</v>
      </c>
      <c r="N523" s="832">
        <f>'Раздел 1'!P550</f>
        <v>0</v>
      </c>
      <c r="O523" s="830">
        <v>0</v>
      </c>
      <c r="P523" s="831">
        <f t="shared" si="24"/>
        <v>0</v>
      </c>
      <c r="Q523" s="832">
        <f>'Раздел 1'!Q550</f>
        <v>0</v>
      </c>
      <c r="R523" s="833">
        <v>0</v>
      </c>
      <c r="S523" s="834">
        <f t="shared" si="25"/>
        <v>0</v>
      </c>
      <c r="T523" s="835">
        <f>'Раздел 1'!R550</f>
        <v>0</v>
      </c>
      <c r="U523" s="836">
        <v>0</v>
      </c>
      <c r="V523" s="837">
        <f t="shared" si="26"/>
        <v>0</v>
      </c>
      <c r="W523" s="838"/>
      <c r="X523" s="839"/>
      <c r="Y523" s="840"/>
    </row>
    <row r="524" spans="1:25" s="841" customFormat="1" ht="24.75" customHeight="1" x14ac:dyDescent="0.25">
      <c r="A524" s="842" t="str">
        <f>'Раздел 1'!C551</f>
        <v>925</v>
      </c>
      <c r="B524" s="827" t="str">
        <f>'Раздел 1'!D551</f>
        <v>07</v>
      </c>
      <c r="C524" s="827" t="str">
        <f>'Раздел 1'!E551</f>
        <v>02</v>
      </c>
      <c r="D524" s="827" t="str">
        <f>'Раздел 1'!F551</f>
        <v>02</v>
      </c>
      <c r="E524" s="827" t="str">
        <f>'Раздел 1'!G551</f>
        <v>1</v>
      </c>
      <c r="F524" s="827" t="str">
        <f>'Раздел 1'!H551</f>
        <v>02</v>
      </c>
      <c r="G524" s="827" t="str">
        <f>'Раздел 1'!I551</f>
        <v>10200</v>
      </c>
      <c r="H524" s="828" t="str">
        <f>'Раздел 1'!J551</f>
        <v>244</v>
      </c>
      <c r="I524" s="829" t="str">
        <f>'Раздел 1'!K551</f>
        <v>228.00.00</v>
      </c>
      <c r="J524" s="829" t="str">
        <f>'Раздел 1'!L551</f>
        <v>000</v>
      </c>
      <c r="K524" s="829" t="str">
        <f>'Раздел 1'!M551</f>
        <v>00.00.00</v>
      </c>
      <c r="L524" s="829" t="str">
        <f>'Раздел 1'!N551</f>
        <v>020.00.0037</v>
      </c>
      <c r="M524" s="829" t="str">
        <f>'Раздел 1'!O551</f>
        <v>60.01.00</v>
      </c>
      <c r="N524" s="832">
        <f>'Раздел 1'!P551</f>
        <v>0</v>
      </c>
      <c r="O524" s="830">
        <v>0</v>
      </c>
      <c r="P524" s="831">
        <f t="shared" si="24"/>
        <v>0</v>
      </c>
      <c r="Q524" s="832">
        <f>'Раздел 1'!Q551</f>
        <v>0</v>
      </c>
      <c r="R524" s="833">
        <v>0</v>
      </c>
      <c r="S524" s="834">
        <f t="shared" si="25"/>
        <v>0</v>
      </c>
      <c r="T524" s="835">
        <f>'Раздел 1'!R551</f>
        <v>0</v>
      </c>
      <c r="U524" s="836">
        <v>0</v>
      </c>
      <c r="V524" s="837">
        <f t="shared" si="26"/>
        <v>0</v>
      </c>
      <c r="W524" s="838"/>
      <c r="X524" s="839"/>
      <c r="Y524" s="840"/>
    </row>
    <row r="525" spans="1:25" s="841" customFormat="1" ht="24.75" customHeight="1" x14ac:dyDescent="0.25">
      <c r="A525" s="842" t="str">
        <f>'Раздел 1'!C552</f>
        <v>925</v>
      </c>
      <c r="B525" s="827" t="str">
        <f>'Раздел 1'!D552</f>
        <v>07</v>
      </c>
      <c r="C525" s="827" t="str">
        <f>'Раздел 1'!E552</f>
        <v>02</v>
      </c>
      <c r="D525" s="827">
        <f>'Раздел 1'!F552</f>
        <v>0</v>
      </c>
      <c r="E525" s="827">
        <f>'Раздел 1'!G552</f>
        <v>0</v>
      </c>
      <c r="F525" s="827">
        <f>'Раздел 1'!H552</f>
        <v>0</v>
      </c>
      <c r="G525" s="827">
        <f>'Раздел 1'!I552</f>
        <v>0</v>
      </c>
      <c r="H525" s="828" t="str">
        <f>'Раздел 1'!J552</f>
        <v>244</v>
      </c>
      <c r="I525" s="829" t="str">
        <f>'Раздел 1'!K552</f>
        <v>228.00.00</v>
      </c>
      <c r="J525" s="829" t="str">
        <f>'Раздел 1'!L552</f>
        <v>000</v>
      </c>
      <c r="K525" s="829" t="str">
        <f>'Раздел 1'!M552</f>
        <v>00.00.00</v>
      </c>
      <c r="L525" s="829" t="str">
        <f>'Раздел 1'!N552</f>
        <v>020.00.ХХХ</v>
      </c>
      <c r="M525" s="829" t="str">
        <f>'Раздел 1'!O552</f>
        <v>60.01.00</v>
      </c>
      <c r="N525" s="832">
        <f>'Раздел 1'!P552</f>
        <v>0</v>
      </c>
      <c r="O525" s="830">
        <v>0</v>
      </c>
      <c r="P525" s="831">
        <f t="shared" si="24"/>
        <v>0</v>
      </c>
      <c r="Q525" s="832">
        <f>'Раздел 1'!Q552</f>
        <v>0</v>
      </c>
      <c r="R525" s="833">
        <v>0</v>
      </c>
      <c r="S525" s="834">
        <f t="shared" si="25"/>
        <v>0</v>
      </c>
      <c r="T525" s="835">
        <f>'Раздел 1'!R552</f>
        <v>0</v>
      </c>
      <c r="U525" s="836">
        <v>0</v>
      </c>
      <c r="V525" s="837">
        <f t="shared" si="26"/>
        <v>0</v>
      </c>
      <c r="W525" s="838"/>
      <c r="X525" s="839"/>
      <c r="Y525" s="840"/>
    </row>
    <row r="526" spans="1:25" s="841" customFormat="1" ht="24.75" customHeight="1" x14ac:dyDescent="0.25">
      <c r="A526" s="842" t="str">
        <f>'Раздел 1'!C553</f>
        <v>925</v>
      </c>
      <c r="B526" s="827" t="str">
        <f>'Раздел 1'!D553</f>
        <v>07</v>
      </c>
      <c r="C526" s="827" t="str">
        <f>'Раздел 1'!E553</f>
        <v>02</v>
      </c>
      <c r="D526" s="827" t="str">
        <f>'Раздел 1'!F553</f>
        <v>02</v>
      </c>
      <c r="E526" s="827" t="str">
        <f>'Раздел 1'!G553</f>
        <v>1</v>
      </c>
      <c r="F526" s="827" t="str">
        <f>'Раздел 1'!H553</f>
        <v>02</v>
      </c>
      <c r="G526" s="827" t="str">
        <f>'Раздел 1'!I553</f>
        <v>10200</v>
      </c>
      <c r="H526" s="828" t="str">
        <f>'Раздел 1'!J553</f>
        <v>244</v>
      </c>
      <c r="I526" s="829" t="str">
        <f>'Раздел 1'!K553</f>
        <v>228.00.00</v>
      </c>
      <c r="J526" s="829" t="str">
        <f>'Раздел 1'!L553</f>
        <v>000</v>
      </c>
      <c r="K526" s="829" t="str">
        <f>'Раздел 1'!M553</f>
        <v>00.00.00</v>
      </c>
      <c r="L526" s="829" t="str">
        <f>'Раздел 1'!N553</f>
        <v>020.00.0041</v>
      </c>
      <c r="M526" s="829" t="str">
        <f>'Раздел 1'!O553</f>
        <v>60.01.00</v>
      </c>
      <c r="N526" s="832">
        <f>'Раздел 1'!P553</f>
        <v>0</v>
      </c>
      <c r="O526" s="830">
        <v>0</v>
      </c>
      <c r="P526" s="831">
        <f t="shared" si="24"/>
        <v>0</v>
      </c>
      <c r="Q526" s="832">
        <f>'Раздел 1'!Q553</f>
        <v>0</v>
      </c>
      <c r="R526" s="833">
        <v>0</v>
      </c>
      <c r="S526" s="834">
        <f t="shared" si="25"/>
        <v>0</v>
      </c>
      <c r="T526" s="835">
        <f>'Раздел 1'!R553</f>
        <v>0</v>
      </c>
      <c r="U526" s="836">
        <v>0</v>
      </c>
      <c r="V526" s="837">
        <f t="shared" si="26"/>
        <v>0</v>
      </c>
      <c r="W526" s="838"/>
      <c r="X526" s="839"/>
      <c r="Y526" s="840"/>
    </row>
    <row r="527" spans="1:25" s="841" customFormat="1" ht="24.75" customHeight="1" x14ac:dyDescent="0.25">
      <c r="A527" s="842" t="str">
        <f>'Раздел 1'!C554</f>
        <v>925</v>
      </c>
      <c r="B527" s="827" t="str">
        <f>'Раздел 1'!D554</f>
        <v>07</v>
      </c>
      <c r="C527" s="827" t="str">
        <f>'Раздел 1'!E554</f>
        <v>02</v>
      </c>
      <c r="D527" s="827" t="str">
        <f>'Раздел 1'!F554</f>
        <v>06</v>
      </c>
      <c r="E527" s="827" t="str">
        <f>'Раздел 1'!G554</f>
        <v>2</v>
      </c>
      <c r="F527" s="827" t="str">
        <f>'Раздел 1'!H554</f>
        <v>01</v>
      </c>
      <c r="G527" s="827" t="str">
        <f>'Раздел 1'!I554</f>
        <v>S0460</v>
      </c>
      <c r="H527" s="828" t="str">
        <f>'Раздел 1'!J554</f>
        <v>243</v>
      </c>
      <c r="I527" s="829" t="str">
        <f>'Раздел 1'!K554</f>
        <v>228.00.00</v>
      </c>
      <c r="J527" s="829" t="str">
        <f>'Раздел 1'!L554</f>
        <v>000</v>
      </c>
      <c r="K527" s="829" t="str">
        <f>'Раздел 1'!M554</f>
        <v>00.00.00</v>
      </c>
      <c r="L527" s="829" t="str">
        <f>'Раздел 1'!N554</f>
        <v>060.00.0006</v>
      </c>
      <c r="M527" s="829" t="str">
        <f>'Раздел 1'!O554</f>
        <v>60.01.00</v>
      </c>
      <c r="N527" s="832">
        <f>'Раздел 1'!P554</f>
        <v>0</v>
      </c>
      <c r="O527" s="830">
        <v>0</v>
      </c>
      <c r="P527" s="831">
        <f t="shared" si="24"/>
        <v>0</v>
      </c>
      <c r="Q527" s="832">
        <f>'Раздел 1'!Q554</f>
        <v>0</v>
      </c>
      <c r="R527" s="833">
        <v>0</v>
      </c>
      <c r="S527" s="834">
        <f t="shared" si="25"/>
        <v>0</v>
      </c>
      <c r="T527" s="835">
        <f>'Раздел 1'!R554</f>
        <v>0</v>
      </c>
      <c r="U527" s="836">
        <v>0</v>
      </c>
      <c r="V527" s="837">
        <f t="shared" si="26"/>
        <v>0</v>
      </c>
      <c r="W527" s="838"/>
      <c r="X527" s="839"/>
      <c r="Y527" s="840"/>
    </row>
    <row r="528" spans="1:25" s="841" customFormat="1" ht="24.75" customHeight="1" x14ac:dyDescent="0.25">
      <c r="A528" s="842" t="str">
        <f>'Раздел 1'!C555</f>
        <v>925</v>
      </c>
      <c r="B528" s="827" t="str">
        <f>'Раздел 1'!D555</f>
        <v>07</v>
      </c>
      <c r="C528" s="827" t="str">
        <f>'Раздел 1'!E555</f>
        <v>02</v>
      </c>
      <c r="D528" s="827" t="str">
        <f>'Раздел 1'!F555</f>
        <v>02</v>
      </c>
      <c r="E528" s="827" t="str">
        <f>'Раздел 1'!G555</f>
        <v>3</v>
      </c>
      <c r="F528" s="827" t="str">
        <f>'Раздел 1'!H555</f>
        <v>01</v>
      </c>
      <c r="G528" s="827" t="str">
        <f>'Раздел 1'!I555</f>
        <v>62500</v>
      </c>
      <c r="H528" s="828" t="str">
        <f>'Раздел 1'!J555</f>
        <v>244</v>
      </c>
      <c r="I528" s="829" t="str">
        <f>'Раздел 1'!K555</f>
        <v>228.00.00</v>
      </c>
      <c r="J528" s="829" t="str">
        <f>'Раздел 1'!L555</f>
        <v>000</v>
      </c>
      <c r="K528" s="829" t="str">
        <f>'Раздел 1'!M555</f>
        <v>00.00.00</v>
      </c>
      <c r="L528" s="829" t="str">
        <f>'Раздел 1'!N555</f>
        <v>500.02.0003</v>
      </c>
      <c r="M528" s="829" t="str">
        <f>'Раздел 1'!O555</f>
        <v>60.03.00</v>
      </c>
      <c r="N528" s="832">
        <f>'Раздел 1'!P555</f>
        <v>0</v>
      </c>
      <c r="O528" s="830">
        <v>0</v>
      </c>
      <c r="P528" s="831">
        <f t="shared" si="24"/>
        <v>0</v>
      </c>
      <c r="Q528" s="832">
        <f>'Раздел 1'!Q555</f>
        <v>0</v>
      </c>
      <c r="R528" s="833">
        <v>0</v>
      </c>
      <c r="S528" s="834">
        <f t="shared" si="25"/>
        <v>0</v>
      </c>
      <c r="T528" s="835">
        <f>'Раздел 1'!R555</f>
        <v>0</v>
      </c>
      <c r="U528" s="836">
        <v>0</v>
      </c>
      <c r="V528" s="837">
        <f t="shared" si="26"/>
        <v>0</v>
      </c>
      <c r="W528" s="838"/>
      <c r="X528" s="839"/>
      <c r="Y528" s="840"/>
    </row>
    <row r="529" spans="1:25" s="841" customFormat="1" ht="24.75" customHeight="1" x14ac:dyDescent="0.25">
      <c r="A529" s="842" t="str">
        <f>'Раздел 1'!C556</f>
        <v>925</v>
      </c>
      <c r="B529" s="827" t="str">
        <f>'Раздел 1'!D556</f>
        <v>07</v>
      </c>
      <c r="C529" s="827" t="str">
        <f>'Раздел 1'!E556</f>
        <v>02</v>
      </c>
      <c r="D529" s="827">
        <f>'Раздел 1'!F556</f>
        <v>0</v>
      </c>
      <c r="E529" s="827">
        <f>'Раздел 1'!G556</f>
        <v>0</v>
      </c>
      <c r="F529" s="827">
        <f>'Раздел 1'!H556</f>
        <v>0</v>
      </c>
      <c r="G529" s="827">
        <f>'Раздел 1'!I556</f>
        <v>0</v>
      </c>
      <c r="H529" s="828" t="str">
        <f>'Раздел 1'!J556</f>
        <v>244</v>
      </c>
      <c r="I529" s="829" t="str">
        <f>'Раздел 1'!K556</f>
        <v>228.00.00</v>
      </c>
      <c r="J529" s="829" t="str">
        <f>'Раздел 1'!L556</f>
        <v>000</v>
      </c>
      <c r="K529" s="829" t="str">
        <f>'Раздел 1'!M556</f>
        <v>00.00.00</v>
      </c>
      <c r="L529" s="829" t="str">
        <f>'Раздел 1'!N556</f>
        <v>500.02.ХХХ</v>
      </c>
      <c r="M529" s="829" t="str">
        <f>'Раздел 1'!O556</f>
        <v>60.03.00</v>
      </c>
      <c r="N529" s="832">
        <f>'Раздел 1'!P556</f>
        <v>0</v>
      </c>
      <c r="O529" s="830">
        <v>0</v>
      </c>
      <c r="P529" s="831">
        <f t="shared" si="24"/>
        <v>0</v>
      </c>
      <c r="Q529" s="832">
        <f>'Раздел 1'!Q556</f>
        <v>0</v>
      </c>
      <c r="R529" s="833">
        <v>0</v>
      </c>
      <c r="S529" s="834">
        <f t="shared" si="25"/>
        <v>0</v>
      </c>
      <c r="T529" s="835">
        <f>'Раздел 1'!R556</f>
        <v>0</v>
      </c>
      <c r="U529" s="836">
        <v>0</v>
      </c>
      <c r="V529" s="837">
        <f t="shared" si="26"/>
        <v>0</v>
      </c>
      <c r="W529" s="838"/>
      <c r="X529" s="839"/>
      <c r="Y529" s="840"/>
    </row>
    <row r="530" spans="1:25" s="841" customFormat="1" ht="24.75" customHeight="1" x14ac:dyDescent="0.25">
      <c r="A530" s="842" t="str">
        <f>'Раздел 1'!C557</f>
        <v>925</v>
      </c>
      <c r="B530" s="827" t="str">
        <f>'Раздел 1'!D557</f>
        <v>07</v>
      </c>
      <c r="C530" s="827" t="str">
        <f>'Раздел 1'!E557</f>
        <v>02</v>
      </c>
      <c r="D530" s="827">
        <f>'Раздел 1'!F557</f>
        <v>0</v>
      </c>
      <c r="E530" s="827">
        <f>'Раздел 1'!G557</f>
        <v>0</v>
      </c>
      <c r="F530" s="827">
        <f>'Раздел 1'!H557</f>
        <v>0</v>
      </c>
      <c r="G530" s="827">
        <f>'Раздел 1'!I557</f>
        <v>0</v>
      </c>
      <c r="H530" s="828" t="str">
        <f>'Раздел 1'!J557</f>
        <v>244</v>
      </c>
      <c r="I530" s="829" t="str">
        <f>'Раздел 1'!K557</f>
        <v>228.00.00</v>
      </c>
      <c r="J530" s="829" t="str">
        <f>'Раздел 1'!L557</f>
        <v>000</v>
      </c>
      <c r="K530" s="829" t="str">
        <f>'Раздел 1'!M557</f>
        <v>00.00.00</v>
      </c>
      <c r="L530" s="829" t="str">
        <f>'Раздел 1'!N557</f>
        <v>500.02.ХХХ</v>
      </c>
      <c r="M530" s="829" t="str">
        <f>'Раздел 1'!O557</f>
        <v>60.03.00</v>
      </c>
      <c r="N530" s="832">
        <f>'Раздел 1'!P557</f>
        <v>0</v>
      </c>
      <c r="O530" s="830">
        <v>0</v>
      </c>
      <c r="P530" s="831">
        <f t="shared" si="24"/>
        <v>0</v>
      </c>
      <c r="Q530" s="832">
        <f>'Раздел 1'!Q557</f>
        <v>0</v>
      </c>
      <c r="R530" s="833">
        <v>0</v>
      </c>
      <c r="S530" s="834">
        <f t="shared" si="25"/>
        <v>0</v>
      </c>
      <c r="T530" s="835">
        <f>'Раздел 1'!R557</f>
        <v>0</v>
      </c>
      <c r="U530" s="836">
        <v>0</v>
      </c>
      <c r="V530" s="837">
        <f t="shared" si="26"/>
        <v>0</v>
      </c>
      <c r="W530" s="838"/>
      <c r="X530" s="839"/>
      <c r="Y530" s="840"/>
    </row>
    <row r="531" spans="1:25" s="841" customFormat="1" ht="24.75" customHeight="1" x14ac:dyDescent="0.25">
      <c r="A531" s="842" t="str">
        <f>'Раздел 1'!C558</f>
        <v>925</v>
      </c>
      <c r="B531" s="827" t="str">
        <f>'Раздел 1'!D558</f>
        <v>07</v>
      </c>
      <c r="C531" s="827" t="str">
        <f>'Раздел 1'!E558</f>
        <v>02</v>
      </c>
      <c r="D531" s="827">
        <f>'Раздел 1'!F558</f>
        <v>0</v>
      </c>
      <c r="E531" s="827">
        <f>'Раздел 1'!G558</f>
        <v>0</v>
      </c>
      <c r="F531" s="827">
        <f>'Раздел 1'!H558</f>
        <v>0</v>
      </c>
      <c r="G531" s="827">
        <f>'Раздел 1'!I558</f>
        <v>0</v>
      </c>
      <c r="H531" s="828" t="str">
        <f>'Раздел 1'!J558</f>
        <v>244</v>
      </c>
      <c r="I531" s="829" t="str">
        <f>'Раздел 1'!K558</f>
        <v>228.00.00</v>
      </c>
      <c r="J531" s="829" t="str">
        <f>'Раздел 1'!L558</f>
        <v>000</v>
      </c>
      <c r="K531" s="829" t="str">
        <f>'Раздел 1'!M558</f>
        <v>00.00.00</v>
      </c>
      <c r="L531" s="829" t="str">
        <f>'Раздел 1'!N558</f>
        <v>500.02.ХХХ</v>
      </c>
      <c r="M531" s="829" t="str">
        <f>'Раздел 1'!O558</f>
        <v>60.03.00</v>
      </c>
      <c r="N531" s="832">
        <f>'Раздел 1'!P558</f>
        <v>0</v>
      </c>
      <c r="O531" s="830">
        <v>0</v>
      </c>
      <c r="P531" s="831">
        <f t="shared" si="24"/>
        <v>0</v>
      </c>
      <c r="Q531" s="832">
        <f>'Раздел 1'!Q558</f>
        <v>0</v>
      </c>
      <c r="R531" s="833">
        <v>0</v>
      </c>
      <c r="S531" s="834">
        <f t="shared" si="25"/>
        <v>0</v>
      </c>
      <c r="T531" s="835">
        <f>'Раздел 1'!R558</f>
        <v>0</v>
      </c>
      <c r="U531" s="836">
        <v>0</v>
      </c>
      <c r="V531" s="837">
        <f t="shared" si="26"/>
        <v>0</v>
      </c>
      <c r="W531" s="838"/>
      <c r="X531" s="839"/>
      <c r="Y531" s="840"/>
    </row>
    <row r="532" spans="1:25" s="841" customFormat="1" ht="24.75" customHeight="1" x14ac:dyDescent="0.25">
      <c r="A532" s="842" t="str">
        <f>'Раздел 1'!C559</f>
        <v>925</v>
      </c>
      <c r="B532" s="827" t="str">
        <f>'Раздел 1'!D559</f>
        <v>07</v>
      </c>
      <c r="C532" s="827" t="str">
        <f>'Раздел 1'!E559</f>
        <v>02</v>
      </c>
      <c r="D532" s="827" t="str">
        <f>'Раздел 1'!F559</f>
        <v>06</v>
      </c>
      <c r="E532" s="827" t="str">
        <f>'Раздел 1'!G559</f>
        <v>2</v>
      </c>
      <c r="F532" s="827" t="str">
        <f>'Раздел 1'!H559</f>
        <v>01</v>
      </c>
      <c r="G532" s="827" t="str">
        <f>'Раздел 1'!I559</f>
        <v>S0460</v>
      </c>
      <c r="H532" s="828" t="str">
        <f>'Раздел 1'!J559</f>
        <v>243</v>
      </c>
      <c r="I532" s="829" t="str">
        <f>'Раздел 1'!K559</f>
        <v>228.00.00</v>
      </c>
      <c r="J532" s="829" t="str">
        <f>'Раздел 1'!L559</f>
        <v>000</v>
      </c>
      <c r="K532" s="829" t="str">
        <f>'Раздел 1'!M559</f>
        <v>00.00.00</v>
      </c>
      <c r="L532" s="829" t="str">
        <f>'Раздел 1'!N559</f>
        <v>500.03.0002</v>
      </c>
      <c r="M532" s="829" t="str">
        <f>'Раздел 1'!O559</f>
        <v>60.03.00</v>
      </c>
      <c r="N532" s="832">
        <f>'Раздел 1'!P559</f>
        <v>0</v>
      </c>
      <c r="O532" s="830">
        <v>0</v>
      </c>
      <c r="P532" s="831">
        <f t="shared" si="24"/>
        <v>0</v>
      </c>
      <c r="Q532" s="832">
        <f>'Раздел 1'!Q559</f>
        <v>0</v>
      </c>
      <c r="R532" s="833">
        <v>0</v>
      </c>
      <c r="S532" s="834">
        <f t="shared" si="25"/>
        <v>0</v>
      </c>
      <c r="T532" s="835">
        <f>'Раздел 1'!R559</f>
        <v>0</v>
      </c>
      <c r="U532" s="836">
        <v>0</v>
      </c>
      <c r="V532" s="837">
        <f t="shared" si="26"/>
        <v>0</v>
      </c>
      <c r="W532" s="838"/>
      <c r="X532" s="839"/>
      <c r="Y532" s="840"/>
    </row>
    <row r="533" spans="1:25" s="841" customFormat="1" ht="24.75" customHeight="1" x14ac:dyDescent="0.25">
      <c r="A533" s="842" t="str">
        <f>'Раздел 1'!C560</f>
        <v>925</v>
      </c>
      <c r="B533" s="827" t="str">
        <f>'Раздел 1'!D560</f>
        <v>07</v>
      </c>
      <c r="C533" s="827" t="str">
        <f>'Раздел 1'!E560</f>
        <v>02</v>
      </c>
      <c r="D533" s="827">
        <f>'Раздел 1'!F560</f>
        <v>0</v>
      </c>
      <c r="E533" s="827">
        <f>'Раздел 1'!G560</f>
        <v>0</v>
      </c>
      <c r="F533" s="827">
        <f>'Раздел 1'!H560</f>
        <v>0</v>
      </c>
      <c r="G533" s="827">
        <f>'Раздел 1'!I560</f>
        <v>0</v>
      </c>
      <c r="H533" s="828" t="str">
        <f>'Раздел 1'!J560</f>
        <v>244</v>
      </c>
      <c r="I533" s="829" t="str">
        <f>'Раздел 1'!K560</f>
        <v>228.00.00</v>
      </c>
      <c r="J533" s="829" t="str">
        <f>'Раздел 1'!L560</f>
        <v>000</v>
      </c>
      <c r="K533" s="829" t="str">
        <f>'Раздел 1'!M560</f>
        <v>00.00.00</v>
      </c>
      <c r="L533" s="829" t="str">
        <f>'Раздел 1'!N560</f>
        <v>500.03.ХХХ</v>
      </c>
      <c r="M533" s="829" t="str">
        <f>'Раздел 1'!O560</f>
        <v>60.03.00</v>
      </c>
      <c r="N533" s="832">
        <f>'Раздел 1'!P560</f>
        <v>0</v>
      </c>
      <c r="O533" s="830">
        <v>0</v>
      </c>
      <c r="P533" s="831">
        <f t="shared" si="24"/>
        <v>0</v>
      </c>
      <c r="Q533" s="832">
        <f>'Раздел 1'!Q560</f>
        <v>0</v>
      </c>
      <c r="R533" s="833">
        <v>0</v>
      </c>
      <c r="S533" s="834">
        <f t="shared" si="25"/>
        <v>0</v>
      </c>
      <c r="T533" s="835">
        <f>'Раздел 1'!R560</f>
        <v>0</v>
      </c>
      <c r="U533" s="836">
        <v>0</v>
      </c>
      <c r="V533" s="837">
        <f t="shared" si="26"/>
        <v>0</v>
      </c>
      <c r="W533" s="838"/>
      <c r="X533" s="839"/>
      <c r="Y533" s="840"/>
    </row>
    <row r="534" spans="1:25" s="841" customFormat="1" ht="24.75" customHeight="1" x14ac:dyDescent="0.25">
      <c r="A534" s="842" t="str">
        <f>'Раздел 1'!C561</f>
        <v>925</v>
      </c>
      <c r="B534" s="827" t="str">
        <f>'Раздел 1'!D561</f>
        <v>07</v>
      </c>
      <c r="C534" s="827" t="str">
        <f>'Раздел 1'!E561</f>
        <v>02</v>
      </c>
      <c r="D534" s="827">
        <f>'Раздел 1'!F561</f>
        <v>0</v>
      </c>
      <c r="E534" s="827">
        <f>'Раздел 1'!G561</f>
        <v>0</v>
      </c>
      <c r="F534" s="827">
        <f>'Раздел 1'!H561</f>
        <v>0</v>
      </c>
      <c r="G534" s="827">
        <f>'Раздел 1'!I561</f>
        <v>0</v>
      </c>
      <c r="H534" s="828" t="str">
        <f>'Раздел 1'!J561</f>
        <v>244</v>
      </c>
      <c r="I534" s="829" t="str">
        <f>'Раздел 1'!K561</f>
        <v>228.00.00</v>
      </c>
      <c r="J534" s="829" t="str">
        <f>'Раздел 1'!L561</f>
        <v>000</v>
      </c>
      <c r="K534" s="829" t="str">
        <f>'Раздел 1'!M561</f>
        <v>00.00.00</v>
      </c>
      <c r="L534" s="829" t="str">
        <f>'Раздел 1'!N561</f>
        <v>500.03.ХХХ</v>
      </c>
      <c r="M534" s="829" t="str">
        <f>'Раздел 1'!O561</f>
        <v>60.03.00</v>
      </c>
      <c r="N534" s="832">
        <f>'Раздел 1'!P561</f>
        <v>0</v>
      </c>
      <c r="O534" s="830">
        <v>0</v>
      </c>
      <c r="P534" s="831">
        <f t="shared" si="24"/>
        <v>0</v>
      </c>
      <c r="Q534" s="832">
        <f>'Раздел 1'!Q561</f>
        <v>0</v>
      </c>
      <c r="R534" s="833">
        <v>0</v>
      </c>
      <c r="S534" s="834">
        <f t="shared" si="25"/>
        <v>0</v>
      </c>
      <c r="T534" s="835">
        <f>'Раздел 1'!R561</f>
        <v>0</v>
      </c>
      <c r="U534" s="836">
        <v>0</v>
      </c>
      <c r="V534" s="837">
        <f t="shared" si="26"/>
        <v>0</v>
      </c>
      <c r="W534" s="838"/>
      <c r="X534" s="839"/>
      <c r="Y534" s="840"/>
    </row>
    <row r="535" spans="1:25" s="841" customFormat="1" ht="24.75" customHeight="1" x14ac:dyDescent="0.25">
      <c r="A535" s="842" t="str">
        <f>'Раздел 1'!C562</f>
        <v>925</v>
      </c>
      <c r="B535" s="827" t="str">
        <f>'Раздел 1'!D562</f>
        <v>07</v>
      </c>
      <c r="C535" s="827" t="str">
        <f>'Раздел 1'!E562</f>
        <v>02</v>
      </c>
      <c r="D535" s="827">
        <f>'Раздел 1'!F562</f>
        <v>0</v>
      </c>
      <c r="E535" s="827">
        <f>'Раздел 1'!G562</f>
        <v>0</v>
      </c>
      <c r="F535" s="827">
        <f>'Раздел 1'!H562</f>
        <v>0</v>
      </c>
      <c r="G535" s="827">
        <f>'Раздел 1'!I562</f>
        <v>0</v>
      </c>
      <c r="H535" s="828" t="str">
        <f>'Раздел 1'!J562</f>
        <v>244</v>
      </c>
      <c r="I535" s="829" t="str">
        <f>'Раздел 1'!K562</f>
        <v>228.00.00</v>
      </c>
      <c r="J535" s="829" t="str">
        <f>'Раздел 1'!L562</f>
        <v>000</v>
      </c>
      <c r="K535" s="829" t="str">
        <f>'Раздел 1'!M562</f>
        <v>00.00.00</v>
      </c>
      <c r="L535" s="829" t="str">
        <f>'Раздел 1'!N562</f>
        <v>500.03.ХХХ</v>
      </c>
      <c r="M535" s="829" t="str">
        <f>'Раздел 1'!O562</f>
        <v>60.03.00</v>
      </c>
      <c r="N535" s="832">
        <f>'Раздел 1'!P562</f>
        <v>0</v>
      </c>
      <c r="O535" s="830">
        <v>0</v>
      </c>
      <c r="P535" s="831">
        <f t="shared" si="24"/>
        <v>0</v>
      </c>
      <c r="Q535" s="832">
        <f>'Раздел 1'!Q562</f>
        <v>0</v>
      </c>
      <c r="R535" s="833">
        <v>0</v>
      </c>
      <c r="S535" s="834">
        <f t="shared" si="25"/>
        <v>0</v>
      </c>
      <c r="T535" s="835">
        <f>'Раздел 1'!R562</f>
        <v>0</v>
      </c>
      <c r="U535" s="836">
        <v>0</v>
      </c>
      <c r="V535" s="837">
        <f t="shared" si="26"/>
        <v>0</v>
      </c>
      <c r="W535" s="838"/>
      <c r="X535" s="839"/>
      <c r="Y535" s="840"/>
    </row>
    <row r="536" spans="1:25" s="841" customFormat="1" ht="24.75" customHeight="1" x14ac:dyDescent="0.25">
      <c r="A536" s="842" t="str">
        <f>'Раздел 1'!C563</f>
        <v>925</v>
      </c>
      <c r="B536" s="827" t="str">
        <f>'Раздел 1'!D563</f>
        <v>07</v>
      </c>
      <c r="C536" s="827" t="str">
        <f>'Раздел 1'!E563</f>
        <v>02</v>
      </c>
      <c r="D536" s="827">
        <f>'Раздел 1'!F563</f>
        <v>0</v>
      </c>
      <c r="E536" s="827">
        <f>'Раздел 1'!G563</f>
        <v>0</v>
      </c>
      <c r="F536" s="827">
        <f>'Раздел 1'!H563</f>
        <v>0</v>
      </c>
      <c r="G536" s="827">
        <f>'Раздел 1'!I563</f>
        <v>0</v>
      </c>
      <c r="H536" s="828" t="str">
        <f>'Раздел 1'!J563</f>
        <v>244</v>
      </c>
      <c r="I536" s="829" t="str">
        <f>'Раздел 1'!K563</f>
        <v>228.00.00</v>
      </c>
      <c r="J536" s="829" t="str">
        <f>'Раздел 1'!L563</f>
        <v>000</v>
      </c>
      <c r="K536" s="829" t="str">
        <f>'Раздел 1'!M563</f>
        <v>00.00.00</v>
      </c>
      <c r="L536" s="829" t="str">
        <f>'Раздел 1'!N563</f>
        <v>500.03.ХХХ</v>
      </c>
      <c r="M536" s="829" t="str">
        <f>'Раздел 1'!O563</f>
        <v>60.03.00</v>
      </c>
      <c r="N536" s="832">
        <f>'Раздел 1'!P563</f>
        <v>0</v>
      </c>
      <c r="O536" s="830">
        <v>0</v>
      </c>
      <c r="P536" s="831">
        <f t="shared" si="24"/>
        <v>0</v>
      </c>
      <c r="Q536" s="832">
        <f>'Раздел 1'!Q563</f>
        <v>0</v>
      </c>
      <c r="R536" s="833">
        <v>0</v>
      </c>
      <c r="S536" s="834">
        <f t="shared" si="25"/>
        <v>0</v>
      </c>
      <c r="T536" s="835">
        <f>'Раздел 1'!R563</f>
        <v>0</v>
      </c>
      <c r="U536" s="836">
        <v>0</v>
      </c>
      <c r="V536" s="837">
        <f t="shared" si="26"/>
        <v>0</v>
      </c>
      <c r="W536" s="838"/>
      <c r="X536" s="839"/>
      <c r="Y536" s="840"/>
    </row>
    <row r="537" spans="1:25" s="841" customFormat="1" ht="24.75" customHeight="1" x14ac:dyDescent="0.25">
      <c r="A537" s="842" t="str">
        <f>'Раздел 1'!C564</f>
        <v>925</v>
      </c>
      <c r="B537" s="827" t="str">
        <f>'Раздел 1'!D564</f>
        <v>07</v>
      </c>
      <c r="C537" s="827" t="str">
        <f>'Раздел 1'!E564</f>
        <v>02</v>
      </c>
      <c r="D537" s="827" t="str">
        <f>'Раздел 1'!F564</f>
        <v>02</v>
      </c>
      <c r="E537" s="827" t="str">
        <f>'Раздел 1'!G564</f>
        <v>1</v>
      </c>
      <c r="F537" s="827" t="str">
        <f>'Раздел 1'!H564</f>
        <v>02</v>
      </c>
      <c r="G537" s="827" t="str">
        <f>'Раздел 1'!I564</f>
        <v>00590</v>
      </c>
      <c r="H537" s="828" t="str">
        <f>'Раздел 1'!J564</f>
        <v>244</v>
      </c>
      <c r="I537" s="829" t="str">
        <f>'Раздел 1'!K564</f>
        <v>310.00.00</v>
      </c>
      <c r="J537" s="829" t="str">
        <f>'Раздел 1'!L564</f>
        <v>000</v>
      </c>
      <c r="K537" s="829" t="str">
        <f>'Раздел 1'!M564</f>
        <v>00.00.00</v>
      </c>
      <c r="L537" s="829" t="str">
        <f>'Раздел 1'!N564</f>
        <v>х</v>
      </c>
      <c r="M537" s="829" t="str">
        <f>'Раздел 1'!O564</f>
        <v>20.00.02</v>
      </c>
      <c r="N537" s="832">
        <f>'Раздел 1'!P564</f>
        <v>23466</v>
      </c>
      <c r="O537" s="830">
        <v>23466</v>
      </c>
      <c r="P537" s="831">
        <f t="shared" si="24"/>
        <v>0</v>
      </c>
      <c r="Q537" s="832">
        <f>'Раздел 1'!Q564</f>
        <v>0</v>
      </c>
      <c r="R537" s="833">
        <v>0</v>
      </c>
      <c r="S537" s="834">
        <f t="shared" si="25"/>
        <v>0</v>
      </c>
      <c r="T537" s="835">
        <f>'Раздел 1'!R564</f>
        <v>0</v>
      </c>
      <c r="U537" s="836">
        <v>0</v>
      </c>
      <c r="V537" s="837">
        <f t="shared" si="26"/>
        <v>0</v>
      </c>
      <c r="W537" s="838"/>
      <c r="X537" s="839"/>
      <c r="Y537" s="840"/>
    </row>
    <row r="538" spans="1:25" s="841" customFormat="1" ht="24.75" customHeight="1" x14ac:dyDescent="0.25">
      <c r="A538" s="842" t="str">
        <f>'Раздел 1'!C565</f>
        <v>925</v>
      </c>
      <c r="B538" s="827" t="str">
        <f>'Раздел 1'!D565</f>
        <v>07</v>
      </c>
      <c r="C538" s="827" t="str">
        <f>'Раздел 1'!E565</f>
        <v>02</v>
      </c>
      <c r="D538" s="827" t="str">
        <f>'Раздел 1'!F565</f>
        <v>02</v>
      </c>
      <c r="E538" s="827" t="str">
        <f>'Раздел 1'!G565</f>
        <v>1</v>
      </c>
      <c r="F538" s="827" t="str">
        <f>'Раздел 1'!H565</f>
        <v>02</v>
      </c>
      <c r="G538" s="827" t="str">
        <f>'Раздел 1'!I565</f>
        <v>00590</v>
      </c>
      <c r="H538" s="828" t="str">
        <f>'Раздел 1'!J565</f>
        <v>244</v>
      </c>
      <c r="I538" s="829" t="str">
        <f>'Раздел 1'!K565</f>
        <v>310.00.00</v>
      </c>
      <c r="J538" s="829" t="str">
        <f>'Раздел 1'!L565</f>
        <v>001</v>
      </c>
      <c r="K538" s="829" t="str">
        <f>'Раздел 1'!M565</f>
        <v>00.00.00</v>
      </c>
      <c r="L538" s="829" t="str">
        <f>'Раздел 1'!N565</f>
        <v>х</v>
      </c>
      <c r="M538" s="829" t="str">
        <f>'Раздел 1'!O565</f>
        <v>20.00.02</v>
      </c>
      <c r="N538" s="832">
        <f>'Раздел 1'!P565</f>
        <v>0</v>
      </c>
      <c r="O538" s="830">
        <v>0</v>
      </c>
      <c r="P538" s="831">
        <f t="shared" si="24"/>
        <v>0</v>
      </c>
      <c r="Q538" s="832">
        <f>'Раздел 1'!Q565</f>
        <v>0</v>
      </c>
      <c r="R538" s="833">
        <v>0</v>
      </c>
      <c r="S538" s="834">
        <f t="shared" si="25"/>
        <v>0</v>
      </c>
      <c r="T538" s="835">
        <f>'Раздел 1'!R565</f>
        <v>0</v>
      </c>
      <c r="U538" s="836">
        <v>0</v>
      </c>
      <c r="V538" s="837">
        <f t="shared" si="26"/>
        <v>0</v>
      </c>
      <c r="W538" s="838"/>
      <c r="X538" s="839"/>
      <c r="Y538" s="840"/>
    </row>
    <row r="539" spans="1:25" s="841" customFormat="1" ht="24.75" customHeight="1" x14ac:dyDescent="0.25">
      <c r="A539" s="842" t="str">
        <f>'Раздел 1'!C566</f>
        <v>925</v>
      </c>
      <c r="B539" s="827" t="str">
        <f>'Раздел 1'!D566</f>
        <v>07</v>
      </c>
      <c r="C539" s="827" t="str">
        <f>'Раздел 1'!E566</f>
        <v>02</v>
      </c>
      <c r="D539" s="827" t="str">
        <f>'Раздел 1'!F566</f>
        <v>02</v>
      </c>
      <c r="E539" s="827" t="str">
        <f>'Раздел 1'!G566</f>
        <v>1</v>
      </c>
      <c r="F539" s="827" t="str">
        <f>'Раздел 1'!H566</f>
        <v>02</v>
      </c>
      <c r="G539" s="827" t="str">
        <f>'Раздел 1'!I566</f>
        <v>00590</v>
      </c>
      <c r="H539" s="828" t="str">
        <f>'Раздел 1'!J566</f>
        <v>244</v>
      </c>
      <c r="I539" s="829" t="str">
        <f>'Раздел 1'!K566</f>
        <v>310.00.00</v>
      </c>
      <c r="J539" s="829" t="str">
        <f>'Раздел 1'!L566</f>
        <v>001</v>
      </c>
      <c r="K539" s="829" t="str">
        <f>'Раздел 1'!M566</f>
        <v>00.00.00</v>
      </c>
      <c r="L539" s="829" t="str">
        <f>'Раздел 1'!N566</f>
        <v>х</v>
      </c>
      <c r="M539" s="829" t="str">
        <f>'Раздел 1'!O566</f>
        <v>20.00.04</v>
      </c>
      <c r="N539" s="832">
        <f>'Раздел 1'!P566</f>
        <v>0</v>
      </c>
      <c r="O539" s="830">
        <v>0</v>
      </c>
      <c r="P539" s="831">
        <f t="shared" si="24"/>
        <v>0</v>
      </c>
      <c r="Q539" s="832">
        <f>'Раздел 1'!Q566</f>
        <v>0</v>
      </c>
      <c r="R539" s="833">
        <v>0</v>
      </c>
      <c r="S539" s="834">
        <f t="shared" si="25"/>
        <v>0</v>
      </c>
      <c r="T539" s="835">
        <f>'Раздел 1'!R566</f>
        <v>0</v>
      </c>
      <c r="U539" s="836">
        <v>0</v>
      </c>
      <c r="V539" s="837">
        <f t="shared" si="26"/>
        <v>0</v>
      </c>
      <c r="W539" s="838"/>
      <c r="X539" s="839"/>
      <c r="Y539" s="840"/>
    </row>
    <row r="540" spans="1:25" s="841" customFormat="1" ht="24.75" customHeight="1" x14ac:dyDescent="0.25">
      <c r="A540" s="842" t="str">
        <f>'Раздел 1'!C567</f>
        <v>925</v>
      </c>
      <c r="B540" s="827" t="str">
        <f>'Раздел 1'!D567</f>
        <v>07</v>
      </c>
      <c r="C540" s="827" t="str">
        <f>'Раздел 1'!E567</f>
        <v>02</v>
      </c>
      <c r="D540" s="827" t="str">
        <f>'Раздел 1'!F567</f>
        <v>02</v>
      </c>
      <c r="E540" s="827" t="str">
        <f>'Раздел 1'!G567</f>
        <v>1</v>
      </c>
      <c r="F540" s="827" t="str">
        <f>'Раздел 1'!H567</f>
        <v>02</v>
      </c>
      <c r="G540" s="827" t="str">
        <f>'Раздел 1'!I567</f>
        <v>00590</v>
      </c>
      <c r="H540" s="828" t="str">
        <f>'Раздел 1'!J567</f>
        <v>244</v>
      </c>
      <c r="I540" s="829" t="str">
        <f>'Раздел 1'!K567</f>
        <v>310.00.00</v>
      </c>
      <c r="J540" s="829" t="str">
        <f>'Раздел 1'!L567</f>
        <v>000</v>
      </c>
      <c r="K540" s="829" t="str">
        <f>'Раздел 1'!M567</f>
        <v>00.00.00</v>
      </c>
      <c r="L540" s="829" t="str">
        <f>'Раздел 1'!N567</f>
        <v>х</v>
      </c>
      <c r="M540" s="829" t="str">
        <f>'Раздел 1'!O567</f>
        <v>20.00.04</v>
      </c>
      <c r="N540" s="832">
        <f>'Раздел 1'!P567</f>
        <v>0</v>
      </c>
      <c r="O540" s="830">
        <v>0</v>
      </c>
      <c r="P540" s="831">
        <f t="shared" si="24"/>
        <v>0</v>
      </c>
      <c r="Q540" s="832">
        <f>'Раздел 1'!Q567</f>
        <v>0</v>
      </c>
      <c r="R540" s="833">
        <v>0</v>
      </c>
      <c r="S540" s="834">
        <f t="shared" si="25"/>
        <v>0</v>
      </c>
      <c r="T540" s="835">
        <f>'Раздел 1'!R567</f>
        <v>0</v>
      </c>
      <c r="U540" s="836">
        <v>0</v>
      </c>
      <c r="V540" s="837">
        <f t="shared" si="26"/>
        <v>0</v>
      </c>
      <c r="W540" s="838"/>
      <c r="X540" s="839"/>
      <c r="Y540" s="840"/>
    </row>
    <row r="541" spans="1:25" s="841" customFormat="1" ht="24.75" customHeight="1" x14ac:dyDescent="0.25">
      <c r="A541" s="842" t="str">
        <f>'Раздел 1'!C568</f>
        <v>925</v>
      </c>
      <c r="B541" s="827" t="str">
        <f>'Раздел 1'!D568</f>
        <v>07</v>
      </c>
      <c r="C541" s="827" t="str">
        <f>'Раздел 1'!E568</f>
        <v>02</v>
      </c>
      <c r="D541" s="827" t="str">
        <f>'Раздел 1'!F568</f>
        <v>02</v>
      </c>
      <c r="E541" s="827" t="str">
        <f>'Раздел 1'!G568</f>
        <v>1</v>
      </c>
      <c r="F541" s="827" t="str">
        <f>'Раздел 1'!H568</f>
        <v>02</v>
      </c>
      <c r="G541" s="827" t="str">
        <f>'Раздел 1'!I568</f>
        <v>00590</v>
      </c>
      <c r="H541" s="828" t="str">
        <f>'Раздел 1'!J568</f>
        <v>244</v>
      </c>
      <c r="I541" s="829" t="str">
        <f>'Раздел 1'!K568</f>
        <v>310.00.00</v>
      </c>
      <c r="J541" s="829" t="str">
        <f>'Раздел 1'!L568</f>
        <v>000</v>
      </c>
      <c r="K541" s="829" t="str">
        <f>'Раздел 1'!M568</f>
        <v>00.00.00</v>
      </c>
      <c r="L541" s="829" t="str">
        <f>'Раздел 1'!N568</f>
        <v>001.04.0001</v>
      </c>
      <c r="M541" s="829" t="str">
        <f>'Раздел 1'!O568</f>
        <v>50.01.00</v>
      </c>
      <c r="N541" s="832">
        <f>'Раздел 1'!P568</f>
        <v>36256</v>
      </c>
      <c r="O541" s="830">
        <v>36256</v>
      </c>
      <c r="P541" s="831">
        <f t="shared" si="24"/>
        <v>0</v>
      </c>
      <c r="Q541" s="832">
        <f>'Раздел 1'!Q568</f>
        <v>0</v>
      </c>
      <c r="R541" s="833">
        <v>0</v>
      </c>
      <c r="S541" s="834">
        <f t="shared" si="25"/>
        <v>0</v>
      </c>
      <c r="T541" s="835">
        <f>'Раздел 1'!R568</f>
        <v>0</v>
      </c>
      <c r="U541" s="836">
        <v>0</v>
      </c>
      <c r="V541" s="837">
        <f t="shared" si="26"/>
        <v>0</v>
      </c>
      <c r="W541" s="838"/>
      <c r="X541" s="839"/>
      <c r="Y541" s="840"/>
    </row>
    <row r="542" spans="1:25" s="841" customFormat="1" ht="24.75" customHeight="1" x14ac:dyDescent="0.25">
      <c r="A542" s="842" t="str">
        <f>'Раздел 1'!C569</f>
        <v>925</v>
      </c>
      <c r="B542" s="827" t="str">
        <f>'Раздел 1'!D569</f>
        <v>07</v>
      </c>
      <c r="C542" s="827" t="str">
        <f>'Раздел 1'!E569</f>
        <v>02</v>
      </c>
      <c r="D542" s="827" t="str">
        <f>'Раздел 1'!F569</f>
        <v>02</v>
      </c>
      <c r="E542" s="827" t="str">
        <f>'Раздел 1'!G569</f>
        <v>1</v>
      </c>
      <c r="F542" s="827" t="str">
        <f>'Раздел 1'!H569</f>
        <v>02</v>
      </c>
      <c r="G542" s="827" t="str">
        <f>'Раздел 1'!I569</f>
        <v>00590</v>
      </c>
      <c r="H542" s="828" t="str">
        <f>'Раздел 1'!J569</f>
        <v>244</v>
      </c>
      <c r="I542" s="829" t="str">
        <f>'Раздел 1'!K569</f>
        <v>310.00.00</v>
      </c>
      <c r="J542" s="829" t="str">
        <f>'Раздел 1'!L569</f>
        <v>001</v>
      </c>
      <c r="K542" s="829" t="str">
        <f>'Раздел 1'!M569</f>
        <v>00.00.00</v>
      </c>
      <c r="L542" s="829" t="str">
        <f>'Раздел 1'!N569</f>
        <v>х</v>
      </c>
      <c r="M542" s="829" t="str">
        <f>'Раздел 1'!O569</f>
        <v>50.01.00</v>
      </c>
      <c r="N542" s="832">
        <f>'Раздел 1'!P569</f>
        <v>0</v>
      </c>
      <c r="O542" s="830">
        <v>0</v>
      </c>
      <c r="P542" s="831">
        <f t="shared" si="24"/>
        <v>0</v>
      </c>
      <c r="Q542" s="832">
        <f>'Раздел 1'!Q569</f>
        <v>0</v>
      </c>
      <c r="R542" s="833">
        <v>0</v>
      </c>
      <c r="S542" s="834">
        <f t="shared" si="25"/>
        <v>0</v>
      </c>
      <c r="T542" s="835">
        <f>'Раздел 1'!R569</f>
        <v>0</v>
      </c>
      <c r="U542" s="836">
        <v>0</v>
      </c>
      <c r="V542" s="837">
        <f t="shared" si="26"/>
        <v>0</v>
      </c>
      <c r="W542" s="838"/>
      <c r="X542" s="839"/>
      <c r="Y542" s="840"/>
    </row>
    <row r="543" spans="1:25" s="841" customFormat="1" ht="24.75" customHeight="1" x14ac:dyDescent="0.25">
      <c r="A543" s="842" t="str">
        <f>'Раздел 1'!C570</f>
        <v>925</v>
      </c>
      <c r="B543" s="827" t="str">
        <f>'Раздел 1'!D570</f>
        <v>07</v>
      </c>
      <c r="C543" s="827" t="str">
        <f>'Раздел 1'!E570</f>
        <v>02</v>
      </c>
      <c r="D543" s="827" t="str">
        <f>'Раздел 1'!F570</f>
        <v>02</v>
      </c>
      <c r="E543" s="827" t="str">
        <f>'Раздел 1'!G570</f>
        <v>1</v>
      </c>
      <c r="F543" s="827" t="str">
        <f>'Раздел 1'!H570</f>
        <v>02</v>
      </c>
      <c r="G543" s="827" t="str">
        <f>'Раздел 1'!I570</f>
        <v>60860</v>
      </c>
      <c r="H543" s="828" t="str">
        <f>'Раздел 1'!J570</f>
        <v>244</v>
      </c>
      <c r="I543" s="829" t="str">
        <f>'Раздел 1'!K570</f>
        <v>310.00.00</v>
      </c>
      <c r="J543" s="829" t="str">
        <f>'Раздел 1'!L570</f>
        <v>000</v>
      </c>
      <c r="K543" s="829" t="str">
        <f>'Раздел 1'!M570</f>
        <v>00.00.00</v>
      </c>
      <c r="L543" s="829" t="str">
        <f>'Раздел 1'!N570</f>
        <v>001.07.0002</v>
      </c>
      <c r="M543" s="829" t="str">
        <f>'Раздел 1'!O570</f>
        <v>50.03.00</v>
      </c>
      <c r="N543" s="832">
        <f>'Раздел 1'!P570</f>
        <v>384142</v>
      </c>
      <c r="O543" s="830">
        <v>384142</v>
      </c>
      <c r="P543" s="831">
        <f t="shared" si="24"/>
        <v>0</v>
      </c>
      <c r="Q543" s="832">
        <f>'Раздел 1'!Q570</f>
        <v>398842</v>
      </c>
      <c r="R543" s="833">
        <v>398842</v>
      </c>
      <c r="S543" s="834">
        <f t="shared" si="25"/>
        <v>0</v>
      </c>
      <c r="T543" s="835">
        <f>'Раздел 1'!R570</f>
        <v>398842</v>
      </c>
      <c r="U543" s="836">
        <v>398842</v>
      </c>
      <c r="V543" s="837">
        <f t="shared" si="26"/>
        <v>0</v>
      </c>
      <c r="W543" s="838"/>
      <c r="X543" s="839"/>
      <c r="Y543" s="840"/>
    </row>
    <row r="544" spans="1:25" s="841" customFormat="1" ht="24.75" customHeight="1" x14ac:dyDescent="0.25">
      <c r="A544" s="842" t="str">
        <f>'Раздел 1'!C571</f>
        <v>925</v>
      </c>
      <c r="B544" s="827" t="str">
        <f>'Раздел 1'!D571</f>
        <v>07</v>
      </c>
      <c r="C544" s="827" t="str">
        <f>'Раздел 1'!E571</f>
        <v>02</v>
      </c>
      <c r="D544" s="827" t="str">
        <f>'Раздел 1'!F571</f>
        <v>02</v>
      </c>
      <c r="E544" s="827" t="str">
        <f>'Раздел 1'!G571</f>
        <v>1</v>
      </c>
      <c r="F544" s="827" t="str">
        <f>'Раздел 1'!H571</f>
        <v>02</v>
      </c>
      <c r="G544" s="827" t="str">
        <f>'Раздел 1'!I571</f>
        <v>60860</v>
      </c>
      <c r="H544" s="828" t="str">
        <f>'Раздел 1'!J571</f>
        <v>244</v>
      </c>
      <c r="I544" s="829" t="str">
        <f>'Раздел 1'!K571</f>
        <v>310.00.00</v>
      </c>
      <c r="J544" s="829" t="str">
        <f>'Раздел 1'!L571</f>
        <v>001</v>
      </c>
      <c r="K544" s="829" t="str">
        <f>'Раздел 1'!M571</f>
        <v>00.00.00</v>
      </c>
      <c r="L544" s="829" t="str">
        <f>'Раздел 1'!N571</f>
        <v>х</v>
      </c>
      <c r="M544" s="829" t="str">
        <f>'Раздел 1'!O571</f>
        <v>50.03.00</v>
      </c>
      <c r="N544" s="832">
        <f>'Раздел 1'!P571</f>
        <v>0</v>
      </c>
      <c r="O544" s="830">
        <v>0</v>
      </c>
      <c r="P544" s="831">
        <f t="shared" si="24"/>
        <v>0</v>
      </c>
      <c r="Q544" s="832">
        <f>'Раздел 1'!Q571</f>
        <v>0</v>
      </c>
      <c r="R544" s="833">
        <v>0</v>
      </c>
      <c r="S544" s="834">
        <f t="shared" si="25"/>
        <v>0</v>
      </c>
      <c r="T544" s="835">
        <f>'Раздел 1'!R571</f>
        <v>0</v>
      </c>
      <c r="U544" s="836">
        <v>0</v>
      </c>
      <c r="V544" s="837">
        <f t="shared" si="26"/>
        <v>0</v>
      </c>
      <c r="W544" s="838"/>
      <c r="X544" s="839"/>
      <c r="Y544" s="840"/>
    </row>
    <row r="545" spans="1:25" s="841" customFormat="1" ht="24.75" customHeight="1" x14ac:dyDescent="0.25">
      <c r="A545" s="842" t="str">
        <f>'Раздел 1'!C572</f>
        <v>925</v>
      </c>
      <c r="B545" s="827" t="str">
        <f>'Раздел 1'!D572</f>
        <v>07</v>
      </c>
      <c r="C545" s="827" t="str">
        <f>'Раздел 1'!E572</f>
        <v>02</v>
      </c>
      <c r="D545" s="827">
        <f>'Раздел 1'!F572</f>
        <v>0</v>
      </c>
      <c r="E545" s="827">
        <f>'Раздел 1'!G572</f>
        <v>0</v>
      </c>
      <c r="F545" s="827">
        <f>'Раздел 1'!H572</f>
        <v>0</v>
      </c>
      <c r="G545" s="827">
        <f>'Раздел 1'!I572</f>
        <v>0</v>
      </c>
      <c r="H545" s="828" t="str">
        <f>'Раздел 1'!J572</f>
        <v>244</v>
      </c>
      <c r="I545" s="829" t="str">
        <f>'Раздел 1'!K572</f>
        <v>310.00.00</v>
      </c>
      <c r="J545" s="829" t="str">
        <f>'Раздел 1'!L572</f>
        <v>000</v>
      </c>
      <c r="K545" s="829" t="str">
        <f>'Раздел 1'!M572</f>
        <v>00.00.00</v>
      </c>
      <c r="L545" s="829" t="str">
        <f>'Раздел 1'!N572</f>
        <v>002.01.ХХХ</v>
      </c>
      <c r="M545" s="829" t="str">
        <f>'Раздел 1'!O572</f>
        <v>60.01.00</v>
      </c>
      <c r="N545" s="832">
        <f>'Раздел 1'!P572</f>
        <v>0</v>
      </c>
      <c r="O545" s="830">
        <v>0</v>
      </c>
      <c r="P545" s="831">
        <f t="shared" si="24"/>
        <v>0</v>
      </c>
      <c r="Q545" s="832">
        <f>'Раздел 1'!Q572</f>
        <v>0</v>
      </c>
      <c r="R545" s="833">
        <v>0</v>
      </c>
      <c r="S545" s="834">
        <f t="shared" si="25"/>
        <v>0</v>
      </c>
      <c r="T545" s="835">
        <f>'Раздел 1'!R572</f>
        <v>0</v>
      </c>
      <c r="U545" s="836">
        <v>0</v>
      </c>
      <c r="V545" s="837">
        <f t="shared" si="26"/>
        <v>0</v>
      </c>
      <c r="W545" s="838"/>
      <c r="X545" s="839"/>
      <c r="Y545" s="840"/>
    </row>
    <row r="546" spans="1:25" s="841" customFormat="1" ht="24.75" customHeight="1" x14ac:dyDescent="0.25">
      <c r="A546" s="842" t="str">
        <f>'Раздел 1'!C573</f>
        <v>925</v>
      </c>
      <c r="B546" s="827" t="str">
        <f>'Раздел 1'!D573</f>
        <v>07</v>
      </c>
      <c r="C546" s="827" t="str">
        <f>'Раздел 1'!E573</f>
        <v>02</v>
      </c>
      <c r="D546" s="827">
        <f>'Раздел 1'!F573</f>
        <v>0</v>
      </c>
      <c r="E546" s="827">
        <f>'Раздел 1'!G573</f>
        <v>0</v>
      </c>
      <c r="F546" s="827">
        <f>'Раздел 1'!H573</f>
        <v>0</v>
      </c>
      <c r="G546" s="827">
        <f>'Раздел 1'!I573</f>
        <v>0</v>
      </c>
      <c r="H546" s="828" t="str">
        <f>'Раздел 1'!J573</f>
        <v>244</v>
      </c>
      <c r="I546" s="829" t="str">
        <f>'Раздел 1'!K573</f>
        <v>310.00.00</v>
      </c>
      <c r="J546" s="829" t="str">
        <f>'Раздел 1'!L573</f>
        <v>000</v>
      </c>
      <c r="K546" s="829" t="str">
        <f>'Раздел 1'!M573</f>
        <v>00.00.00</v>
      </c>
      <c r="L546" s="829" t="str">
        <f>'Раздел 1'!N573</f>
        <v>002.01.ХХХ</v>
      </c>
      <c r="M546" s="829" t="str">
        <f>'Раздел 1'!O573</f>
        <v>60.01.00</v>
      </c>
      <c r="N546" s="832">
        <f>'Раздел 1'!P573</f>
        <v>0</v>
      </c>
      <c r="O546" s="830">
        <v>0</v>
      </c>
      <c r="P546" s="831">
        <f t="shared" si="24"/>
        <v>0</v>
      </c>
      <c r="Q546" s="832">
        <f>'Раздел 1'!Q573</f>
        <v>0</v>
      </c>
      <c r="R546" s="833">
        <v>0</v>
      </c>
      <c r="S546" s="834">
        <f t="shared" si="25"/>
        <v>0</v>
      </c>
      <c r="T546" s="835">
        <f>'Раздел 1'!R573</f>
        <v>0</v>
      </c>
      <c r="U546" s="836">
        <v>0</v>
      </c>
      <c r="V546" s="837">
        <f t="shared" si="26"/>
        <v>0</v>
      </c>
      <c r="W546" s="838"/>
      <c r="X546" s="839"/>
      <c r="Y546" s="840"/>
    </row>
    <row r="547" spans="1:25" s="841" customFormat="1" ht="24.75" customHeight="1" x14ac:dyDescent="0.25">
      <c r="A547" s="842" t="str">
        <f>'Раздел 1'!C574</f>
        <v>925</v>
      </c>
      <c r="B547" s="827" t="str">
        <f>'Раздел 1'!D574</f>
        <v>07</v>
      </c>
      <c r="C547" s="827" t="str">
        <f>'Раздел 1'!E574</f>
        <v>02</v>
      </c>
      <c r="D547" s="827">
        <f>'Раздел 1'!F574</f>
        <v>0</v>
      </c>
      <c r="E547" s="827">
        <f>'Раздел 1'!G574</f>
        <v>0</v>
      </c>
      <c r="F547" s="827">
        <f>'Раздел 1'!H574</f>
        <v>0</v>
      </c>
      <c r="G547" s="827">
        <f>'Раздел 1'!I574</f>
        <v>0</v>
      </c>
      <c r="H547" s="828" t="str">
        <f>'Раздел 1'!J574</f>
        <v>244</v>
      </c>
      <c r="I547" s="829" t="str">
        <f>'Раздел 1'!K574</f>
        <v>310.00.00</v>
      </c>
      <c r="J547" s="829" t="str">
        <f>'Раздел 1'!L574</f>
        <v>000</v>
      </c>
      <c r="K547" s="829" t="str">
        <f>'Раздел 1'!M574</f>
        <v>00.00.00</v>
      </c>
      <c r="L547" s="829" t="str">
        <f>'Раздел 1'!N574</f>
        <v>002.02.ХХХ</v>
      </c>
      <c r="M547" s="829" t="str">
        <f>'Раздел 1'!O574</f>
        <v>60.03.00</v>
      </c>
      <c r="N547" s="832">
        <f>'Раздел 1'!P574</f>
        <v>0</v>
      </c>
      <c r="O547" s="830">
        <v>0</v>
      </c>
      <c r="P547" s="831">
        <f t="shared" si="24"/>
        <v>0</v>
      </c>
      <c r="Q547" s="832">
        <f>'Раздел 1'!Q574</f>
        <v>0</v>
      </c>
      <c r="R547" s="833">
        <v>0</v>
      </c>
      <c r="S547" s="834">
        <f t="shared" si="25"/>
        <v>0</v>
      </c>
      <c r="T547" s="835">
        <f>'Раздел 1'!R574</f>
        <v>0</v>
      </c>
      <c r="U547" s="836">
        <v>0</v>
      </c>
      <c r="V547" s="837">
        <f t="shared" si="26"/>
        <v>0</v>
      </c>
      <c r="W547" s="838"/>
      <c r="X547" s="839"/>
      <c r="Y547" s="840"/>
    </row>
    <row r="548" spans="1:25" s="841" customFormat="1" ht="24.75" customHeight="1" x14ac:dyDescent="0.25">
      <c r="A548" s="842" t="str">
        <f>'Раздел 1'!C575</f>
        <v>925</v>
      </c>
      <c r="B548" s="827" t="str">
        <f>'Раздел 1'!D575</f>
        <v>07</v>
      </c>
      <c r="C548" s="827" t="str">
        <f>'Раздел 1'!E575</f>
        <v>02</v>
      </c>
      <c r="D548" s="827">
        <f>'Раздел 1'!F575</f>
        <v>0</v>
      </c>
      <c r="E548" s="827">
        <f>'Раздел 1'!G575</f>
        <v>0</v>
      </c>
      <c r="F548" s="827">
        <f>'Раздел 1'!H575</f>
        <v>0</v>
      </c>
      <c r="G548" s="827">
        <f>'Раздел 1'!I575</f>
        <v>0</v>
      </c>
      <c r="H548" s="828" t="str">
        <f>'Раздел 1'!J575</f>
        <v>244</v>
      </c>
      <c r="I548" s="829" t="str">
        <f>'Раздел 1'!K575</f>
        <v>310.00.00</v>
      </c>
      <c r="J548" s="829" t="str">
        <f>'Раздел 1'!L575</f>
        <v>000</v>
      </c>
      <c r="K548" s="829" t="str">
        <f>'Раздел 1'!M575</f>
        <v>00.00.00</v>
      </c>
      <c r="L548" s="829" t="str">
        <f>'Раздел 1'!N575</f>
        <v>002.02.ХХХ</v>
      </c>
      <c r="M548" s="829" t="str">
        <f>'Раздел 1'!O575</f>
        <v>60.03.00</v>
      </c>
      <c r="N548" s="832">
        <f>'Раздел 1'!P575</f>
        <v>0</v>
      </c>
      <c r="O548" s="830">
        <v>0</v>
      </c>
      <c r="P548" s="831">
        <f t="shared" si="24"/>
        <v>0</v>
      </c>
      <c r="Q548" s="832">
        <f>'Раздел 1'!Q575</f>
        <v>0</v>
      </c>
      <c r="R548" s="833">
        <v>0</v>
      </c>
      <c r="S548" s="834">
        <f t="shared" si="25"/>
        <v>0</v>
      </c>
      <c r="T548" s="835">
        <f>'Раздел 1'!R575</f>
        <v>0</v>
      </c>
      <c r="U548" s="836">
        <v>0</v>
      </c>
      <c r="V548" s="837">
        <f t="shared" si="26"/>
        <v>0</v>
      </c>
      <c r="W548" s="838"/>
      <c r="X548" s="839"/>
      <c r="Y548" s="840"/>
    </row>
    <row r="549" spans="1:25" s="841" customFormat="1" ht="24.75" customHeight="1" x14ac:dyDescent="0.25">
      <c r="A549" s="842" t="str">
        <f>'Раздел 1'!C576</f>
        <v>925</v>
      </c>
      <c r="B549" s="827" t="str">
        <f>'Раздел 1'!D576</f>
        <v>07</v>
      </c>
      <c r="C549" s="827" t="str">
        <f>'Раздел 1'!E576</f>
        <v>02</v>
      </c>
      <c r="D549" s="827" t="str">
        <f>'Раздел 1'!F576</f>
        <v>02</v>
      </c>
      <c r="E549" s="827" t="str">
        <f>'Раздел 1'!G576</f>
        <v>1</v>
      </c>
      <c r="F549" s="827" t="str">
        <f>'Раздел 1'!H576</f>
        <v>02</v>
      </c>
      <c r="G549" s="827" t="str">
        <f>'Раздел 1'!I576</f>
        <v>62980</v>
      </c>
      <c r="H549" s="828" t="str">
        <f>'Раздел 1'!J576</f>
        <v>244</v>
      </c>
      <c r="I549" s="829" t="str">
        <f>'Раздел 1'!K576</f>
        <v>310.00.00</v>
      </c>
      <c r="J549" s="829" t="str">
        <f>'Раздел 1'!L576</f>
        <v>000</v>
      </c>
      <c r="K549" s="829" t="str">
        <f>'Раздел 1'!M576</f>
        <v>00.00.00</v>
      </c>
      <c r="L549" s="829" t="str">
        <f>'Раздел 1'!N576</f>
        <v>005.00.0000</v>
      </c>
      <c r="M549" s="829" t="str">
        <f>'Раздел 1'!O576</f>
        <v>60.03.00</v>
      </c>
      <c r="N549" s="832">
        <f>'Раздел 1'!P576</f>
        <v>0</v>
      </c>
      <c r="O549" s="830">
        <v>0</v>
      </c>
      <c r="P549" s="831">
        <f t="shared" si="24"/>
        <v>0</v>
      </c>
      <c r="Q549" s="832">
        <f>'Раздел 1'!Q576</f>
        <v>0</v>
      </c>
      <c r="R549" s="833">
        <v>0</v>
      </c>
      <c r="S549" s="834">
        <f t="shared" si="25"/>
        <v>0</v>
      </c>
      <c r="T549" s="835">
        <f>'Раздел 1'!R576</f>
        <v>0</v>
      </c>
      <c r="U549" s="836">
        <v>0</v>
      </c>
      <c r="V549" s="837">
        <f t="shared" si="26"/>
        <v>0</v>
      </c>
      <c r="W549" s="838"/>
      <c r="X549" s="839"/>
      <c r="Y549" s="840"/>
    </row>
    <row r="550" spans="1:25" s="841" customFormat="1" ht="24.75" customHeight="1" x14ac:dyDescent="0.25">
      <c r="A550" s="842" t="str">
        <f>'Раздел 1'!C577</f>
        <v>925</v>
      </c>
      <c r="B550" s="827" t="str">
        <f>'Раздел 1'!D577</f>
        <v>07</v>
      </c>
      <c r="C550" s="827" t="str">
        <f>'Раздел 1'!E577</f>
        <v>02</v>
      </c>
      <c r="D550" s="827">
        <f>'Раздел 1'!F577</f>
        <v>0</v>
      </c>
      <c r="E550" s="827">
        <f>'Раздел 1'!G577</f>
        <v>0</v>
      </c>
      <c r="F550" s="827">
        <f>'Раздел 1'!H577</f>
        <v>0</v>
      </c>
      <c r="G550" s="827">
        <f>'Раздел 1'!I577</f>
        <v>0</v>
      </c>
      <c r="H550" s="828" t="str">
        <f>'Раздел 1'!J577</f>
        <v>244</v>
      </c>
      <c r="I550" s="829" t="str">
        <f>'Раздел 1'!K577</f>
        <v>310.00.00</v>
      </c>
      <c r="J550" s="829" t="str">
        <f>'Раздел 1'!L577</f>
        <v>000</v>
      </c>
      <c r="K550" s="829" t="str">
        <f>'Раздел 1'!M577</f>
        <v>00.00.00</v>
      </c>
      <c r="L550" s="829" t="str">
        <f>'Раздел 1'!N577</f>
        <v>008.01.ХХХ</v>
      </c>
      <c r="M550" s="829" t="str">
        <f>'Раздел 1'!O577</f>
        <v>60.01.00</v>
      </c>
      <c r="N550" s="832">
        <f>'Раздел 1'!P577</f>
        <v>0</v>
      </c>
      <c r="O550" s="830">
        <v>0</v>
      </c>
      <c r="P550" s="831">
        <f t="shared" si="24"/>
        <v>0</v>
      </c>
      <c r="Q550" s="832">
        <f>'Раздел 1'!Q577</f>
        <v>0</v>
      </c>
      <c r="R550" s="833">
        <v>0</v>
      </c>
      <c r="S550" s="834">
        <f t="shared" si="25"/>
        <v>0</v>
      </c>
      <c r="T550" s="835">
        <f>'Раздел 1'!R577</f>
        <v>0</v>
      </c>
      <c r="U550" s="836">
        <v>0</v>
      </c>
      <c r="V550" s="837">
        <f t="shared" si="26"/>
        <v>0</v>
      </c>
      <c r="W550" s="838"/>
      <c r="X550" s="839"/>
      <c r="Y550" s="840"/>
    </row>
    <row r="551" spans="1:25" s="841" customFormat="1" ht="24.75" customHeight="1" x14ac:dyDescent="0.25">
      <c r="A551" s="842" t="str">
        <f>'Раздел 1'!C578</f>
        <v>925</v>
      </c>
      <c r="B551" s="827" t="str">
        <f>'Раздел 1'!D578</f>
        <v>07</v>
      </c>
      <c r="C551" s="827" t="str">
        <f>'Раздел 1'!E578</f>
        <v>02</v>
      </c>
      <c r="D551" s="827" t="str">
        <f>'Раздел 1'!F578</f>
        <v>02</v>
      </c>
      <c r="E551" s="827" t="str">
        <f>'Раздел 1'!G578</f>
        <v>1</v>
      </c>
      <c r="F551" s="827" t="str">
        <f>'Раздел 1'!H578</f>
        <v>02</v>
      </c>
      <c r="G551" s="827" t="str">
        <f>'Раздел 1'!I578</f>
        <v>10200</v>
      </c>
      <c r="H551" s="828" t="str">
        <f>'Раздел 1'!J578</f>
        <v>244</v>
      </c>
      <c r="I551" s="829" t="str">
        <f>'Раздел 1'!K578</f>
        <v>310.00.00</v>
      </c>
      <c r="J551" s="829" t="str">
        <f>'Раздел 1'!L578</f>
        <v>000</v>
      </c>
      <c r="K551" s="829" t="str">
        <f>'Раздел 1'!M578</f>
        <v>00.00.00</v>
      </c>
      <c r="L551" s="829" t="str">
        <f>'Раздел 1'!N578</f>
        <v>020.00.0004</v>
      </c>
      <c r="M551" s="829" t="str">
        <f>'Раздел 1'!O578</f>
        <v>60.01.00</v>
      </c>
      <c r="N551" s="832">
        <f>'Раздел 1'!P578</f>
        <v>0</v>
      </c>
      <c r="O551" s="830">
        <v>0</v>
      </c>
      <c r="P551" s="831">
        <f t="shared" si="24"/>
        <v>0</v>
      </c>
      <c r="Q551" s="832">
        <f>'Раздел 1'!Q578</f>
        <v>0</v>
      </c>
      <c r="R551" s="833">
        <v>0</v>
      </c>
      <c r="S551" s="834">
        <f t="shared" si="25"/>
        <v>0</v>
      </c>
      <c r="T551" s="835">
        <f>'Раздел 1'!R578</f>
        <v>0</v>
      </c>
      <c r="U551" s="836">
        <v>0</v>
      </c>
      <c r="V551" s="837">
        <f t="shared" si="26"/>
        <v>0</v>
      </c>
      <c r="W551" s="838"/>
      <c r="X551" s="839"/>
      <c r="Y551" s="840"/>
    </row>
    <row r="552" spans="1:25" s="841" customFormat="1" ht="24.75" customHeight="1" x14ac:dyDescent="0.25">
      <c r="A552" s="842" t="str">
        <f>'Раздел 1'!C579</f>
        <v>925</v>
      </c>
      <c r="B552" s="827" t="str">
        <f>'Раздел 1'!D579</f>
        <v>07</v>
      </c>
      <c r="C552" s="827" t="str">
        <f>'Раздел 1'!E579</f>
        <v>02</v>
      </c>
      <c r="D552" s="827" t="str">
        <f>'Раздел 1'!F579</f>
        <v>02</v>
      </c>
      <c r="E552" s="827" t="str">
        <f>'Раздел 1'!G579</f>
        <v>1</v>
      </c>
      <c r="F552" s="827" t="str">
        <f>'Раздел 1'!H579</f>
        <v>E1</v>
      </c>
      <c r="G552" s="827" t="str">
        <f>'Раздел 1'!I579</f>
        <v>51690</v>
      </c>
      <c r="H552" s="828" t="str">
        <f>'Раздел 1'!J579</f>
        <v>244</v>
      </c>
      <c r="I552" s="829" t="str">
        <f>'Раздел 1'!K579</f>
        <v>310.00.00</v>
      </c>
      <c r="J552" s="829" t="str">
        <f>'Раздел 1'!L579</f>
        <v>000</v>
      </c>
      <c r="K552" s="829" t="str">
        <f>'Раздел 1'!M579</f>
        <v>00.00.00</v>
      </c>
      <c r="L552" s="829" t="str">
        <f>'Раздел 1'!N579</f>
        <v>020.00.0006</v>
      </c>
      <c r="M552" s="829" t="str">
        <f>'Раздел 1'!O579</f>
        <v>60.01.00</v>
      </c>
      <c r="N552" s="832">
        <f>'Раздел 1'!P579</f>
        <v>0</v>
      </c>
      <c r="O552" s="830">
        <v>0</v>
      </c>
      <c r="P552" s="831">
        <f t="shared" si="24"/>
        <v>0</v>
      </c>
      <c r="Q552" s="832">
        <f>'Раздел 1'!Q579</f>
        <v>0</v>
      </c>
      <c r="R552" s="833">
        <v>0</v>
      </c>
      <c r="S552" s="834">
        <f t="shared" si="25"/>
        <v>0</v>
      </c>
      <c r="T552" s="835">
        <f>'Раздел 1'!R579</f>
        <v>0</v>
      </c>
      <c r="U552" s="836">
        <v>0</v>
      </c>
      <c r="V552" s="837">
        <f t="shared" si="26"/>
        <v>0</v>
      </c>
      <c r="W552" s="838"/>
      <c r="X552" s="839"/>
      <c r="Y552" s="840"/>
    </row>
    <row r="553" spans="1:25" s="841" customFormat="1" ht="24.75" customHeight="1" x14ac:dyDescent="0.25">
      <c r="A553" s="842" t="str">
        <f>'Раздел 1'!C580</f>
        <v>925</v>
      </c>
      <c r="B553" s="827" t="str">
        <f>'Раздел 1'!D580</f>
        <v>07</v>
      </c>
      <c r="C553" s="827" t="str">
        <f>'Раздел 1'!E580</f>
        <v>02</v>
      </c>
      <c r="D553" s="827" t="str">
        <f>'Раздел 1'!F580</f>
        <v>02</v>
      </c>
      <c r="E553" s="827" t="str">
        <f>'Раздел 1'!G580</f>
        <v>1</v>
      </c>
      <c r="F553" s="827" t="str">
        <f>'Раздел 1'!H580</f>
        <v>02</v>
      </c>
      <c r="G553" s="827" t="str">
        <f>'Раздел 1'!I580</f>
        <v>10210</v>
      </c>
      <c r="H553" s="828" t="str">
        <f>'Раздел 1'!J580</f>
        <v>244</v>
      </c>
      <c r="I553" s="829" t="str">
        <f>'Раздел 1'!K580</f>
        <v>310.00.00</v>
      </c>
      <c r="J553" s="829" t="str">
        <f>'Раздел 1'!L580</f>
        <v>000</v>
      </c>
      <c r="K553" s="829" t="str">
        <f>'Раздел 1'!M580</f>
        <v>00.00.00</v>
      </c>
      <c r="L553" s="829" t="str">
        <f>'Раздел 1'!N580</f>
        <v>020.00.0010</v>
      </c>
      <c r="M553" s="829" t="str">
        <f>'Раздел 1'!O580</f>
        <v>60.01.00</v>
      </c>
      <c r="N553" s="832">
        <f>'Раздел 1'!P580</f>
        <v>0</v>
      </c>
      <c r="O553" s="830">
        <v>0</v>
      </c>
      <c r="P553" s="831">
        <f t="shared" si="24"/>
        <v>0</v>
      </c>
      <c r="Q553" s="832">
        <f>'Раздел 1'!Q580</f>
        <v>0</v>
      </c>
      <c r="R553" s="833">
        <v>0</v>
      </c>
      <c r="S553" s="834">
        <f t="shared" si="25"/>
        <v>0</v>
      </c>
      <c r="T553" s="835">
        <f>'Раздел 1'!R580</f>
        <v>0</v>
      </c>
      <c r="U553" s="836">
        <v>0</v>
      </c>
      <c r="V553" s="837">
        <f t="shared" si="26"/>
        <v>0</v>
      </c>
      <c r="W553" s="838"/>
      <c r="X553" s="839"/>
      <c r="Y553" s="840"/>
    </row>
    <row r="554" spans="1:25" s="841" customFormat="1" ht="24.75" customHeight="1" x14ac:dyDescent="0.25">
      <c r="A554" s="842" t="str">
        <f>'Раздел 1'!C581</f>
        <v>925</v>
      </c>
      <c r="B554" s="827" t="str">
        <f>'Раздел 1'!D581</f>
        <v>07</v>
      </c>
      <c r="C554" s="827" t="str">
        <f>'Раздел 1'!E581</f>
        <v>02</v>
      </c>
      <c r="D554" s="827" t="str">
        <f>'Раздел 1'!F581</f>
        <v>02</v>
      </c>
      <c r="E554" s="827" t="str">
        <f>'Раздел 1'!G581</f>
        <v>1</v>
      </c>
      <c r="F554" s="827" t="str">
        <f>'Раздел 1'!H581</f>
        <v>02</v>
      </c>
      <c r="G554" s="827" t="str">
        <f>'Раздел 1'!I581</f>
        <v>10210</v>
      </c>
      <c r="H554" s="828" t="str">
        <f>'Раздел 1'!J581</f>
        <v>244</v>
      </c>
      <c r="I554" s="829" t="str">
        <f>'Раздел 1'!K581</f>
        <v>310.00.00</v>
      </c>
      <c r="J554" s="829" t="str">
        <f>'Раздел 1'!L581</f>
        <v>000</v>
      </c>
      <c r="K554" s="829" t="str">
        <f>'Раздел 1'!M581</f>
        <v>00.00.00</v>
      </c>
      <c r="L554" s="829" t="str">
        <f>'Раздел 1'!N581</f>
        <v>020.00.0011</v>
      </c>
      <c r="M554" s="829" t="str">
        <f>'Раздел 1'!O581</f>
        <v>60.01.00</v>
      </c>
      <c r="N554" s="832">
        <f>'Раздел 1'!P581</f>
        <v>0</v>
      </c>
      <c r="O554" s="830">
        <v>0</v>
      </c>
      <c r="P554" s="831">
        <f t="shared" si="24"/>
        <v>0</v>
      </c>
      <c r="Q554" s="832">
        <f>'Раздел 1'!Q581</f>
        <v>0</v>
      </c>
      <c r="R554" s="833">
        <v>0</v>
      </c>
      <c r="S554" s="834">
        <f t="shared" si="25"/>
        <v>0</v>
      </c>
      <c r="T554" s="835">
        <f>'Раздел 1'!R581</f>
        <v>0</v>
      </c>
      <c r="U554" s="836">
        <v>0</v>
      </c>
      <c r="V554" s="837">
        <f t="shared" si="26"/>
        <v>0</v>
      </c>
      <c r="W554" s="838"/>
      <c r="X554" s="839"/>
      <c r="Y554" s="840"/>
    </row>
    <row r="555" spans="1:25" s="841" customFormat="1" ht="24.75" customHeight="1" x14ac:dyDescent="0.25">
      <c r="A555" s="842" t="str">
        <f>'Раздел 1'!C582</f>
        <v>925</v>
      </c>
      <c r="B555" s="827" t="str">
        <f>'Раздел 1'!D582</f>
        <v>07</v>
      </c>
      <c r="C555" s="827" t="str">
        <f>'Раздел 1'!E582</f>
        <v>02</v>
      </c>
      <c r="D555" s="827" t="str">
        <f>'Раздел 1'!F582</f>
        <v>02</v>
      </c>
      <c r="E555" s="827" t="str">
        <f>'Раздел 1'!G582</f>
        <v>1</v>
      </c>
      <c r="F555" s="827" t="str">
        <f>'Раздел 1'!H582</f>
        <v>R3</v>
      </c>
      <c r="G555" s="827" t="str">
        <f>'Раздел 1'!I582</f>
        <v>S2470</v>
      </c>
      <c r="H555" s="828" t="str">
        <f>'Раздел 1'!J582</f>
        <v>244</v>
      </c>
      <c r="I555" s="829" t="str">
        <f>'Раздел 1'!K582</f>
        <v>310.00.00</v>
      </c>
      <c r="J555" s="829" t="str">
        <f>'Раздел 1'!L582</f>
        <v>000</v>
      </c>
      <c r="K555" s="829" t="str">
        <f>'Раздел 1'!M582</f>
        <v>00.00.00</v>
      </c>
      <c r="L555" s="829" t="str">
        <f>'Раздел 1'!N582</f>
        <v>020.00.0013</v>
      </c>
      <c r="M555" s="829" t="str">
        <f>'Раздел 1'!O582</f>
        <v>60.01.00</v>
      </c>
      <c r="N555" s="832">
        <f>'Раздел 1'!P582</f>
        <v>0</v>
      </c>
      <c r="O555" s="830">
        <v>0</v>
      </c>
      <c r="P555" s="831">
        <f t="shared" si="24"/>
        <v>0</v>
      </c>
      <c r="Q555" s="832">
        <f>'Раздел 1'!Q582</f>
        <v>0</v>
      </c>
      <c r="R555" s="833">
        <v>0</v>
      </c>
      <c r="S555" s="834">
        <f t="shared" si="25"/>
        <v>0</v>
      </c>
      <c r="T555" s="835">
        <f>'Раздел 1'!R582</f>
        <v>0</v>
      </c>
      <c r="U555" s="836">
        <v>0</v>
      </c>
      <c r="V555" s="837">
        <f t="shared" si="26"/>
        <v>0</v>
      </c>
      <c r="W555" s="838"/>
      <c r="X555" s="839"/>
      <c r="Y555" s="840"/>
    </row>
    <row r="556" spans="1:25" s="841" customFormat="1" ht="24.75" customHeight="1" x14ac:dyDescent="0.25">
      <c r="A556" s="842" t="str">
        <f>'Раздел 1'!C583</f>
        <v>925</v>
      </c>
      <c r="B556" s="827" t="str">
        <f>'Раздел 1'!D583</f>
        <v>07</v>
      </c>
      <c r="C556" s="827" t="str">
        <f>'Раздел 1'!E583</f>
        <v>02</v>
      </c>
      <c r="D556" s="827">
        <f>'Раздел 1'!F583</f>
        <v>0</v>
      </c>
      <c r="E556" s="827">
        <f>'Раздел 1'!G583</f>
        <v>0</v>
      </c>
      <c r="F556" s="827">
        <f>'Раздел 1'!H583</f>
        <v>0</v>
      </c>
      <c r="G556" s="827">
        <f>'Раздел 1'!I583</f>
        <v>0</v>
      </c>
      <c r="H556" s="828" t="str">
        <f>'Раздел 1'!J583</f>
        <v>244</v>
      </c>
      <c r="I556" s="829" t="str">
        <f>'Раздел 1'!K583</f>
        <v>310.00.00</v>
      </c>
      <c r="J556" s="829" t="str">
        <f>'Раздел 1'!L583</f>
        <v>000</v>
      </c>
      <c r="K556" s="829" t="str">
        <f>'Раздел 1'!M583</f>
        <v>00.00.00</v>
      </c>
      <c r="L556" s="829" t="str">
        <f>'Раздел 1'!N583</f>
        <v>020.00.0018</v>
      </c>
      <c r="M556" s="829" t="str">
        <f>'Раздел 1'!O583</f>
        <v>60.01.00</v>
      </c>
      <c r="N556" s="832">
        <f>'Раздел 1'!P583</f>
        <v>0</v>
      </c>
      <c r="O556" s="830">
        <v>0</v>
      </c>
      <c r="P556" s="831">
        <f t="shared" si="24"/>
        <v>0</v>
      </c>
      <c r="Q556" s="832">
        <f>'Раздел 1'!Q583</f>
        <v>0</v>
      </c>
      <c r="R556" s="833">
        <v>0</v>
      </c>
      <c r="S556" s="834">
        <f t="shared" si="25"/>
        <v>0</v>
      </c>
      <c r="T556" s="835">
        <f>'Раздел 1'!R583</f>
        <v>0</v>
      </c>
      <c r="U556" s="836">
        <v>0</v>
      </c>
      <c r="V556" s="837">
        <f t="shared" si="26"/>
        <v>0</v>
      </c>
      <c r="W556" s="838"/>
      <c r="X556" s="839"/>
      <c r="Y556" s="840"/>
    </row>
    <row r="557" spans="1:25" s="841" customFormat="1" ht="24.75" customHeight="1" x14ac:dyDescent="0.25">
      <c r="A557" s="842" t="str">
        <f>'Раздел 1'!C584</f>
        <v>925</v>
      </c>
      <c r="B557" s="827" t="str">
        <f>'Раздел 1'!D584</f>
        <v>07</v>
      </c>
      <c r="C557" s="827" t="str">
        <f>'Раздел 1'!E584</f>
        <v>02</v>
      </c>
      <c r="D557" s="827" t="str">
        <f>'Раздел 1'!F584</f>
        <v>02</v>
      </c>
      <c r="E557" s="827" t="str">
        <f>'Раздел 1'!G584</f>
        <v>1</v>
      </c>
      <c r="F557" s="827" t="str">
        <f>'Раздел 1'!H584</f>
        <v>02</v>
      </c>
      <c r="G557" s="827" t="str">
        <f>'Раздел 1'!I584</f>
        <v>10210</v>
      </c>
      <c r="H557" s="828" t="str">
        <f>'Раздел 1'!J584</f>
        <v>244</v>
      </c>
      <c r="I557" s="829" t="str">
        <f>'Раздел 1'!K584</f>
        <v>310.00.00</v>
      </c>
      <c r="J557" s="829" t="str">
        <f>'Раздел 1'!L584</f>
        <v>000</v>
      </c>
      <c r="K557" s="829" t="str">
        <f>'Раздел 1'!M584</f>
        <v>00.00.00</v>
      </c>
      <c r="L557" s="829" t="str">
        <f>'Раздел 1'!N584</f>
        <v>020.00.0032</v>
      </c>
      <c r="M557" s="829" t="str">
        <f>'Раздел 1'!O584</f>
        <v>60.01.00</v>
      </c>
      <c r="N557" s="832">
        <f>'Раздел 1'!P584</f>
        <v>0</v>
      </c>
      <c r="O557" s="830">
        <v>0</v>
      </c>
      <c r="P557" s="831">
        <f t="shared" si="24"/>
        <v>0</v>
      </c>
      <c r="Q557" s="832">
        <f>'Раздел 1'!Q584</f>
        <v>0</v>
      </c>
      <c r="R557" s="833">
        <v>0</v>
      </c>
      <c r="S557" s="834">
        <f t="shared" si="25"/>
        <v>0</v>
      </c>
      <c r="T557" s="835">
        <f>'Раздел 1'!R584</f>
        <v>0</v>
      </c>
      <c r="U557" s="836">
        <v>0</v>
      </c>
      <c r="V557" s="837">
        <f t="shared" si="26"/>
        <v>0</v>
      </c>
      <c r="W557" s="838"/>
      <c r="X557" s="839"/>
      <c r="Y557" s="840"/>
    </row>
    <row r="558" spans="1:25" s="841" customFormat="1" ht="24.75" customHeight="1" x14ac:dyDescent="0.25">
      <c r="A558" s="842" t="str">
        <f>'Раздел 1'!C585</f>
        <v>925</v>
      </c>
      <c r="B558" s="827" t="str">
        <f>'Раздел 1'!D585</f>
        <v>07</v>
      </c>
      <c r="C558" s="827" t="str">
        <f>'Раздел 1'!E585</f>
        <v>02</v>
      </c>
      <c r="D558" s="827" t="str">
        <f>'Раздел 1'!F585</f>
        <v>02</v>
      </c>
      <c r="E558" s="827" t="str">
        <f>'Раздел 1'!G585</f>
        <v>1</v>
      </c>
      <c r="F558" s="827" t="str">
        <f>'Раздел 1'!H585</f>
        <v>02</v>
      </c>
      <c r="G558" s="827" t="str">
        <f>'Раздел 1'!I585</f>
        <v>10210</v>
      </c>
      <c r="H558" s="828" t="str">
        <f>'Раздел 1'!J585</f>
        <v>244</v>
      </c>
      <c r="I558" s="829" t="str">
        <f>'Раздел 1'!K585</f>
        <v>310.00.00</v>
      </c>
      <c r="J558" s="829" t="str">
        <f>'Раздел 1'!L585</f>
        <v>000</v>
      </c>
      <c r="K558" s="829" t="str">
        <f>'Раздел 1'!M585</f>
        <v>00.00.00</v>
      </c>
      <c r="L558" s="829" t="str">
        <f>'Раздел 1'!N585</f>
        <v>020.00.0035</v>
      </c>
      <c r="M558" s="829" t="str">
        <f>'Раздел 1'!O585</f>
        <v>60.01.00</v>
      </c>
      <c r="N558" s="832">
        <f>'Раздел 1'!P585</f>
        <v>0</v>
      </c>
      <c r="O558" s="830">
        <v>0</v>
      </c>
      <c r="P558" s="831">
        <f t="shared" si="24"/>
        <v>0</v>
      </c>
      <c r="Q558" s="832">
        <f>'Раздел 1'!Q585</f>
        <v>0</v>
      </c>
      <c r="R558" s="833">
        <v>0</v>
      </c>
      <c r="S558" s="834">
        <f t="shared" si="25"/>
        <v>0</v>
      </c>
      <c r="T558" s="835">
        <f>'Раздел 1'!R585</f>
        <v>0</v>
      </c>
      <c r="U558" s="836">
        <v>0</v>
      </c>
      <c r="V558" s="837">
        <f t="shared" si="26"/>
        <v>0</v>
      </c>
      <c r="W558" s="838"/>
      <c r="X558" s="839"/>
      <c r="Y558" s="840"/>
    </row>
    <row r="559" spans="1:25" s="841" customFormat="1" ht="24.75" customHeight="1" x14ac:dyDescent="0.25">
      <c r="A559" s="842" t="str">
        <f>'Раздел 1'!C586</f>
        <v>925</v>
      </c>
      <c r="B559" s="827" t="str">
        <f>'Раздел 1'!D586</f>
        <v>07</v>
      </c>
      <c r="C559" s="827" t="str">
        <f>'Раздел 1'!E586</f>
        <v>02</v>
      </c>
      <c r="D559" s="827" t="str">
        <f>'Раздел 1'!F586</f>
        <v>02</v>
      </c>
      <c r="E559" s="827" t="str">
        <f>'Раздел 1'!G586</f>
        <v>1</v>
      </c>
      <c r="F559" s="827" t="str">
        <f>'Раздел 1'!H586</f>
        <v>02</v>
      </c>
      <c r="G559" s="827" t="str">
        <f>'Раздел 1'!I586</f>
        <v>10200</v>
      </c>
      <c r="H559" s="828" t="str">
        <f>'Раздел 1'!J586</f>
        <v>244</v>
      </c>
      <c r="I559" s="829" t="str">
        <f>'Раздел 1'!K586</f>
        <v>310.00.00</v>
      </c>
      <c r="J559" s="829" t="str">
        <f>'Раздел 1'!L586</f>
        <v>000</v>
      </c>
      <c r="K559" s="829" t="str">
        <f>'Раздел 1'!M586</f>
        <v>00.00.00</v>
      </c>
      <c r="L559" s="829" t="str">
        <f>'Раздел 1'!N586</f>
        <v>020.00.0036</v>
      </c>
      <c r="M559" s="829" t="str">
        <f>'Раздел 1'!O586</f>
        <v>60.01.00</v>
      </c>
      <c r="N559" s="832">
        <f>'Раздел 1'!P586</f>
        <v>0</v>
      </c>
      <c r="O559" s="830">
        <v>0</v>
      </c>
      <c r="P559" s="831">
        <f t="shared" si="24"/>
        <v>0</v>
      </c>
      <c r="Q559" s="832">
        <f>'Раздел 1'!Q586</f>
        <v>0</v>
      </c>
      <c r="R559" s="833">
        <v>0</v>
      </c>
      <c r="S559" s="834">
        <f t="shared" si="25"/>
        <v>0</v>
      </c>
      <c r="T559" s="835">
        <f>'Раздел 1'!R586</f>
        <v>0</v>
      </c>
      <c r="U559" s="836">
        <v>0</v>
      </c>
      <c r="V559" s="837">
        <f t="shared" si="26"/>
        <v>0</v>
      </c>
      <c r="W559" s="838"/>
      <c r="X559" s="839"/>
      <c r="Y559" s="840"/>
    </row>
    <row r="560" spans="1:25" s="841" customFormat="1" ht="24.75" customHeight="1" x14ac:dyDescent="0.25">
      <c r="A560" s="842" t="str">
        <f>'Раздел 1'!C587</f>
        <v>925</v>
      </c>
      <c r="B560" s="827" t="str">
        <f>'Раздел 1'!D587</f>
        <v>07</v>
      </c>
      <c r="C560" s="827" t="str">
        <f>'Раздел 1'!E587</f>
        <v>02</v>
      </c>
      <c r="D560" s="827" t="str">
        <f>'Раздел 1'!F587</f>
        <v>02</v>
      </c>
      <c r="E560" s="827" t="str">
        <f>'Раздел 1'!G587</f>
        <v>1</v>
      </c>
      <c r="F560" s="827" t="str">
        <f>'Раздел 1'!H587</f>
        <v>02</v>
      </c>
      <c r="G560" s="827" t="str">
        <f>'Раздел 1'!I587</f>
        <v>10200</v>
      </c>
      <c r="H560" s="828" t="str">
        <f>'Раздел 1'!J587</f>
        <v>244</v>
      </c>
      <c r="I560" s="829" t="str">
        <f>'Раздел 1'!K587</f>
        <v>310.00.00</v>
      </c>
      <c r="J560" s="829" t="str">
        <f>'Раздел 1'!L587</f>
        <v>000</v>
      </c>
      <c r="K560" s="829" t="str">
        <f>'Раздел 1'!M587</f>
        <v>00.00.00</v>
      </c>
      <c r="L560" s="829" t="str">
        <f>'Раздел 1'!N587</f>
        <v>020.00.0038</v>
      </c>
      <c r="M560" s="829" t="str">
        <f>'Раздел 1'!O587</f>
        <v>60.01.00</v>
      </c>
      <c r="N560" s="832">
        <f>'Раздел 1'!P587</f>
        <v>0</v>
      </c>
      <c r="O560" s="830">
        <v>0</v>
      </c>
      <c r="P560" s="831">
        <f t="shared" si="24"/>
        <v>0</v>
      </c>
      <c r="Q560" s="832">
        <f>'Раздел 1'!Q587</f>
        <v>0</v>
      </c>
      <c r="R560" s="833">
        <v>0</v>
      </c>
      <c r="S560" s="834">
        <f t="shared" si="25"/>
        <v>0</v>
      </c>
      <c r="T560" s="835">
        <f>'Раздел 1'!R587</f>
        <v>0</v>
      </c>
      <c r="U560" s="836">
        <v>0</v>
      </c>
      <c r="V560" s="837">
        <f t="shared" si="26"/>
        <v>0</v>
      </c>
      <c r="W560" s="838"/>
      <c r="X560" s="839"/>
      <c r="Y560" s="840"/>
    </row>
    <row r="561" spans="1:25" s="841" customFormat="1" ht="24.75" customHeight="1" x14ac:dyDescent="0.25">
      <c r="A561" s="842" t="str">
        <f>'Раздел 1'!C588</f>
        <v>925</v>
      </c>
      <c r="B561" s="827" t="str">
        <f>'Раздел 1'!D588</f>
        <v>07</v>
      </c>
      <c r="C561" s="827" t="str">
        <f>'Раздел 1'!E588</f>
        <v>02</v>
      </c>
      <c r="D561" s="827" t="str">
        <f>'Раздел 1'!F588</f>
        <v>02</v>
      </c>
      <c r="E561" s="827" t="str">
        <f>'Раздел 1'!G588</f>
        <v>1</v>
      </c>
      <c r="F561" s="827" t="str">
        <f>'Раздел 1'!H588</f>
        <v>02</v>
      </c>
      <c r="G561" s="827" t="str">
        <f>'Раздел 1'!I588</f>
        <v>10210</v>
      </c>
      <c r="H561" s="828" t="str">
        <f>'Раздел 1'!J588</f>
        <v>244</v>
      </c>
      <c r="I561" s="829" t="str">
        <f>'Раздел 1'!K588</f>
        <v>310.00.00</v>
      </c>
      <c r="J561" s="829" t="str">
        <f>'Раздел 1'!L588</f>
        <v>000</v>
      </c>
      <c r="K561" s="829" t="str">
        <f>'Раздел 1'!M588</f>
        <v>00.00.00</v>
      </c>
      <c r="L561" s="829" t="str">
        <f>'Раздел 1'!N588</f>
        <v>020.00.0043</v>
      </c>
      <c r="M561" s="829" t="str">
        <f>'Раздел 1'!O588</f>
        <v>60.01.00</v>
      </c>
      <c r="N561" s="832">
        <f>'Раздел 1'!P588</f>
        <v>0</v>
      </c>
      <c r="O561" s="830">
        <v>0</v>
      </c>
      <c r="P561" s="831">
        <f t="shared" si="24"/>
        <v>0</v>
      </c>
      <c r="Q561" s="832">
        <f>'Раздел 1'!Q588</f>
        <v>0</v>
      </c>
      <c r="R561" s="833">
        <v>0</v>
      </c>
      <c r="S561" s="834">
        <f t="shared" si="25"/>
        <v>0</v>
      </c>
      <c r="T561" s="835">
        <f>'Раздел 1'!R588</f>
        <v>0</v>
      </c>
      <c r="U561" s="836">
        <v>0</v>
      </c>
      <c r="V561" s="837">
        <f t="shared" si="26"/>
        <v>0</v>
      </c>
      <c r="W561" s="838"/>
      <c r="X561" s="839"/>
      <c r="Y561" s="840"/>
    </row>
    <row r="562" spans="1:25" s="841" customFormat="1" ht="24.75" customHeight="1" x14ac:dyDescent="0.25">
      <c r="A562" s="842" t="str">
        <f>'Раздел 1'!C589</f>
        <v>925</v>
      </c>
      <c r="B562" s="827" t="str">
        <f>'Раздел 1'!D589</f>
        <v>07</v>
      </c>
      <c r="C562" s="827" t="str">
        <f>'Раздел 1'!E589</f>
        <v>02</v>
      </c>
      <c r="D562" s="827">
        <f>'Раздел 1'!F589</f>
        <v>0</v>
      </c>
      <c r="E562" s="827">
        <f>'Раздел 1'!G589</f>
        <v>0</v>
      </c>
      <c r="F562" s="827">
        <f>'Раздел 1'!H589</f>
        <v>0</v>
      </c>
      <c r="G562" s="827">
        <f>'Раздел 1'!I589</f>
        <v>0</v>
      </c>
      <c r="H562" s="828" t="str">
        <f>'Раздел 1'!J589</f>
        <v>244</v>
      </c>
      <c r="I562" s="829" t="str">
        <f>'Раздел 1'!K589</f>
        <v>310.00.00</v>
      </c>
      <c r="J562" s="829" t="str">
        <f>'Раздел 1'!L589</f>
        <v>000</v>
      </c>
      <c r="K562" s="829" t="str">
        <f>'Раздел 1'!M589</f>
        <v>00.00.00</v>
      </c>
      <c r="L562" s="829" t="str">
        <f>'Раздел 1'!N589</f>
        <v>200.Х.ХХХ</v>
      </c>
      <c r="M562" s="829" t="str">
        <f>'Раздел 1'!O589</f>
        <v>60.03.00</v>
      </c>
      <c r="N562" s="832">
        <f>'Раздел 1'!P589</f>
        <v>0</v>
      </c>
      <c r="O562" s="830">
        <v>0</v>
      </c>
      <c r="P562" s="831">
        <f t="shared" si="24"/>
        <v>0</v>
      </c>
      <c r="Q562" s="832">
        <f>'Раздел 1'!Q589</f>
        <v>0</v>
      </c>
      <c r="R562" s="833">
        <v>0</v>
      </c>
      <c r="S562" s="834">
        <f t="shared" si="25"/>
        <v>0</v>
      </c>
      <c r="T562" s="835">
        <f>'Раздел 1'!R589</f>
        <v>0</v>
      </c>
      <c r="U562" s="836">
        <v>0</v>
      </c>
      <c r="V562" s="837">
        <f t="shared" si="26"/>
        <v>0</v>
      </c>
      <c r="W562" s="838"/>
      <c r="X562" s="839"/>
      <c r="Y562" s="840"/>
    </row>
    <row r="563" spans="1:25" s="841" customFormat="1" ht="24.75" customHeight="1" x14ac:dyDescent="0.25">
      <c r="A563" s="842" t="str">
        <f>'Раздел 1'!C590</f>
        <v>925</v>
      </c>
      <c r="B563" s="827" t="str">
        <f>'Раздел 1'!D590</f>
        <v>07</v>
      </c>
      <c r="C563" s="827" t="str">
        <f>'Раздел 1'!E590</f>
        <v>02</v>
      </c>
      <c r="D563" s="827" t="str">
        <f>'Раздел 1'!F590</f>
        <v>02</v>
      </c>
      <c r="E563" s="827" t="str">
        <f>'Раздел 1'!G590</f>
        <v>1</v>
      </c>
      <c r="F563" s="827" t="str">
        <f>'Раздел 1'!H590</f>
        <v>E1</v>
      </c>
      <c r="G563" s="827" t="str">
        <f>'Раздел 1'!I590</f>
        <v>51690</v>
      </c>
      <c r="H563" s="828" t="str">
        <f>'Раздел 1'!J590</f>
        <v>244</v>
      </c>
      <c r="I563" s="829" t="str">
        <f>'Раздел 1'!K590</f>
        <v>310.00.00</v>
      </c>
      <c r="J563" s="829" t="str">
        <f>'Раздел 1'!L590</f>
        <v>000</v>
      </c>
      <c r="K563" s="829" t="str">
        <f>'Раздел 1'!M590</f>
        <v>00.00.00</v>
      </c>
      <c r="L563" s="829" t="str">
        <f>'Раздел 1'!N590</f>
        <v>500.02.0002</v>
      </c>
      <c r="M563" s="829" t="str">
        <f>'Раздел 1'!O590</f>
        <v>60.02.00</v>
      </c>
      <c r="N563" s="832">
        <f>'Раздел 1'!P590</f>
        <v>0</v>
      </c>
      <c r="O563" s="830">
        <v>0</v>
      </c>
      <c r="P563" s="831">
        <f t="shared" si="24"/>
        <v>0</v>
      </c>
      <c r="Q563" s="832">
        <f>'Раздел 1'!Q590</f>
        <v>0</v>
      </c>
      <c r="R563" s="833">
        <v>0</v>
      </c>
      <c r="S563" s="834">
        <f t="shared" si="25"/>
        <v>0</v>
      </c>
      <c r="T563" s="835">
        <f>'Раздел 1'!R590</f>
        <v>0</v>
      </c>
      <c r="U563" s="836">
        <v>0</v>
      </c>
      <c r="V563" s="837">
        <f t="shared" si="26"/>
        <v>0</v>
      </c>
      <c r="W563" s="838"/>
      <c r="X563" s="839"/>
      <c r="Y563" s="840"/>
    </row>
    <row r="564" spans="1:25" s="841" customFormat="1" ht="24.75" customHeight="1" x14ac:dyDescent="0.25">
      <c r="A564" s="842" t="str">
        <f>'Раздел 1'!C591</f>
        <v>925</v>
      </c>
      <c r="B564" s="827" t="str">
        <f>'Раздел 1'!D591</f>
        <v>07</v>
      </c>
      <c r="C564" s="827" t="str">
        <f>'Раздел 1'!E591</f>
        <v>02</v>
      </c>
      <c r="D564" s="827" t="str">
        <f>'Раздел 1'!F591</f>
        <v>02</v>
      </c>
      <c r="E564" s="827" t="str">
        <f>'Раздел 1'!G591</f>
        <v>1</v>
      </c>
      <c r="F564" s="827" t="str">
        <f>'Раздел 1'!H591</f>
        <v>E1</v>
      </c>
      <c r="G564" s="827" t="str">
        <f>'Раздел 1'!I591</f>
        <v>51690</v>
      </c>
      <c r="H564" s="828" t="str">
        <f>'Раздел 1'!J591</f>
        <v>244</v>
      </c>
      <c r="I564" s="829" t="str">
        <f>'Раздел 1'!K591</f>
        <v>310.00.00</v>
      </c>
      <c r="J564" s="829" t="str">
        <f>'Раздел 1'!L591</f>
        <v>000</v>
      </c>
      <c r="K564" s="829" t="str">
        <f>'Раздел 1'!M591</f>
        <v>00.00.00</v>
      </c>
      <c r="L564" s="829" t="str">
        <f>'Раздел 1'!N591</f>
        <v>500.02.0002</v>
      </c>
      <c r="M564" s="829" t="str">
        <f>'Раздел 1'!O591</f>
        <v>60.03.00</v>
      </c>
      <c r="N564" s="832">
        <f>'Раздел 1'!P591</f>
        <v>0</v>
      </c>
      <c r="O564" s="830">
        <v>0</v>
      </c>
      <c r="P564" s="831">
        <f t="shared" si="24"/>
        <v>0</v>
      </c>
      <c r="Q564" s="832">
        <f>'Раздел 1'!Q591</f>
        <v>0</v>
      </c>
      <c r="R564" s="833">
        <v>0</v>
      </c>
      <c r="S564" s="834">
        <f t="shared" si="25"/>
        <v>0</v>
      </c>
      <c r="T564" s="835">
        <f>'Раздел 1'!R591</f>
        <v>0</v>
      </c>
      <c r="U564" s="836">
        <v>0</v>
      </c>
      <c r="V564" s="837">
        <f t="shared" si="26"/>
        <v>0</v>
      </c>
      <c r="W564" s="838"/>
      <c r="X564" s="839"/>
      <c r="Y564" s="840"/>
    </row>
    <row r="565" spans="1:25" s="841" customFormat="1" ht="24.75" customHeight="1" x14ac:dyDescent="0.25">
      <c r="A565" s="842" t="str">
        <f>'Раздел 1'!C592</f>
        <v>925</v>
      </c>
      <c r="B565" s="827" t="str">
        <f>'Раздел 1'!D592</f>
        <v>07</v>
      </c>
      <c r="C565" s="827" t="str">
        <f>'Раздел 1'!E592</f>
        <v>02</v>
      </c>
      <c r="D565" s="827" t="str">
        <f>'Раздел 1'!F592</f>
        <v>02</v>
      </c>
      <c r="E565" s="827" t="str">
        <f>'Раздел 1'!G592</f>
        <v>3</v>
      </c>
      <c r="F565" s="827" t="str">
        <f>'Раздел 1'!H592</f>
        <v>01</v>
      </c>
      <c r="G565" s="827" t="str">
        <f>'Раздел 1'!I592</f>
        <v>62500</v>
      </c>
      <c r="H565" s="828" t="str">
        <f>'Раздел 1'!J592</f>
        <v>244</v>
      </c>
      <c r="I565" s="829" t="str">
        <f>'Раздел 1'!K592</f>
        <v>310.00.00</v>
      </c>
      <c r="J565" s="829" t="str">
        <f>'Раздел 1'!L592</f>
        <v>000</v>
      </c>
      <c r="K565" s="829" t="str">
        <f>'Раздел 1'!M592</f>
        <v>00.00.00</v>
      </c>
      <c r="L565" s="829" t="str">
        <f>'Раздел 1'!N592</f>
        <v>500.02.0003</v>
      </c>
      <c r="M565" s="829" t="str">
        <f>'Раздел 1'!O592</f>
        <v>60.03.00</v>
      </c>
      <c r="N565" s="832">
        <f>'Раздел 1'!P592</f>
        <v>0</v>
      </c>
      <c r="O565" s="830">
        <v>0</v>
      </c>
      <c r="P565" s="831">
        <f t="shared" si="24"/>
        <v>0</v>
      </c>
      <c r="Q565" s="832">
        <f>'Раздел 1'!Q592</f>
        <v>0</v>
      </c>
      <c r="R565" s="833">
        <v>0</v>
      </c>
      <c r="S565" s="834">
        <f t="shared" si="25"/>
        <v>0</v>
      </c>
      <c r="T565" s="835">
        <f>'Раздел 1'!R592</f>
        <v>0</v>
      </c>
      <c r="U565" s="836">
        <v>0</v>
      </c>
      <c r="V565" s="837">
        <f t="shared" si="26"/>
        <v>0</v>
      </c>
      <c r="W565" s="838"/>
      <c r="X565" s="839"/>
      <c r="Y565" s="840"/>
    </row>
    <row r="566" spans="1:25" s="841" customFormat="1" ht="24.75" customHeight="1" x14ac:dyDescent="0.25">
      <c r="A566" s="842" t="str">
        <f>'Раздел 1'!C593</f>
        <v>925</v>
      </c>
      <c r="B566" s="827" t="str">
        <f>'Раздел 1'!D593</f>
        <v>07</v>
      </c>
      <c r="C566" s="827" t="str">
        <f>'Раздел 1'!E593</f>
        <v>02</v>
      </c>
      <c r="D566" s="827">
        <f>'Раздел 1'!F593</f>
        <v>0</v>
      </c>
      <c r="E566" s="827">
        <f>'Раздел 1'!G593</f>
        <v>0</v>
      </c>
      <c r="F566" s="827">
        <f>'Раздел 1'!H593</f>
        <v>0</v>
      </c>
      <c r="G566" s="827">
        <f>'Раздел 1'!I593</f>
        <v>0</v>
      </c>
      <c r="H566" s="828" t="str">
        <f>'Раздел 1'!J593</f>
        <v>244</v>
      </c>
      <c r="I566" s="829" t="str">
        <f>'Раздел 1'!K593</f>
        <v>310.00.00</v>
      </c>
      <c r="J566" s="829" t="str">
        <f>'Раздел 1'!L593</f>
        <v>000</v>
      </c>
      <c r="K566" s="829" t="str">
        <f>'Раздел 1'!M593</f>
        <v>00.00.00</v>
      </c>
      <c r="L566" s="829" t="str">
        <f>'Раздел 1'!N593</f>
        <v>500.02.0004</v>
      </c>
      <c r="M566" s="829" t="str">
        <f>'Раздел 1'!O593</f>
        <v>60.03.00</v>
      </c>
      <c r="N566" s="832">
        <f>'Раздел 1'!P593</f>
        <v>0</v>
      </c>
      <c r="O566" s="830">
        <v>0</v>
      </c>
      <c r="P566" s="831">
        <f t="shared" si="24"/>
        <v>0</v>
      </c>
      <c r="Q566" s="832">
        <f>'Раздел 1'!Q593</f>
        <v>0</v>
      </c>
      <c r="R566" s="833">
        <v>0</v>
      </c>
      <c r="S566" s="834">
        <f t="shared" si="25"/>
        <v>0</v>
      </c>
      <c r="T566" s="835">
        <f>'Раздел 1'!R593</f>
        <v>0</v>
      </c>
      <c r="U566" s="836">
        <v>0</v>
      </c>
      <c r="V566" s="837">
        <f t="shared" si="26"/>
        <v>0</v>
      </c>
      <c r="W566" s="838"/>
      <c r="X566" s="839"/>
      <c r="Y566" s="840"/>
    </row>
    <row r="567" spans="1:25" s="841" customFormat="1" ht="24.75" customHeight="1" x14ac:dyDescent="0.25">
      <c r="A567" s="842" t="str">
        <f>'Раздел 1'!C594</f>
        <v>925</v>
      </c>
      <c r="B567" s="827" t="str">
        <f>'Раздел 1'!D594</f>
        <v>07</v>
      </c>
      <c r="C567" s="827" t="str">
        <f>'Раздел 1'!E594</f>
        <v>02</v>
      </c>
      <c r="D567" s="827">
        <f>'Раздел 1'!F594</f>
        <v>0</v>
      </c>
      <c r="E567" s="827">
        <f>'Раздел 1'!G594</f>
        <v>0</v>
      </c>
      <c r="F567" s="827">
        <f>'Раздел 1'!H594</f>
        <v>0</v>
      </c>
      <c r="G567" s="827">
        <f>'Раздел 1'!I594</f>
        <v>0</v>
      </c>
      <c r="H567" s="828" t="str">
        <f>'Раздел 1'!J594</f>
        <v>244</v>
      </c>
      <c r="I567" s="829" t="str">
        <f>'Раздел 1'!K594</f>
        <v>310.00.00</v>
      </c>
      <c r="J567" s="829" t="str">
        <f>'Раздел 1'!L594</f>
        <v>000</v>
      </c>
      <c r="K567" s="829" t="str">
        <f>'Раздел 1'!M594</f>
        <v>00.00.00</v>
      </c>
      <c r="L567" s="829" t="str">
        <f>'Раздел 1'!N594</f>
        <v>500.02.ХХХ</v>
      </c>
      <c r="M567" s="829" t="str">
        <f>'Раздел 1'!O594</f>
        <v>60.03.00</v>
      </c>
      <c r="N567" s="832">
        <f>'Раздел 1'!P594</f>
        <v>0</v>
      </c>
      <c r="O567" s="830">
        <v>0</v>
      </c>
      <c r="P567" s="831">
        <f t="shared" si="24"/>
        <v>0</v>
      </c>
      <c r="Q567" s="832">
        <f>'Раздел 1'!Q594</f>
        <v>0</v>
      </c>
      <c r="R567" s="833">
        <v>0</v>
      </c>
      <c r="S567" s="834">
        <f t="shared" si="25"/>
        <v>0</v>
      </c>
      <c r="T567" s="835">
        <f>'Раздел 1'!R594</f>
        <v>0</v>
      </c>
      <c r="U567" s="836">
        <v>0</v>
      </c>
      <c r="V567" s="837">
        <f t="shared" si="26"/>
        <v>0</v>
      </c>
      <c r="W567" s="838"/>
      <c r="X567" s="839"/>
      <c r="Y567" s="840"/>
    </row>
    <row r="568" spans="1:25" s="841" customFormat="1" ht="24.75" customHeight="1" x14ac:dyDescent="0.25">
      <c r="A568" s="842" t="str">
        <f>'Раздел 1'!C595</f>
        <v>925</v>
      </c>
      <c r="B568" s="827" t="str">
        <f>'Раздел 1'!D595</f>
        <v>07</v>
      </c>
      <c r="C568" s="827" t="str">
        <f>'Раздел 1'!E595</f>
        <v>02</v>
      </c>
      <c r="D568" s="827">
        <f>'Раздел 1'!F595</f>
        <v>0</v>
      </c>
      <c r="E568" s="827">
        <f>'Раздел 1'!G595</f>
        <v>0</v>
      </c>
      <c r="F568" s="827">
        <f>'Раздел 1'!H595</f>
        <v>0</v>
      </c>
      <c r="G568" s="827">
        <f>'Раздел 1'!I595</f>
        <v>0</v>
      </c>
      <c r="H568" s="828" t="str">
        <f>'Раздел 1'!J595</f>
        <v>244</v>
      </c>
      <c r="I568" s="829" t="str">
        <f>'Раздел 1'!K595</f>
        <v>310.00.00</v>
      </c>
      <c r="J568" s="829" t="str">
        <f>'Раздел 1'!L595</f>
        <v>000</v>
      </c>
      <c r="K568" s="829" t="str">
        <f>'Раздел 1'!M595</f>
        <v>00.00.00</v>
      </c>
      <c r="L568" s="829" t="str">
        <f>'Раздел 1'!N595</f>
        <v>500.02.ХХХ</v>
      </c>
      <c r="M568" s="829" t="str">
        <f>'Раздел 1'!O595</f>
        <v>60.03.00</v>
      </c>
      <c r="N568" s="832">
        <f>'Раздел 1'!P595</f>
        <v>0</v>
      </c>
      <c r="O568" s="830">
        <v>0</v>
      </c>
      <c r="P568" s="831">
        <f t="shared" si="24"/>
        <v>0</v>
      </c>
      <c r="Q568" s="832">
        <f>'Раздел 1'!Q595</f>
        <v>0</v>
      </c>
      <c r="R568" s="833">
        <v>0</v>
      </c>
      <c r="S568" s="834">
        <f t="shared" si="25"/>
        <v>0</v>
      </c>
      <c r="T568" s="835">
        <f>'Раздел 1'!R595</f>
        <v>0</v>
      </c>
      <c r="U568" s="836">
        <v>0</v>
      </c>
      <c r="V568" s="837">
        <f t="shared" si="26"/>
        <v>0</v>
      </c>
      <c r="W568" s="838"/>
      <c r="X568" s="839"/>
      <c r="Y568" s="840"/>
    </row>
    <row r="569" spans="1:25" s="841" customFormat="1" ht="24.75" customHeight="1" x14ac:dyDescent="0.25">
      <c r="A569" s="842" t="str">
        <f>'Раздел 1'!C596</f>
        <v>925</v>
      </c>
      <c r="B569" s="827" t="str">
        <f>'Раздел 1'!D596</f>
        <v>07</v>
      </c>
      <c r="C569" s="827" t="str">
        <f>'Раздел 1'!E596</f>
        <v>02</v>
      </c>
      <c r="D569" s="827">
        <f>'Раздел 1'!F596</f>
        <v>0</v>
      </c>
      <c r="E569" s="827">
        <f>'Раздел 1'!G596</f>
        <v>0</v>
      </c>
      <c r="F569" s="827">
        <f>'Раздел 1'!H596</f>
        <v>0</v>
      </c>
      <c r="G569" s="827">
        <f>'Раздел 1'!I596</f>
        <v>0</v>
      </c>
      <c r="H569" s="828" t="str">
        <f>'Раздел 1'!J596</f>
        <v>244</v>
      </c>
      <c r="I569" s="829" t="str">
        <f>'Раздел 1'!K596</f>
        <v>310.00.00</v>
      </c>
      <c r="J569" s="829" t="str">
        <f>'Раздел 1'!L596</f>
        <v>000</v>
      </c>
      <c r="K569" s="829" t="str">
        <f>'Раздел 1'!M596</f>
        <v>00.00.00</v>
      </c>
      <c r="L569" s="829" t="str">
        <f>'Раздел 1'!N596</f>
        <v>500.02.ХХХ</v>
      </c>
      <c r="M569" s="829" t="str">
        <f>'Раздел 1'!O596</f>
        <v>60.03.00</v>
      </c>
      <c r="N569" s="832">
        <f>'Раздел 1'!P596</f>
        <v>0</v>
      </c>
      <c r="O569" s="830">
        <v>0</v>
      </c>
      <c r="P569" s="831">
        <f t="shared" si="24"/>
        <v>0</v>
      </c>
      <c r="Q569" s="832">
        <f>'Раздел 1'!Q596</f>
        <v>0</v>
      </c>
      <c r="R569" s="833">
        <v>0</v>
      </c>
      <c r="S569" s="834">
        <f t="shared" si="25"/>
        <v>0</v>
      </c>
      <c r="T569" s="835">
        <f>'Раздел 1'!R596</f>
        <v>0</v>
      </c>
      <c r="U569" s="836">
        <v>0</v>
      </c>
      <c r="V569" s="837">
        <f t="shared" si="26"/>
        <v>0</v>
      </c>
      <c r="W569" s="838"/>
      <c r="X569" s="839"/>
      <c r="Y569" s="840"/>
    </row>
    <row r="570" spans="1:25" s="841" customFormat="1" ht="24.75" customHeight="1" x14ac:dyDescent="0.25">
      <c r="A570" s="842" t="str">
        <f>'Раздел 1'!C597</f>
        <v>925</v>
      </c>
      <c r="B570" s="827" t="str">
        <f>'Раздел 1'!D597</f>
        <v>07</v>
      </c>
      <c r="C570" s="827" t="str">
        <f>'Раздел 1'!E597</f>
        <v>02</v>
      </c>
      <c r="D570" s="827" t="str">
        <f>'Раздел 1'!F597</f>
        <v>02</v>
      </c>
      <c r="E570" s="827" t="str">
        <f>'Раздел 1'!G597</f>
        <v>1</v>
      </c>
      <c r="F570" s="827" t="str">
        <f>'Раздел 1'!H597</f>
        <v>R3</v>
      </c>
      <c r="G570" s="827" t="str">
        <f>'Раздел 1'!I597</f>
        <v>S2470</v>
      </c>
      <c r="H570" s="828" t="str">
        <f>'Раздел 1'!J597</f>
        <v>244</v>
      </c>
      <c r="I570" s="829" t="str">
        <f>'Раздел 1'!K597</f>
        <v>310.00.00</v>
      </c>
      <c r="J570" s="829" t="str">
        <f>'Раздел 1'!L597</f>
        <v>000</v>
      </c>
      <c r="K570" s="829" t="str">
        <f>'Раздел 1'!M597</f>
        <v>00.00.00</v>
      </c>
      <c r="L570" s="829" t="str">
        <f>'Раздел 1'!N597</f>
        <v>500.03.0001</v>
      </c>
      <c r="M570" s="829" t="str">
        <f>'Раздел 1'!O597</f>
        <v>60.03.00</v>
      </c>
      <c r="N570" s="832">
        <f>'Раздел 1'!P597</f>
        <v>0</v>
      </c>
      <c r="O570" s="830">
        <v>0</v>
      </c>
      <c r="P570" s="831">
        <f t="shared" si="24"/>
        <v>0</v>
      </c>
      <c r="Q570" s="832">
        <f>'Раздел 1'!Q597</f>
        <v>0</v>
      </c>
      <c r="R570" s="833">
        <v>0</v>
      </c>
      <c r="S570" s="834">
        <f t="shared" si="25"/>
        <v>0</v>
      </c>
      <c r="T570" s="835">
        <f>'Раздел 1'!R597</f>
        <v>0</v>
      </c>
      <c r="U570" s="836">
        <v>0</v>
      </c>
      <c r="V570" s="837">
        <f t="shared" si="26"/>
        <v>0</v>
      </c>
      <c r="W570" s="838"/>
      <c r="X570" s="839"/>
      <c r="Y570" s="840"/>
    </row>
    <row r="571" spans="1:25" s="841" customFormat="1" ht="24.75" customHeight="1" x14ac:dyDescent="0.25">
      <c r="A571" s="842" t="str">
        <f>'Раздел 1'!C598</f>
        <v>925</v>
      </c>
      <c r="B571" s="827" t="str">
        <f>'Раздел 1'!D598</f>
        <v>07</v>
      </c>
      <c r="C571" s="827" t="str">
        <f>'Раздел 1'!E598</f>
        <v>02</v>
      </c>
      <c r="D571" s="827">
        <f>'Раздел 1'!F598</f>
        <v>0</v>
      </c>
      <c r="E571" s="827">
        <f>'Раздел 1'!G598</f>
        <v>0</v>
      </c>
      <c r="F571" s="827">
        <f>'Раздел 1'!H598</f>
        <v>0</v>
      </c>
      <c r="G571" s="827">
        <f>'Раздел 1'!I598</f>
        <v>0</v>
      </c>
      <c r="H571" s="828" t="str">
        <f>'Раздел 1'!J598</f>
        <v>244</v>
      </c>
      <c r="I571" s="829" t="str">
        <f>'Раздел 1'!K598</f>
        <v>310.00.00</v>
      </c>
      <c r="J571" s="829" t="str">
        <f>'Раздел 1'!L598</f>
        <v>000</v>
      </c>
      <c r="K571" s="829" t="str">
        <f>'Раздел 1'!M598</f>
        <v>00.00.00</v>
      </c>
      <c r="L571" s="829" t="str">
        <f>'Раздел 1'!N598</f>
        <v>500.03.ХХХ</v>
      </c>
      <c r="M571" s="829" t="str">
        <f>'Раздел 1'!O598</f>
        <v>60.03.00</v>
      </c>
      <c r="N571" s="832">
        <f>'Раздел 1'!P598</f>
        <v>0</v>
      </c>
      <c r="O571" s="830">
        <v>0</v>
      </c>
      <c r="P571" s="831">
        <f t="shared" si="24"/>
        <v>0</v>
      </c>
      <c r="Q571" s="832">
        <f>'Раздел 1'!Q598</f>
        <v>0</v>
      </c>
      <c r="R571" s="833">
        <v>0</v>
      </c>
      <c r="S571" s="834">
        <f t="shared" si="25"/>
        <v>0</v>
      </c>
      <c r="T571" s="835">
        <f>'Раздел 1'!R598</f>
        <v>0</v>
      </c>
      <c r="U571" s="836">
        <v>0</v>
      </c>
      <c r="V571" s="837">
        <f t="shared" si="26"/>
        <v>0</v>
      </c>
      <c r="W571" s="838"/>
      <c r="X571" s="839"/>
      <c r="Y571" s="840"/>
    </row>
    <row r="572" spans="1:25" s="841" customFormat="1" ht="24.75" customHeight="1" x14ac:dyDescent="0.25">
      <c r="A572" s="842" t="str">
        <f>'Раздел 1'!C599</f>
        <v>925</v>
      </c>
      <c r="B572" s="827" t="str">
        <f>'Раздел 1'!D599</f>
        <v>07</v>
      </c>
      <c r="C572" s="827" t="str">
        <f>'Раздел 1'!E599</f>
        <v>02</v>
      </c>
      <c r="D572" s="827">
        <f>'Раздел 1'!F599</f>
        <v>0</v>
      </c>
      <c r="E572" s="827">
        <f>'Раздел 1'!G599</f>
        <v>0</v>
      </c>
      <c r="F572" s="827">
        <f>'Раздел 1'!H599</f>
        <v>0</v>
      </c>
      <c r="G572" s="827">
        <f>'Раздел 1'!I599</f>
        <v>0</v>
      </c>
      <c r="H572" s="828" t="str">
        <f>'Раздел 1'!J599</f>
        <v>244</v>
      </c>
      <c r="I572" s="829" t="str">
        <f>'Раздел 1'!K599</f>
        <v>310.00.00</v>
      </c>
      <c r="J572" s="829" t="str">
        <f>'Раздел 1'!L599</f>
        <v>000</v>
      </c>
      <c r="K572" s="829" t="str">
        <f>'Раздел 1'!M599</f>
        <v>00.00.00</v>
      </c>
      <c r="L572" s="829" t="str">
        <f>'Раздел 1'!N599</f>
        <v>500.03.ХХХ</v>
      </c>
      <c r="M572" s="829" t="str">
        <f>'Раздел 1'!O599</f>
        <v>60.03.00</v>
      </c>
      <c r="N572" s="832">
        <f>'Раздел 1'!P599</f>
        <v>0</v>
      </c>
      <c r="O572" s="830">
        <v>0</v>
      </c>
      <c r="P572" s="831">
        <f t="shared" si="24"/>
        <v>0</v>
      </c>
      <c r="Q572" s="832">
        <f>'Раздел 1'!Q599</f>
        <v>0</v>
      </c>
      <c r="R572" s="833">
        <v>0</v>
      </c>
      <c r="S572" s="834">
        <f t="shared" si="25"/>
        <v>0</v>
      </c>
      <c r="T572" s="835">
        <f>'Раздел 1'!R599</f>
        <v>0</v>
      </c>
      <c r="U572" s="836">
        <v>0</v>
      </c>
      <c r="V572" s="837">
        <f t="shared" si="26"/>
        <v>0</v>
      </c>
      <c r="W572" s="838"/>
      <c r="X572" s="839"/>
      <c r="Y572" s="840"/>
    </row>
    <row r="573" spans="1:25" s="841" customFormat="1" ht="24.75" customHeight="1" x14ac:dyDescent="0.25">
      <c r="A573" s="842" t="str">
        <f>'Раздел 1'!C600</f>
        <v>925</v>
      </c>
      <c r="B573" s="827" t="str">
        <f>'Раздел 1'!D600</f>
        <v>07</v>
      </c>
      <c r="C573" s="827" t="str">
        <f>'Раздел 1'!E600</f>
        <v>02</v>
      </c>
      <c r="D573" s="827" t="str">
        <f>'Раздел 1'!F600</f>
        <v>02</v>
      </c>
      <c r="E573" s="827" t="str">
        <f>'Раздел 1'!G600</f>
        <v>1</v>
      </c>
      <c r="F573" s="827" t="str">
        <f>'Раздел 1'!H600</f>
        <v>02</v>
      </c>
      <c r="G573" s="827" t="str">
        <f>'Раздел 1'!I600</f>
        <v>10200</v>
      </c>
      <c r="H573" s="828" t="str">
        <f>'Раздел 1'!J600</f>
        <v>244</v>
      </c>
      <c r="I573" s="829" t="str">
        <f>'Раздел 1'!K600</f>
        <v>310.00.00</v>
      </c>
      <c r="J573" s="829" t="str">
        <f>'Раздел 1'!L600</f>
        <v>000</v>
      </c>
      <c r="K573" s="829" t="str">
        <f>'Раздел 1'!M600</f>
        <v>00.00.00</v>
      </c>
      <c r="L573" s="829" t="str">
        <f>'Раздел 1'!N600</f>
        <v>020.00.0042</v>
      </c>
      <c r="M573" s="829" t="str">
        <f>'Раздел 1'!O600</f>
        <v>60.01.00</v>
      </c>
      <c r="N573" s="832">
        <f>'Раздел 1'!P600</f>
        <v>0</v>
      </c>
      <c r="O573" s="830">
        <v>0</v>
      </c>
      <c r="P573" s="831">
        <f t="shared" si="24"/>
        <v>0</v>
      </c>
      <c r="Q573" s="832">
        <f>'Раздел 1'!Q600</f>
        <v>0</v>
      </c>
      <c r="R573" s="833">
        <v>0</v>
      </c>
      <c r="S573" s="834">
        <f t="shared" si="25"/>
        <v>0</v>
      </c>
      <c r="T573" s="835">
        <f>'Раздел 1'!R600</f>
        <v>0</v>
      </c>
      <c r="U573" s="836">
        <v>0</v>
      </c>
      <c r="V573" s="837">
        <f t="shared" si="26"/>
        <v>0</v>
      </c>
      <c r="W573" s="838"/>
      <c r="X573" s="839"/>
      <c r="Y573" s="840"/>
    </row>
    <row r="574" spans="1:25" s="841" customFormat="1" ht="24.75" customHeight="1" x14ac:dyDescent="0.25">
      <c r="A574" s="842" t="str">
        <f>'Раздел 1'!C601</f>
        <v>925</v>
      </c>
      <c r="B574" s="827" t="str">
        <f>'Раздел 1'!D601</f>
        <v>07</v>
      </c>
      <c r="C574" s="827" t="str">
        <f>'Раздел 1'!E601</f>
        <v>02</v>
      </c>
      <c r="D574" s="827" t="str">
        <f>'Раздел 1'!F601</f>
        <v>02</v>
      </c>
      <c r="E574" s="827" t="str">
        <f>'Раздел 1'!G601</f>
        <v>1</v>
      </c>
      <c r="F574" s="827" t="str">
        <f>'Раздел 1'!H601</f>
        <v>02</v>
      </c>
      <c r="G574" s="827" t="str">
        <f>'Раздел 1'!I601</f>
        <v>00590</v>
      </c>
      <c r="H574" s="828" t="str">
        <f>'Раздел 1'!J601</f>
        <v>244</v>
      </c>
      <c r="I574" s="829" t="str">
        <f>'Раздел 1'!K601</f>
        <v>320.00.00</v>
      </c>
      <c r="J574" s="829" t="str">
        <f>'Раздел 1'!L601</f>
        <v>000</v>
      </c>
      <c r="K574" s="829" t="str">
        <f>'Раздел 1'!M601</f>
        <v>00.00.00</v>
      </c>
      <c r="L574" s="829" t="str">
        <f>'Раздел 1'!N601</f>
        <v>х</v>
      </c>
      <c r="M574" s="829" t="str">
        <f>'Раздел 1'!O601</f>
        <v>20.00.02</v>
      </c>
      <c r="N574" s="832">
        <f>'Раздел 1'!P601</f>
        <v>0</v>
      </c>
      <c r="O574" s="830">
        <v>0</v>
      </c>
      <c r="P574" s="831">
        <f t="shared" si="24"/>
        <v>0</v>
      </c>
      <c r="Q574" s="832">
        <f>'Раздел 1'!Q601</f>
        <v>0</v>
      </c>
      <c r="R574" s="833">
        <v>0</v>
      </c>
      <c r="S574" s="834">
        <f t="shared" si="25"/>
        <v>0</v>
      </c>
      <c r="T574" s="835">
        <f>'Раздел 1'!R601</f>
        <v>0</v>
      </c>
      <c r="U574" s="836">
        <v>0</v>
      </c>
      <c r="V574" s="837">
        <f t="shared" si="26"/>
        <v>0</v>
      </c>
      <c r="W574" s="838"/>
      <c r="X574" s="839"/>
      <c r="Y574" s="840"/>
    </row>
    <row r="575" spans="1:25" s="841" customFormat="1" ht="24.75" customHeight="1" x14ac:dyDescent="0.25">
      <c r="A575" s="842" t="str">
        <f>'Раздел 1'!C602</f>
        <v>925</v>
      </c>
      <c r="B575" s="827" t="str">
        <f>'Раздел 1'!D602</f>
        <v>07</v>
      </c>
      <c r="C575" s="827" t="str">
        <f>'Раздел 1'!E602</f>
        <v>02</v>
      </c>
      <c r="D575" s="827" t="str">
        <f>'Раздел 1'!F602</f>
        <v>02</v>
      </c>
      <c r="E575" s="827" t="str">
        <f>'Раздел 1'!G602</f>
        <v>1</v>
      </c>
      <c r="F575" s="827" t="str">
        <f>'Раздел 1'!H602</f>
        <v>02</v>
      </c>
      <c r="G575" s="827" t="str">
        <f>'Раздел 1'!I602</f>
        <v>00590</v>
      </c>
      <c r="H575" s="828" t="str">
        <f>'Раздел 1'!J602</f>
        <v>244</v>
      </c>
      <c r="I575" s="829" t="str">
        <f>'Раздел 1'!K602</f>
        <v>320.00.00</v>
      </c>
      <c r="J575" s="829" t="str">
        <f>'Раздел 1'!L602</f>
        <v>001</v>
      </c>
      <c r="K575" s="829" t="str">
        <f>'Раздел 1'!M602</f>
        <v>00.00.00</v>
      </c>
      <c r="L575" s="829" t="str">
        <f>'Раздел 1'!N602</f>
        <v>х</v>
      </c>
      <c r="M575" s="829" t="str">
        <f>'Раздел 1'!O602</f>
        <v>20.00.02</v>
      </c>
      <c r="N575" s="832">
        <f>'Раздел 1'!P602</f>
        <v>0</v>
      </c>
      <c r="O575" s="830">
        <v>0</v>
      </c>
      <c r="P575" s="831">
        <f t="shared" si="24"/>
        <v>0</v>
      </c>
      <c r="Q575" s="832">
        <f>'Раздел 1'!Q602</f>
        <v>0</v>
      </c>
      <c r="R575" s="833">
        <v>0</v>
      </c>
      <c r="S575" s="834">
        <f t="shared" si="25"/>
        <v>0</v>
      </c>
      <c r="T575" s="835">
        <f>'Раздел 1'!R602</f>
        <v>0</v>
      </c>
      <c r="U575" s="836">
        <v>0</v>
      </c>
      <c r="V575" s="837">
        <f t="shared" si="26"/>
        <v>0</v>
      </c>
      <c r="W575" s="838"/>
      <c r="X575" s="839"/>
      <c r="Y575" s="840"/>
    </row>
    <row r="576" spans="1:25" s="841" customFormat="1" ht="24.75" customHeight="1" x14ac:dyDescent="0.25">
      <c r="A576" s="842" t="str">
        <f>'Раздел 1'!C603</f>
        <v>925</v>
      </c>
      <c r="B576" s="827" t="str">
        <f>'Раздел 1'!D603</f>
        <v>07</v>
      </c>
      <c r="C576" s="827" t="str">
        <f>'Раздел 1'!E603</f>
        <v>02</v>
      </c>
      <c r="D576" s="827" t="str">
        <f>'Раздел 1'!F603</f>
        <v>02</v>
      </c>
      <c r="E576" s="827" t="str">
        <f>'Раздел 1'!G603</f>
        <v>1</v>
      </c>
      <c r="F576" s="827" t="str">
        <f>'Раздел 1'!H603</f>
        <v>02</v>
      </c>
      <c r="G576" s="827" t="str">
        <f>'Раздел 1'!I603</f>
        <v>00590</v>
      </c>
      <c r="H576" s="828" t="str">
        <f>'Раздел 1'!J603</f>
        <v>244</v>
      </c>
      <c r="I576" s="829" t="str">
        <f>'Раздел 1'!K603</f>
        <v>320.00.00</v>
      </c>
      <c r="J576" s="829" t="str">
        <f>'Раздел 1'!L603</f>
        <v>001</v>
      </c>
      <c r="K576" s="829" t="str">
        <f>'Раздел 1'!M603</f>
        <v>00.00.00</v>
      </c>
      <c r="L576" s="829" t="str">
        <f>'Раздел 1'!N603</f>
        <v>х</v>
      </c>
      <c r="M576" s="829" t="str">
        <f>'Раздел 1'!O603</f>
        <v>20.00.04</v>
      </c>
      <c r="N576" s="832">
        <f>'Раздел 1'!P603</f>
        <v>0</v>
      </c>
      <c r="O576" s="830">
        <v>0</v>
      </c>
      <c r="P576" s="831">
        <f t="shared" si="24"/>
        <v>0</v>
      </c>
      <c r="Q576" s="832">
        <f>'Раздел 1'!Q603</f>
        <v>0</v>
      </c>
      <c r="R576" s="833">
        <v>0</v>
      </c>
      <c r="S576" s="834">
        <f t="shared" si="25"/>
        <v>0</v>
      </c>
      <c r="T576" s="835">
        <f>'Раздел 1'!R603</f>
        <v>0</v>
      </c>
      <c r="U576" s="836">
        <v>0</v>
      </c>
      <c r="V576" s="837">
        <f t="shared" si="26"/>
        <v>0</v>
      </c>
      <c r="W576" s="838"/>
      <c r="X576" s="839"/>
      <c r="Y576" s="840"/>
    </row>
    <row r="577" spans="1:25" s="841" customFormat="1" ht="24.75" customHeight="1" x14ac:dyDescent="0.25">
      <c r="A577" s="842" t="str">
        <f>'Раздел 1'!C604</f>
        <v>925</v>
      </c>
      <c r="B577" s="827" t="str">
        <f>'Раздел 1'!D604</f>
        <v>07</v>
      </c>
      <c r="C577" s="827" t="str">
        <f>'Раздел 1'!E604</f>
        <v>02</v>
      </c>
      <c r="D577" s="827" t="str">
        <f>'Раздел 1'!F604</f>
        <v>02</v>
      </c>
      <c r="E577" s="827" t="str">
        <f>'Раздел 1'!G604</f>
        <v>1</v>
      </c>
      <c r="F577" s="827" t="str">
        <f>'Раздел 1'!H604</f>
        <v>02</v>
      </c>
      <c r="G577" s="827" t="str">
        <f>'Раздел 1'!I604</f>
        <v>00590</v>
      </c>
      <c r="H577" s="828" t="str">
        <f>'Раздел 1'!J604</f>
        <v>244</v>
      </c>
      <c r="I577" s="829" t="str">
        <f>'Раздел 1'!K604</f>
        <v>320.00.00</v>
      </c>
      <c r="J577" s="829" t="str">
        <f>'Раздел 1'!L604</f>
        <v>000</v>
      </c>
      <c r="K577" s="829" t="str">
        <f>'Раздел 1'!M604</f>
        <v>00.00.00</v>
      </c>
      <c r="L577" s="829" t="str">
        <f>'Раздел 1'!N604</f>
        <v>х</v>
      </c>
      <c r="M577" s="829" t="str">
        <f>'Раздел 1'!O604</f>
        <v>20.00.04</v>
      </c>
      <c r="N577" s="832">
        <f>'Раздел 1'!P604</f>
        <v>0</v>
      </c>
      <c r="O577" s="830">
        <v>0</v>
      </c>
      <c r="P577" s="831">
        <f t="shared" si="24"/>
        <v>0</v>
      </c>
      <c r="Q577" s="832">
        <f>'Раздел 1'!Q604</f>
        <v>0</v>
      </c>
      <c r="R577" s="833">
        <v>0</v>
      </c>
      <c r="S577" s="834">
        <f t="shared" si="25"/>
        <v>0</v>
      </c>
      <c r="T577" s="835">
        <f>'Раздел 1'!R604</f>
        <v>0</v>
      </c>
      <c r="U577" s="836">
        <v>0</v>
      </c>
      <c r="V577" s="837">
        <f t="shared" si="26"/>
        <v>0</v>
      </c>
      <c r="W577" s="838"/>
      <c r="X577" s="839"/>
      <c r="Y577" s="840"/>
    </row>
    <row r="578" spans="1:25" s="841" customFormat="1" ht="24.75" customHeight="1" x14ac:dyDescent="0.25">
      <c r="A578" s="842" t="str">
        <f>'Раздел 1'!C605</f>
        <v>925</v>
      </c>
      <c r="B578" s="827" t="str">
        <f>'Раздел 1'!D605</f>
        <v>07</v>
      </c>
      <c r="C578" s="827" t="str">
        <f>'Раздел 1'!E605</f>
        <v>02</v>
      </c>
      <c r="D578" s="827" t="str">
        <f>'Раздел 1'!F605</f>
        <v>02</v>
      </c>
      <c r="E578" s="827" t="str">
        <f>'Раздел 1'!G605</f>
        <v>1</v>
      </c>
      <c r="F578" s="827" t="str">
        <f>'Раздел 1'!H605</f>
        <v>02</v>
      </c>
      <c r="G578" s="827" t="str">
        <f>'Раздел 1'!I605</f>
        <v>00590</v>
      </c>
      <c r="H578" s="828" t="str">
        <f>'Раздел 1'!J605</f>
        <v>244</v>
      </c>
      <c r="I578" s="829" t="str">
        <f>'Раздел 1'!K605</f>
        <v>320.00.00</v>
      </c>
      <c r="J578" s="829" t="str">
        <f>'Раздел 1'!L605</f>
        <v>000</v>
      </c>
      <c r="K578" s="829" t="str">
        <f>'Раздел 1'!M605</f>
        <v>00.00.00</v>
      </c>
      <c r="L578" s="829" t="str">
        <f>'Раздел 1'!N605</f>
        <v>001.99.0001</v>
      </c>
      <c r="M578" s="829" t="str">
        <f>'Раздел 1'!O605</f>
        <v>50.01.00</v>
      </c>
      <c r="N578" s="832">
        <f>'Раздел 1'!P605</f>
        <v>0</v>
      </c>
      <c r="O578" s="830">
        <v>0</v>
      </c>
      <c r="P578" s="831">
        <f t="shared" si="24"/>
        <v>0</v>
      </c>
      <c r="Q578" s="832">
        <f>'Раздел 1'!Q605</f>
        <v>0</v>
      </c>
      <c r="R578" s="833">
        <v>0</v>
      </c>
      <c r="S578" s="834">
        <f t="shared" si="25"/>
        <v>0</v>
      </c>
      <c r="T578" s="835">
        <f>'Раздел 1'!R605</f>
        <v>0</v>
      </c>
      <c r="U578" s="836">
        <v>0</v>
      </c>
      <c r="V578" s="837">
        <f t="shared" si="26"/>
        <v>0</v>
      </c>
      <c r="W578" s="838"/>
      <c r="X578" s="839"/>
      <c r="Y578" s="840"/>
    </row>
    <row r="579" spans="1:25" s="841" customFormat="1" ht="24.75" customHeight="1" x14ac:dyDescent="0.25">
      <c r="A579" s="842" t="str">
        <f>'Раздел 1'!C606</f>
        <v>925</v>
      </c>
      <c r="B579" s="827" t="str">
        <f>'Раздел 1'!D606</f>
        <v>07</v>
      </c>
      <c r="C579" s="827" t="str">
        <f>'Раздел 1'!E606</f>
        <v>02</v>
      </c>
      <c r="D579" s="827" t="str">
        <f>'Раздел 1'!F606</f>
        <v>02</v>
      </c>
      <c r="E579" s="827" t="str">
        <f>'Раздел 1'!G606</f>
        <v>1</v>
      </c>
      <c r="F579" s="827" t="str">
        <f>'Раздел 1'!H606</f>
        <v>02</v>
      </c>
      <c r="G579" s="827" t="str">
        <f>'Раздел 1'!I606</f>
        <v>00590</v>
      </c>
      <c r="H579" s="828" t="str">
        <f>'Раздел 1'!J606</f>
        <v>244</v>
      </c>
      <c r="I579" s="829" t="str">
        <f>'Раздел 1'!K606</f>
        <v>320.00.00</v>
      </c>
      <c r="J579" s="829" t="str">
        <f>'Раздел 1'!L606</f>
        <v>001</v>
      </c>
      <c r="K579" s="829" t="str">
        <f>'Раздел 1'!M606</f>
        <v>00.00.00</v>
      </c>
      <c r="L579" s="829" t="str">
        <f>'Раздел 1'!N606</f>
        <v>х</v>
      </c>
      <c r="M579" s="829" t="str">
        <f>'Раздел 1'!O606</f>
        <v>50.01.00</v>
      </c>
      <c r="N579" s="832">
        <f>'Раздел 1'!P606</f>
        <v>0</v>
      </c>
      <c r="O579" s="830">
        <v>0</v>
      </c>
      <c r="P579" s="831">
        <f t="shared" si="24"/>
        <v>0</v>
      </c>
      <c r="Q579" s="832">
        <f>'Раздел 1'!Q606</f>
        <v>0</v>
      </c>
      <c r="R579" s="833">
        <v>0</v>
      </c>
      <c r="S579" s="834">
        <f t="shared" si="25"/>
        <v>0</v>
      </c>
      <c r="T579" s="835">
        <f>'Раздел 1'!R606</f>
        <v>0</v>
      </c>
      <c r="U579" s="836">
        <v>0</v>
      </c>
      <c r="V579" s="837">
        <f t="shared" si="26"/>
        <v>0</v>
      </c>
      <c r="W579" s="838"/>
      <c r="X579" s="839"/>
      <c r="Y579" s="840"/>
    </row>
    <row r="580" spans="1:25" s="841" customFormat="1" ht="24.75" customHeight="1" x14ac:dyDescent="0.25">
      <c r="A580" s="842" t="str">
        <f>'Раздел 1'!C607</f>
        <v>925</v>
      </c>
      <c r="B580" s="827" t="str">
        <f>'Раздел 1'!D607</f>
        <v>07</v>
      </c>
      <c r="C580" s="827" t="str">
        <f>'Раздел 1'!E607</f>
        <v>02</v>
      </c>
      <c r="D580" s="827" t="str">
        <f>'Раздел 1'!F607</f>
        <v>02</v>
      </c>
      <c r="E580" s="827" t="str">
        <f>'Раздел 1'!G607</f>
        <v>1</v>
      </c>
      <c r="F580" s="827" t="str">
        <f>'Раздел 1'!H607</f>
        <v>02</v>
      </c>
      <c r="G580" s="827" t="str">
        <f>'Раздел 1'!I607</f>
        <v>60860</v>
      </c>
      <c r="H580" s="828" t="str">
        <f>'Раздел 1'!J607</f>
        <v>244</v>
      </c>
      <c r="I580" s="829" t="str">
        <f>'Раздел 1'!K607</f>
        <v>320.00.00</v>
      </c>
      <c r="J580" s="829" t="str">
        <f>'Раздел 1'!L607</f>
        <v>000</v>
      </c>
      <c r="K580" s="829" t="str">
        <f>'Раздел 1'!M607</f>
        <v>00.00.00</v>
      </c>
      <c r="L580" s="829" t="str">
        <f>'Раздел 1'!N607</f>
        <v>001.07.0002</v>
      </c>
      <c r="M580" s="829" t="str">
        <f>'Раздел 1'!O607</f>
        <v>50.03.00</v>
      </c>
      <c r="N580" s="832">
        <f>'Раздел 1'!P607</f>
        <v>0</v>
      </c>
      <c r="O580" s="830">
        <v>0</v>
      </c>
      <c r="P580" s="831">
        <f t="shared" si="24"/>
        <v>0</v>
      </c>
      <c r="Q580" s="832">
        <f>'Раздел 1'!Q607</f>
        <v>0</v>
      </c>
      <c r="R580" s="833">
        <v>0</v>
      </c>
      <c r="S580" s="834">
        <f t="shared" si="25"/>
        <v>0</v>
      </c>
      <c r="T580" s="835">
        <f>'Раздел 1'!R607</f>
        <v>0</v>
      </c>
      <c r="U580" s="836">
        <v>0</v>
      </c>
      <c r="V580" s="837">
        <f t="shared" si="26"/>
        <v>0</v>
      </c>
      <c r="W580" s="838"/>
      <c r="X580" s="839"/>
      <c r="Y580" s="840"/>
    </row>
    <row r="581" spans="1:25" s="841" customFormat="1" ht="24.75" customHeight="1" x14ac:dyDescent="0.25">
      <c r="A581" s="842" t="str">
        <f>'Раздел 1'!C608</f>
        <v>925</v>
      </c>
      <c r="B581" s="827" t="str">
        <f>'Раздел 1'!D608</f>
        <v>07</v>
      </c>
      <c r="C581" s="827" t="str">
        <f>'Раздел 1'!E608</f>
        <v>02</v>
      </c>
      <c r="D581" s="827" t="str">
        <f>'Раздел 1'!F608</f>
        <v>02</v>
      </c>
      <c r="E581" s="827" t="str">
        <f>'Раздел 1'!G608</f>
        <v>1</v>
      </c>
      <c r="F581" s="827" t="str">
        <f>'Раздел 1'!H608</f>
        <v>02</v>
      </c>
      <c r="G581" s="827" t="str">
        <f>'Раздел 1'!I608</f>
        <v>60860</v>
      </c>
      <c r="H581" s="828" t="str">
        <f>'Раздел 1'!J608</f>
        <v>244</v>
      </c>
      <c r="I581" s="829" t="str">
        <f>'Раздел 1'!K608</f>
        <v>320.00.00</v>
      </c>
      <c r="J581" s="829" t="str">
        <f>'Раздел 1'!L608</f>
        <v>001</v>
      </c>
      <c r="K581" s="829" t="str">
        <f>'Раздел 1'!M608</f>
        <v>00.00.00</v>
      </c>
      <c r="L581" s="829" t="str">
        <f>'Раздел 1'!N608</f>
        <v>х</v>
      </c>
      <c r="M581" s="829" t="str">
        <f>'Раздел 1'!O608</f>
        <v>50.03.00</v>
      </c>
      <c r="N581" s="832">
        <f>'Раздел 1'!P608</f>
        <v>0</v>
      </c>
      <c r="O581" s="830">
        <v>0</v>
      </c>
      <c r="P581" s="831">
        <f t="shared" si="24"/>
        <v>0</v>
      </c>
      <c r="Q581" s="832">
        <f>'Раздел 1'!Q608</f>
        <v>0</v>
      </c>
      <c r="R581" s="833">
        <v>0</v>
      </c>
      <c r="S581" s="834">
        <f t="shared" si="25"/>
        <v>0</v>
      </c>
      <c r="T581" s="835">
        <f>'Раздел 1'!R608</f>
        <v>0</v>
      </c>
      <c r="U581" s="836">
        <v>0</v>
      </c>
      <c r="V581" s="837">
        <f t="shared" si="26"/>
        <v>0</v>
      </c>
      <c r="W581" s="838"/>
      <c r="X581" s="839"/>
      <c r="Y581" s="840"/>
    </row>
    <row r="582" spans="1:25" s="841" customFormat="1" ht="24.75" customHeight="1" x14ac:dyDescent="0.25">
      <c r="A582" s="842" t="str">
        <f>'Раздел 1'!C609</f>
        <v>925</v>
      </c>
      <c r="B582" s="827" t="str">
        <f>'Раздел 1'!D609</f>
        <v>07</v>
      </c>
      <c r="C582" s="827" t="str">
        <f>'Раздел 1'!E609</f>
        <v>02</v>
      </c>
      <c r="D582" s="827" t="str">
        <f>'Раздел 1'!F609</f>
        <v>02</v>
      </c>
      <c r="E582" s="827" t="str">
        <f>'Раздел 1'!G609</f>
        <v>1</v>
      </c>
      <c r="F582" s="827" t="str">
        <f>'Раздел 1'!H609</f>
        <v>02</v>
      </c>
      <c r="G582" s="827" t="str">
        <f>'Раздел 1'!I609</f>
        <v>62980</v>
      </c>
      <c r="H582" s="828" t="str">
        <f>'Раздел 1'!J609</f>
        <v>244</v>
      </c>
      <c r="I582" s="829" t="str">
        <f>'Раздел 1'!K609</f>
        <v>320.00.00</v>
      </c>
      <c r="J582" s="829" t="str">
        <f>'Раздел 1'!L609</f>
        <v>000</v>
      </c>
      <c r="K582" s="829" t="str">
        <f>'Раздел 1'!M609</f>
        <v>00.00.00</v>
      </c>
      <c r="L582" s="829" t="str">
        <f>'Раздел 1'!N609</f>
        <v>005.00.0000</v>
      </c>
      <c r="M582" s="829" t="str">
        <f>'Раздел 1'!O609</f>
        <v>60.03.00</v>
      </c>
      <c r="N582" s="832">
        <f>'Раздел 1'!P609</f>
        <v>0</v>
      </c>
      <c r="O582" s="830">
        <v>0</v>
      </c>
      <c r="P582" s="831">
        <f t="shared" si="24"/>
        <v>0</v>
      </c>
      <c r="Q582" s="832">
        <f>'Раздел 1'!Q609</f>
        <v>0</v>
      </c>
      <c r="R582" s="833">
        <v>0</v>
      </c>
      <c r="S582" s="834">
        <f t="shared" si="25"/>
        <v>0</v>
      </c>
      <c r="T582" s="835">
        <f>'Раздел 1'!R609</f>
        <v>0</v>
      </c>
      <c r="U582" s="836">
        <v>0</v>
      </c>
      <c r="V582" s="837">
        <f t="shared" si="26"/>
        <v>0</v>
      </c>
      <c r="W582" s="838"/>
      <c r="X582" s="839"/>
      <c r="Y582" s="840"/>
    </row>
    <row r="583" spans="1:25" s="841" customFormat="1" ht="24.75" customHeight="1" x14ac:dyDescent="0.25">
      <c r="A583" s="842" t="str">
        <f>'Раздел 1'!C610</f>
        <v>925</v>
      </c>
      <c r="B583" s="827" t="str">
        <f>'Раздел 1'!D610</f>
        <v>07</v>
      </c>
      <c r="C583" s="827" t="str">
        <f>'Раздел 1'!E610</f>
        <v>02</v>
      </c>
      <c r="D583" s="827">
        <f>'Раздел 1'!F610</f>
        <v>0</v>
      </c>
      <c r="E583" s="827">
        <f>'Раздел 1'!G610</f>
        <v>0</v>
      </c>
      <c r="F583" s="827">
        <f>'Раздел 1'!H610</f>
        <v>0</v>
      </c>
      <c r="G583" s="827">
        <f>'Раздел 1'!I610</f>
        <v>0</v>
      </c>
      <c r="H583" s="828" t="str">
        <f>'Раздел 1'!J610</f>
        <v>244</v>
      </c>
      <c r="I583" s="829" t="str">
        <f>'Раздел 1'!K610</f>
        <v>320.00.00</v>
      </c>
      <c r="J583" s="829" t="str">
        <f>'Раздел 1'!L610</f>
        <v>000</v>
      </c>
      <c r="K583" s="829" t="str">
        <f>'Раздел 1'!M610</f>
        <v>00.00.00</v>
      </c>
      <c r="L583" s="829" t="str">
        <f>'Раздел 1'!N610</f>
        <v>008.01.ХХХ</v>
      </c>
      <c r="M583" s="829" t="str">
        <f>'Раздел 1'!O610</f>
        <v>60.01.00</v>
      </c>
      <c r="N583" s="832">
        <f>'Раздел 1'!P610</f>
        <v>0</v>
      </c>
      <c r="O583" s="830">
        <v>0</v>
      </c>
      <c r="P583" s="831">
        <f t="shared" si="24"/>
        <v>0</v>
      </c>
      <c r="Q583" s="832">
        <f>'Раздел 1'!Q610</f>
        <v>0</v>
      </c>
      <c r="R583" s="833">
        <v>0</v>
      </c>
      <c r="S583" s="834">
        <f t="shared" si="25"/>
        <v>0</v>
      </c>
      <c r="T583" s="835">
        <f>'Раздел 1'!R610</f>
        <v>0</v>
      </c>
      <c r="U583" s="836">
        <v>0</v>
      </c>
      <c r="V583" s="837">
        <f t="shared" si="26"/>
        <v>0</v>
      </c>
      <c r="W583" s="838"/>
      <c r="X583" s="839"/>
      <c r="Y583" s="840"/>
    </row>
    <row r="584" spans="1:25" s="841" customFormat="1" ht="24.75" customHeight="1" x14ac:dyDescent="0.25">
      <c r="A584" s="842" t="str">
        <f>'Раздел 1'!C611</f>
        <v>925</v>
      </c>
      <c r="B584" s="827" t="str">
        <f>'Раздел 1'!D611</f>
        <v>07</v>
      </c>
      <c r="C584" s="827" t="str">
        <f>'Раздел 1'!E611</f>
        <v>02</v>
      </c>
      <c r="D584" s="827" t="str">
        <f>'Раздел 1'!F611</f>
        <v>02</v>
      </c>
      <c r="E584" s="827" t="str">
        <f>'Раздел 1'!G611</f>
        <v>1</v>
      </c>
      <c r="F584" s="827" t="str">
        <f>'Раздел 1'!H611</f>
        <v>E1</v>
      </c>
      <c r="G584" s="827" t="str">
        <f>'Раздел 1'!I611</f>
        <v>51690</v>
      </c>
      <c r="H584" s="828" t="str">
        <f>'Раздел 1'!J611</f>
        <v>244</v>
      </c>
      <c r="I584" s="829" t="str">
        <f>'Раздел 1'!K611</f>
        <v>320.00.00</v>
      </c>
      <c r="J584" s="829" t="str">
        <f>'Раздел 1'!L611</f>
        <v>000</v>
      </c>
      <c r="K584" s="829" t="str">
        <f>'Раздел 1'!M611</f>
        <v>00.00.00</v>
      </c>
      <c r="L584" s="829" t="str">
        <f>'Раздел 1'!N611</f>
        <v>020.00.0006</v>
      </c>
      <c r="M584" s="829" t="str">
        <f>'Раздел 1'!O611</f>
        <v>60.01.00</v>
      </c>
      <c r="N584" s="832">
        <f>'Раздел 1'!P611</f>
        <v>0</v>
      </c>
      <c r="O584" s="830">
        <v>0</v>
      </c>
      <c r="P584" s="831">
        <f t="shared" si="24"/>
        <v>0</v>
      </c>
      <c r="Q584" s="832">
        <f>'Раздел 1'!Q611</f>
        <v>0</v>
      </c>
      <c r="R584" s="833">
        <v>0</v>
      </c>
      <c r="S584" s="834">
        <f t="shared" si="25"/>
        <v>0</v>
      </c>
      <c r="T584" s="835">
        <f>'Раздел 1'!R611</f>
        <v>0</v>
      </c>
      <c r="U584" s="836">
        <v>0</v>
      </c>
      <c r="V584" s="837">
        <f t="shared" si="26"/>
        <v>0</v>
      </c>
      <c r="W584" s="838"/>
      <c r="X584" s="839"/>
      <c r="Y584" s="840"/>
    </row>
    <row r="585" spans="1:25" s="841" customFormat="1" ht="24.75" customHeight="1" x14ac:dyDescent="0.25">
      <c r="A585" s="842" t="str">
        <f>'Раздел 1'!C612</f>
        <v>925</v>
      </c>
      <c r="B585" s="827" t="str">
        <f>'Раздел 1'!D612</f>
        <v>07</v>
      </c>
      <c r="C585" s="827" t="str">
        <f>'Раздел 1'!E612</f>
        <v>02</v>
      </c>
      <c r="D585" s="827" t="str">
        <f>'Раздел 1'!F612</f>
        <v>02</v>
      </c>
      <c r="E585" s="827" t="str">
        <f>'Раздел 1'!G612</f>
        <v>1</v>
      </c>
      <c r="F585" s="827" t="str">
        <f>'Раздел 1'!H612</f>
        <v>02</v>
      </c>
      <c r="G585" s="827" t="str">
        <f>'Раздел 1'!I612</f>
        <v>10210</v>
      </c>
      <c r="H585" s="828" t="str">
        <f>'Раздел 1'!J612</f>
        <v>244</v>
      </c>
      <c r="I585" s="829" t="str">
        <f>'Раздел 1'!K612</f>
        <v>320.00.00</v>
      </c>
      <c r="J585" s="829" t="str">
        <f>'Раздел 1'!L612</f>
        <v>000</v>
      </c>
      <c r="K585" s="829" t="str">
        <f>'Раздел 1'!M612</f>
        <v>00.00.00</v>
      </c>
      <c r="L585" s="829" t="str">
        <f>'Раздел 1'!N612</f>
        <v>020.00.0010</v>
      </c>
      <c r="M585" s="829" t="str">
        <f>'Раздел 1'!O612</f>
        <v>60.01.00</v>
      </c>
      <c r="N585" s="832">
        <f>'Раздел 1'!P612</f>
        <v>0</v>
      </c>
      <c r="O585" s="830">
        <v>0</v>
      </c>
      <c r="P585" s="831">
        <f t="shared" si="24"/>
        <v>0</v>
      </c>
      <c r="Q585" s="832">
        <f>'Раздел 1'!Q612</f>
        <v>0</v>
      </c>
      <c r="R585" s="833">
        <v>0</v>
      </c>
      <c r="S585" s="834">
        <f t="shared" si="25"/>
        <v>0</v>
      </c>
      <c r="T585" s="835">
        <f>'Раздел 1'!R612</f>
        <v>0</v>
      </c>
      <c r="U585" s="836">
        <v>0</v>
      </c>
      <c r="V585" s="837">
        <f t="shared" si="26"/>
        <v>0</v>
      </c>
      <c r="W585" s="838"/>
      <c r="X585" s="839"/>
      <c r="Y585" s="840"/>
    </row>
    <row r="586" spans="1:25" s="841" customFormat="1" ht="24.75" customHeight="1" x14ac:dyDescent="0.25">
      <c r="A586" s="842" t="str">
        <f>'Раздел 1'!C613</f>
        <v>925</v>
      </c>
      <c r="B586" s="827" t="str">
        <f>'Раздел 1'!D613</f>
        <v>07</v>
      </c>
      <c r="C586" s="827" t="str">
        <f>'Раздел 1'!E613</f>
        <v>02</v>
      </c>
      <c r="D586" s="827">
        <f>'Раздел 1'!F613</f>
        <v>0</v>
      </c>
      <c r="E586" s="827">
        <f>'Раздел 1'!G613</f>
        <v>0</v>
      </c>
      <c r="F586" s="827">
        <f>'Раздел 1'!H613</f>
        <v>0</v>
      </c>
      <c r="G586" s="827">
        <f>'Раздел 1'!I613</f>
        <v>0</v>
      </c>
      <c r="H586" s="828" t="str">
        <f>'Раздел 1'!J613</f>
        <v>244</v>
      </c>
      <c r="I586" s="829" t="str">
        <f>'Раздел 1'!K613</f>
        <v>320.00.00</v>
      </c>
      <c r="J586" s="829" t="str">
        <f>'Раздел 1'!L613</f>
        <v>000</v>
      </c>
      <c r="K586" s="829" t="str">
        <f>'Раздел 1'!M613</f>
        <v>00.00.00</v>
      </c>
      <c r="L586" s="829" t="str">
        <f>'Раздел 1'!N613</f>
        <v>020.00.0018</v>
      </c>
      <c r="M586" s="829" t="str">
        <f>'Раздел 1'!O613</f>
        <v>60.01.00</v>
      </c>
      <c r="N586" s="832">
        <f>'Раздел 1'!P613</f>
        <v>0</v>
      </c>
      <c r="O586" s="830">
        <v>0</v>
      </c>
      <c r="P586" s="831">
        <f t="shared" ref="P586:P649" si="27">N586-O586</f>
        <v>0</v>
      </c>
      <c r="Q586" s="832">
        <f>'Раздел 1'!Q613</f>
        <v>0</v>
      </c>
      <c r="R586" s="833">
        <v>0</v>
      </c>
      <c r="S586" s="834">
        <f t="shared" ref="S586:S649" si="28">Q586-R586</f>
        <v>0</v>
      </c>
      <c r="T586" s="835">
        <f>'Раздел 1'!R613</f>
        <v>0</v>
      </c>
      <c r="U586" s="836">
        <v>0</v>
      </c>
      <c r="V586" s="837">
        <f t="shared" ref="V586:V649" si="29">T586-U586</f>
        <v>0</v>
      </c>
      <c r="W586" s="838"/>
      <c r="X586" s="839"/>
      <c r="Y586" s="840"/>
    </row>
    <row r="587" spans="1:25" s="841" customFormat="1" ht="24.75" customHeight="1" x14ac:dyDescent="0.25">
      <c r="A587" s="842" t="str">
        <f>'Раздел 1'!C614</f>
        <v>925</v>
      </c>
      <c r="B587" s="827" t="str">
        <f>'Раздел 1'!D614</f>
        <v>07</v>
      </c>
      <c r="C587" s="827" t="str">
        <f>'Раздел 1'!E614</f>
        <v>02</v>
      </c>
      <c r="D587" s="827">
        <f>'Раздел 1'!F614</f>
        <v>0</v>
      </c>
      <c r="E587" s="827">
        <f>'Раздел 1'!G614</f>
        <v>0</v>
      </c>
      <c r="F587" s="827">
        <f>'Раздел 1'!H614</f>
        <v>0</v>
      </c>
      <c r="G587" s="827">
        <f>'Раздел 1'!I614</f>
        <v>0</v>
      </c>
      <c r="H587" s="828" t="str">
        <f>'Раздел 1'!J614</f>
        <v>244</v>
      </c>
      <c r="I587" s="829" t="str">
        <f>'Раздел 1'!K614</f>
        <v>320.00.00</v>
      </c>
      <c r="J587" s="829" t="str">
        <f>'Раздел 1'!L614</f>
        <v>000</v>
      </c>
      <c r="K587" s="829" t="str">
        <f>'Раздел 1'!M614</f>
        <v>00.00.00</v>
      </c>
      <c r="L587" s="829" t="str">
        <f>'Раздел 1'!N614</f>
        <v>020.00.ХХХ</v>
      </c>
      <c r="M587" s="829" t="str">
        <f>'Раздел 1'!O614</f>
        <v>60.01.00</v>
      </c>
      <c r="N587" s="832">
        <f>'Раздел 1'!P614</f>
        <v>0</v>
      </c>
      <c r="O587" s="830">
        <v>0</v>
      </c>
      <c r="P587" s="831">
        <f t="shared" si="27"/>
        <v>0</v>
      </c>
      <c r="Q587" s="832">
        <f>'Раздел 1'!Q614</f>
        <v>0</v>
      </c>
      <c r="R587" s="833">
        <v>0</v>
      </c>
      <c r="S587" s="834">
        <f t="shared" si="28"/>
        <v>0</v>
      </c>
      <c r="T587" s="835">
        <f>'Раздел 1'!R614</f>
        <v>0</v>
      </c>
      <c r="U587" s="836">
        <v>0</v>
      </c>
      <c r="V587" s="837">
        <f t="shared" si="29"/>
        <v>0</v>
      </c>
      <c r="W587" s="838"/>
      <c r="X587" s="839"/>
      <c r="Y587" s="840"/>
    </row>
    <row r="588" spans="1:25" s="841" customFormat="1" ht="24.75" customHeight="1" x14ac:dyDescent="0.25">
      <c r="A588" s="842" t="str">
        <f>'Раздел 1'!C615</f>
        <v>925</v>
      </c>
      <c r="B588" s="827" t="str">
        <f>'Раздел 1'!D615</f>
        <v>07</v>
      </c>
      <c r="C588" s="827" t="str">
        <f>'Раздел 1'!E615</f>
        <v>02</v>
      </c>
      <c r="D588" s="827">
        <f>'Раздел 1'!F615</f>
        <v>0</v>
      </c>
      <c r="E588" s="827">
        <f>'Раздел 1'!G615</f>
        <v>0</v>
      </c>
      <c r="F588" s="827">
        <f>'Раздел 1'!H615</f>
        <v>0</v>
      </c>
      <c r="G588" s="827">
        <f>'Раздел 1'!I615</f>
        <v>0</v>
      </c>
      <c r="H588" s="828" t="str">
        <f>'Раздел 1'!J615</f>
        <v>244</v>
      </c>
      <c r="I588" s="829" t="str">
        <f>'Раздел 1'!K615</f>
        <v>320.00.00</v>
      </c>
      <c r="J588" s="829" t="str">
        <f>'Раздел 1'!L615</f>
        <v>000</v>
      </c>
      <c r="K588" s="829" t="str">
        <f>'Раздел 1'!M615</f>
        <v>00.00.00</v>
      </c>
      <c r="L588" s="829" t="str">
        <f>'Раздел 1'!N615</f>
        <v>020.00.ХХХ</v>
      </c>
      <c r="M588" s="829" t="str">
        <f>'Раздел 1'!O615</f>
        <v>60.01.00</v>
      </c>
      <c r="N588" s="832">
        <f>'Раздел 1'!P615</f>
        <v>0</v>
      </c>
      <c r="O588" s="830">
        <v>0</v>
      </c>
      <c r="P588" s="831">
        <f t="shared" si="27"/>
        <v>0</v>
      </c>
      <c r="Q588" s="832">
        <f>'Раздел 1'!Q615</f>
        <v>0</v>
      </c>
      <c r="R588" s="833">
        <v>0</v>
      </c>
      <c r="S588" s="834">
        <f t="shared" si="28"/>
        <v>0</v>
      </c>
      <c r="T588" s="835">
        <f>'Раздел 1'!R615</f>
        <v>0</v>
      </c>
      <c r="U588" s="836">
        <v>0</v>
      </c>
      <c r="V588" s="837">
        <f t="shared" si="29"/>
        <v>0</v>
      </c>
      <c r="W588" s="838"/>
      <c r="X588" s="839"/>
      <c r="Y588" s="840"/>
    </row>
    <row r="589" spans="1:25" s="841" customFormat="1" ht="24.75" customHeight="1" x14ac:dyDescent="0.25">
      <c r="A589" s="842" t="str">
        <f>'Раздел 1'!C616</f>
        <v>925</v>
      </c>
      <c r="B589" s="827" t="str">
        <f>'Раздел 1'!D616</f>
        <v>07</v>
      </c>
      <c r="C589" s="827" t="str">
        <f>'Раздел 1'!E616</f>
        <v>02</v>
      </c>
      <c r="D589" s="827">
        <f>'Раздел 1'!F616</f>
        <v>0</v>
      </c>
      <c r="E589" s="827">
        <f>'Раздел 1'!G616</f>
        <v>0</v>
      </c>
      <c r="F589" s="827">
        <f>'Раздел 1'!H616</f>
        <v>0</v>
      </c>
      <c r="G589" s="827">
        <f>'Раздел 1'!I616</f>
        <v>0</v>
      </c>
      <c r="H589" s="828" t="str">
        <f>'Раздел 1'!J616</f>
        <v>244</v>
      </c>
      <c r="I589" s="829" t="str">
        <f>'Раздел 1'!K616</f>
        <v>320.00.00</v>
      </c>
      <c r="J589" s="829" t="str">
        <f>'Раздел 1'!L616</f>
        <v>000</v>
      </c>
      <c r="K589" s="829" t="str">
        <f>'Раздел 1'!M616</f>
        <v>00.00.00</v>
      </c>
      <c r="L589" s="829" t="str">
        <f>'Раздел 1'!N616</f>
        <v>020.00.ХХХ</v>
      </c>
      <c r="M589" s="829" t="str">
        <f>'Раздел 1'!O616</f>
        <v>60.01.00</v>
      </c>
      <c r="N589" s="832">
        <f>'Раздел 1'!P616</f>
        <v>0</v>
      </c>
      <c r="O589" s="830">
        <v>0</v>
      </c>
      <c r="P589" s="831">
        <f t="shared" si="27"/>
        <v>0</v>
      </c>
      <c r="Q589" s="832">
        <f>'Раздел 1'!Q616</f>
        <v>0</v>
      </c>
      <c r="R589" s="833">
        <v>0</v>
      </c>
      <c r="S589" s="834">
        <f t="shared" si="28"/>
        <v>0</v>
      </c>
      <c r="T589" s="835">
        <f>'Раздел 1'!R616</f>
        <v>0</v>
      </c>
      <c r="U589" s="836">
        <v>0</v>
      </c>
      <c r="V589" s="837">
        <f t="shared" si="29"/>
        <v>0</v>
      </c>
      <c r="W589" s="838"/>
      <c r="X589" s="839"/>
      <c r="Y589" s="840"/>
    </row>
    <row r="590" spans="1:25" s="841" customFormat="1" ht="24.75" customHeight="1" x14ac:dyDescent="0.25">
      <c r="A590" s="842" t="str">
        <f>'Раздел 1'!C617</f>
        <v>925</v>
      </c>
      <c r="B590" s="827" t="str">
        <f>'Раздел 1'!D617</f>
        <v>07</v>
      </c>
      <c r="C590" s="827" t="str">
        <f>'Раздел 1'!E617</f>
        <v>02</v>
      </c>
      <c r="D590" s="827">
        <f>'Раздел 1'!F617</f>
        <v>0</v>
      </c>
      <c r="E590" s="827">
        <f>'Раздел 1'!G617</f>
        <v>0</v>
      </c>
      <c r="F590" s="827">
        <f>'Раздел 1'!H617</f>
        <v>0</v>
      </c>
      <c r="G590" s="827">
        <f>'Раздел 1'!I617</f>
        <v>0</v>
      </c>
      <c r="H590" s="828" t="str">
        <f>'Раздел 1'!J617</f>
        <v>244</v>
      </c>
      <c r="I590" s="829" t="str">
        <f>'Раздел 1'!K617</f>
        <v>320.00.00</v>
      </c>
      <c r="J590" s="829" t="str">
        <f>'Раздел 1'!L617</f>
        <v>000</v>
      </c>
      <c r="K590" s="829" t="str">
        <f>'Раздел 1'!M617</f>
        <v>00.00.00</v>
      </c>
      <c r="L590" s="829" t="str">
        <f>'Раздел 1'!N617</f>
        <v>020.00.ХХХ</v>
      </c>
      <c r="M590" s="829" t="str">
        <f>'Раздел 1'!O617</f>
        <v>60.01.00</v>
      </c>
      <c r="N590" s="832">
        <f>'Раздел 1'!P617</f>
        <v>0</v>
      </c>
      <c r="O590" s="830">
        <v>0</v>
      </c>
      <c r="P590" s="831">
        <f t="shared" si="27"/>
        <v>0</v>
      </c>
      <c r="Q590" s="832">
        <f>'Раздел 1'!Q617</f>
        <v>0</v>
      </c>
      <c r="R590" s="833">
        <v>0</v>
      </c>
      <c r="S590" s="834">
        <f t="shared" si="28"/>
        <v>0</v>
      </c>
      <c r="T590" s="835">
        <f>'Раздел 1'!R617</f>
        <v>0</v>
      </c>
      <c r="U590" s="836">
        <v>0</v>
      </c>
      <c r="V590" s="837">
        <f t="shared" si="29"/>
        <v>0</v>
      </c>
      <c r="W590" s="838"/>
      <c r="X590" s="839"/>
      <c r="Y590" s="840"/>
    </row>
    <row r="591" spans="1:25" s="841" customFormat="1" ht="24.75" customHeight="1" x14ac:dyDescent="0.25">
      <c r="A591" s="842" t="str">
        <f>'Раздел 1'!C618</f>
        <v>925</v>
      </c>
      <c r="B591" s="827" t="str">
        <f>'Раздел 1'!D618</f>
        <v>07</v>
      </c>
      <c r="C591" s="827" t="str">
        <f>'Раздел 1'!E618</f>
        <v>02</v>
      </c>
      <c r="D591" s="827">
        <f>'Раздел 1'!F618</f>
        <v>0</v>
      </c>
      <c r="E591" s="827">
        <f>'Раздел 1'!G618</f>
        <v>0</v>
      </c>
      <c r="F591" s="827">
        <f>'Раздел 1'!H618</f>
        <v>0</v>
      </c>
      <c r="G591" s="827">
        <f>'Раздел 1'!I618</f>
        <v>0</v>
      </c>
      <c r="H591" s="828" t="str">
        <f>'Раздел 1'!J618</f>
        <v>244</v>
      </c>
      <c r="I591" s="829" t="str">
        <f>'Раздел 1'!K618</f>
        <v>320.00.00</v>
      </c>
      <c r="J591" s="829" t="str">
        <f>'Раздел 1'!L618</f>
        <v>000</v>
      </c>
      <c r="K591" s="829" t="str">
        <f>'Раздел 1'!M618</f>
        <v>00.00.00</v>
      </c>
      <c r="L591" s="829" t="str">
        <f>'Раздел 1'!N618</f>
        <v>200.Х.ХХХ</v>
      </c>
      <c r="M591" s="829" t="str">
        <f>'Раздел 1'!O618</f>
        <v>60.01.00</v>
      </c>
      <c r="N591" s="832">
        <f>'Раздел 1'!P618</f>
        <v>0</v>
      </c>
      <c r="O591" s="830">
        <v>0</v>
      </c>
      <c r="P591" s="831">
        <f t="shared" si="27"/>
        <v>0</v>
      </c>
      <c r="Q591" s="832">
        <f>'Раздел 1'!Q618</f>
        <v>0</v>
      </c>
      <c r="R591" s="833">
        <v>0</v>
      </c>
      <c r="S591" s="834">
        <f t="shared" si="28"/>
        <v>0</v>
      </c>
      <c r="T591" s="835">
        <f>'Раздел 1'!R618</f>
        <v>0</v>
      </c>
      <c r="U591" s="836">
        <v>0</v>
      </c>
      <c r="V591" s="837">
        <f t="shared" si="29"/>
        <v>0</v>
      </c>
      <c r="W591" s="838"/>
      <c r="X591" s="839"/>
      <c r="Y591" s="840"/>
    </row>
    <row r="592" spans="1:25" s="841" customFormat="1" ht="24.75" customHeight="1" x14ac:dyDescent="0.25">
      <c r="A592" s="842" t="str">
        <f>'Раздел 1'!C619</f>
        <v>925</v>
      </c>
      <c r="B592" s="827" t="str">
        <f>'Раздел 1'!D619</f>
        <v>07</v>
      </c>
      <c r="C592" s="827" t="str">
        <f>'Раздел 1'!E619</f>
        <v>02</v>
      </c>
      <c r="D592" s="827">
        <f>'Раздел 1'!F619</f>
        <v>0</v>
      </c>
      <c r="E592" s="827">
        <f>'Раздел 1'!G619</f>
        <v>0</v>
      </c>
      <c r="F592" s="827">
        <f>'Раздел 1'!H619</f>
        <v>0</v>
      </c>
      <c r="G592" s="827">
        <f>'Раздел 1'!I619</f>
        <v>0</v>
      </c>
      <c r="H592" s="828" t="str">
        <f>'Раздел 1'!J619</f>
        <v>244</v>
      </c>
      <c r="I592" s="829" t="str">
        <f>'Раздел 1'!K619</f>
        <v>320.00.00</v>
      </c>
      <c r="J592" s="829" t="str">
        <f>'Раздел 1'!L619</f>
        <v>000</v>
      </c>
      <c r="K592" s="829" t="str">
        <f>'Раздел 1'!M619</f>
        <v>00.00.00</v>
      </c>
      <c r="L592" s="829" t="str">
        <f>'Раздел 1'!N619</f>
        <v>200.Х.ХХХ</v>
      </c>
      <c r="M592" s="829" t="str">
        <f>'Раздел 1'!O619</f>
        <v>60.03.00</v>
      </c>
      <c r="N592" s="832">
        <f>'Раздел 1'!P619</f>
        <v>0</v>
      </c>
      <c r="O592" s="830">
        <v>0</v>
      </c>
      <c r="P592" s="831">
        <f t="shared" si="27"/>
        <v>0</v>
      </c>
      <c r="Q592" s="832">
        <f>'Раздел 1'!Q619</f>
        <v>0</v>
      </c>
      <c r="R592" s="833">
        <v>0</v>
      </c>
      <c r="S592" s="834">
        <f t="shared" si="28"/>
        <v>0</v>
      </c>
      <c r="T592" s="835">
        <f>'Раздел 1'!R619</f>
        <v>0</v>
      </c>
      <c r="U592" s="836">
        <v>0</v>
      </c>
      <c r="V592" s="837">
        <f t="shared" si="29"/>
        <v>0</v>
      </c>
      <c r="W592" s="838"/>
      <c r="X592" s="839"/>
      <c r="Y592" s="840"/>
    </row>
    <row r="593" spans="1:25" s="841" customFormat="1" ht="24.75" customHeight="1" x14ac:dyDescent="0.25">
      <c r="A593" s="842" t="str">
        <f>'Раздел 1'!C620</f>
        <v>925</v>
      </c>
      <c r="B593" s="827" t="str">
        <f>'Раздел 1'!D620</f>
        <v>07</v>
      </c>
      <c r="C593" s="827" t="str">
        <f>'Раздел 1'!E620</f>
        <v>02</v>
      </c>
      <c r="D593" s="827" t="str">
        <f>'Раздел 1'!F620</f>
        <v>02</v>
      </c>
      <c r="E593" s="827" t="str">
        <f>'Раздел 1'!G620</f>
        <v>1</v>
      </c>
      <c r="F593" s="827" t="str">
        <f>'Раздел 1'!H620</f>
        <v>E1</v>
      </c>
      <c r="G593" s="827" t="str">
        <f>'Раздел 1'!I620</f>
        <v>51690</v>
      </c>
      <c r="H593" s="828" t="str">
        <f>'Раздел 1'!J620</f>
        <v>244</v>
      </c>
      <c r="I593" s="829" t="str">
        <f>'Раздел 1'!K620</f>
        <v>320.00.00</v>
      </c>
      <c r="J593" s="829" t="str">
        <f>'Раздел 1'!L620</f>
        <v>000</v>
      </c>
      <c r="K593" s="829" t="str">
        <f>'Раздел 1'!M620</f>
        <v>00.00.00</v>
      </c>
      <c r="L593" s="829" t="str">
        <f>'Раздел 1'!N620</f>
        <v>500.02.0002</v>
      </c>
      <c r="M593" s="829" t="str">
        <f>'Раздел 1'!O620</f>
        <v>60.02.00</v>
      </c>
      <c r="N593" s="832">
        <f>'Раздел 1'!P620</f>
        <v>0</v>
      </c>
      <c r="O593" s="830">
        <v>0</v>
      </c>
      <c r="P593" s="831">
        <f t="shared" si="27"/>
        <v>0</v>
      </c>
      <c r="Q593" s="832">
        <f>'Раздел 1'!Q620</f>
        <v>0</v>
      </c>
      <c r="R593" s="833">
        <v>0</v>
      </c>
      <c r="S593" s="834">
        <f t="shared" si="28"/>
        <v>0</v>
      </c>
      <c r="T593" s="835">
        <f>'Раздел 1'!R620</f>
        <v>0</v>
      </c>
      <c r="U593" s="836">
        <v>0</v>
      </c>
      <c r="V593" s="837">
        <f t="shared" si="29"/>
        <v>0</v>
      </c>
      <c r="W593" s="838"/>
      <c r="X593" s="839"/>
      <c r="Y593" s="840"/>
    </row>
    <row r="594" spans="1:25" s="841" customFormat="1" ht="24.75" customHeight="1" x14ac:dyDescent="0.25">
      <c r="A594" s="842" t="str">
        <f>'Раздел 1'!C621</f>
        <v>925</v>
      </c>
      <c r="B594" s="827" t="str">
        <f>'Раздел 1'!D621</f>
        <v>07</v>
      </c>
      <c r="C594" s="827" t="str">
        <f>'Раздел 1'!E621</f>
        <v>02</v>
      </c>
      <c r="D594" s="827" t="str">
        <f>'Раздел 1'!F621</f>
        <v>02</v>
      </c>
      <c r="E594" s="827" t="str">
        <f>'Раздел 1'!G621</f>
        <v>1</v>
      </c>
      <c r="F594" s="827" t="str">
        <f>'Раздел 1'!H621</f>
        <v>E1</v>
      </c>
      <c r="G594" s="827" t="str">
        <f>'Раздел 1'!I621</f>
        <v>51690</v>
      </c>
      <c r="H594" s="828" t="str">
        <f>'Раздел 1'!J621</f>
        <v>244</v>
      </c>
      <c r="I594" s="829" t="str">
        <f>'Раздел 1'!K621</f>
        <v>320.00.00</v>
      </c>
      <c r="J594" s="829" t="str">
        <f>'Раздел 1'!L621</f>
        <v>000</v>
      </c>
      <c r="K594" s="829" t="str">
        <f>'Раздел 1'!M621</f>
        <v>00.00.00</v>
      </c>
      <c r="L594" s="829" t="str">
        <f>'Раздел 1'!N621</f>
        <v>500.02.0002</v>
      </c>
      <c r="M594" s="829" t="str">
        <f>'Раздел 1'!O621</f>
        <v>60.03.00</v>
      </c>
      <c r="N594" s="832">
        <f>'Раздел 1'!P621</f>
        <v>0</v>
      </c>
      <c r="O594" s="830">
        <v>0</v>
      </c>
      <c r="P594" s="831">
        <f t="shared" si="27"/>
        <v>0</v>
      </c>
      <c r="Q594" s="832">
        <f>'Раздел 1'!Q621</f>
        <v>0</v>
      </c>
      <c r="R594" s="833">
        <v>0</v>
      </c>
      <c r="S594" s="834">
        <f t="shared" si="28"/>
        <v>0</v>
      </c>
      <c r="T594" s="835">
        <f>'Раздел 1'!R621</f>
        <v>0</v>
      </c>
      <c r="U594" s="836">
        <v>0</v>
      </c>
      <c r="V594" s="837">
        <f t="shared" si="29"/>
        <v>0</v>
      </c>
      <c r="W594" s="838"/>
      <c r="X594" s="839"/>
      <c r="Y594" s="840"/>
    </row>
    <row r="595" spans="1:25" s="841" customFormat="1" ht="24.75" customHeight="1" x14ac:dyDescent="0.25">
      <c r="A595" s="842" t="str">
        <f>'Раздел 1'!C622</f>
        <v>925</v>
      </c>
      <c r="B595" s="827" t="str">
        <f>'Раздел 1'!D622</f>
        <v>07</v>
      </c>
      <c r="C595" s="827" t="str">
        <f>'Раздел 1'!E622</f>
        <v>02</v>
      </c>
      <c r="D595" s="827" t="str">
        <f>'Раздел 1'!F622</f>
        <v>02</v>
      </c>
      <c r="E595" s="827" t="str">
        <f>'Раздел 1'!G622</f>
        <v>3</v>
      </c>
      <c r="F595" s="827" t="str">
        <f>'Раздел 1'!H622</f>
        <v>01</v>
      </c>
      <c r="G595" s="827" t="str">
        <f>'Раздел 1'!I622</f>
        <v>62500</v>
      </c>
      <c r="H595" s="828" t="str">
        <f>'Раздел 1'!J622</f>
        <v>244</v>
      </c>
      <c r="I595" s="829" t="str">
        <f>'Раздел 1'!K622</f>
        <v>320.00.00</v>
      </c>
      <c r="J595" s="829" t="str">
        <f>'Раздел 1'!L622</f>
        <v>000</v>
      </c>
      <c r="K595" s="829" t="str">
        <f>'Раздел 1'!M622</f>
        <v>00.00.00</v>
      </c>
      <c r="L595" s="829" t="str">
        <f>'Раздел 1'!N622</f>
        <v>500.02.0003</v>
      </c>
      <c r="M595" s="829" t="str">
        <f>'Раздел 1'!O622</f>
        <v>60.03.00</v>
      </c>
      <c r="N595" s="832">
        <f>'Раздел 1'!P622</f>
        <v>0</v>
      </c>
      <c r="O595" s="830">
        <v>0</v>
      </c>
      <c r="P595" s="831">
        <f t="shared" si="27"/>
        <v>0</v>
      </c>
      <c r="Q595" s="832">
        <f>'Раздел 1'!Q622</f>
        <v>0</v>
      </c>
      <c r="R595" s="833">
        <v>0</v>
      </c>
      <c r="S595" s="834">
        <f t="shared" si="28"/>
        <v>0</v>
      </c>
      <c r="T595" s="835">
        <f>'Раздел 1'!R622</f>
        <v>0</v>
      </c>
      <c r="U595" s="836">
        <v>0</v>
      </c>
      <c r="V595" s="837">
        <f t="shared" si="29"/>
        <v>0</v>
      </c>
      <c r="W595" s="838"/>
      <c r="X595" s="839"/>
      <c r="Y595" s="840"/>
    </row>
    <row r="596" spans="1:25" s="841" customFormat="1" ht="24.75" customHeight="1" x14ac:dyDescent="0.25">
      <c r="A596" s="842" t="str">
        <f>'Раздел 1'!C623</f>
        <v>925</v>
      </c>
      <c r="B596" s="827" t="str">
        <f>'Раздел 1'!D623</f>
        <v>07</v>
      </c>
      <c r="C596" s="827" t="str">
        <f>'Раздел 1'!E623</f>
        <v>02</v>
      </c>
      <c r="D596" s="827">
        <f>'Раздел 1'!F623</f>
        <v>0</v>
      </c>
      <c r="E596" s="827">
        <f>'Раздел 1'!G623</f>
        <v>0</v>
      </c>
      <c r="F596" s="827">
        <f>'Раздел 1'!H623</f>
        <v>0</v>
      </c>
      <c r="G596" s="827">
        <f>'Раздел 1'!I623</f>
        <v>0</v>
      </c>
      <c r="H596" s="828" t="str">
        <f>'Раздел 1'!J623</f>
        <v>244</v>
      </c>
      <c r="I596" s="829" t="str">
        <f>'Раздел 1'!K623</f>
        <v>320.00.00</v>
      </c>
      <c r="J596" s="829" t="str">
        <f>'Раздел 1'!L623</f>
        <v>000</v>
      </c>
      <c r="K596" s="829" t="str">
        <f>'Раздел 1'!M623</f>
        <v>00.00.00</v>
      </c>
      <c r="L596" s="829" t="str">
        <f>'Раздел 1'!N623</f>
        <v>500.02.0004</v>
      </c>
      <c r="M596" s="829" t="str">
        <f>'Раздел 1'!O623</f>
        <v>60.03.00</v>
      </c>
      <c r="N596" s="832">
        <f>'Раздел 1'!P623</f>
        <v>0</v>
      </c>
      <c r="O596" s="830">
        <v>0</v>
      </c>
      <c r="P596" s="831">
        <f t="shared" si="27"/>
        <v>0</v>
      </c>
      <c r="Q596" s="832">
        <f>'Раздел 1'!Q623</f>
        <v>0</v>
      </c>
      <c r="R596" s="833">
        <v>0</v>
      </c>
      <c r="S596" s="834">
        <f t="shared" si="28"/>
        <v>0</v>
      </c>
      <c r="T596" s="835">
        <f>'Раздел 1'!R623</f>
        <v>0</v>
      </c>
      <c r="U596" s="836">
        <v>0</v>
      </c>
      <c r="V596" s="837">
        <f t="shared" si="29"/>
        <v>0</v>
      </c>
      <c r="W596" s="838"/>
      <c r="X596" s="839"/>
      <c r="Y596" s="840"/>
    </row>
    <row r="597" spans="1:25" s="841" customFormat="1" ht="24.75" customHeight="1" x14ac:dyDescent="0.25">
      <c r="A597" s="842" t="str">
        <f>'Раздел 1'!C624</f>
        <v>925</v>
      </c>
      <c r="B597" s="827" t="str">
        <f>'Раздел 1'!D624</f>
        <v>07</v>
      </c>
      <c r="C597" s="827" t="str">
        <f>'Раздел 1'!E624</f>
        <v>02</v>
      </c>
      <c r="D597" s="827">
        <f>'Раздел 1'!F624</f>
        <v>0</v>
      </c>
      <c r="E597" s="827">
        <f>'Раздел 1'!G624</f>
        <v>0</v>
      </c>
      <c r="F597" s="827">
        <f>'Раздел 1'!H624</f>
        <v>0</v>
      </c>
      <c r="G597" s="827">
        <f>'Раздел 1'!I624</f>
        <v>0</v>
      </c>
      <c r="H597" s="828" t="str">
        <f>'Раздел 1'!J624</f>
        <v>244</v>
      </c>
      <c r="I597" s="829" t="str">
        <f>'Раздел 1'!K624</f>
        <v>320.00.00</v>
      </c>
      <c r="J597" s="829" t="str">
        <f>'Раздел 1'!L624</f>
        <v>000</v>
      </c>
      <c r="K597" s="829" t="str">
        <f>'Раздел 1'!M624</f>
        <v>00.00.00</v>
      </c>
      <c r="L597" s="829" t="str">
        <f>'Раздел 1'!N624</f>
        <v>500.02.ХХХ</v>
      </c>
      <c r="M597" s="829" t="str">
        <f>'Раздел 1'!O624</f>
        <v>60.03.00</v>
      </c>
      <c r="N597" s="832">
        <f>'Раздел 1'!P624</f>
        <v>0</v>
      </c>
      <c r="O597" s="830">
        <v>0</v>
      </c>
      <c r="P597" s="831">
        <f t="shared" si="27"/>
        <v>0</v>
      </c>
      <c r="Q597" s="832">
        <f>'Раздел 1'!Q624</f>
        <v>0</v>
      </c>
      <c r="R597" s="833">
        <v>0</v>
      </c>
      <c r="S597" s="834">
        <f t="shared" si="28"/>
        <v>0</v>
      </c>
      <c r="T597" s="835">
        <f>'Раздел 1'!R624</f>
        <v>0</v>
      </c>
      <c r="U597" s="836">
        <v>0</v>
      </c>
      <c r="V597" s="837">
        <f t="shared" si="29"/>
        <v>0</v>
      </c>
      <c r="W597" s="838"/>
      <c r="X597" s="839"/>
      <c r="Y597" s="840"/>
    </row>
    <row r="598" spans="1:25" s="841" customFormat="1" ht="24.75" customHeight="1" x14ac:dyDescent="0.25">
      <c r="A598" s="842" t="str">
        <f>'Раздел 1'!C625</f>
        <v>925</v>
      </c>
      <c r="B598" s="827" t="str">
        <f>'Раздел 1'!D625</f>
        <v>07</v>
      </c>
      <c r="C598" s="827" t="str">
        <f>'Раздел 1'!E625</f>
        <v>02</v>
      </c>
      <c r="D598" s="827">
        <f>'Раздел 1'!F625</f>
        <v>0</v>
      </c>
      <c r="E598" s="827">
        <f>'Раздел 1'!G625</f>
        <v>0</v>
      </c>
      <c r="F598" s="827">
        <f>'Раздел 1'!H625</f>
        <v>0</v>
      </c>
      <c r="G598" s="827">
        <f>'Раздел 1'!I625</f>
        <v>0</v>
      </c>
      <c r="H598" s="828" t="str">
        <f>'Раздел 1'!J625</f>
        <v>244</v>
      </c>
      <c r="I598" s="829" t="str">
        <f>'Раздел 1'!K625</f>
        <v>320.00.00</v>
      </c>
      <c r="J598" s="829" t="str">
        <f>'Раздел 1'!L625</f>
        <v>000</v>
      </c>
      <c r="K598" s="829" t="str">
        <f>'Раздел 1'!M625</f>
        <v>00.00.00</v>
      </c>
      <c r="L598" s="829" t="str">
        <f>'Раздел 1'!N625</f>
        <v>500.02.ХХХ</v>
      </c>
      <c r="M598" s="829" t="str">
        <f>'Раздел 1'!O625</f>
        <v>60.03.00</v>
      </c>
      <c r="N598" s="832">
        <f>'Раздел 1'!P625</f>
        <v>0</v>
      </c>
      <c r="O598" s="830">
        <v>0</v>
      </c>
      <c r="P598" s="831">
        <f t="shared" si="27"/>
        <v>0</v>
      </c>
      <c r="Q598" s="832">
        <f>'Раздел 1'!Q625</f>
        <v>0</v>
      </c>
      <c r="R598" s="833">
        <v>0</v>
      </c>
      <c r="S598" s="834">
        <f t="shared" si="28"/>
        <v>0</v>
      </c>
      <c r="T598" s="835">
        <f>'Раздел 1'!R625</f>
        <v>0</v>
      </c>
      <c r="U598" s="836">
        <v>0</v>
      </c>
      <c r="V598" s="837">
        <f t="shared" si="29"/>
        <v>0</v>
      </c>
      <c r="W598" s="838"/>
      <c r="X598" s="839"/>
      <c r="Y598" s="840"/>
    </row>
    <row r="599" spans="1:25" s="841" customFormat="1" ht="24.75" customHeight="1" x14ac:dyDescent="0.25">
      <c r="A599" s="842" t="str">
        <f>'Раздел 1'!C626</f>
        <v>925</v>
      </c>
      <c r="B599" s="827" t="str">
        <f>'Раздел 1'!D626</f>
        <v>07</v>
      </c>
      <c r="C599" s="827" t="str">
        <f>'Раздел 1'!E626</f>
        <v>02</v>
      </c>
      <c r="D599" s="827">
        <f>'Раздел 1'!F626</f>
        <v>0</v>
      </c>
      <c r="E599" s="827">
        <f>'Раздел 1'!G626</f>
        <v>0</v>
      </c>
      <c r="F599" s="827">
        <f>'Раздел 1'!H626</f>
        <v>0</v>
      </c>
      <c r="G599" s="827">
        <f>'Раздел 1'!I626</f>
        <v>0</v>
      </c>
      <c r="H599" s="828" t="str">
        <f>'Раздел 1'!J626</f>
        <v>244</v>
      </c>
      <c r="I599" s="829" t="str">
        <f>'Раздел 1'!K626</f>
        <v>320.00.00</v>
      </c>
      <c r="J599" s="829" t="str">
        <f>'Раздел 1'!L626</f>
        <v>000</v>
      </c>
      <c r="K599" s="829" t="str">
        <f>'Раздел 1'!M626</f>
        <v>00.00.00</v>
      </c>
      <c r="L599" s="829" t="str">
        <f>'Раздел 1'!N626</f>
        <v>500.02.ХХХ</v>
      </c>
      <c r="M599" s="829" t="str">
        <f>'Раздел 1'!O626</f>
        <v>60.03.00</v>
      </c>
      <c r="N599" s="832">
        <f>'Раздел 1'!P626</f>
        <v>0</v>
      </c>
      <c r="O599" s="830">
        <v>0</v>
      </c>
      <c r="P599" s="831">
        <f t="shared" si="27"/>
        <v>0</v>
      </c>
      <c r="Q599" s="832">
        <f>'Раздел 1'!Q626</f>
        <v>0</v>
      </c>
      <c r="R599" s="833">
        <v>0</v>
      </c>
      <c r="S599" s="834">
        <f t="shared" si="28"/>
        <v>0</v>
      </c>
      <c r="T599" s="835">
        <f>'Раздел 1'!R626</f>
        <v>0</v>
      </c>
      <c r="U599" s="836">
        <v>0</v>
      </c>
      <c r="V599" s="837">
        <f t="shared" si="29"/>
        <v>0</v>
      </c>
      <c r="W599" s="838"/>
      <c r="X599" s="839"/>
      <c r="Y599" s="840"/>
    </row>
    <row r="600" spans="1:25" s="841" customFormat="1" ht="24.75" customHeight="1" x14ac:dyDescent="0.25">
      <c r="A600" s="842" t="str">
        <f>'Раздел 1'!C627</f>
        <v>925</v>
      </c>
      <c r="B600" s="827" t="str">
        <f>'Раздел 1'!D627</f>
        <v>07</v>
      </c>
      <c r="C600" s="827" t="str">
        <f>'Раздел 1'!E627</f>
        <v>02</v>
      </c>
      <c r="D600" s="827">
        <f>'Раздел 1'!F627</f>
        <v>0</v>
      </c>
      <c r="E600" s="827">
        <f>'Раздел 1'!G627</f>
        <v>0</v>
      </c>
      <c r="F600" s="827">
        <f>'Раздел 1'!H627</f>
        <v>0</v>
      </c>
      <c r="G600" s="827">
        <f>'Раздел 1'!I627</f>
        <v>0</v>
      </c>
      <c r="H600" s="828" t="str">
        <f>'Раздел 1'!J627</f>
        <v>244</v>
      </c>
      <c r="I600" s="829" t="str">
        <f>'Раздел 1'!K627</f>
        <v>320.00.00</v>
      </c>
      <c r="J600" s="829" t="str">
        <f>'Раздел 1'!L627</f>
        <v>000</v>
      </c>
      <c r="K600" s="829" t="str">
        <f>'Раздел 1'!M627</f>
        <v>00.00.00</v>
      </c>
      <c r="L600" s="829" t="str">
        <f>'Раздел 1'!N627</f>
        <v>500.03.ХХХ</v>
      </c>
      <c r="M600" s="829" t="str">
        <f>'Раздел 1'!O627</f>
        <v>60.03.00</v>
      </c>
      <c r="N600" s="832">
        <f>'Раздел 1'!P627</f>
        <v>0</v>
      </c>
      <c r="O600" s="830">
        <v>0</v>
      </c>
      <c r="P600" s="831">
        <f t="shared" si="27"/>
        <v>0</v>
      </c>
      <c r="Q600" s="832">
        <f>'Раздел 1'!Q627</f>
        <v>0</v>
      </c>
      <c r="R600" s="833">
        <v>0</v>
      </c>
      <c r="S600" s="834">
        <f t="shared" si="28"/>
        <v>0</v>
      </c>
      <c r="T600" s="835">
        <f>'Раздел 1'!R627</f>
        <v>0</v>
      </c>
      <c r="U600" s="836">
        <v>0</v>
      </c>
      <c r="V600" s="837">
        <f t="shared" si="29"/>
        <v>0</v>
      </c>
      <c r="W600" s="838"/>
      <c r="X600" s="839"/>
      <c r="Y600" s="840"/>
    </row>
    <row r="601" spans="1:25" s="841" customFormat="1" ht="24.75" customHeight="1" x14ac:dyDescent="0.25">
      <c r="A601" s="842" t="str">
        <f>'Раздел 1'!C628</f>
        <v>925</v>
      </c>
      <c r="B601" s="827" t="str">
        <f>'Раздел 1'!D628</f>
        <v>07</v>
      </c>
      <c r="C601" s="827" t="str">
        <f>'Раздел 1'!E628</f>
        <v>02</v>
      </c>
      <c r="D601" s="827">
        <f>'Раздел 1'!F628</f>
        <v>0</v>
      </c>
      <c r="E601" s="827">
        <f>'Раздел 1'!G628</f>
        <v>0</v>
      </c>
      <c r="F601" s="827">
        <f>'Раздел 1'!H628</f>
        <v>0</v>
      </c>
      <c r="G601" s="827">
        <f>'Раздел 1'!I628</f>
        <v>0</v>
      </c>
      <c r="H601" s="828" t="str">
        <f>'Раздел 1'!J628</f>
        <v>244</v>
      </c>
      <c r="I601" s="829" t="str">
        <f>'Раздел 1'!K628</f>
        <v>320.00.00</v>
      </c>
      <c r="J601" s="829" t="str">
        <f>'Раздел 1'!L628</f>
        <v>000</v>
      </c>
      <c r="K601" s="829" t="str">
        <f>'Раздел 1'!M628</f>
        <v>00.00.00</v>
      </c>
      <c r="L601" s="829" t="str">
        <f>'Раздел 1'!N628</f>
        <v>500.03.ХХХ</v>
      </c>
      <c r="M601" s="829" t="str">
        <f>'Раздел 1'!O628</f>
        <v>60.03.00</v>
      </c>
      <c r="N601" s="832">
        <f>'Раздел 1'!P628</f>
        <v>0</v>
      </c>
      <c r="O601" s="830">
        <v>0</v>
      </c>
      <c r="P601" s="831">
        <f t="shared" si="27"/>
        <v>0</v>
      </c>
      <c r="Q601" s="832">
        <f>'Раздел 1'!Q628</f>
        <v>0</v>
      </c>
      <c r="R601" s="833">
        <v>0</v>
      </c>
      <c r="S601" s="834">
        <f t="shared" si="28"/>
        <v>0</v>
      </c>
      <c r="T601" s="835">
        <f>'Раздел 1'!R628</f>
        <v>0</v>
      </c>
      <c r="U601" s="836">
        <v>0</v>
      </c>
      <c r="V601" s="837">
        <f t="shared" si="29"/>
        <v>0</v>
      </c>
      <c r="W601" s="838"/>
      <c r="X601" s="839"/>
      <c r="Y601" s="840"/>
    </row>
    <row r="602" spans="1:25" s="841" customFormat="1" ht="24.75" customHeight="1" x14ac:dyDescent="0.25">
      <c r="A602" s="842" t="str">
        <f>'Раздел 1'!C629</f>
        <v>925</v>
      </c>
      <c r="B602" s="827" t="str">
        <f>'Раздел 1'!D629</f>
        <v>07</v>
      </c>
      <c r="C602" s="827" t="str">
        <f>'Раздел 1'!E629</f>
        <v>02</v>
      </c>
      <c r="D602" s="827">
        <f>'Раздел 1'!F629</f>
        <v>0</v>
      </c>
      <c r="E602" s="827">
        <f>'Раздел 1'!G629</f>
        <v>0</v>
      </c>
      <c r="F602" s="827">
        <f>'Раздел 1'!H629</f>
        <v>0</v>
      </c>
      <c r="G602" s="827">
        <f>'Раздел 1'!I629</f>
        <v>0</v>
      </c>
      <c r="H602" s="828" t="str">
        <f>'Раздел 1'!J629</f>
        <v>244</v>
      </c>
      <c r="I602" s="829" t="str">
        <f>'Раздел 1'!K629</f>
        <v>320.00.00</v>
      </c>
      <c r="J602" s="829" t="str">
        <f>'Раздел 1'!L629</f>
        <v>000</v>
      </c>
      <c r="K602" s="829" t="str">
        <f>'Раздел 1'!M629</f>
        <v>00.00.00</v>
      </c>
      <c r="L602" s="829" t="str">
        <f>'Раздел 1'!N629</f>
        <v>500.03.ХХХ</v>
      </c>
      <c r="M602" s="829" t="str">
        <f>'Раздел 1'!O629</f>
        <v>60.03.00</v>
      </c>
      <c r="N602" s="832">
        <f>'Раздел 1'!P629</f>
        <v>0</v>
      </c>
      <c r="O602" s="830">
        <v>0</v>
      </c>
      <c r="P602" s="831">
        <f t="shared" si="27"/>
        <v>0</v>
      </c>
      <c r="Q602" s="832">
        <f>'Раздел 1'!Q629</f>
        <v>0</v>
      </c>
      <c r="R602" s="833">
        <v>0</v>
      </c>
      <c r="S602" s="834">
        <f t="shared" si="28"/>
        <v>0</v>
      </c>
      <c r="T602" s="835">
        <f>'Раздел 1'!R629</f>
        <v>0</v>
      </c>
      <c r="U602" s="836">
        <v>0</v>
      </c>
      <c r="V602" s="837">
        <f t="shared" si="29"/>
        <v>0</v>
      </c>
      <c r="W602" s="838"/>
      <c r="X602" s="839"/>
      <c r="Y602" s="840"/>
    </row>
    <row r="603" spans="1:25" s="841" customFormat="1" ht="24.75" customHeight="1" x14ac:dyDescent="0.25">
      <c r="A603" s="842" t="str">
        <f>'Раздел 1'!C630</f>
        <v>х</v>
      </c>
      <c r="B603" s="827">
        <f>'Раздел 1'!D630</f>
        <v>0</v>
      </c>
      <c r="C603" s="827">
        <f>'Раздел 1'!E630</f>
        <v>0</v>
      </c>
      <c r="D603" s="827">
        <f>'Раздел 1'!F630</f>
        <v>0</v>
      </c>
      <c r="E603" s="827">
        <f>'Раздел 1'!G630</f>
        <v>0</v>
      </c>
      <c r="F603" s="827">
        <f>'Раздел 1'!H630</f>
        <v>0</v>
      </c>
      <c r="G603" s="827">
        <f>'Раздел 1'!I630</f>
        <v>0</v>
      </c>
      <c r="H603" s="828">
        <f>'Раздел 1'!J630</f>
        <v>0</v>
      </c>
      <c r="I603" s="829" t="str">
        <f>'Раздел 1'!K630</f>
        <v>х</v>
      </c>
      <c r="J603" s="829">
        <f>'Раздел 1'!L630</f>
        <v>0</v>
      </c>
      <c r="K603" s="829">
        <f>'Раздел 1'!M630</f>
        <v>0</v>
      </c>
      <c r="L603" s="829">
        <f>'Раздел 1'!N630</f>
        <v>0</v>
      </c>
      <c r="M603" s="829">
        <f>'Раздел 1'!O630</f>
        <v>0</v>
      </c>
      <c r="N603" s="832">
        <f>'Раздел 1'!P630</f>
        <v>60781.42</v>
      </c>
      <c r="O603" s="830">
        <v>60781.42</v>
      </c>
      <c r="P603" s="831">
        <f t="shared" si="27"/>
        <v>0</v>
      </c>
      <c r="Q603" s="832">
        <f>'Раздел 1'!Q630</f>
        <v>35500</v>
      </c>
      <c r="R603" s="833">
        <v>35500</v>
      </c>
      <c r="S603" s="834">
        <f t="shared" si="28"/>
        <v>0</v>
      </c>
      <c r="T603" s="835">
        <f>'Раздел 1'!R630</f>
        <v>35500</v>
      </c>
      <c r="U603" s="836">
        <v>35500</v>
      </c>
      <c r="V603" s="837">
        <f t="shared" si="29"/>
        <v>0</v>
      </c>
      <c r="W603" s="838"/>
      <c r="X603" s="839"/>
      <c r="Y603" s="840"/>
    </row>
    <row r="604" spans="1:25" s="841" customFormat="1" ht="24.75" customHeight="1" x14ac:dyDescent="0.25">
      <c r="A604" s="842" t="str">
        <f>'Раздел 1'!C631</f>
        <v>925</v>
      </c>
      <c r="B604" s="827" t="str">
        <f>'Раздел 1'!D631</f>
        <v>07</v>
      </c>
      <c r="C604" s="827" t="str">
        <f>'Раздел 1'!E631</f>
        <v>02</v>
      </c>
      <c r="D604" s="827" t="str">
        <f>'Раздел 1'!F631</f>
        <v>02</v>
      </c>
      <c r="E604" s="827" t="str">
        <f>'Раздел 1'!G631</f>
        <v>1</v>
      </c>
      <c r="F604" s="827" t="str">
        <f>'Раздел 1'!H631</f>
        <v>02</v>
      </c>
      <c r="G604" s="827" t="str">
        <f>'Раздел 1'!I631</f>
        <v>00590</v>
      </c>
      <c r="H604" s="828" t="str">
        <f>'Раздел 1'!J631</f>
        <v>244</v>
      </c>
      <c r="I604" s="829" t="str">
        <f>'Раздел 1'!K631</f>
        <v>341.00.00</v>
      </c>
      <c r="J604" s="829" t="str">
        <f>'Раздел 1'!L631</f>
        <v>000</v>
      </c>
      <c r="K604" s="829" t="str">
        <f>'Раздел 1'!M631</f>
        <v>00.00.00</v>
      </c>
      <c r="L604" s="829" t="str">
        <f>'Раздел 1'!N631</f>
        <v>х</v>
      </c>
      <c r="M604" s="829" t="str">
        <f>'Раздел 1'!O631</f>
        <v>20.00.02</v>
      </c>
      <c r="N604" s="832">
        <f>'Раздел 1'!P631</f>
        <v>0</v>
      </c>
      <c r="O604" s="830">
        <v>0</v>
      </c>
      <c r="P604" s="831">
        <f t="shared" si="27"/>
        <v>0</v>
      </c>
      <c r="Q604" s="832">
        <f>'Раздел 1'!Q631</f>
        <v>0</v>
      </c>
      <c r="R604" s="833">
        <v>0</v>
      </c>
      <c r="S604" s="834">
        <f t="shared" si="28"/>
        <v>0</v>
      </c>
      <c r="T604" s="835">
        <f>'Раздел 1'!R631</f>
        <v>0</v>
      </c>
      <c r="U604" s="836">
        <v>0</v>
      </c>
      <c r="V604" s="837">
        <f t="shared" si="29"/>
        <v>0</v>
      </c>
      <c r="W604" s="838"/>
      <c r="X604" s="839"/>
      <c r="Y604" s="840"/>
    </row>
    <row r="605" spans="1:25" s="841" customFormat="1" ht="24.75" customHeight="1" x14ac:dyDescent="0.25">
      <c r="A605" s="842" t="str">
        <f>'Раздел 1'!C632</f>
        <v>925</v>
      </c>
      <c r="B605" s="827" t="str">
        <f>'Раздел 1'!D632</f>
        <v>07</v>
      </c>
      <c r="C605" s="827" t="str">
        <f>'Раздел 1'!E632</f>
        <v>02</v>
      </c>
      <c r="D605" s="827" t="str">
        <f>'Раздел 1'!F632</f>
        <v>02</v>
      </c>
      <c r="E605" s="827" t="str">
        <f>'Раздел 1'!G632</f>
        <v>1</v>
      </c>
      <c r="F605" s="827" t="str">
        <f>'Раздел 1'!H632</f>
        <v>02</v>
      </c>
      <c r="G605" s="827" t="str">
        <f>'Раздел 1'!I632</f>
        <v>00590</v>
      </c>
      <c r="H605" s="828" t="str">
        <f>'Раздел 1'!J632</f>
        <v>244</v>
      </c>
      <c r="I605" s="829" t="str">
        <f>'Раздел 1'!K632</f>
        <v>341.00.00</v>
      </c>
      <c r="J605" s="829" t="str">
        <f>'Раздел 1'!L632</f>
        <v>001</v>
      </c>
      <c r="K605" s="829" t="str">
        <f>'Раздел 1'!M632</f>
        <v>00.00.00</v>
      </c>
      <c r="L605" s="829" t="str">
        <f>'Раздел 1'!N632</f>
        <v>х</v>
      </c>
      <c r="M605" s="829" t="str">
        <f>'Раздел 1'!O632</f>
        <v>20.00.02</v>
      </c>
      <c r="N605" s="832">
        <f>'Раздел 1'!P632</f>
        <v>0</v>
      </c>
      <c r="O605" s="830">
        <v>0</v>
      </c>
      <c r="P605" s="831">
        <f t="shared" si="27"/>
        <v>0</v>
      </c>
      <c r="Q605" s="832">
        <f>'Раздел 1'!Q632</f>
        <v>0</v>
      </c>
      <c r="R605" s="833">
        <v>0</v>
      </c>
      <c r="S605" s="834">
        <f t="shared" si="28"/>
        <v>0</v>
      </c>
      <c r="T605" s="835">
        <f>'Раздел 1'!R632</f>
        <v>0</v>
      </c>
      <c r="U605" s="836">
        <v>0</v>
      </c>
      <c r="V605" s="837">
        <f t="shared" si="29"/>
        <v>0</v>
      </c>
      <c r="W605" s="838"/>
      <c r="X605" s="839"/>
      <c r="Y605" s="840"/>
    </row>
    <row r="606" spans="1:25" s="841" customFormat="1" ht="24.75" customHeight="1" x14ac:dyDescent="0.25">
      <c r="A606" s="842" t="str">
        <f>'Раздел 1'!C633</f>
        <v>925</v>
      </c>
      <c r="B606" s="827" t="str">
        <f>'Раздел 1'!D633</f>
        <v>07</v>
      </c>
      <c r="C606" s="827" t="str">
        <f>'Раздел 1'!E633</f>
        <v>02</v>
      </c>
      <c r="D606" s="827" t="str">
        <f>'Раздел 1'!F633</f>
        <v>02</v>
      </c>
      <c r="E606" s="827" t="str">
        <f>'Раздел 1'!G633</f>
        <v>1</v>
      </c>
      <c r="F606" s="827" t="str">
        <f>'Раздел 1'!H633</f>
        <v>02</v>
      </c>
      <c r="G606" s="827" t="str">
        <f>'Раздел 1'!I633</f>
        <v>00590</v>
      </c>
      <c r="H606" s="828" t="str">
        <f>'Раздел 1'!J633</f>
        <v>244</v>
      </c>
      <c r="I606" s="829" t="str">
        <f>'Раздел 1'!K633</f>
        <v>341.00.00</v>
      </c>
      <c r="J606" s="829" t="str">
        <f>'Раздел 1'!L633</f>
        <v>000</v>
      </c>
      <c r="K606" s="829" t="str">
        <f>'Раздел 1'!M633</f>
        <v>00.00.00</v>
      </c>
      <c r="L606" s="829" t="str">
        <f>'Раздел 1'!N633</f>
        <v>х</v>
      </c>
      <c r="M606" s="829" t="str">
        <f>'Раздел 1'!O633</f>
        <v>20.00.03</v>
      </c>
      <c r="N606" s="832">
        <f>'Раздел 1'!P633</f>
        <v>0</v>
      </c>
      <c r="O606" s="830">
        <v>0</v>
      </c>
      <c r="P606" s="831">
        <f t="shared" si="27"/>
        <v>0</v>
      </c>
      <c r="Q606" s="832">
        <f>'Раздел 1'!Q633</f>
        <v>0</v>
      </c>
      <c r="R606" s="833">
        <v>0</v>
      </c>
      <c r="S606" s="834">
        <f t="shared" si="28"/>
        <v>0</v>
      </c>
      <c r="T606" s="835">
        <f>'Раздел 1'!R633</f>
        <v>0</v>
      </c>
      <c r="U606" s="836">
        <v>0</v>
      </c>
      <c r="V606" s="837">
        <f t="shared" si="29"/>
        <v>0</v>
      </c>
      <c r="W606" s="838"/>
      <c r="X606" s="839"/>
      <c r="Y606" s="840"/>
    </row>
    <row r="607" spans="1:25" s="841" customFormat="1" ht="24.75" customHeight="1" x14ac:dyDescent="0.25">
      <c r="A607" s="842" t="str">
        <f>'Раздел 1'!C634</f>
        <v>925</v>
      </c>
      <c r="B607" s="827" t="str">
        <f>'Раздел 1'!D634</f>
        <v>07</v>
      </c>
      <c r="C607" s="827" t="str">
        <f>'Раздел 1'!E634</f>
        <v>02</v>
      </c>
      <c r="D607" s="827" t="str">
        <f>'Раздел 1'!F634</f>
        <v>02</v>
      </c>
      <c r="E607" s="827" t="str">
        <f>'Раздел 1'!G634</f>
        <v>1</v>
      </c>
      <c r="F607" s="827" t="str">
        <f>'Раздел 1'!H634</f>
        <v>02</v>
      </c>
      <c r="G607" s="827" t="str">
        <f>'Раздел 1'!I634</f>
        <v>00590</v>
      </c>
      <c r="H607" s="828" t="str">
        <f>'Раздел 1'!J634</f>
        <v>244</v>
      </c>
      <c r="I607" s="829" t="str">
        <f>'Раздел 1'!K634</f>
        <v>341.00.00</v>
      </c>
      <c r="J607" s="829" t="str">
        <f>'Раздел 1'!L634</f>
        <v>000</v>
      </c>
      <c r="K607" s="829" t="str">
        <f>'Раздел 1'!M634</f>
        <v>00.00.00</v>
      </c>
      <c r="L607" s="829" t="str">
        <f>'Раздел 1'!N634</f>
        <v>х</v>
      </c>
      <c r="M607" s="829" t="str">
        <f>'Раздел 1'!O634</f>
        <v>20.00.04</v>
      </c>
      <c r="N607" s="832">
        <f>'Раздел 1'!P634</f>
        <v>0</v>
      </c>
      <c r="O607" s="830">
        <v>0</v>
      </c>
      <c r="P607" s="831">
        <f t="shared" si="27"/>
        <v>0</v>
      </c>
      <c r="Q607" s="832">
        <f>'Раздел 1'!Q634</f>
        <v>0</v>
      </c>
      <c r="R607" s="833">
        <v>0</v>
      </c>
      <c r="S607" s="834">
        <f t="shared" si="28"/>
        <v>0</v>
      </c>
      <c r="T607" s="835">
        <f>'Раздел 1'!R634</f>
        <v>0</v>
      </c>
      <c r="U607" s="836">
        <v>0</v>
      </c>
      <c r="V607" s="837">
        <f t="shared" si="29"/>
        <v>0</v>
      </c>
      <c r="W607" s="838"/>
      <c r="X607" s="839"/>
      <c r="Y607" s="840"/>
    </row>
    <row r="608" spans="1:25" s="841" customFormat="1" ht="24.75" customHeight="1" x14ac:dyDescent="0.25">
      <c r="A608" s="842" t="str">
        <f>'Раздел 1'!C635</f>
        <v>925</v>
      </c>
      <c r="B608" s="827" t="str">
        <f>'Раздел 1'!D635</f>
        <v>07</v>
      </c>
      <c r="C608" s="827" t="str">
        <f>'Раздел 1'!E635</f>
        <v>02</v>
      </c>
      <c r="D608" s="827" t="str">
        <f>'Раздел 1'!F635</f>
        <v>02</v>
      </c>
      <c r="E608" s="827" t="str">
        <f>'Раздел 1'!G635</f>
        <v>1</v>
      </c>
      <c r="F608" s="827" t="str">
        <f>'Раздел 1'!H635</f>
        <v>02</v>
      </c>
      <c r="G608" s="827" t="str">
        <f>'Раздел 1'!I635</f>
        <v>00590</v>
      </c>
      <c r="H608" s="828" t="str">
        <f>'Раздел 1'!J635</f>
        <v>244</v>
      </c>
      <c r="I608" s="829" t="str">
        <f>'Раздел 1'!K635</f>
        <v>341.00.00</v>
      </c>
      <c r="J608" s="829" t="str">
        <f>'Раздел 1'!L635</f>
        <v>000</v>
      </c>
      <c r="K608" s="829" t="str">
        <f>'Раздел 1'!M635</f>
        <v>00.00.00</v>
      </c>
      <c r="L608" s="829" t="str">
        <f>'Раздел 1'!N635</f>
        <v>001.99.0001</v>
      </c>
      <c r="M608" s="829" t="str">
        <f>'Раздел 1'!O635</f>
        <v>50.01.00</v>
      </c>
      <c r="N608" s="832">
        <f>'Раздел 1'!P635</f>
        <v>0</v>
      </c>
      <c r="O608" s="830">
        <v>0</v>
      </c>
      <c r="P608" s="831">
        <f t="shared" si="27"/>
        <v>0</v>
      </c>
      <c r="Q608" s="832">
        <f>'Раздел 1'!Q635</f>
        <v>0</v>
      </c>
      <c r="R608" s="833">
        <v>0</v>
      </c>
      <c r="S608" s="834">
        <f t="shared" si="28"/>
        <v>0</v>
      </c>
      <c r="T608" s="835">
        <f>'Раздел 1'!R635</f>
        <v>0</v>
      </c>
      <c r="U608" s="836">
        <v>0</v>
      </c>
      <c r="V608" s="837">
        <f t="shared" si="29"/>
        <v>0</v>
      </c>
      <c r="W608" s="838"/>
      <c r="X608" s="839"/>
      <c r="Y608" s="840"/>
    </row>
    <row r="609" spans="1:25" s="841" customFormat="1" ht="24.75" customHeight="1" x14ac:dyDescent="0.25">
      <c r="A609" s="842" t="str">
        <f>'Раздел 1'!C636</f>
        <v>925</v>
      </c>
      <c r="B609" s="827" t="str">
        <f>'Раздел 1'!D636</f>
        <v>07</v>
      </c>
      <c r="C609" s="827" t="str">
        <f>'Раздел 1'!E636</f>
        <v>02</v>
      </c>
      <c r="D609" s="827" t="str">
        <f>'Раздел 1'!F636</f>
        <v>02</v>
      </c>
      <c r="E609" s="827" t="str">
        <f>'Раздел 1'!G636</f>
        <v>1</v>
      </c>
      <c r="F609" s="827" t="str">
        <f>'Раздел 1'!H636</f>
        <v>02</v>
      </c>
      <c r="G609" s="827" t="str">
        <f>'Раздел 1'!I636</f>
        <v>00590</v>
      </c>
      <c r="H609" s="828" t="str">
        <f>'Раздел 1'!J636</f>
        <v>244</v>
      </c>
      <c r="I609" s="829" t="str">
        <f>'Раздел 1'!K636</f>
        <v>341.00.00</v>
      </c>
      <c r="J609" s="829" t="str">
        <f>'Раздел 1'!L636</f>
        <v>001</v>
      </c>
      <c r="K609" s="829" t="str">
        <f>'Раздел 1'!M636</f>
        <v>00.00.00</v>
      </c>
      <c r="L609" s="829" t="str">
        <f>'Раздел 1'!N636</f>
        <v>х</v>
      </c>
      <c r="M609" s="829" t="str">
        <f>'Раздел 1'!O636</f>
        <v>50.01.00</v>
      </c>
      <c r="N609" s="832">
        <f>'Раздел 1'!P636</f>
        <v>0</v>
      </c>
      <c r="O609" s="830">
        <v>0</v>
      </c>
      <c r="P609" s="831">
        <f t="shared" si="27"/>
        <v>0</v>
      </c>
      <c r="Q609" s="832">
        <f>'Раздел 1'!Q636</f>
        <v>0</v>
      </c>
      <c r="R609" s="833">
        <v>0</v>
      </c>
      <c r="S609" s="834">
        <f t="shared" si="28"/>
        <v>0</v>
      </c>
      <c r="T609" s="835">
        <f>'Раздел 1'!R636</f>
        <v>0</v>
      </c>
      <c r="U609" s="836">
        <v>0</v>
      </c>
      <c r="V609" s="837">
        <f t="shared" si="29"/>
        <v>0</v>
      </c>
      <c r="W609" s="838"/>
      <c r="X609" s="839"/>
      <c r="Y609" s="840"/>
    </row>
    <row r="610" spans="1:25" s="841" customFormat="1" ht="24.75" customHeight="1" x14ac:dyDescent="0.25">
      <c r="A610" s="842" t="str">
        <f>'Раздел 1'!C637</f>
        <v>925</v>
      </c>
      <c r="B610" s="827" t="str">
        <f>'Раздел 1'!D637</f>
        <v>07</v>
      </c>
      <c r="C610" s="827" t="str">
        <f>'Раздел 1'!E637</f>
        <v>02</v>
      </c>
      <c r="D610" s="827" t="str">
        <f>'Раздел 1'!F637</f>
        <v>02</v>
      </c>
      <c r="E610" s="827" t="str">
        <f>'Раздел 1'!G637</f>
        <v>1</v>
      </c>
      <c r="F610" s="827" t="str">
        <f>'Раздел 1'!H637</f>
        <v>02</v>
      </c>
      <c r="G610" s="827" t="str">
        <f>'Раздел 1'!I637</f>
        <v>60860</v>
      </c>
      <c r="H610" s="828" t="str">
        <f>'Раздел 1'!J637</f>
        <v>244</v>
      </c>
      <c r="I610" s="829" t="str">
        <f>'Раздел 1'!K637</f>
        <v>341.00.00</v>
      </c>
      <c r="J610" s="829" t="str">
        <f>'Раздел 1'!L637</f>
        <v>000</v>
      </c>
      <c r="K610" s="829" t="str">
        <f>'Раздел 1'!M637</f>
        <v>00.00.00</v>
      </c>
      <c r="L610" s="829" t="str">
        <f>'Раздел 1'!N637</f>
        <v>001.07.0002</v>
      </c>
      <c r="M610" s="829" t="str">
        <f>'Раздел 1'!O637</f>
        <v>50.03.00</v>
      </c>
      <c r="N610" s="832">
        <f>'Раздел 1'!P637</f>
        <v>0</v>
      </c>
      <c r="O610" s="830">
        <v>0</v>
      </c>
      <c r="P610" s="831">
        <f t="shared" si="27"/>
        <v>0</v>
      </c>
      <c r="Q610" s="832">
        <f>'Раздел 1'!Q637</f>
        <v>0</v>
      </c>
      <c r="R610" s="833">
        <v>0</v>
      </c>
      <c r="S610" s="834">
        <f t="shared" si="28"/>
        <v>0</v>
      </c>
      <c r="T610" s="835">
        <f>'Раздел 1'!R637</f>
        <v>0</v>
      </c>
      <c r="U610" s="836">
        <v>0</v>
      </c>
      <c r="V610" s="837">
        <f t="shared" si="29"/>
        <v>0</v>
      </c>
      <c r="W610" s="838"/>
      <c r="X610" s="839"/>
      <c r="Y610" s="840"/>
    </row>
    <row r="611" spans="1:25" s="841" customFormat="1" ht="24.75" customHeight="1" x14ac:dyDescent="0.25">
      <c r="A611" s="842" t="str">
        <f>'Раздел 1'!C638</f>
        <v>925</v>
      </c>
      <c r="B611" s="827" t="str">
        <f>'Раздел 1'!D638</f>
        <v>07</v>
      </c>
      <c r="C611" s="827" t="str">
        <f>'Раздел 1'!E638</f>
        <v>02</v>
      </c>
      <c r="D611" s="827" t="str">
        <f>'Раздел 1'!F638</f>
        <v>02</v>
      </c>
      <c r="E611" s="827" t="str">
        <f>'Раздел 1'!G638</f>
        <v>1</v>
      </c>
      <c r="F611" s="827" t="str">
        <f>'Раздел 1'!H638</f>
        <v>02</v>
      </c>
      <c r="G611" s="827" t="str">
        <f>'Раздел 1'!I638</f>
        <v>60860</v>
      </c>
      <c r="H611" s="828" t="str">
        <f>'Раздел 1'!J638</f>
        <v>244</v>
      </c>
      <c r="I611" s="829" t="str">
        <f>'Раздел 1'!K638</f>
        <v>341.00.00</v>
      </c>
      <c r="J611" s="829" t="str">
        <f>'Раздел 1'!L638</f>
        <v>001</v>
      </c>
      <c r="K611" s="829" t="str">
        <f>'Раздел 1'!M638</f>
        <v>00.00.00</v>
      </c>
      <c r="L611" s="829" t="str">
        <f>'Раздел 1'!N638</f>
        <v>х</v>
      </c>
      <c r="M611" s="829" t="str">
        <f>'Раздел 1'!O638</f>
        <v>50.03.00</v>
      </c>
      <c r="N611" s="832">
        <f>'Раздел 1'!P638</f>
        <v>0</v>
      </c>
      <c r="O611" s="830">
        <v>0</v>
      </c>
      <c r="P611" s="831">
        <f t="shared" si="27"/>
        <v>0</v>
      </c>
      <c r="Q611" s="832">
        <f>'Раздел 1'!Q638</f>
        <v>0</v>
      </c>
      <c r="R611" s="833">
        <v>0</v>
      </c>
      <c r="S611" s="834">
        <f t="shared" si="28"/>
        <v>0</v>
      </c>
      <c r="T611" s="835">
        <f>'Раздел 1'!R638</f>
        <v>0</v>
      </c>
      <c r="U611" s="836">
        <v>0</v>
      </c>
      <c r="V611" s="837">
        <f t="shared" si="29"/>
        <v>0</v>
      </c>
      <c r="W611" s="838"/>
      <c r="X611" s="839"/>
      <c r="Y611" s="840"/>
    </row>
    <row r="612" spans="1:25" s="841" customFormat="1" ht="24.75" customHeight="1" x14ac:dyDescent="0.25">
      <c r="A612" s="842" t="str">
        <f>'Раздел 1'!C639</f>
        <v>925</v>
      </c>
      <c r="B612" s="827" t="str">
        <f>'Раздел 1'!D639</f>
        <v>07</v>
      </c>
      <c r="C612" s="827" t="str">
        <f>'Раздел 1'!E639</f>
        <v>02</v>
      </c>
      <c r="D612" s="827" t="str">
        <f>'Раздел 1'!F639</f>
        <v>02</v>
      </c>
      <c r="E612" s="827" t="str">
        <f>'Раздел 1'!G639</f>
        <v>1</v>
      </c>
      <c r="F612" s="827" t="str">
        <f>'Раздел 1'!H639</f>
        <v>02</v>
      </c>
      <c r="G612" s="827" t="str">
        <f>'Раздел 1'!I639</f>
        <v>62980</v>
      </c>
      <c r="H612" s="828" t="str">
        <f>'Раздел 1'!J639</f>
        <v>244</v>
      </c>
      <c r="I612" s="829" t="str">
        <f>'Раздел 1'!K639</f>
        <v>341.00.00</v>
      </c>
      <c r="J612" s="829" t="str">
        <f>'Раздел 1'!L639</f>
        <v>000</v>
      </c>
      <c r="K612" s="829" t="str">
        <f>'Раздел 1'!M639</f>
        <v>00.00.00</v>
      </c>
      <c r="L612" s="829" t="str">
        <f>'Раздел 1'!N639</f>
        <v>005.00.0000</v>
      </c>
      <c r="M612" s="829" t="str">
        <f>'Раздел 1'!O639</f>
        <v>60.03.00</v>
      </c>
      <c r="N612" s="832">
        <f>'Раздел 1'!P639</f>
        <v>0</v>
      </c>
      <c r="O612" s="830">
        <v>0</v>
      </c>
      <c r="P612" s="831">
        <f t="shared" si="27"/>
        <v>0</v>
      </c>
      <c r="Q612" s="832">
        <f>'Раздел 1'!Q639</f>
        <v>0</v>
      </c>
      <c r="R612" s="833">
        <v>0</v>
      </c>
      <c r="S612" s="834">
        <f t="shared" si="28"/>
        <v>0</v>
      </c>
      <c r="T612" s="835">
        <f>'Раздел 1'!R639</f>
        <v>0</v>
      </c>
      <c r="U612" s="836">
        <v>0</v>
      </c>
      <c r="V612" s="837">
        <f t="shared" si="29"/>
        <v>0</v>
      </c>
      <c r="W612" s="838"/>
      <c r="X612" s="839"/>
      <c r="Y612" s="840"/>
    </row>
    <row r="613" spans="1:25" s="841" customFormat="1" ht="24.75" customHeight="1" x14ac:dyDescent="0.25">
      <c r="A613" s="842" t="str">
        <f>'Раздел 1'!C640</f>
        <v>925</v>
      </c>
      <c r="B613" s="827" t="str">
        <f>'Раздел 1'!D640</f>
        <v>07</v>
      </c>
      <c r="C613" s="827" t="str">
        <f>'Раздел 1'!E640</f>
        <v>02</v>
      </c>
      <c r="D613" s="827">
        <f>'Раздел 1'!F640</f>
        <v>0</v>
      </c>
      <c r="E613" s="827">
        <f>'Раздел 1'!G640</f>
        <v>0</v>
      </c>
      <c r="F613" s="827">
        <f>'Раздел 1'!H640</f>
        <v>0</v>
      </c>
      <c r="G613" s="827">
        <f>'Раздел 1'!I640</f>
        <v>0</v>
      </c>
      <c r="H613" s="828" t="str">
        <f>'Раздел 1'!J640</f>
        <v>244</v>
      </c>
      <c r="I613" s="829" t="str">
        <f>'Раздел 1'!K640</f>
        <v>341.00.00</v>
      </c>
      <c r="J613" s="829" t="str">
        <f>'Раздел 1'!L640</f>
        <v>000</v>
      </c>
      <c r="K613" s="829" t="str">
        <f>'Раздел 1'!M640</f>
        <v>00.00.00</v>
      </c>
      <c r="L613" s="829" t="str">
        <f>'Раздел 1'!N640</f>
        <v>008.01.ХХХ</v>
      </c>
      <c r="M613" s="829" t="str">
        <f>'Раздел 1'!O640</f>
        <v>60.01.00</v>
      </c>
      <c r="N613" s="832">
        <f>'Раздел 1'!P640</f>
        <v>0</v>
      </c>
      <c r="O613" s="830">
        <v>0</v>
      </c>
      <c r="P613" s="831">
        <f t="shared" si="27"/>
        <v>0</v>
      </c>
      <c r="Q613" s="832">
        <f>'Раздел 1'!Q640</f>
        <v>0</v>
      </c>
      <c r="R613" s="833">
        <v>0</v>
      </c>
      <c r="S613" s="834">
        <f t="shared" si="28"/>
        <v>0</v>
      </c>
      <c r="T613" s="835">
        <f>'Раздел 1'!R640</f>
        <v>0</v>
      </c>
      <c r="U613" s="836">
        <v>0</v>
      </c>
      <c r="V613" s="837">
        <f t="shared" si="29"/>
        <v>0</v>
      </c>
      <c r="W613" s="838"/>
      <c r="X613" s="839"/>
      <c r="Y613" s="840"/>
    </row>
    <row r="614" spans="1:25" s="841" customFormat="1" ht="24.75" customHeight="1" x14ac:dyDescent="0.25">
      <c r="A614" s="842" t="str">
        <f>'Раздел 1'!C641</f>
        <v>925</v>
      </c>
      <c r="B614" s="827" t="str">
        <f>'Раздел 1'!D641</f>
        <v>07</v>
      </c>
      <c r="C614" s="827" t="str">
        <f>'Раздел 1'!E641</f>
        <v>02</v>
      </c>
      <c r="D614" s="827">
        <f>'Раздел 1'!F641</f>
        <v>0</v>
      </c>
      <c r="E614" s="827">
        <f>'Раздел 1'!G641</f>
        <v>0</v>
      </c>
      <c r="F614" s="827">
        <f>'Раздел 1'!H641</f>
        <v>0</v>
      </c>
      <c r="G614" s="827">
        <f>'Раздел 1'!I641</f>
        <v>0</v>
      </c>
      <c r="H614" s="828" t="str">
        <f>'Раздел 1'!J641</f>
        <v>244</v>
      </c>
      <c r="I614" s="829" t="str">
        <f>'Раздел 1'!K641</f>
        <v>341.00.00</v>
      </c>
      <c r="J614" s="829" t="str">
        <f>'Раздел 1'!L641</f>
        <v>000</v>
      </c>
      <c r="K614" s="829" t="str">
        <f>'Раздел 1'!M641</f>
        <v>00.00.00</v>
      </c>
      <c r="L614" s="829" t="str">
        <f>'Раздел 1'!N641</f>
        <v>020.00.0018</v>
      </c>
      <c r="M614" s="829" t="str">
        <f>'Раздел 1'!O641</f>
        <v>60.01.00</v>
      </c>
      <c r="N614" s="832">
        <f>'Раздел 1'!P641</f>
        <v>0</v>
      </c>
      <c r="O614" s="830">
        <v>0</v>
      </c>
      <c r="P614" s="831">
        <f t="shared" si="27"/>
        <v>0</v>
      </c>
      <c r="Q614" s="832">
        <f>'Раздел 1'!Q641</f>
        <v>0</v>
      </c>
      <c r="R614" s="833">
        <v>0</v>
      </c>
      <c r="S614" s="834">
        <f t="shared" si="28"/>
        <v>0</v>
      </c>
      <c r="T614" s="835">
        <f>'Раздел 1'!R641</f>
        <v>0</v>
      </c>
      <c r="U614" s="836">
        <v>0</v>
      </c>
      <c r="V614" s="837">
        <f t="shared" si="29"/>
        <v>0</v>
      </c>
      <c r="W614" s="838"/>
      <c r="X614" s="839"/>
      <c r="Y614" s="840"/>
    </row>
    <row r="615" spans="1:25" s="841" customFormat="1" ht="24.75" customHeight="1" x14ac:dyDescent="0.25">
      <c r="A615" s="842" t="str">
        <f>'Раздел 1'!C642</f>
        <v>925</v>
      </c>
      <c r="B615" s="827" t="str">
        <f>'Раздел 1'!D642</f>
        <v>07</v>
      </c>
      <c r="C615" s="827" t="str">
        <f>'Раздел 1'!E642</f>
        <v>02</v>
      </c>
      <c r="D615" s="827">
        <f>'Раздел 1'!F642</f>
        <v>0</v>
      </c>
      <c r="E615" s="827">
        <f>'Раздел 1'!G642</f>
        <v>0</v>
      </c>
      <c r="F615" s="827">
        <f>'Раздел 1'!H642</f>
        <v>0</v>
      </c>
      <c r="G615" s="827">
        <f>'Раздел 1'!I642</f>
        <v>0</v>
      </c>
      <c r="H615" s="828" t="str">
        <f>'Раздел 1'!J642</f>
        <v>244</v>
      </c>
      <c r="I615" s="829" t="str">
        <f>'Раздел 1'!K642</f>
        <v>341.00.00</v>
      </c>
      <c r="J615" s="829" t="str">
        <f>'Раздел 1'!L642</f>
        <v>000</v>
      </c>
      <c r="K615" s="829" t="str">
        <f>'Раздел 1'!M642</f>
        <v>00.00.00</v>
      </c>
      <c r="L615" s="829" t="str">
        <f>'Раздел 1'!N642</f>
        <v>020.00.ХХХ</v>
      </c>
      <c r="M615" s="829" t="str">
        <f>'Раздел 1'!O642</f>
        <v>60.01.00</v>
      </c>
      <c r="N615" s="832">
        <f>'Раздел 1'!P642</f>
        <v>0</v>
      </c>
      <c r="O615" s="830">
        <v>0</v>
      </c>
      <c r="P615" s="831">
        <f t="shared" si="27"/>
        <v>0</v>
      </c>
      <c r="Q615" s="832">
        <f>'Раздел 1'!Q642</f>
        <v>0</v>
      </c>
      <c r="R615" s="833">
        <v>0</v>
      </c>
      <c r="S615" s="834">
        <f t="shared" si="28"/>
        <v>0</v>
      </c>
      <c r="T615" s="835">
        <f>'Раздел 1'!R642</f>
        <v>0</v>
      </c>
      <c r="U615" s="836">
        <v>0</v>
      </c>
      <c r="V615" s="837">
        <f t="shared" si="29"/>
        <v>0</v>
      </c>
      <c r="W615" s="838"/>
      <c r="X615" s="839"/>
      <c r="Y615" s="840"/>
    </row>
    <row r="616" spans="1:25" s="841" customFormat="1" ht="24.75" customHeight="1" x14ac:dyDescent="0.25">
      <c r="A616" s="842" t="str">
        <f>'Раздел 1'!C643</f>
        <v>925</v>
      </c>
      <c r="B616" s="827" t="str">
        <f>'Раздел 1'!D643</f>
        <v>07</v>
      </c>
      <c r="C616" s="827" t="str">
        <f>'Раздел 1'!E643</f>
        <v>02</v>
      </c>
      <c r="D616" s="827">
        <f>'Раздел 1'!F643</f>
        <v>0</v>
      </c>
      <c r="E616" s="827">
        <f>'Раздел 1'!G643</f>
        <v>0</v>
      </c>
      <c r="F616" s="827">
        <f>'Раздел 1'!H643</f>
        <v>0</v>
      </c>
      <c r="G616" s="827">
        <f>'Раздел 1'!I643</f>
        <v>0</v>
      </c>
      <c r="H616" s="828" t="str">
        <f>'Раздел 1'!J643</f>
        <v>244</v>
      </c>
      <c r="I616" s="829" t="str">
        <f>'Раздел 1'!K643</f>
        <v>341.00.00</v>
      </c>
      <c r="J616" s="829" t="str">
        <f>'Раздел 1'!L643</f>
        <v>000</v>
      </c>
      <c r="K616" s="829" t="str">
        <f>'Раздел 1'!M643</f>
        <v>00.00.00</v>
      </c>
      <c r="L616" s="829" t="str">
        <f>'Раздел 1'!N643</f>
        <v>020.00.ХХХ</v>
      </c>
      <c r="M616" s="829" t="str">
        <f>'Раздел 1'!O643</f>
        <v>60.01.00</v>
      </c>
      <c r="N616" s="832">
        <f>'Раздел 1'!P643</f>
        <v>0</v>
      </c>
      <c r="O616" s="830">
        <v>0</v>
      </c>
      <c r="P616" s="831">
        <f t="shared" si="27"/>
        <v>0</v>
      </c>
      <c r="Q616" s="832">
        <f>'Раздел 1'!Q643</f>
        <v>0</v>
      </c>
      <c r="R616" s="833">
        <v>0</v>
      </c>
      <c r="S616" s="834">
        <f t="shared" si="28"/>
        <v>0</v>
      </c>
      <c r="T616" s="835">
        <f>'Раздел 1'!R643</f>
        <v>0</v>
      </c>
      <c r="U616" s="836">
        <v>0</v>
      </c>
      <c r="V616" s="837">
        <f t="shared" si="29"/>
        <v>0</v>
      </c>
      <c r="W616" s="838"/>
      <c r="X616" s="839"/>
      <c r="Y616" s="840"/>
    </row>
    <row r="617" spans="1:25" s="841" customFormat="1" ht="24.75" customHeight="1" x14ac:dyDescent="0.25">
      <c r="A617" s="842" t="str">
        <f>'Раздел 1'!C644</f>
        <v>925</v>
      </c>
      <c r="B617" s="827" t="str">
        <f>'Раздел 1'!D644</f>
        <v>07</v>
      </c>
      <c r="C617" s="827" t="str">
        <f>'Раздел 1'!E644</f>
        <v>02</v>
      </c>
      <c r="D617" s="827">
        <f>'Раздел 1'!F644</f>
        <v>0</v>
      </c>
      <c r="E617" s="827">
        <f>'Раздел 1'!G644</f>
        <v>0</v>
      </c>
      <c r="F617" s="827">
        <f>'Раздел 1'!H644</f>
        <v>0</v>
      </c>
      <c r="G617" s="827">
        <f>'Раздел 1'!I644</f>
        <v>0</v>
      </c>
      <c r="H617" s="828" t="str">
        <f>'Раздел 1'!J644</f>
        <v>244</v>
      </c>
      <c r="I617" s="829" t="str">
        <f>'Раздел 1'!K644</f>
        <v>341.00.00</v>
      </c>
      <c r="J617" s="829" t="str">
        <f>'Раздел 1'!L644</f>
        <v>000</v>
      </c>
      <c r="K617" s="829" t="str">
        <f>'Раздел 1'!M644</f>
        <v>00.00.00</v>
      </c>
      <c r="L617" s="829" t="str">
        <f>'Раздел 1'!N644</f>
        <v>020.00.ХХХ</v>
      </c>
      <c r="M617" s="829" t="str">
        <f>'Раздел 1'!O644</f>
        <v>60.01.00</v>
      </c>
      <c r="N617" s="832">
        <f>'Раздел 1'!P644</f>
        <v>0</v>
      </c>
      <c r="O617" s="830">
        <v>0</v>
      </c>
      <c r="P617" s="831">
        <f t="shared" si="27"/>
        <v>0</v>
      </c>
      <c r="Q617" s="832">
        <f>'Раздел 1'!Q644</f>
        <v>0</v>
      </c>
      <c r="R617" s="833">
        <v>0</v>
      </c>
      <c r="S617" s="834">
        <f t="shared" si="28"/>
        <v>0</v>
      </c>
      <c r="T617" s="835">
        <f>'Раздел 1'!R644</f>
        <v>0</v>
      </c>
      <c r="U617" s="836">
        <v>0</v>
      </c>
      <c r="V617" s="837">
        <f t="shared" si="29"/>
        <v>0</v>
      </c>
      <c r="W617" s="838"/>
      <c r="X617" s="839"/>
      <c r="Y617" s="840"/>
    </row>
    <row r="618" spans="1:25" s="841" customFormat="1" ht="24.75" customHeight="1" x14ac:dyDescent="0.25">
      <c r="A618" s="842" t="str">
        <f>'Раздел 1'!C645</f>
        <v>925</v>
      </c>
      <c r="B618" s="827" t="str">
        <f>'Раздел 1'!D645</f>
        <v>07</v>
      </c>
      <c r="C618" s="827" t="str">
        <f>'Раздел 1'!E645</f>
        <v>02</v>
      </c>
      <c r="D618" s="827">
        <f>'Раздел 1'!F645</f>
        <v>0</v>
      </c>
      <c r="E618" s="827">
        <f>'Раздел 1'!G645</f>
        <v>0</v>
      </c>
      <c r="F618" s="827">
        <f>'Раздел 1'!H645</f>
        <v>0</v>
      </c>
      <c r="G618" s="827">
        <f>'Раздел 1'!I645</f>
        <v>0</v>
      </c>
      <c r="H618" s="828" t="str">
        <f>'Раздел 1'!J645</f>
        <v>244</v>
      </c>
      <c r="I618" s="829" t="str">
        <f>'Раздел 1'!K645</f>
        <v>341.00.00</v>
      </c>
      <c r="J618" s="829" t="str">
        <f>'Раздел 1'!L645</f>
        <v>000</v>
      </c>
      <c r="K618" s="829" t="str">
        <f>'Раздел 1'!M645</f>
        <v>00.00.00</v>
      </c>
      <c r="L618" s="829" t="str">
        <f>'Раздел 1'!N645</f>
        <v>020.00.ХХХ</v>
      </c>
      <c r="M618" s="829" t="str">
        <f>'Раздел 1'!O645</f>
        <v>60.01.00</v>
      </c>
      <c r="N618" s="832">
        <f>'Раздел 1'!P645</f>
        <v>0</v>
      </c>
      <c r="O618" s="830">
        <v>0</v>
      </c>
      <c r="P618" s="831">
        <f t="shared" si="27"/>
        <v>0</v>
      </c>
      <c r="Q618" s="832">
        <f>'Раздел 1'!Q645</f>
        <v>0</v>
      </c>
      <c r="R618" s="833">
        <v>0</v>
      </c>
      <c r="S618" s="834">
        <f t="shared" si="28"/>
        <v>0</v>
      </c>
      <c r="T618" s="835">
        <f>'Раздел 1'!R645</f>
        <v>0</v>
      </c>
      <c r="U618" s="836">
        <v>0</v>
      </c>
      <c r="V618" s="837">
        <f t="shared" si="29"/>
        <v>0</v>
      </c>
      <c r="W618" s="838"/>
      <c r="X618" s="839"/>
      <c r="Y618" s="840"/>
    </row>
    <row r="619" spans="1:25" s="841" customFormat="1" ht="24.75" customHeight="1" x14ac:dyDescent="0.25">
      <c r="A619" s="842" t="str">
        <f>'Раздел 1'!C646</f>
        <v>925</v>
      </c>
      <c r="B619" s="827" t="str">
        <f>'Раздел 1'!D646</f>
        <v>07</v>
      </c>
      <c r="C619" s="827" t="str">
        <f>'Раздел 1'!E646</f>
        <v>02</v>
      </c>
      <c r="D619" s="827">
        <f>'Раздел 1'!F646</f>
        <v>0</v>
      </c>
      <c r="E619" s="827">
        <f>'Раздел 1'!G646</f>
        <v>0</v>
      </c>
      <c r="F619" s="827">
        <f>'Раздел 1'!H646</f>
        <v>0</v>
      </c>
      <c r="G619" s="827">
        <f>'Раздел 1'!I646</f>
        <v>0</v>
      </c>
      <c r="H619" s="828" t="str">
        <f>'Раздел 1'!J646</f>
        <v>244</v>
      </c>
      <c r="I619" s="829" t="str">
        <f>'Раздел 1'!K646</f>
        <v>341.00.00</v>
      </c>
      <c r="J619" s="829" t="str">
        <f>'Раздел 1'!L646</f>
        <v>000</v>
      </c>
      <c r="K619" s="829" t="str">
        <f>'Раздел 1'!M646</f>
        <v>00.00.00</v>
      </c>
      <c r="L619" s="829" t="str">
        <f>'Раздел 1'!N646</f>
        <v>200.Х.ХХХ</v>
      </c>
      <c r="M619" s="829" t="str">
        <f>'Раздел 1'!O646</f>
        <v>60.01.00</v>
      </c>
      <c r="N619" s="832">
        <f>'Раздел 1'!P646</f>
        <v>0</v>
      </c>
      <c r="O619" s="830">
        <v>0</v>
      </c>
      <c r="P619" s="831">
        <f t="shared" si="27"/>
        <v>0</v>
      </c>
      <c r="Q619" s="832">
        <f>'Раздел 1'!Q646</f>
        <v>0</v>
      </c>
      <c r="R619" s="833">
        <v>0</v>
      </c>
      <c r="S619" s="834">
        <f t="shared" si="28"/>
        <v>0</v>
      </c>
      <c r="T619" s="835">
        <f>'Раздел 1'!R646</f>
        <v>0</v>
      </c>
      <c r="U619" s="836">
        <v>0</v>
      </c>
      <c r="V619" s="837">
        <f t="shared" si="29"/>
        <v>0</v>
      </c>
      <c r="W619" s="838"/>
      <c r="X619" s="839"/>
      <c r="Y619" s="840"/>
    </row>
    <row r="620" spans="1:25" s="841" customFormat="1" ht="24.75" customHeight="1" x14ac:dyDescent="0.25">
      <c r="A620" s="842" t="str">
        <f>'Раздел 1'!C647</f>
        <v>925</v>
      </c>
      <c r="B620" s="827" t="str">
        <f>'Раздел 1'!D647</f>
        <v>07</v>
      </c>
      <c r="C620" s="827" t="str">
        <f>'Раздел 1'!E647</f>
        <v>02</v>
      </c>
      <c r="D620" s="827">
        <f>'Раздел 1'!F647</f>
        <v>0</v>
      </c>
      <c r="E620" s="827">
        <f>'Раздел 1'!G647</f>
        <v>0</v>
      </c>
      <c r="F620" s="827">
        <f>'Раздел 1'!H647</f>
        <v>0</v>
      </c>
      <c r="G620" s="827">
        <f>'Раздел 1'!I647</f>
        <v>0</v>
      </c>
      <c r="H620" s="828" t="str">
        <f>'Раздел 1'!J647</f>
        <v>244</v>
      </c>
      <c r="I620" s="829" t="str">
        <f>'Раздел 1'!K647</f>
        <v>341.00.00</v>
      </c>
      <c r="J620" s="829" t="str">
        <f>'Раздел 1'!L647</f>
        <v>000</v>
      </c>
      <c r="K620" s="829" t="str">
        <f>'Раздел 1'!M647</f>
        <v>00.00.00</v>
      </c>
      <c r="L620" s="829" t="str">
        <f>'Раздел 1'!N647</f>
        <v>200.Х.ХХХ</v>
      </c>
      <c r="M620" s="829" t="str">
        <f>'Раздел 1'!O647</f>
        <v>60.03.00</v>
      </c>
      <c r="N620" s="832">
        <f>'Раздел 1'!P647</f>
        <v>0</v>
      </c>
      <c r="O620" s="830">
        <v>0</v>
      </c>
      <c r="P620" s="831">
        <f t="shared" si="27"/>
        <v>0</v>
      </c>
      <c r="Q620" s="832">
        <f>'Раздел 1'!Q647</f>
        <v>0</v>
      </c>
      <c r="R620" s="833">
        <v>0</v>
      </c>
      <c r="S620" s="834">
        <f t="shared" si="28"/>
        <v>0</v>
      </c>
      <c r="T620" s="835">
        <f>'Раздел 1'!R647</f>
        <v>0</v>
      </c>
      <c r="U620" s="836">
        <v>0</v>
      </c>
      <c r="V620" s="837">
        <f t="shared" si="29"/>
        <v>0</v>
      </c>
      <c r="W620" s="838"/>
      <c r="X620" s="839"/>
      <c r="Y620" s="840"/>
    </row>
    <row r="621" spans="1:25" s="841" customFormat="1" ht="24.75" customHeight="1" x14ac:dyDescent="0.25">
      <c r="A621" s="842" t="str">
        <f>'Раздел 1'!C648</f>
        <v>925</v>
      </c>
      <c r="B621" s="827" t="str">
        <f>'Раздел 1'!D648</f>
        <v>07</v>
      </c>
      <c r="C621" s="827" t="str">
        <f>'Раздел 1'!E648</f>
        <v>02</v>
      </c>
      <c r="D621" s="827">
        <f>'Раздел 1'!F648</f>
        <v>0</v>
      </c>
      <c r="E621" s="827">
        <f>'Раздел 1'!G648</f>
        <v>0</v>
      </c>
      <c r="F621" s="827">
        <f>'Раздел 1'!H648</f>
        <v>0</v>
      </c>
      <c r="G621" s="827">
        <f>'Раздел 1'!I648</f>
        <v>0</v>
      </c>
      <c r="H621" s="828" t="str">
        <f>'Раздел 1'!J648</f>
        <v>244</v>
      </c>
      <c r="I621" s="829" t="str">
        <f>'Раздел 1'!K648</f>
        <v>341.00.00</v>
      </c>
      <c r="J621" s="829" t="str">
        <f>'Раздел 1'!L648</f>
        <v>000</v>
      </c>
      <c r="K621" s="829" t="str">
        <f>'Раздел 1'!M648</f>
        <v>00.00.00</v>
      </c>
      <c r="L621" s="829" t="str">
        <f>'Раздел 1'!N648</f>
        <v>500.02.0004</v>
      </c>
      <c r="M621" s="829" t="str">
        <f>'Раздел 1'!O648</f>
        <v>60.03.00</v>
      </c>
      <c r="N621" s="832">
        <f>'Раздел 1'!P648</f>
        <v>0</v>
      </c>
      <c r="O621" s="830">
        <v>0</v>
      </c>
      <c r="P621" s="831">
        <f t="shared" si="27"/>
        <v>0</v>
      </c>
      <c r="Q621" s="832">
        <f>'Раздел 1'!Q648</f>
        <v>0</v>
      </c>
      <c r="R621" s="833">
        <v>0</v>
      </c>
      <c r="S621" s="834">
        <f t="shared" si="28"/>
        <v>0</v>
      </c>
      <c r="T621" s="835">
        <f>'Раздел 1'!R648</f>
        <v>0</v>
      </c>
      <c r="U621" s="836">
        <v>0</v>
      </c>
      <c r="V621" s="837">
        <f t="shared" si="29"/>
        <v>0</v>
      </c>
      <c r="W621" s="838"/>
      <c r="X621" s="839"/>
      <c r="Y621" s="840"/>
    </row>
    <row r="622" spans="1:25" s="841" customFormat="1" ht="24.75" customHeight="1" x14ac:dyDescent="0.25">
      <c r="A622" s="842" t="str">
        <f>'Раздел 1'!C649</f>
        <v>925</v>
      </c>
      <c r="B622" s="827" t="str">
        <f>'Раздел 1'!D649</f>
        <v>07</v>
      </c>
      <c r="C622" s="827" t="str">
        <f>'Раздел 1'!E649</f>
        <v>02</v>
      </c>
      <c r="D622" s="827">
        <f>'Раздел 1'!F649</f>
        <v>0</v>
      </c>
      <c r="E622" s="827">
        <f>'Раздел 1'!G649</f>
        <v>0</v>
      </c>
      <c r="F622" s="827">
        <f>'Раздел 1'!H649</f>
        <v>0</v>
      </c>
      <c r="G622" s="827">
        <f>'Раздел 1'!I649</f>
        <v>0</v>
      </c>
      <c r="H622" s="828" t="str">
        <f>'Раздел 1'!J649</f>
        <v>244</v>
      </c>
      <c r="I622" s="829" t="str">
        <f>'Раздел 1'!K649</f>
        <v>341.00.00</v>
      </c>
      <c r="J622" s="829" t="str">
        <f>'Раздел 1'!L649</f>
        <v>000</v>
      </c>
      <c r="K622" s="829" t="str">
        <f>'Раздел 1'!M649</f>
        <v>00.00.00</v>
      </c>
      <c r="L622" s="829" t="str">
        <f>'Раздел 1'!N649</f>
        <v>500.02.ХХХ</v>
      </c>
      <c r="M622" s="829" t="str">
        <f>'Раздел 1'!O649</f>
        <v>60.03.00</v>
      </c>
      <c r="N622" s="832">
        <f>'Раздел 1'!P649</f>
        <v>0</v>
      </c>
      <c r="O622" s="830">
        <v>0</v>
      </c>
      <c r="P622" s="831">
        <f t="shared" si="27"/>
        <v>0</v>
      </c>
      <c r="Q622" s="832">
        <f>'Раздел 1'!Q649</f>
        <v>0</v>
      </c>
      <c r="R622" s="833">
        <v>0</v>
      </c>
      <c r="S622" s="834">
        <f t="shared" si="28"/>
        <v>0</v>
      </c>
      <c r="T622" s="835">
        <f>'Раздел 1'!R649</f>
        <v>0</v>
      </c>
      <c r="U622" s="836">
        <v>0</v>
      </c>
      <c r="V622" s="837">
        <f t="shared" si="29"/>
        <v>0</v>
      </c>
      <c r="W622" s="838"/>
      <c r="X622" s="839"/>
      <c r="Y622" s="840"/>
    </row>
    <row r="623" spans="1:25" s="841" customFormat="1" ht="24.75" customHeight="1" x14ac:dyDescent="0.25">
      <c r="A623" s="842" t="str">
        <f>'Раздел 1'!C650</f>
        <v>925</v>
      </c>
      <c r="B623" s="827" t="str">
        <f>'Раздел 1'!D650</f>
        <v>07</v>
      </c>
      <c r="C623" s="827" t="str">
        <f>'Раздел 1'!E650</f>
        <v>02</v>
      </c>
      <c r="D623" s="827">
        <f>'Раздел 1'!F650</f>
        <v>0</v>
      </c>
      <c r="E623" s="827">
        <f>'Раздел 1'!G650</f>
        <v>0</v>
      </c>
      <c r="F623" s="827">
        <f>'Раздел 1'!H650</f>
        <v>0</v>
      </c>
      <c r="G623" s="827">
        <f>'Раздел 1'!I650</f>
        <v>0</v>
      </c>
      <c r="H623" s="828" t="str">
        <f>'Раздел 1'!J650</f>
        <v>244</v>
      </c>
      <c r="I623" s="829" t="str">
        <f>'Раздел 1'!K650</f>
        <v>341.00.00</v>
      </c>
      <c r="J623" s="829" t="str">
        <f>'Раздел 1'!L650</f>
        <v>000</v>
      </c>
      <c r="K623" s="829" t="str">
        <f>'Раздел 1'!M650</f>
        <v>00.00.00</v>
      </c>
      <c r="L623" s="829" t="str">
        <f>'Раздел 1'!N650</f>
        <v>500.02.ХХХ</v>
      </c>
      <c r="M623" s="829" t="str">
        <f>'Раздел 1'!O650</f>
        <v>60.03.00</v>
      </c>
      <c r="N623" s="832">
        <f>'Раздел 1'!P650</f>
        <v>0</v>
      </c>
      <c r="O623" s="830">
        <v>0</v>
      </c>
      <c r="P623" s="831">
        <f t="shared" si="27"/>
        <v>0</v>
      </c>
      <c r="Q623" s="832">
        <f>'Раздел 1'!Q650</f>
        <v>0</v>
      </c>
      <c r="R623" s="833">
        <v>0</v>
      </c>
      <c r="S623" s="834">
        <f t="shared" si="28"/>
        <v>0</v>
      </c>
      <c r="T623" s="835">
        <f>'Раздел 1'!R650</f>
        <v>0</v>
      </c>
      <c r="U623" s="836">
        <v>0</v>
      </c>
      <c r="V623" s="837">
        <f t="shared" si="29"/>
        <v>0</v>
      </c>
      <c r="W623" s="838"/>
      <c r="X623" s="839"/>
      <c r="Y623" s="840"/>
    </row>
    <row r="624" spans="1:25" s="841" customFormat="1" ht="24.75" customHeight="1" x14ac:dyDescent="0.25">
      <c r="A624" s="842" t="str">
        <f>'Раздел 1'!C651</f>
        <v>925</v>
      </c>
      <c r="B624" s="827" t="str">
        <f>'Раздел 1'!D651</f>
        <v>07</v>
      </c>
      <c r="C624" s="827" t="str">
        <f>'Раздел 1'!E651</f>
        <v>02</v>
      </c>
      <c r="D624" s="827">
        <f>'Раздел 1'!F651</f>
        <v>0</v>
      </c>
      <c r="E624" s="827">
        <f>'Раздел 1'!G651</f>
        <v>0</v>
      </c>
      <c r="F624" s="827">
        <f>'Раздел 1'!H651</f>
        <v>0</v>
      </c>
      <c r="G624" s="827">
        <f>'Раздел 1'!I651</f>
        <v>0</v>
      </c>
      <c r="H624" s="828" t="str">
        <f>'Раздел 1'!J651</f>
        <v>244</v>
      </c>
      <c r="I624" s="829" t="str">
        <f>'Раздел 1'!K651</f>
        <v>341.00.00</v>
      </c>
      <c r="J624" s="829" t="str">
        <f>'Раздел 1'!L651</f>
        <v>000</v>
      </c>
      <c r="K624" s="829" t="str">
        <f>'Раздел 1'!M651</f>
        <v>00.00.00</v>
      </c>
      <c r="L624" s="829" t="str">
        <f>'Раздел 1'!N651</f>
        <v>500.02.ХХХ</v>
      </c>
      <c r="M624" s="829" t="str">
        <f>'Раздел 1'!O651</f>
        <v>60.03.00</v>
      </c>
      <c r="N624" s="832">
        <f>'Раздел 1'!P651</f>
        <v>0</v>
      </c>
      <c r="O624" s="830">
        <v>0</v>
      </c>
      <c r="P624" s="831">
        <f t="shared" si="27"/>
        <v>0</v>
      </c>
      <c r="Q624" s="832">
        <f>'Раздел 1'!Q651</f>
        <v>0</v>
      </c>
      <c r="R624" s="833">
        <v>0</v>
      </c>
      <c r="S624" s="834">
        <f t="shared" si="28"/>
        <v>0</v>
      </c>
      <c r="T624" s="835">
        <f>'Раздел 1'!R651</f>
        <v>0</v>
      </c>
      <c r="U624" s="836">
        <v>0</v>
      </c>
      <c r="V624" s="837">
        <f t="shared" si="29"/>
        <v>0</v>
      </c>
      <c r="W624" s="838"/>
      <c r="X624" s="839"/>
      <c r="Y624" s="840"/>
    </row>
    <row r="625" spans="1:25" s="841" customFormat="1" ht="24.75" customHeight="1" x14ac:dyDescent="0.25">
      <c r="A625" s="842" t="str">
        <f>'Раздел 1'!C652</f>
        <v>925</v>
      </c>
      <c r="B625" s="827" t="str">
        <f>'Раздел 1'!D652</f>
        <v>07</v>
      </c>
      <c r="C625" s="827" t="str">
        <f>'Раздел 1'!E652</f>
        <v>02</v>
      </c>
      <c r="D625" s="827">
        <f>'Раздел 1'!F652</f>
        <v>0</v>
      </c>
      <c r="E625" s="827">
        <f>'Раздел 1'!G652</f>
        <v>0</v>
      </c>
      <c r="F625" s="827">
        <f>'Раздел 1'!H652</f>
        <v>0</v>
      </c>
      <c r="G625" s="827">
        <f>'Раздел 1'!I652</f>
        <v>0</v>
      </c>
      <c r="H625" s="828" t="str">
        <f>'Раздел 1'!J652</f>
        <v>244</v>
      </c>
      <c r="I625" s="829" t="str">
        <f>'Раздел 1'!K652</f>
        <v>341.00.00</v>
      </c>
      <c r="J625" s="829" t="str">
        <f>'Раздел 1'!L652</f>
        <v>000</v>
      </c>
      <c r="K625" s="829" t="str">
        <f>'Раздел 1'!M652</f>
        <v>00.00.00</v>
      </c>
      <c r="L625" s="829" t="str">
        <f>'Раздел 1'!N652</f>
        <v>500.03.ХХХ</v>
      </c>
      <c r="M625" s="829" t="str">
        <f>'Раздел 1'!O652</f>
        <v>60.03.00</v>
      </c>
      <c r="N625" s="832">
        <f>'Раздел 1'!P652</f>
        <v>0</v>
      </c>
      <c r="O625" s="830">
        <v>0</v>
      </c>
      <c r="P625" s="831">
        <f t="shared" si="27"/>
        <v>0</v>
      </c>
      <c r="Q625" s="832">
        <f>'Раздел 1'!Q652</f>
        <v>0</v>
      </c>
      <c r="R625" s="833">
        <v>0</v>
      </c>
      <c r="S625" s="834">
        <f t="shared" si="28"/>
        <v>0</v>
      </c>
      <c r="T625" s="835">
        <f>'Раздел 1'!R652</f>
        <v>0</v>
      </c>
      <c r="U625" s="836">
        <v>0</v>
      </c>
      <c r="V625" s="837">
        <f t="shared" si="29"/>
        <v>0</v>
      </c>
      <c r="W625" s="838"/>
      <c r="X625" s="839"/>
      <c r="Y625" s="840"/>
    </row>
    <row r="626" spans="1:25" s="841" customFormat="1" ht="24.75" customHeight="1" x14ac:dyDescent="0.25">
      <c r="A626" s="842" t="str">
        <f>'Раздел 1'!C653</f>
        <v>925</v>
      </c>
      <c r="B626" s="827" t="str">
        <f>'Раздел 1'!D653</f>
        <v>07</v>
      </c>
      <c r="C626" s="827" t="str">
        <f>'Раздел 1'!E653</f>
        <v>02</v>
      </c>
      <c r="D626" s="827">
        <f>'Раздел 1'!F653</f>
        <v>0</v>
      </c>
      <c r="E626" s="827">
        <f>'Раздел 1'!G653</f>
        <v>0</v>
      </c>
      <c r="F626" s="827">
        <f>'Раздел 1'!H653</f>
        <v>0</v>
      </c>
      <c r="G626" s="827">
        <f>'Раздел 1'!I653</f>
        <v>0</v>
      </c>
      <c r="H626" s="828" t="str">
        <f>'Раздел 1'!J653</f>
        <v>244</v>
      </c>
      <c r="I626" s="829" t="str">
        <f>'Раздел 1'!K653</f>
        <v>341.00.00</v>
      </c>
      <c r="J626" s="829" t="str">
        <f>'Раздел 1'!L653</f>
        <v>000</v>
      </c>
      <c r="K626" s="829" t="str">
        <f>'Раздел 1'!M653</f>
        <v>00.00.00</v>
      </c>
      <c r="L626" s="829" t="str">
        <f>'Раздел 1'!N653</f>
        <v>500.03.ХХХ</v>
      </c>
      <c r="M626" s="829" t="str">
        <f>'Раздел 1'!O653</f>
        <v>60.03.00</v>
      </c>
      <c r="N626" s="832">
        <f>'Раздел 1'!P653</f>
        <v>0</v>
      </c>
      <c r="O626" s="830">
        <v>0</v>
      </c>
      <c r="P626" s="831">
        <f t="shared" si="27"/>
        <v>0</v>
      </c>
      <c r="Q626" s="832">
        <f>'Раздел 1'!Q653</f>
        <v>0</v>
      </c>
      <c r="R626" s="833">
        <v>0</v>
      </c>
      <c r="S626" s="834">
        <f t="shared" si="28"/>
        <v>0</v>
      </c>
      <c r="T626" s="835">
        <f>'Раздел 1'!R653</f>
        <v>0</v>
      </c>
      <c r="U626" s="836">
        <v>0</v>
      </c>
      <c r="V626" s="837">
        <f t="shared" si="29"/>
        <v>0</v>
      </c>
      <c r="W626" s="838"/>
      <c r="X626" s="839"/>
      <c r="Y626" s="840"/>
    </row>
    <row r="627" spans="1:25" s="841" customFormat="1" ht="24.75" customHeight="1" x14ac:dyDescent="0.25">
      <c r="A627" s="842" t="str">
        <f>'Раздел 1'!C654</f>
        <v>925</v>
      </c>
      <c r="B627" s="827" t="str">
        <f>'Раздел 1'!D654</f>
        <v>07</v>
      </c>
      <c r="C627" s="827" t="str">
        <f>'Раздел 1'!E654</f>
        <v>02</v>
      </c>
      <c r="D627" s="827">
        <f>'Раздел 1'!F654</f>
        <v>0</v>
      </c>
      <c r="E627" s="827">
        <f>'Раздел 1'!G654</f>
        <v>0</v>
      </c>
      <c r="F627" s="827">
        <f>'Раздел 1'!H654</f>
        <v>0</v>
      </c>
      <c r="G627" s="827">
        <f>'Раздел 1'!I654</f>
        <v>0</v>
      </c>
      <c r="H627" s="828" t="str">
        <f>'Раздел 1'!J654</f>
        <v>244</v>
      </c>
      <c r="I627" s="829" t="str">
        <f>'Раздел 1'!K654</f>
        <v>341.00.00</v>
      </c>
      <c r="J627" s="829" t="str">
        <f>'Раздел 1'!L654</f>
        <v>000</v>
      </c>
      <c r="K627" s="829" t="str">
        <f>'Раздел 1'!M654</f>
        <v>00.00.00</v>
      </c>
      <c r="L627" s="829" t="str">
        <f>'Раздел 1'!N654</f>
        <v>500.03.ХХХ</v>
      </c>
      <c r="M627" s="829" t="str">
        <f>'Раздел 1'!O654</f>
        <v>60.03.00</v>
      </c>
      <c r="N627" s="832">
        <f>'Раздел 1'!P654</f>
        <v>0</v>
      </c>
      <c r="O627" s="830">
        <v>0</v>
      </c>
      <c r="P627" s="831">
        <f t="shared" si="27"/>
        <v>0</v>
      </c>
      <c r="Q627" s="832">
        <f>'Раздел 1'!Q654</f>
        <v>0</v>
      </c>
      <c r="R627" s="833">
        <v>0</v>
      </c>
      <c r="S627" s="834">
        <f t="shared" si="28"/>
        <v>0</v>
      </c>
      <c r="T627" s="835">
        <f>'Раздел 1'!R654</f>
        <v>0</v>
      </c>
      <c r="U627" s="836">
        <v>0</v>
      </c>
      <c r="V627" s="837">
        <f t="shared" si="29"/>
        <v>0</v>
      </c>
      <c r="W627" s="838"/>
      <c r="X627" s="839"/>
      <c r="Y627" s="840"/>
    </row>
    <row r="628" spans="1:25" s="841" customFormat="1" ht="24.75" customHeight="1" x14ac:dyDescent="0.25">
      <c r="A628" s="842" t="str">
        <f>'Раздел 1'!C655</f>
        <v>925</v>
      </c>
      <c r="B628" s="827" t="str">
        <f>'Раздел 1'!D655</f>
        <v>07</v>
      </c>
      <c r="C628" s="827" t="str">
        <f>'Раздел 1'!E655</f>
        <v>02</v>
      </c>
      <c r="D628" s="827" t="str">
        <f>'Раздел 1'!F655</f>
        <v>02</v>
      </c>
      <c r="E628" s="827" t="str">
        <f>'Раздел 1'!G655</f>
        <v>1</v>
      </c>
      <c r="F628" s="827" t="str">
        <f>'Раздел 1'!H655</f>
        <v>02</v>
      </c>
      <c r="G628" s="827" t="str">
        <f>'Раздел 1'!I655</f>
        <v>00590</v>
      </c>
      <c r="H628" s="828" t="str">
        <f>'Раздел 1'!J655</f>
        <v>244</v>
      </c>
      <c r="I628" s="829" t="str">
        <f>'Раздел 1'!K655</f>
        <v>342.00.00</v>
      </c>
      <c r="J628" s="829" t="str">
        <f>'Раздел 1'!L655</f>
        <v>000</v>
      </c>
      <c r="K628" s="829" t="str">
        <f>'Раздел 1'!M655</f>
        <v>00.00.00</v>
      </c>
      <c r="L628" s="829" t="str">
        <f>'Раздел 1'!N655</f>
        <v>х</v>
      </c>
      <c r="M628" s="829" t="str">
        <f>'Раздел 1'!O655</f>
        <v>20.00.02</v>
      </c>
      <c r="N628" s="832">
        <f>'Раздел 1'!P655</f>
        <v>0</v>
      </c>
      <c r="O628" s="830">
        <v>0</v>
      </c>
      <c r="P628" s="831">
        <f t="shared" si="27"/>
        <v>0</v>
      </c>
      <c r="Q628" s="832">
        <f>'Раздел 1'!Q655</f>
        <v>0</v>
      </c>
      <c r="R628" s="833">
        <v>0</v>
      </c>
      <c r="S628" s="834">
        <f t="shared" si="28"/>
        <v>0</v>
      </c>
      <c r="T628" s="835">
        <f>'Раздел 1'!R655</f>
        <v>0</v>
      </c>
      <c r="U628" s="836">
        <v>0</v>
      </c>
      <c r="V628" s="837">
        <f t="shared" si="29"/>
        <v>0</v>
      </c>
      <c r="W628" s="838"/>
      <c r="X628" s="839"/>
      <c r="Y628" s="840"/>
    </row>
    <row r="629" spans="1:25" s="841" customFormat="1" ht="24.75" customHeight="1" x14ac:dyDescent="0.25">
      <c r="A629" s="842" t="str">
        <f>'Раздел 1'!C656</f>
        <v>925</v>
      </c>
      <c r="B629" s="827" t="str">
        <f>'Раздел 1'!D656</f>
        <v>07</v>
      </c>
      <c r="C629" s="827" t="str">
        <f>'Раздел 1'!E656</f>
        <v>02</v>
      </c>
      <c r="D629" s="827" t="str">
        <f>'Раздел 1'!F656</f>
        <v>02</v>
      </c>
      <c r="E629" s="827" t="str">
        <f>'Раздел 1'!G656</f>
        <v>1</v>
      </c>
      <c r="F629" s="827" t="str">
        <f>'Раздел 1'!H656</f>
        <v>02</v>
      </c>
      <c r="G629" s="827" t="str">
        <f>'Раздел 1'!I656</f>
        <v>00590</v>
      </c>
      <c r="H629" s="828" t="str">
        <f>'Раздел 1'!J656</f>
        <v>244</v>
      </c>
      <c r="I629" s="829" t="str">
        <f>'Раздел 1'!K656</f>
        <v>342.00.00</v>
      </c>
      <c r="J629" s="829" t="str">
        <f>'Раздел 1'!L656</f>
        <v>001</v>
      </c>
      <c r="K629" s="829" t="str">
        <f>'Раздел 1'!M656</f>
        <v>00.00.00</v>
      </c>
      <c r="L629" s="829" t="str">
        <f>'Раздел 1'!N656</f>
        <v>х</v>
      </c>
      <c r="M629" s="829" t="str">
        <f>'Раздел 1'!O656</f>
        <v>20.00.02</v>
      </c>
      <c r="N629" s="832">
        <f>'Раздел 1'!P656</f>
        <v>0</v>
      </c>
      <c r="O629" s="830">
        <v>0</v>
      </c>
      <c r="P629" s="831">
        <f t="shared" si="27"/>
        <v>0</v>
      </c>
      <c r="Q629" s="832">
        <f>'Раздел 1'!Q656</f>
        <v>0</v>
      </c>
      <c r="R629" s="833">
        <v>0</v>
      </c>
      <c r="S629" s="834">
        <f t="shared" si="28"/>
        <v>0</v>
      </c>
      <c r="T629" s="835">
        <f>'Раздел 1'!R656</f>
        <v>0</v>
      </c>
      <c r="U629" s="836">
        <v>0</v>
      </c>
      <c r="V629" s="837">
        <f t="shared" si="29"/>
        <v>0</v>
      </c>
      <c r="W629" s="838"/>
      <c r="X629" s="839"/>
      <c r="Y629" s="840"/>
    </row>
    <row r="630" spans="1:25" s="841" customFormat="1" ht="24.75" customHeight="1" x14ac:dyDescent="0.25">
      <c r="A630" s="842" t="str">
        <f>'Раздел 1'!C657</f>
        <v>925</v>
      </c>
      <c r="B630" s="827" t="str">
        <f>'Раздел 1'!D657</f>
        <v>07</v>
      </c>
      <c r="C630" s="827" t="str">
        <f>'Раздел 1'!E657</f>
        <v>02</v>
      </c>
      <c r="D630" s="827" t="str">
        <f>'Раздел 1'!F657</f>
        <v>02</v>
      </c>
      <c r="E630" s="827" t="str">
        <f>'Раздел 1'!G657</f>
        <v>1</v>
      </c>
      <c r="F630" s="827" t="str">
        <f>'Раздел 1'!H657</f>
        <v>02</v>
      </c>
      <c r="G630" s="827" t="str">
        <f>'Раздел 1'!I657</f>
        <v>00590</v>
      </c>
      <c r="H630" s="828" t="str">
        <f>'Раздел 1'!J657</f>
        <v>244</v>
      </c>
      <c r="I630" s="829" t="str">
        <f>'Раздел 1'!K657</f>
        <v>342.00.00</v>
      </c>
      <c r="J630" s="829" t="str">
        <f>'Раздел 1'!L657</f>
        <v>000</v>
      </c>
      <c r="K630" s="829" t="str">
        <f>'Раздел 1'!M657</f>
        <v>00.00.00</v>
      </c>
      <c r="L630" s="829" t="str">
        <f>'Раздел 1'!N657</f>
        <v>001.99.0001</v>
      </c>
      <c r="M630" s="829" t="str">
        <f>'Раздел 1'!O657</f>
        <v>50.01.00</v>
      </c>
      <c r="N630" s="832">
        <f>'Раздел 1'!P657</f>
        <v>0</v>
      </c>
      <c r="O630" s="830">
        <v>0</v>
      </c>
      <c r="P630" s="831">
        <f t="shared" si="27"/>
        <v>0</v>
      </c>
      <c r="Q630" s="832">
        <f>'Раздел 1'!Q657</f>
        <v>0</v>
      </c>
      <c r="R630" s="833">
        <v>0</v>
      </c>
      <c r="S630" s="834">
        <f t="shared" si="28"/>
        <v>0</v>
      </c>
      <c r="T630" s="835">
        <f>'Раздел 1'!R657</f>
        <v>0</v>
      </c>
      <c r="U630" s="836">
        <v>0</v>
      </c>
      <c r="V630" s="837">
        <f t="shared" si="29"/>
        <v>0</v>
      </c>
      <c r="W630" s="838"/>
      <c r="X630" s="839"/>
      <c r="Y630" s="840"/>
    </row>
    <row r="631" spans="1:25" s="841" customFormat="1" ht="24.75" customHeight="1" x14ac:dyDescent="0.25">
      <c r="A631" s="842" t="str">
        <f>'Раздел 1'!C658</f>
        <v>925</v>
      </c>
      <c r="B631" s="827" t="str">
        <f>'Раздел 1'!D658</f>
        <v>07</v>
      </c>
      <c r="C631" s="827" t="str">
        <f>'Раздел 1'!E658</f>
        <v>02</v>
      </c>
      <c r="D631" s="827" t="str">
        <f>'Раздел 1'!F658</f>
        <v>02</v>
      </c>
      <c r="E631" s="827" t="str">
        <f>'Раздел 1'!G658</f>
        <v>1</v>
      </c>
      <c r="F631" s="827" t="str">
        <f>'Раздел 1'!H658</f>
        <v>02</v>
      </c>
      <c r="G631" s="827" t="str">
        <f>'Раздел 1'!I658</f>
        <v>00590</v>
      </c>
      <c r="H631" s="828" t="str">
        <f>'Раздел 1'!J658</f>
        <v>244</v>
      </c>
      <c r="I631" s="829" t="str">
        <f>'Раздел 1'!K658</f>
        <v>342.00.00</v>
      </c>
      <c r="J631" s="829" t="str">
        <f>'Раздел 1'!L658</f>
        <v>001</v>
      </c>
      <c r="K631" s="829" t="str">
        <f>'Раздел 1'!M658</f>
        <v>00.00.00</v>
      </c>
      <c r="L631" s="829" t="str">
        <f>'Раздел 1'!N658</f>
        <v>х</v>
      </c>
      <c r="M631" s="829" t="str">
        <f>'Раздел 1'!O658</f>
        <v>50.01.00</v>
      </c>
      <c r="N631" s="832">
        <f>'Раздел 1'!P658</f>
        <v>0</v>
      </c>
      <c r="O631" s="830">
        <v>0</v>
      </c>
      <c r="P631" s="831">
        <f t="shared" si="27"/>
        <v>0</v>
      </c>
      <c r="Q631" s="832">
        <f>'Раздел 1'!Q658</f>
        <v>0</v>
      </c>
      <c r="R631" s="833">
        <v>0</v>
      </c>
      <c r="S631" s="834">
        <f t="shared" si="28"/>
        <v>0</v>
      </c>
      <c r="T631" s="835">
        <f>'Раздел 1'!R658</f>
        <v>0</v>
      </c>
      <c r="U631" s="836">
        <v>0</v>
      </c>
      <c r="V631" s="837">
        <f t="shared" si="29"/>
        <v>0</v>
      </c>
      <c r="W631" s="838"/>
      <c r="X631" s="839"/>
      <c r="Y631" s="840"/>
    </row>
    <row r="632" spans="1:25" s="841" customFormat="1" ht="24.75" customHeight="1" x14ac:dyDescent="0.25">
      <c r="A632" s="842" t="str">
        <f>'Раздел 1'!C659</f>
        <v>925</v>
      </c>
      <c r="B632" s="827" t="str">
        <f>'Раздел 1'!D659</f>
        <v>07</v>
      </c>
      <c r="C632" s="827" t="str">
        <f>'Раздел 1'!E659</f>
        <v>02</v>
      </c>
      <c r="D632" s="827" t="str">
        <f>'Раздел 1'!F659</f>
        <v>02</v>
      </c>
      <c r="E632" s="827" t="str">
        <f>'Раздел 1'!G659</f>
        <v>1</v>
      </c>
      <c r="F632" s="827" t="str">
        <f>'Раздел 1'!H659</f>
        <v>02</v>
      </c>
      <c r="G632" s="827" t="str">
        <f>'Раздел 1'!I659</f>
        <v>10210</v>
      </c>
      <c r="H632" s="828" t="str">
        <f>'Раздел 1'!J659</f>
        <v>244</v>
      </c>
      <c r="I632" s="829" t="str">
        <f>'Раздел 1'!K659</f>
        <v>342.00.00</v>
      </c>
      <c r="J632" s="829" t="str">
        <f>'Раздел 1'!L659</f>
        <v>000</v>
      </c>
      <c r="K632" s="829" t="str">
        <f>'Раздел 1'!M659</f>
        <v>00.00.00</v>
      </c>
      <c r="L632" s="829" t="str">
        <f>'Раздел 1'!N659</f>
        <v>020.00.0001</v>
      </c>
      <c r="M632" s="829" t="str">
        <f>'Раздел 1'!O659</f>
        <v>60.01.00</v>
      </c>
      <c r="N632" s="832">
        <f>'Раздел 1'!P659</f>
        <v>0</v>
      </c>
      <c r="O632" s="830">
        <v>0</v>
      </c>
      <c r="P632" s="831">
        <f t="shared" si="27"/>
        <v>0</v>
      </c>
      <c r="Q632" s="832">
        <f>'Раздел 1'!Q659</f>
        <v>0</v>
      </c>
      <c r="R632" s="833">
        <v>0</v>
      </c>
      <c r="S632" s="834">
        <f t="shared" si="28"/>
        <v>0</v>
      </c>
      <c r="T632" s="835">
        <f>'Раздел 1'!R659</f>
        <v>0</v>
      </c>
      <c r="U632" s="836">
        <v>0</v>
      </c>
      <c r="V632" s="837">
        <f t="shared" si="29"/>
        <v>0</v>
      </c>
      <c r="W632" s="838"/>
      <c r="X632" s="839"/>
      <c r="Y632" s="840"/>
    </row>
    <row r="633" spans="1:25" s="841" customFormat="1" ht="24.75" customHeight="1" x14ac:dyDescent="0.25">
      <c r="A633" s="842" t="str">
        <f>'Раздел 1'!C660</f>
        <v>925</v>
      </c>
      <c r="B633" s="827" t="str">
        <f>'Раздел 1'!D660</f>
        <v>07</v>
      </c>
      <c r="C633" s="827" t="str">
        <f>'Раздел 1'!E660</f>
        <v>02</v>
      </c>
      <c r="D633" s="827" t="str">
        <f>'Раздел 1'!F660</f>
        <v>02</v>
      </c>
      <c r="E633" s="827" t="str">
        <f>'Раздел 1'!G660</f>
        <v>1</v>
      </c>
      <c r="F633" s="827" t="str">
        <f>'Раздел 1'!H660</f>
        <v>02</v>
      </c>
      <c r="G633" s="827" t="str">
        <f>'Раздел 1'!I660</f>
        <v>10210</v>
      </c>
      <c r="H633" s="828" t="str">
        <f>'Раздел 1'!J660</f>
        <v>244</v>
      </c>
      <c r="I633" s="829" t="str">
        <f>'Раздел 1'!K660</f>
        <v>342.00.00</v>
      </c>
      <c r="J633" s="829" t="str">
        <f>'Раздел 1'!L660</f>
        <v>000</v>
      </c>
      <c r="K633" s="829" t="str">
        <f>'Раздел 1'!M660</f>
        <v>00.00.00</v>
      </c>
      <c r="L633" s="829" t="str">
        <f>'Раздел 1'!N660</f>
        <v>020.00.0002</v>
      </c>
      <c r="M633" s="829" t="str">
        <f>'Раздел 1'!O660</f>
        <v>60.01.00</v>
      </c>
      <c r="N633" s="832">
        <f>'Раздел 1'!P660</f>
        <v>0</v>
      </c>
      <c r="O633" s="830">
        <v>0</v>
      </c>
      <c r="P633" s="831">
        <f t="shared" si="27"/>
        <v>0</v>
      </c>
      <c r="Q633" s="832">
        <f>'Раздел 1'!Q660</f>
        <v>0</v>
      </c>
      <c r="R633" s="833">
        <v>0</v>
      </c>
      <c r="S633" s="834">
        <f t="shared" si="28"/>
        <v>0</v>
      </c>
      <c r="T633" s="835">
        <f>'Раздел 1'!R660</f>
        <v>0</v>
      </c>
      <c r="U633" s="836">
        <v>0</v>
      </c>
      <c r="V633" s="837">
        <f t="shared" si="29"/>
        <v>0</v>
      </c>
      <c r="W633" s="838"/>
      <c r="X633" s="839"/>
      <c r="Y633" s="840"/>
    </row>
    <row r="634" spans="1:25" s="841" customFormat="1" ht="24.75" customHeight="1" x14ac:dyDescent="0.25">
      <c r="A634" s="842" t="str">
        <f>'Раздел 1'!C661</f>
        <v>925</v>
      </c>
      <c r="B634" s="827" t="str">
        <f>'Раздел 1'!D661</f>
        <v>07</v>
      </c>
      <c r="C634" s="827" t="str">
        <f>'Раздел 1'!E661</f>
        <v>07</v>
      </c>
      <c r="D634" s="827" t="str">
        <f>'Раздел 1'!F661</f>
        <v>02</v>
      </c>
      <c r="E634" s="827" t="str">
        <f>'Раздел 1'!G661</f>
        <v>3</v>
      </c>
      <c r="F634" s="827" t="str">
        <f>'Раздел 1'!H661</f>
        <v>02</v>
      </c>
      <c r="G634" s="827" t="str">
        <f>'Раздел 1'!I661</f>
        <v>00400</v>
      </c>
      <c r="H634" s="828" t="str">
        <f>'Раздел 1'!J661</f>
        <v>244</v>
      </c>
      <c r="I634" s="829" t="str">
        <f>'Раздел 1'!K661</f>
        <v>342.00.00</v>
      </c>
      <c r="J634" s="829" t="str">
        <f>'Раздел 1'!L661</f>
        <v>000</v>
      </c>
      <c r="K634" s="829" t="str">
        <f>'Раздел 1'!M661</f>
        <v>00.00.00</v>
      </c>
      <c r="L634" s="829" t="str">
        <f>'Раздел 1'!N661</f>
        <v>020.00.0003</v>
      </c>
      <c r="M634" s="829" t="str">
        <f>'Раздел 1'!O661</f>
        <v>60.01.00</v>
      </c>
      <c r="N634" s="832">
        <f>'Раздел 1'!P661</f>
        <v>0</v>
      </c>
      <c r="O634" s="830">
        <v>0</v>
      </c>
      <c r="P634" s="831">
        <f t="shared" si="27"/>
        <v>0</v>
      </c>
      <c r="Q634" s="832">
        <f>'Раздел 1'!Q661</f>
        <v>0</v>
      </c>
      <c r="R634" s="833">
        <v>0</v>
      </c>
      <c r="S634" s="834">
        <f t="shared" si="28"/>
        <v>0</v>
      </c>
      <c r="T634" s="835">
        <f>'Раздел 1'!R661</f>
        <v>0</v>
      </c>
      <c r="U634" s="836">
        <v>0</v>
      </c>
      <c r="V634" s="837">
        <f t="shared" si="29"/>
        <v>0</v>
      </c>
      <c r="W634" s="838"/>
      <c r="X634" s="839"/>
      <c r="Y634" s="840"/>
    </row>
    <row r="635" spans="1:25" s="841" customFormat="1" ht="24.75" customHeight="1" x14ac:dyDescent="0.25">
      <c r="A635" s="842" t="str">
        <f>'Раздел 1'!C662</f>
        <v>925</v>
      </c>
      <c r="B635" s="827" t="str">
        <f>'Раздел 1'!D662</f>
        <v>07</v>
      </c>
      <c r="C635" s="827" t="str">
        <f>'Раздел 1'!E662</f>
        <v>02</v>
      </c>
      <c r="D635" s="827" t="str">
        <f>'Раздел 1'!F662</f>
        <v>02</v>
      </c>
      <c r="E635" s="827" t="str">
        <f>'Раздел 1'!G662</f>
        <v>1</v>
      </c>
      <c r="F635" s="827" t="str">
        <f>'Раздел 1'!H662</f>
        <v>02</v>
      </c>
      <c r="G635" s="827" t="str">
        <f>'Раздел 1'!I662</f>
        <v>10210</v>
      </c>
      <c r="H635" s="828" t="str">
        <f>'Раздел 1'!J662</f>
        <v>244</v>
      </c>
      <c r="I635" s="829" t="str">
        <f>'Раздел 1'!K662</f>
        <v>342.00.00</v>
      </c>
      <c r="J635" s="829" t="str">
        <f>'Раздел 1'!L662</f>
        <v>000</v>
      </c>
      <c r="K635" s="829" t="str">
        <f>'Раздел 1'!M662</f>
        <v>00.00.00</v>
      </c>
      <c r="L635" s="829" t="str">
        <f>'Раздел 1'!N662</f>
        <v>020.00.0015</v>
      </c>
      <c r="M635" s="829" t="str">
        <f>'Раздел 1'!O662</f>
        <v>60.01.00</v>
      </c>
      <c r="N635" s="832">
        <f>'Раздел 1'!P662</f>
        <v>0</v>
      </c>
      <c r="O635" s="830">
        <v>0</v>
      </c>
      <c r="P635" s="831">
        <f t="shared" si="27"/>
        <v>0</v>
      </c>
      <c r="Q635" s="832">
        <f>'Раздел 1'!Q662</f>
        <v>0</v>
      </c>
      <c r="R635" s="833">
        <v>0</v>
      </c>
      <c r="S635" s="834">
        <f t="shared" si="28"/>
        <v>0</v>
      </c>
      <c r="T635" s="835">
        <f>'Раздел 1'!R662</f>
        <v>0</v>
      </c>
      <c r="U635" s="836">
        <v>0</v>
      </c>
      <c r="V635" s="837">
        <f t="shared" si="29"/>
        <v>0</v>
      </c>
      <c r="W635" s="838"/>
      <c r="X635" s="839"/>
      <c r="Y635" s="840"/>
    </row>
    <row r="636" spans="1:25" s="841" customFormat="1" ht="24.75" customHeight="1" x14ac:dyDescent="0.25">
      <c r="A636" s="842" t="str">
        <f>'Раздел 1'!C663</f>
        <v>925</v>
      </c>
      <c r="B636" s="827" t="str">
        <f>'Раздел 1'!D663</f>
        <v>07</v>
      </c>
      <c r="C636" s="827" t="str">
        <f>'Раздел 1'!E663</f>
        <v>02</v>
      </c>
      <c r="D636" s="827" t="str">
        <f>'Раздел 1'!F663</f>
        <v>02</v>
      </c>
      <c r="E636" s="827" t="str">
        <f>'Раздел 1'!G663</f>
        <v>1</v>
      </c>
      <c r="F636" s="827" t="str">
        <f>'Раздел 1'!H663</f>
        <v>02</v>
      </c>
      <c r="G636" s="827" t="str">
        <f>'Раздел 1'!I663</f>
        <v>L3040</v>
      </c>
      <c r="H636" s="828" t="str">
        <f>'Раздел 1'!J663</f>
        <v>244</v>
      </c>
      <c r="I636" s="829" t="str">
        <f>'Раздел 1'!K663</f>
        <v>342.00.00</v>
      </c>
      <c r="J636" s="829" t="str">
        <f>'Раздел 1'!L663</f>
        <v>000</v>
      </c>
      <c r="K636" s="829" t="str">
        <f>'Раздел 1'!M663</f>
        <v>00.00.00</v>
      </c>
      <c r="L636" s="829" t="str">
        <f>'Раздел 1'!N663</f>
        <v>020.00.0028</v>
      </c>
      <c r="M636" s="829" t="str">
        <f>'Раздел 1'!O663</f>
        <v>60.01.00</v>
      </c>
      <c r="N636" s="832">
        <f>'Раздел 1'!P663</f>
        <v>0</v>
      </c>
      <c r="O636" s="830">
        <v>0</v>
      </c>
      <c r="P636" s="831">
        <f t="shared" si="27"/>
        <v>0</v>
      </c>
      <c r="Q636" s="832">
        <f>'Раздел 1'!Q663</f>
        <v>0</v>
      </c>
      <c r="R636" s="833">
        <v>0</v>
      </c>
      <c r="S636" s="834">
        <f t="shared" si="28"/>
        <v>0</v>
      </c>
      <c r="T636" s="835">
        <f>'Раздел 1'!R663</f>
        <v>0</v>
      </c>
      <c r="U636" s="836">
        <v>0</v>
      </c>
      <c r="V636" s="837">
        <f t="shared" si="29"/>
        <v>0</v>
      </c>
      <c r="W636" s="838"/>
      <c r="X636" s="839"/>
      <c r="Y636" s="840"/>
    </row>
    <row r="637" spans="1:25" s="841" customFormat="1" ht="24.75" customHeight="1" x14ac:dyDescent="0.25">
      <c r="A637" s="842" t="str">
        <f>'Раздел 1'!C664</f>
        <v>925</v>
      </c>
      <c r="B637" s="827" t="str">
        <f>'Раздел 1'!D664</f>
        <v>07</v>
      </c>
      <c r="C637" s="827" t="str">
        <f>'Раздел 1'!E664</f>
        <v>02</v>
      </c>
      <c r="D637" s="827">
        <f>'Раздел 1'!F664</f>
        <v>0</v>
      </c>
      <c r="E637" s="827">
        <f>'Раздел 1'!G664</f>
        <v>0</v>
      </c>
      <c r="F637" s="827">
        <f>'Раздел 1'!H664</f>
        <v>0</v>
      </c>
      <c r="G637" s="827">
        <f>'Раздел 1'!I664</f>
        <v>0</v>
      </c>
      <c r="H637" s="828" t="str">
        <f>'Раздел 1'!J664</f>
        <v>244</v>
      </c>
      <c r="I637" s="829" t="str">
        <f>'Раздел 1'!K664</f>
        <v>342.00.00</v>
      </c>
      <c r="J637" s="829" t="str">
        <f>'Раздел 1'!L664</f>
        <v>000</v>
      </c>
      <c r="K637" s="829" t="str">
        <f>'Раздел 1'!M664</f>
        <v>00.00.00</v>
      </c>
      <c r="L637" s="829" t="str">
        <f>'Раздел 1'!N664</f>
        <v>020.00.ХХХ</v>
      </c>
      <c r="M637" s="829" t="str">
        <f>'Раздел 1'!O664</f>
        <v>60.01.00</v>
      </c>
      <c r="N637" s="832">
        <f>'Раздел 1'!P664</f>
        <v>0</v>
      </c>
      <c r="O637" s="830">
        <v>0</v>
      </c>
      <c r="P637" s="831">
        <f t="shared" si="27"/>
        <v>0</v>
      </c>
      <c r="Q637" s="832">
        <f>'Раздел 1'!Q664</f>
        <v>0</v>
      </c>
      <c r="R637" s="833">
        <v>0</v>
      </c>
      <c r="S637" s="834">
        <f t="shared" si="28"/>
        <v>0</v>
      </c>
      <c r="T637" s="835">
        <f>'Раздел 1'!R664</f>
        <v>0</v>
      </c>
      <c r="U637" s="836">
        <v>0</v>
      </c>
      <c r="V637" s="837">
        <f t="shared" si="29"/>
        <v>0</v>
      </c>
      <c r="W637" s="838"/>
      <c r="X637" s="839"/>
      <c r="Y637" s="840"/>
    </row>
    <row r="638" spans="1:25" s="841" customFormat="1" ht="24.75" customHeight="1" x14ac:dyDescent="0.25">
      <c r="A638" s="842" t="str">
        <f>'Раздел 1'!C665</f>
        <v>925</v>
      </c>
      <c r="B638" s="827" t="str">
        <f>'Раздел 1'!D665</f>
        <v>07</v>
      </c>
      <c r="C638" s="827" t="str">
        <f>'Раздел 1'!E665</f>
        <v>02</v>
      </c>
      <c r="D638" s="827">
        <f>'Раздел 1'!F665</f>
        <v>0</v>
      </c>
      <c r="E638" s="827">
        <f>'Раздел 1'!G665</f>
        <v>0</v>
      </c>
      <c r="F638" s="827">
        <f>'Раздел 1'!H665</f>
        <v>0</v>
      </c>
      <c r="G638" s="827">
        <f>'Раздел 1'!I665</f>
        <v>0</v>
      </c>
      <c r="H638" s="828" t="str">
        <f>'Раздел 1'!J665</f>
        <v>244</v>
      </c>
      <c r="I638" s="829" t="str">
        <f>'Раздел 1'!K665</f>
        <v>342.00.00</v>
      </c>
      <c r="J638" s="829" t="str">
        <f>'Раздел 1'!L665</f>
        <v>000</v>
      </c>
      <c r="K638" s="829" t="str">
        <f>'Раздел 1'!M665</f>
        <v>00.00.00</v>
      </c>
      <c r="L638" s="829" t="str">
        <f>'Раздел 1'!N665</f>
        <v>020.00.ХХХ</v>
      </c>
      <c r="M638" s="829" t="str">
        <f>'Раздел 1'!O665</f>
        <v>60.01.00</v>
      </c>
      <c r="N638" s="832">
        <f>'Раздел 1'!P665</f>
        <v>0</v>
      </c>
      <c r="O638" s="830">
        <v>0</v>
      </c>
      <c r="P638" s="831">
        <f t="shared" si="27"/>
        <v>0</v>
      </c>
      <c r="Q638" s="832">
        <f>'Раздел 1'!Q665</f>
        <v>0</v>
      </c>
      <c r="R638" s="833">
        <v>0</v>
      </c>
      <c r="S638" s="834">
        <f t="shared" si="28"/>
        <v>0</v>
      </c>
      <c r="T638" s="835">
        <f>'Раздел 1'!R665</f>
        <v>0</v>
      </c>
      <c r="U638" s="836">
        <v>0</v>
      </c>
      <c r="V638" s="837">
        <f t="shared" si="29"/>
        <v>0</v>
      </c>
      <c r="W638" s="838"/>
      <c r="X638" s="839"/>
      <c r="Y638" s="840"/>
    </row>
    <row r="639" spans="1:25" s="841" customFormat="1" ht="24.75" customHeight="1" x14ac:dyDescent="0.25">
      <c r="A639" s="842" t="str">
        <f>'Раздел 1'!C666</f>
        <v>925</v>
      </c>
      <c r="B639" s="827" t="str">
        <f>'Раздел 1'!D666</f>
        <v>07</v>
      </c>
      <c r="C639" s="827" t="str">
        <f>'Раздел 1'!E666</f>
        <v>02</v>
      </c>
      <c r="D639" s="827" t="str">
        <f>'Раздел 1'!F666</f>
        <v>02</v>
      </c>
      <c r="E639" s="827" t="str">
        <f>'Раздел 1'!G666</f>
        <v>1</v>
      </c>
      <c r="F639" s="827" t="str">
        <f>'Раздел 1'!H666</f>
        <v>02</v>
      </c>
      <c r="G639" s="827" t="str">
        <f>'Раздел 1'!I666</f>
        <v>62370</v>
      </c>
      <c r="H639" s="828" t="str">
        <f>'Раздел 1'!J666</f>
        <v>244</v>
      </c>
      <c r="I639" s="829" t="str">
        <f>'Раздел 1'!K666</f>
        <v>342.00.00</v>
      </c>
      <c r="J639" s="829" t="str">
        <f>'Раздел 1'!L666</f>
        <v>000</v>
      </c>
      <c r="K639" s="829" t="str">
        <f>'Раздел 1'!M666</f>
        <v>00.00.00</v>
      </c>
      <c r="L639" s="829" t="str">
        <f>'Раздел 1'!N666</f>
        <v>500.02.0001</v>
      </c>
      <c r="M639" s="829" t="str">
        <f>'Раздел 1'!O666</f>
        <v>60.03.00</v>
      </c>
      <c r="N639" s="832">
        <f>'Раздел 1'!P666</f>
        <v>0</v>
      </c>
      <c r="O639" s="830">
        <v>0</v>
      </c>
      <c r="P639" s="831">
        <f t="shared" si="27"/>
        <v>0</v>
      </c>
      <c r="Q639" s="832">
        <f>'Раздел 1'!Q666</f>
        <v>0</v>
      </c>
      <c r="R639" s="833">
        <v>0</v>
      </c>
      <c r="S639" s="834">
        <f t="shared" si="28"/>
        <v>0</v>
      </c>
      <c r="T639" s="835">
        <f>'Раздел 1'!R666</f>
        <v>0</v>
      </c>
      <c r="U639" s="836">
        <v>0</v>
      </c>
      <c r="V639" s="837">
        <f t="shared" si="29"/>
        <v>0</v>
      </c>
      <c r="W639" s="838"/>
      <c r="X639" s="839"/>
      <c r="Y639" s="840"/>
    </row>
    <row r="640" spans="1:25" s="841" customFormat="1" ht="24.75" customHeight="1" x14ac:dyDescent="0.25">
      <c r="A640" s="842" t="str">
        <f>'Раздел 1'!C667</f>
        <v>925</v>
      </c>
      <c r="B640" s="827" t="str">
        <f>'Раздел 1'!D667</f>
        <v>07</v>
      </c>
      <c r="C640" s="827" t="str">
        <f>'Раздел 1'!E667</f>
        <v>02</v>
      </c>
      <c r="D640" s="827" t="str">
        <f>'Раздел 1'!F667</f>
        <v>02</v>
      </c>
      <c r="E640" s="827" t="str">
        <f>'Раздел 1'!G667</f>
        <v>1</v>
      </c>
      <c r="F640" s="827" t="str">
        <f>'Раздел 1'!H667</f>
        <v>02</v>
      </c>
      <c r="G640" s="827" t="str">
        <f>'Раздел 1'!I667</f>
        <v>L3040</v>
      </c>
      <c r="H640" s="828" t="str">
        <f>'Раздел 1'!J667</f>
        <v>244</v>
      </c>
      <c r="I640" s="829" t="str">
        <f>'Раздел 1'!K667</f>
        <v>342.00.00</v>
      </c>
      <c r="J640" s="829" t="str">
        <f>'Раздел 1'!L667</f>
        <v>000</v>
      </c>
      <c r="K640" s="829" t="str">
        <f>'Раздел 1'!M667</f>
        <v>00.00.00</v>
      </c>
      <c r="L640" s="829" t="str">
        <f>'Раздел 1'!N667</f>
        <v>500.02.0005</v>
      </c>
      <c r="M640" s="829" t="str">
        <f>'Раздел 1'!O667</f>
        <v>60.02.00</v>
      </c>
      <c r="N640" s="832">
        <f>'Раздел 1'!P667</f>
        <v>0</v>
      </c>
      <c r="O640" s="830">
        <v>0</v>
      </c>
      <c r="P640" s="831">
        <f t="shared" si="27"/>
        <v>0</v>
      </c>
      <c r="Q640" s="832">
        <f>'Раздел 1'!Q667</f>
        <v>0</v>
      </c>
      <c r="R640" s="833">
        <v>0</v>
      </c>
      <c r="S640" s="834">
        <f t="shared" si="28"/>
        <v>0</v>
      </c>
      <c r="T640" s="835">
        <f>'Раздел 1'!R667</f>
        <v>0</v>
      </c>
      <c r="U640" s="836">
        <v>0</v>
      </c>
      <c r="V640" s="837">
        <f t="shared" si="29"/>
        <v>0</v>
      </c>
      <c r="W640" s="838"/>
      <c r="X640" s="839"/>
      <c r="Y640" s="840"/>
    </row>
    <row r="641" spans="1:25" s="841" customFormat="1" ht="24.75" customHeight="1" x14ac:dyDescent="0.25">
      <c r="A641" s="842" t="str">
        <f>'Раздел 1'!C668</f>
        <v>925</v>
      </c>
      <c r="B641" s="827" t="str">
        <f>'Раздел 1'!D668</f>
        <v>07</v>
      </c>
      <c r="C641" s="827" t="str">
        <f>'Раздел 1'!E668</f>
        <v>02</v>
      </c>
      <c r="D641" s="827" t="str">
        <f>'Раздел 1'!F668</f>
        <v>02</v>
      </c>
      <c r="E641" s="827" t="str">
        <f>'Раздел 1'!G668</f>
        <v>1</v>
      </c>
      <c r="F641" s="827" t="str">
        <f>'Раздел 1'!H668</f>
        <v>02</v>
      </c>
      <c r="G641" s="827" t="str">
        <f>'Раздел 1'!I668</f>
        <v>L3040</v>
      </c>
      <c r="H641" s="828" t="str">
        <f>'Раздел 1'!J668</f>
        <v>244</v>
      </c>
      <c r="I641" s="829" t="str">
        <f>'Раздел 1'!K668</f>
        <v>342.00.00</v>
      </c>
      <c r="J641" s="829" t="str">
        <f>'Раздел 1'!L668</f>
        <v>000</v>
      </c>
      <c r="K641" s="829" t="str">
        <f>'Раздел 1'!M668</f>
        <v>00.00.00</v>
      </c>
      <c r="L641" s="829" t="str">
        <f>'Раздел 1'!N668</f>
        <v>500.02.0005</v>
      </c>
      <c r="M641" s="829" t="str">
        <f>'Раздел 1'!O668</f>
        <v>60.03.00</v>
      </c>
      <c r="N641" s="832">
        <f>'Раздел 1'!P668</f>
        <v>0</v>
      </c>
      <c r="O641" s="830">
        <v>0</v>
      </c>
      <c r="P641" s="831">
        <f t="shared" si="27"/>
        <v>0</v>
      </c>
      <c r="Q641" s="832">
        <f>'Раздел 1'!Q668</f>
        <v>0</v>
      </c>
      <c r="R641" s="833">
        <v>0</v>
      </c>
      <c r="S641" s="834">
        <f t="shared" si="28"/>
        <v>0</v>
      </c>
      <c r="T641" s="835">
        <f>'Раздел 1'!R668</f>
        <v>0</v>
      </c>
      <c r="U641" s="836">
        <v>0</v>
      </c>
      <c r="V641" s="837">
        <f t="shared" si="29"/>
        <v>0</v>
      </c>
      <c r="W641" s="838"/>
      <c r="X641" s="839"/>
      <c r="Y641" s="840"/>
    </row>
    <row r="642" spans="1:25" s="841" customFormat="1" ht="24.75" customHeight="1" x14ac:dyDescent="0.25">
      <c r="A642" s="842" t="str">
        <f>'Раздел 1'!C669</f>
        <v>925</v>
      </c>
      <c r="B642" s="827" t="str">
        <f>'Раздел 1'!D669</f>
        <v>07</v>
      </c>
      <c r="C642" s="827" t="str">
        <f>'Раздел 1'!E669</f>
        <v>02</v>
      </c>
      <c r="D642" s="827">
        <f>'Раздел 1'!F669</f>
        <v>0</v>
      </c>
      <c r="E642" s="827">
        <f>'Раздел 1'!G669</f>
        <v>0</v>
      </c>
      <c r="F642" s="827">
        <f>'Раздел 1'!H669</f>
        <v>0</v>
      </c>
      <c r="G642" s="827">
        <f>'Раздел 1'!I669</f>
        <v>0</v>
      </c>
      <c r="H642" s="828" t="str">
        <f>'Раздел 1'!J669</f>
        <v>244</v>
      </c>
      <c r="I642" s="829" t="str">
        <f>'Раздел 1'!K669</f>
        <v>342.00.00</v>
      </c>
      <c r="J642" s="829" t="str">
        <f>'Раздел 1'!L669</f>
        <v>000</v>
      </c>
      <c r="K642" s="829" t="str">
        <f>'Раздел 1'!M669</f>
        <v>00.00.00</v>
      </c>
      <c r="L642" s="829" t="str">
        <f>'Раздел 1'!N669</f>
        <v>500.02.ХХХ</v>
      </c>
      <c r="M642" s="829" t="str">
        <f>'Раздел 1'!O669</f>
        <v>60.03.00</v>
      </c>
      <c r="N642" s="832">
        <f>'Раздел 1'!P669</f>
        <v>0</v>
      </c>
      <c r="O642" s="830">
        <v>0</v>
      </c>
      <c r="P642" s="831">
        <f t="shared" si="27"/>
        <v>0</v>
      </c>
      <c r="Q642" s="832">
        <f>'Раздел 1'!Q669</f>
        <v>0</v>
      </c>
      <c r="R642" s="833">
        <v>0</v>
      </c>
      <c r="S642" s="834">
        <f t="shared" si="28"/>
        <v>0</v>
      </c>
      <c r="T642" s="835">
        <f>'Раздел 1'!R669</f>
        <v>0</v>
      </c>
      <c r="U642" s="836">
        <v>0</v>
      </c>
      <c r="V642" s="837">
        <f t="shared" si="29"/>
        <v>0</v>
      </c>
      <c r="W642" s="838"/>
      <c r="X642" s="839"/>
      <c r="Y642" s="840"/>
    </row>
    <row r="643" spans="1:25" s="841" customFormat="1" ht="24.75" customHeight="1" x14ac:dyDescent="0.25">
      <c r="A643" s="842" t="str">
        <f>'Раздел 1'!C670</f>
        <v>925</v>
      </c>
      <c r="B643" s="827" t="str">
        <f>'Раздел 1'!D670</f>
        <v>07</v>
      </c>
      <c r="C643" s="827" t="str">
        <f>'Раздел 1'!E670</f>
        <v>02</v>
      </c>
      <c r="D643" s="827">
        <f>'Раздел 1'!F670</f>
        <v>0</v>
      </c>
      <c r="E643" s="827">
        <f>'Раздел 1'!G670</f>
        <v>0</v>
      </c>
      <c r="F643" s="827">
        <f>'Раздел 1'!H670</f>
        <v>0</v>
      </c>
      <c r="G643" s="827">
        <f>'Раздел 1'!I670</f>
        <v>0</v>
      </c>
      <c r="H643" s="828" t="str">
        <f>'Раздел 1'!J670</f>
        <v>244</v>
      </c>
      <c r="I643" s="829" t="str">
        <f>'Раздел 1'!K670</f>
        <v>342.00.00</v>
      </c>
      <c r="J643" s="829" t="str">
        <f>'Раздел 1'!L670</f>
        <v>000</v>
      </c>
      <c r="K643" s="829" t="str">
        <f>'Раздел 1'!M670</f>
        <v>00.00.00</v>
      </c>
      <c r="L643" s="829" t="str">
        <f>'Раздел 1'!N670</f>
        <v>500.02.ХХХ</v>
      </c>
      <c r="M643" s="829" t="str">
        <f>'Раздел 1'!O670</f>
        <v>60.03.00</v>
      </c>
      <c r="N643" s="832">
        <f>'Раздел 1'!P670</f>
        <v>0</v>
      </c>
      <c r="O643" s="830">
        <v>0</v>
      </c>
      <c r="P643" s="831">
        <f t="shared" si="27"/>
        <v>0</v>
      </c>
      <c r="Q643" s="832">
        <f>'Раздел 1'!Q670</f>
        <v>0</v>
      </c>
      <c r="R643" s="833">
        <v>0</v>
      </c>
      <c r="S643" s="834">
        <f t="shared" si="28"/>
        <v>0</v>
      </c>
      <c r="T643" s="835">
        <f>'Раздел 1'!R670</f>
        <v>0</v>
      </c>
      <c r="U643" s="836">
        <v>0</v>
      </c>
      <c r="V643" s="837">
        <f t="shared" si="29"/>
        <v>0</v>
      </c>
      <c r="W643" s="838"/>
      <c r="X643" s="839"/>
      <c r="Y643" s="840"/>
    </row>
    <row r="644" spans="1:25" s="841" customFormat="1" ht="24.75" customHeight="1" x14ac:dyDescent="0.25">
      <c r="A644" s="842" t="str">
        <f>'Раздел 1'!C671</f>
        <v>925</v>
      </c>
      <c r="B644" s="827" t="str">
        <f>'Раздел 1'!D671</f>
        <v>07</v>
      </c>
      <c r="C644" s="827" t="str">
        <f>'Раздел 1'!E671</f>
        <v>02</v>
      </c>
      <c r="D644" s="827">
        <f>'Раздел 1'!F671</f>
        <v>0</v>
      </c>
      <c r="E644" s="827">
        <f>'Раздел 1'!G671</f>
        <v>0</v>
      </c>
      <c r="F644" s="827">
        <f>'Раздел 1'!H671</f>
        <v>0</v>
      </c>
      <c r="G644" s="827">
        <f>'Раздел 1'!I671</f>
        <v>0</v>
      </c>
      <c r="H644" s="828" t="str">
        <f>'Раздел 1'!J671</f>
        <v>244</v>
      </c>
      <c r="I644" s="829" t="str">
        <f>'Раздел 1'!K671</f>
        <v>342.00.00</v>
      </c>
      <c r="J644" s="829" t="str">
        <f>'Раздел 1'!L671</f>
        <v>000</v>
      </c>
      <c r="K644" s="829" t="str">
        <f>'Раздел 1'!M671</f>
        <v>00.00.00</v>
      </c>
      <c r="L644" s="829" t="str">
        <f>'Раздел 1'!N671</f>
        <v>500.03.ХХХ</v>
      </c>
      <c r="M644" s="829" t="str">
        <f>'Раздел 1'!O671</f>
        <v>60.03.00</v>
      </c>
      <c r="N644" s="832">
        <f>'Раздел 1'!P671</f>
        <v>0</v>
      </c>
      <c r="O644" s="830">
        <v>0</v>
      </c>
      <c r="P644" s="831">
        <f t="shared" si="27"/>
        <v>0</v>
      </c>
      <c r="Q644" s="832">
        <f>'Раздел 1'!Q671</f>
        <v>0</v>
      </c>
      <c r="R644" s="833">
        <v>0</v>
      </c>
      <c r="S644" s="834">
        <f t="shared" si="28"/>
        <v>0</v>
      </c>
      <c r="T644" s="835">
        <f>'Раздел 1'!R671</f>
        <v>0</v>
      </c>
      <c r="U644" s="836">
        <v>0</v>
      </c>
      <c r="V644" s="837">
        <f t="shared" si="29"/>
        <v>0</v>
      </c>
      <c r="W644" s="838"/>
      <c r="X644" s="839"/>
      <c r="Y644" s="840"/>
    </row>
    <row r="645" spans="1:25" s="841" customFormat="1" ht="24.75" customHeight="1" x14ac:dyDescent="0.25">
      <c r="A645" s="842" t="str">
        <f>'Раздел 1'!C672</f>
        <v>925</v>
      </c>
      <c r="B645" s="827" t="str">
        <f>'Раздел 1'!D672</f>
        <v>07</v>
      </c>
      <c r="C645" s="827" t="str">
        <f>'Раздел 1'!E672</f>
        <v>02</v>
      </c>
      <c r="D645" s="827">
        <f>'Раздел 1'!F672</f>
        <v>0</v>
      </c>
      <c r="E645" s="827">
        <f>'Раздел 1'!G672</f>
        <v>0</v>
      </c>
      <c r="F645" s="827">
        <f>'Раздел 1'!H672</f>
        <v>0</v>
      </c>
      <c r="G645" s="827">
        <f>'Раздел 1'!I672</f>
        <v>0</v>
      </c>
      <c r="H645" s="828" t="str">
        <f>'Раздел 1'!J672</f>
        <v>244</v>
      </c>
      <c r="I645" s="829" t="str">
        <f>'Раздел 1'!K672</f>
        <v>342.00.00</v>
      </c>
      <c r="J645" s="829" t="str">
        <f>'Раздел 1'!L672</f>
        <v>000</v>
      </c>
      <c r="K645" s="829" t="str">
        <f>'Раздел 1'!M672</f>
        <v>00.00.00</v>
      </c>
      <c r="L645" s="829" t="str">
        <f>'Раздел 1'!N672</f>
        <v>500.03.ХХХ</v>
      </c>
      <c r="M645" s="829" t="str">
        <f>'Раздел 1'!O672</f>
        <v>60.03.00</v>
      </c>
      <c r="N645" s="832">
        <f>'Раздел 1'!P672</f>
        <v>0</v>
      </c>
      <c r="O645" s="830">
        <v>0</v>
      </c>
      <c r="P645" s="831">
        <f t="shared" si="27"/>
        <v>0</v>
      </c>
      <c r="Q645" s="832">
        <f>'Раздел 1'!Q672</f>
        <v>0</v>
      </c>
      <c r="R645" s="833">
        <v>0</v>
      </c>
      <c r="S645" s="834">
        <f t="shared" si="28"/>
        <v>0</v>
      </c>
      <c r="T645" s="835">
        <f>'Раздел 1'!R672</f>
        <v>0</v>
      </c>
      <c r="U645" s="836">
        <v>0</v>
      </c>
      <c r="V645" s="837">
        <f t="shared" si="29"/>
        <v>0</v>
      </c>
      <c r="W645" s="838"/>
      <c r="X645" s="839"/>
      <c r="Y645" s="840"/>
    </row>
    <row r="646" spans="1:25" s="841" customFormat="1" ht="24.75" customHeight="1" x14ac:dyDescent="0.25">
      <c r="A646" s="842" t="str">
        <f>'Раздел 1'!C673</f>
        <v>925</v>
      </c>
      <c r="B646" s="827" t="str">
        <f>'Раздел 1'!D673</f>
        <v>07</v>
      </c>
      <c r="C646" s="827" t="str">
        <f>'Раздел 1'!E673</f>
        <v>07</v>
      </c>
      <c r="D646" s="827" t="str">
        <f>'Раздел 1'!F673</f>
        <v>02</v>
      </c>
      <c r="E646" s="827" t="str">
        <f>'Раздел 1'!G673</f>
        <v>3</v>
      </c>
      <c r="F646" s="827" t="str">
        <f>'Раздел 1'!H673</f>
        <v>02</v>
      </c>
      <c r="G646" s="827" t="str">
        <f>'Раздел 1'!I673</f>
        <v>63110</v>
      </c>
      <c r="H646" s="828" t="str">
        <f>'Раздел 1'!J673</f>
        <v>244</v>
      </c>
      <c r="I646" s="829" t="str">
        <f>'Раздел 1'!K673</f>
        <v>342.00.00</v>
      </c>
      <c r="J646" s="829" t="str">
        <f>'Раздел 1'!L673</f>
        <v>000</v>
      </c>
      <c r="K646" s="829" t="str">
        <f>'Раздел 1'!M673</f>
        <v>00.00.00</v>
      </c>
      <c r="L646" s="829" t="str">
        <f>'Раздел 1'!N673</f>
        <v>500.05.0002</v>
      </c>
      <c r="M646" s="829" t="str">
        <f>'Раздел 1'!O673</f>
        <v>60.03.00</v>
      </c>
      <c r="N646" s="832">
        <f>'Раздел 1'!P673</f>
        <v>0</v>
      </c>
      <c r="O646" s="830">
        <v>0</v>
      </c>
      <c r="P646" s="831">
        <f t="shared" si="27"/>
        <v>0</v>
      </c>
      <c r="Q646" s="832">
        <f>'Раздел 1'!Q673</f>
        <v>0</v>
      </c>
      <c r="R646" s="833">
        <v>0</v>
      </c>
      <c r="S646" s="834">
        <f t="shared" si="28"/>
        <v>0</v>
      </c>
      <c r="T646" s="835">
        <f>'Раздел 1'!R673</f>
        <v>0</v>
      </c>
      <c r="U646" s="836">
        <v>0</v>
      </c>
      <c r="V646" s="837">
        <f t="shared" si="29"/>
        <v>0</v>
      </c>
      <c r="W646" s="838"/>
      <c r="X646" s="839"/>
      <c r="Y646" s="840"/>
    </row>
    <row r="647" spans="1:25" s="841" customFormat="1" ht="24.75" customHeight="1" x14ac:dyDescent="0.25">
      <c r="A647" s="842" t="str">
        <f>'Раздел 1'!C674</f>
        <v>925</v>
      </c>
      <c r="B647" s="827" t="str">
        <f>'Раздел 1'!D674</f>
        <v>07</v>
      </c>
      <c r="C647" s="827" t="str">
        <f>'Раздел 1'!E674</f>
        <v>02</v>
      </c>
      <c r="D647" s="827">
        <f>'Раздел 1'!F674</f>
        <v>0</v>
      </c>
      <c r="E647" s="827">
        <f>'Раздел 1'!G674</f>
        <v>0</v>
      </c>
      <c r="F647" s="827">
        <f>'Раздел 1'!H674</f>
        <v>0</v>
      </c>
      <c r="G647" s="827">
        <f>'Раздел 1'!I674</f>
        <v>0</v>
      </c>
      <c r="H647" s="828" t="str">
        <f>'Раздел 1'!J674</f>
        <v>244</v>
      </c>
      <c r="I647" s="829" t="str">
        <f>'Раздел 1'!K674</f>
        <v>342.00.00</v>
      </c>
      <c r="J647" s="829" t="str">
        <f>'Раздел 1'!L674</f>
        <v>000</v>
      </c>
      <c r="K647" s="829" t="str">
        <f>'Раздел 1'!M674</f>
        <v>00.00.00</v>
      </c>
      <c r="L647" s="829" t="str">
        <f>'Раздел 1'!N674</f>
        <v>500.05.ХХХ</v>
      </c>
      <c r="M647" s="829" t="str">
        <f>'Раздел 1'!O674</f>
        <v>60.03.00</v>
      </c>
      <c r="N647" s="832">
        <f>'Раздел 1'!P674</f>
        <v>0</v>
      </c>
      <c r="O647" s="830">
        <v>0</v>
      </c>
      <c r="P647" s="831">
        <f t="shared" si="27"/>
        <v>0</v>
      </c>
      <c r="Q647" s="832">
        <f>'Раздел 1'!Q674</f>
        <v>0</v>
      </c>
      <c r="R647" s="833">
        <v>0</v>
      </c>
      <c r="S647" s="834">
        <f t="shared" si="28"/>
        <v>0</v>
      </c>
      <c r="T647" s="835">
        <f>'Раздел 1'!R674</f>
        <v>0</v>
      </c>
      <c r="U647" s="836">
        <v>0</v>
      </c>
      <c r="V647" s="837">
        <f t="shared" si="29"/>
        <v>0</v>
      </c>
      <c r="W647" s="838"/>
      <c r="X647" s="839"/>
      <c r="Y647" s="840"/>
    </row>
    <row r="648" spans="1:25" s="841" customFormat="1" ht="24.75" customHeight="1" x14ac:dyDescent="0.25">
      <c r="A648" s="842" t="str">
        <f>'Раздел 1'!C675</f>
        <v>925</v>
      </c>
      <c r="B648" s="827" t="str">
        <f>'Раздел 1'!D675</f>
        <v>07</v>
      </c>
      <c r="C648" s="827" t="str">
        <f>'Раздел 1'!E675</f>
        <v>02</v>
      </c>
      <c r="D648" s="827">
        <f>'Раздел 1'!F675</f>
        <v>0</v>
      </c>
      <c r="E648" s="827">
        <f>'Раздел 1'!G675</f>
        <v>0</v>
      </c>
      <c r="F648" s="827">
        <f>'Раздел 1'!H675</f>
        <v>0</v>
      </c>
      <c r="G648" s="827">
        <f>'Раздел 1'!I675</f>
        <v>0</v>
      </c>
      <c r="H648" s="828" t="str">
        <f>'Раздел 1'!J675</f>
        <v>244</v>
      </c>
      <c r="I648" s="829" t="str">
        <f>'Раздел 1'!K675</f>
        <v>342.00.00</v>
      </c>
      <c r="J648" s="829" t="str">
        <f>'Раздел 1'!L675</f>
        <v>000</v>
      </c>
      <c r="K648" s="829" t="str">
        <f>'Раздел 1'!M675</f>
        <v>00.00.00</v>
      </c>
      <c r="L648" s="829" t="str">
        <f>'Раздел 1'!N675</f>
        <v>500.05.ХХХ</v>
      </c>
      <c r="M648" s="829" t="str">
        <f>'Раздел 1'!O675</f>
        <v>60.03.00</v>
      </c>
      <c r="N648" s="832">
        <f>'Раздел 1'!P675</f>
        <v>0</v>
      </c>
      <c r="O648" s="830">
        <v>0</v>
      </c>
      <c r="P648" s="831">
        <f t="shared" si="27"/>
        <v>0</v>
      </c>
      <c r="Q648" s="832">
        <f>'Раздел 1'!Q675</f>
        <v>0</v>
      </c>
      <c r="R648" s="833">
        <v>0</v>
      </c>
      <c r="S648" s="834">
        <f t="shared" si="28"/>
        <v>0</v>
      </c>
      <c r="T648" s="835">
        <f>'Раздел 1'!R675</f>
        <v>0</v>
      </c>
      <c r="U648" s="836">
        <v>0</v>
      </c>
      <c r="V648" s="837">
        <f t="shared" si="29"/>
        <v>0</v>
      </c>
      <c r="W648" s="838"/>
      <c r="X648" s="839"/>
      <c r="Y648" s="840"/>
    </row>
    <row r="649" spans="1:25" s="841" customFormat="1" ht="24.75" customHeight="1" x14ac:dyDescent="0.25">
      <c r="A649" s="842" t="str">
        <f>'Раздел 1'!C676</f>
        <v>925</v>
      </c>
      <c r="B649" s="827" t="str">
        <f>'Раздел 1'!D676</f>
        <v>07</v>
      </c>
      <c r="C649" s="827" t="str">
        <f>'Раздел 1'!E676</f>
        <v>02</v>
      </c>
      <c r="D649" s="827" t="str">
        <f>'Раздел 1'!F676</f>
        <v>02</v>
      </c>
      <c r="E649" s="827" t="str">
        <f>'Раздел 1'!G676</f>
        <v>1</v>
      </c>
      <c r="F649" s="827" t="str">
        <f>'Раздел 1'!H676</f>
        <v>02</v>
      </c>
      <c r="G649" s="827" t="str">
        <f>'Раздел 1'!I676</f>
        <v>00590</v>
      </c>
      <c r="H649" s="828" t="str">
        <f>'Раздел 1'!J676</f>
        <v>244</v>
      </c>
      <c r="I649" s="829" t="str">
        <f>'Раздел 1'!K676</f>
        <v>343.00.00</v>
      </c>
      <c r="J649" s="829" t="str">
        <f>'Раздел 1'!L676</f>
        <v>000</v>
      </c>
      <c r="K649" s="829" t="str">
        <f>'Раздел 1'!M676</f>
        <v>00.00.00</v>
      </c>
      <c r="L649" s="829" t="str">
        <f>'Раздел 1'!N676</f>
        <v>х</v>
      </c>
      <c r="M649" s="829" t="str">
        <f>'Раздел 1'!O676</f>
        <v>20.00.02</v>
      </c>
      <c r="N649" s="832">
        <f>'Раздел 1'!P676</f>
        <v>0</v>
      </c>
      <c r="O649" s="830">
        <v>0</v>
      </c>
      <c r="P649" s="831">
        <f t="shared" si="27"/>
        <v>0</v>
      </c>
      <c r="Q649" s="832">
        <f>'Раздел 1'!Q676</f>
        <v>0</v>
      </c>
      <c r="R649" s="833">
        <v>0</v>
      </c>
      <c r="S649" s="834">
        <f t="shared" si="28"/>
        <v>0</v>
      </c>
      <c r="T649" s="835">
        <f>'Раздел 1'!R676</f>
        <v>0</v>
      </c>
      <c r="U649" s="836">
        <v>0</v>
      </c>
      <c r="V649" s="837">
        <f t="shared" si="29"/>
        <v>0</v>
      </c>
      <c r="W649" s="838"/>
      <c r="X649" s="839"/>
      <c r="Y649" s="840"/>
    </row>
    <row r="650" spans="1:25" s="841" customFormat="1" ht="24.75" customHeight="1" x14ac:dyDescent="0.25">
      <c r="A650" s="842" t="str">
        <f>'Раздел 1'!C677</f>
        <v>925</v>
      </c>
      <c r="B650" s="827" t="str">
        <f>'Раздел 1'!D677</f>
        <v>07</v>
      </c>
      <c r="C650" s="827" t="str">
        <f>'Раздел 1'!E677</f>
        <v>02</v>
      </c>
      <c r="D650" s="827" t="str">
        <f>'Раздел 1'!F677</f>
        <v>02</v>
      </c>
      <c r="E650" s="827" t="str">
        <f>'Раздел 1'!G677</f>
        <v>1</v>
      </c>
      <c r="F650" s="827" t="str">
        <f>'Раздел 1'!H677</f>
        <v>02</v>
      </c>
      <c r="G650" s="827" t="str">
        <f>'Раздел 1'!I677</f>
        <v>00590</v>
      </c>
      <c r="H650" s="828" t="str">
        <f>'Раздел 1'!J677</f>
        <v>244</v>
      </c>
      <c r="I650" s="829" t="str">
        <f>'Раздел 1'!K677</f>
        <v>343.00.00</v>
      </c>
      <c r="J650" s="829" t="str">
        <f>'Раздел 1'!L677</f>
        <v>001</v>
      </c>
      <c r="K650" s="829" t="str">
        <f>'Раздел 1'!M677</f>
        <v>00.00.00</v>
      </c>
      <c r="L650" s="829" t="str">
        <f>'Раздел 1'!N677</f>
        <v>х</v>
      </c>
      <c r="M650" s="829" t="str">
        <f>'Раздел 1'!O677</f>
        <v>20.00.02</v>
      </c>
      <c r="N650" s="832">
        <f>'Раздел 1'!P677</f>
        <v>0</v>
      </c>
      <c r="O650" s="830">
        <v>0</v>
      </c>
      <c r="P650" s="831">
        <f t="shared" ref="P650:P713" si="30">N650-O650</f>
        <v>0</v>
      </c>
      <c r="Q650" s="832">
        <f>'Раздел 1'!Q677</f>
        <v>0</v>
      </c>
      <c r="R650" s="833">
        <v>0</v>
      </c>
      <c r="S650" s="834">
        <f t="shared" ref="S650:S713" si="31">Q650-R650</f>
        <v>0</v>
      </c>
      <c r="T650" s="835">
        <f>'Раздел 1'!R677</f>
        <v>0</v>
      </c>
      <c r="U650" s="836">
        <v>0</v>
      </c>
      <c r="V650" s="837">
        <f t="shared" ref="V650:V713" si="32">T650-U650</f>
        <v>0</v>
      </c>
      <c r="W650" s="838"/>
      <c r="X650" s="839"/>
      <c r="Y650" s="840"/>
    </row>
    <row r="651" spans="1:25" s="841" customFormat="1" ht="24.75" customHeight="1" x14ac:dyDescent="0.25">
      <c r="A651" s="842" t="str">
        <f>'Раздел 1'!C678</f>
        <v>925</v>
      </c>
      <c r="B651" s="827" t="str">
        <f>'Раздел 1'!D678</f>
        <v>07</v>
      </c>
      <c r="C651" s="827" t="str">
        <f>'Раздел 1'!E678</f>
        <v>02</v>
      </c>
      <c r="D651" s="827" t="str">
        <f>'Раздел 1'!F678</f>
        <v>02</v>
      </c>
      <c r="E651" s="827" t="str">
        <f>'Раздел 1'!G678</f>
        <v>1</v>
      </c>
      <c r="F651" s="827" t="str">
        <f>'Раздел 1'!H678</f>
        <v>02</v>
      </c>
      <c r="G651" s="827" t="str">
        <f>'Раздел 1'!I678</f>
        <v>00590</v>
      </c>
      <c r="H651" s="828" t="str">
        <f>'Раздел 1'!J678</f>
        <v>244</v>
      </c>
      <c r="I651" s="829" t="str">
        <f>'Раздел 1'!K678</f>
        <v>343.00.00</v>
      </c>
      <c r="J651" s="829" t="str">
        <f>'Раздел 1'!L678</f>
        <v>000</v>
      </c>
      <c r="K651" s="829" t="str">
        <f>'Раздел 1'!M678</f>
        <v>00.00.00</v>
      </c>
      <c r="L651" s="829" t="str">
        <f>'Раздел 1'!N678</f>
        <v>001.99.0001</v>
      </c>
      <c r="M651" s="829" t="str">
        <f>'Раздел 1'!O678</f>
        <v>50.01.00</v>
      </c>
      <c r="N651" s="832">
        <f>'Раздел 1'!P678</f>
        <v>0</v>
      </c>
      <c r="O651" s="830">
        <v>0</v>
      </c>
      <c r="P651" s="831">
        <f t="shared" si="30"/>
        <v>0</v>
      </c>
      <c r="Q651" s="832">
        <f>'Раздел 1'!Q678</f>
        <v>0</v>
      </c>
      <c r="R651" s="833">
        <v>0</v>
      </c>
      <c r="S651" s="834">
        <f t="shared" si="31"/>
        <v>0</v>
      </c>
      <c r="T651" s="835">
        <f>'Раздел 1'!R678</f>
        <v>0</v>
      </c>
      <c r="U651" s="836">
        <v>0</v>
      </c>
      <c r="V651" s="837">
        <f t="shared" si="32"/>
        <v>0</v>
      </c>
      <c r="W651" s="838"/>
      <c r="X651" s="839"/>
      <c r="Y651" s="840"/>
    </row>
    <row r="652" spans="1:25" s="841" customFormat="1" ht="24.75" customHeight="1" x14ac:dyDescent="0.25">
      <c r="A652" s="842" t="str">
        <f>'Раздел 1'!C679</f>
        <v>925</v>
      </c>
      <c r="B652" s="827" t="str">
        <f>'Раздел 1'!D679</f>
        <v>07</v>
      </c>
      <c r="C652" s="827" t="str">
        <f>'Раздел 1'!E679</f>
        <v>02</v>
      </c>
      <c r="D652" s="827" t="str">
        <f>'Раздел 1'!F679</f>
        <v>02</v>
      </c>
      <c r="E652" s="827" t="str">
        <f>'Раздел 1'!G679</f>
        <v>1</v>
      </c>
      <c r="F652" s="827" t="str">
        <f>'Раздел 1'!H679</f>
        <v>02</v>
      </c>
      <c r="G652" s="827" t="str">
        <f>'Раздел 1'!I679</f>
        <v>00590</v>
      </c>
      <c r="H652" s="828" t="str">
        <f>'Раздел 1'!J679</f>
        <v>244</v>
      </c>
      <c r="I652" s="829" t="str">
        <f>'Раздел 1'!K679</f>
        <v>343.00.00</v>
      </c>
      <c r="J652" s="829" t="str">
        <f>'Раздел 1'!L679</f>
        <v>001</v>
      </c>
      <c r="K652" s="829" t="str">
        <f>'Раздел 1'!M679</f>
        <v>00.00.00</v>
      </c>
      <c r="L652" s="829" t="str">
        <f>'Раздел 1'!N679</f>
        <v>х</v>
      </c>
      <c r="M652" s="829" t="str">
        <f>'Раздел 1'!O679</f>
        <v>50.01.00</v>
      </c>
      <c r="N652" s="832">
        <f>'Раздел 1'!P679</f>
        <v>0</v>
      </c>
      <c r="O652" s="830">
        <v>0</v>
      </c>
      <c r="P652" s="831">
        <f t="shared" si="30"/>
        <v>0</v>
      </c>
      <c r="Q652" s="832">
        <f>'Раздел 1'!Q679</f>
        <v>0</v>
      </c>
      <c r="R652" s="833">
        <v>0</v>
      </c>
      <c r="S652" s="834">
        <f t="shared" si="31"/>
        <v>0</v>
      </c>
      <c r="T652" s="835">
        <f>'Раздел 1'!R679</f>
        <v>0</v>
      </c>
      <c r="U652" s="836">
        <v>0</v>
      </c>
      <c r="V652" s="837">
        <f t="shared" si="32"/>
        <v>0</v>
      </c>
      <c r="W652" s="838"/>
      <c r="X652" s="839"/>
      <c r="Y652" s="840"/>
    </row>
    <row r="653" spans="1:25" s="841" customFormat="1" ht="24.75" customHeight="1" x14ac:dyDescent="0.25">
      <c r="A653" s="842" t="str">
        <f>'Раздел 1'!C680</f>
        <v>925</v>
      </c>
      <c r="B653" s="827" t="str">
        <f>'Раздел 1'!D680</f>
        <v>07</v>
      </c>
      <c r="C653" s="827" t="str">
        <f>'Раздел 1'!E680</f>
        <v>02</v>
      </c>
      <c r="D653" s="827">
        <f>'Раздел 1'!F680</f>
        <v>0</v>
      </c>
      <c r="E653" s="827">
        <f>'Раздел 1'!G680</f>
        <v>0</v>
      </c>
      <c r="F653" s="827">
        <f>'Раздел 1'!H680</f>
        <v>0</v>
      </c>
      <c r="G653" s="827">
        <f>'Раздел 1'!I680</f>
        <v>0</v>
      </c>
      <c r="H653" s="828" t="str">
        <f>'Раздел 1'!J680</f>
        <v>244</v>
      </c>
      <c r="I653" s="829" t="str">
        <f>'Раздел 1'!K680</f>
        <v>343.00.00</v>
      </c>
      <c r="J653" s="829" t="str">
        <f>'Раздел 1'!L680</f>
        <v>000</v>
      </c>
      <c r="K653" s="829" t="str">
        <f>'Раздел 1'!M680</f>
        <v>00.00.00</v>
      </c>
      <c r="L653" s="829" t="str">
        <f>'Раздел 1'!N680</f>
        <v>ХХ.Х.ХХХ</v>
      </c>
      <c r="M653" s="829" t="str">
        <f>'Раздел 1'!O680</f>
        <v>60.01.00</v>
      </c>
      <c r="N653" s="832">
        <f>'Раздел 1'!P680</f>
        <v>0</v>
      </c>
      <c r="O653" s="830">
        <v>0</v>
      </c>
      <c r="P653" s="831">
        <f t="shared" si="30"/>
        <v>0</v>
      </c>
      <c r="Q653" s="832">
        <f>'Раздел 1'!Q680</f>
        <v>0</v>
      </c>
      <c r="R653" s="833">
        <v>0</v>
      </c>
      <c r="S653" s="834">
        <f t="shared" si="31"/>
        <v>0</v>
      </c>
      <c r="T653" s="835">
        <f>'Раздел 1'!R680</f>
        <v>0</v>
      </c>
      <c r="U653" s="836">
        <v>0</v>
      </c>
      <c r="V653" s="837">
        <f t="shared" si="32"/>
        <v>0</v>
      </c>
      <c r="W653" s="838"/>
      <c r="X653" s="839"/>
      <c r="Y653" s="840"/>
    </row>
    <row r="654" spans="1:25" s="841" customFormat="1" ht="24.75" customHeight="1" x14ac:dyDescent="0.25">
      <c r="A654" s="842" t="str">
        <f>'Раздел 1'!C681</f>
        <v>925</v>
      </c>
      <c r="B654" s="827" t="str">
        <f>'Раздел 1'!D681</f>
        <v>07</v>
      </c>
      <c r="C654" s="827" t="str">
        <f>'Раздел 1'!E681</f>
        <v>02</v>
      </c>
      <c r="D654" s="827">
        <f>'Раздел 1'!F681</f>
        <v>0</v>
      </c>
      <c r="E654" s="827">
        <f>'Раздел 1'!G681</f>
        <v>0</v>
      </c>
      <c r="F654" s="827">
        <f>'Раздел 1'!H681</f>
        <v>0</v>
      </c>
      <c r="G654" s="827">
        <f>'Раздел 1'!I681</f>
        <v>0</v>
      </c>
      <c r="H654" s="828" t="str">
        <f>'Раздел 1'!J681</f>
        <v>244</v>
      </c>
      <c r="I654" s="829" t="str">
        <f>'Раздел 1'!K681</f>
        <v>343.00.00</v>
      </c>
      <c r="J654" s="829" t="str">
        <f>'Раздел 1'!L681</f>
        <v>000</v>
      </c>
      <c r="K654" s="829" t="str">
        <f>'Раздел 1'!M681</f>
        <v>00.00.00</v>
      </c>
      <c r="L654" s="829" t="str">
        <f>'Раздел 1'!N681</f>
        <v>ХХ.Х.ХХХ</v>
      </c>
      <c r="M654" s="829" t="str">
        <f>'Раздел 1'!O681</f>
        <v>60.03.00</v>
      </c>
      <c r="N654" s="832">
        <f>'Раздел 1'!P681</f>
        <v>0</v>
      </c>
      <c r="O654" s="830">
        <v>0</v>
      </c>
      <c r="P654" s="831">
        <f t="shared" si="30"/>
        <v>0</v>
      </c>
      <c r="Q654" s="832">
        <f>'Раздел 1'!Q681</f>
        <v>0</v>
      </c>
      <c r="R654" s="833">
        <v>0</v>
      </c>
      <c r="S654" s="834">
        <f t="shared" si="31"/>
        <v>0</v>
      </c>
      <c r="T654" s="835">
        <f>'Раздел 1'!R681</f>
        <v>0</v>
      </c>
      <c r="U654" s="836">
        <v>0</v>
      </c>
      <c r="V654" s="837">
        <f t="shared" si="32"/>
        <v>0</v>
      </c>
      <c r="W654" s="838"/>
      <c r="X654" s="839"/>
      <c r="Y654" s="840"/>
    </row>
    <row r="655" spans="1:25" s="841" customFormat="1" ht="24.75" customHeight="1" x14ac:dyDescent="0.25">
      <c r="A655" s="842" t="str">
        <f>'Раздел 1'!C682</f>
        <v>925</v>
      </c>
      <c r="B655" s="827" t="str">
        <f>'Раздел 1'!D682</f>
        <v>07</v>
      </c>
      <c r="C655" s="827" t="str">
        <f>'Раздел 1'!E682</f>
        <v>02</v>
      </c>
      <c r="D655" s="827" t="str">
        <f>'Раздел 1'!F682</f>
        <v>02</v>
      </c>
      <c r="E655" s="827" t="str">
        <f>'Раздел 1'!G682</f>
        <v>1</v>
      </c>
      <c r="F655" s="827" t="str">
        <f>'Раздел 1'!H682</f>
        <v>02</v>
      </c>
      <c r="G655" s="827" t="str">
        <f>'Раздел 1'!I682</f>
        <v>00590</v>
      </c>
      <c r="H655" s="828" t="str">
        <f>'Раздел 1'!J682</f>
        <v>244</v>
      </c>
      <c r="I655" s="829" t="str">
        <f>'Раздел 1'!K682</f>
        <v>344.00.00</v>
      </c>
      <c r="J655" s="829" t="str">
        <f>'Раздел 1'!L682</f>
        <v>000</v>
      </c>
      <c r="K655" s="829" t="str">
        <f>'Раздел 1'!M682</f>
        <v>00.00.00</v>
      </c>
      <c r="L655" s="829" t="str">
        <f>'Раздел 1'!N682</f>
        <v>х</v>
      </c>
      <c r="M655" s="829" t="str">
        <f>'Раздел 1'!O682</f>
        <v>20.00.02</v>
      </c>
      <c r="N655" s="832">
        <f>'Раздел 1'!P682</f>
        <v>0</v>
      </c>
      <c r="O655" s="830">
        <v>0</v>
      </c>
      <c r="P655" s="831">
        <f t="shared" si="30"/>
        <v>0</v>
      </c>
      <c r="Q655" s="832">
        <f>'Раздел 1'!Q682</f>
        <v>0</v>
      </c>
      <c r="R655" s="833">
        <v>0</v>
      </c>
      <c r="S655" s="834">
        <f t="shared" si="31"/>
        <v>0</v>
      </c>
      <c r="T655" s="835">
        <f>'Раздел 1'!R682</f>
        <v>0</v>
      </c>
      <c r="U655" s="836">
        <v>0</v>
      </c>
      <c r="V655" s="837">
        <f t="shared" si="32"/>
        <v>0</v>
      </c>
      <c r="W655" s="838"/>
      <c r="X655" s="839"/>
      <c r="Y655" s="840"/>
    </row>
    <row r="656" spans="1:25" s="841" customFormat="1" ht="24.75" customHeight="1" x14ac:dyDescent="0.25">
      <c r="A656" s="842" t="str">
        <f>'Раздел 1'!C683</f>
        <v>925</v>
      </c>
      <c r="B656" s="827" t="str">
        <f>'Раздел 1'!D683</f>
        <v>07</v>
      </c>
      <c r="C656" s="827" t="str">
        <f>'Раздел 1'!E683</f>
        <v>02</v>
      </c>
      <c r="D656" s="827" t="str">
        <f>'Раздел 1'!F683</f>
        <v>02</v>
      </c>
      <c r="E656" s="827" t="str">
        <f>'Раздел 1'!G683</f>
        <v>1</v>
      </c>
      <c r="F656" s="827" t="str">
        <f>'Раздел 1'!H683</f>
        <v>02</v>
      </c>
      <c r="G656" s="827" t="str">
        <f>'Раздел 1'!I683</f>
        <v>00590</v>
      </c>
      <c r="H656" s="828" t="str">
        <f>'Раздел 1'!J683</f>
        <v>244</v>
      </c>
      <c r="I656" s="829" t="str">
        <f>'Раздел 1'!K683</f>
        <v>344.00.00</v>
      </c>
      <c r="J656" s="829" t="str">
        <f>'Раздел 1'!L683</f>
        <v>001</v>
      </c>
      <c r="K656" s="829" t="str">
        <f>'Раздел 1'!M683</f>
        <v>00.00.00</v>
      </c>
      <c r="L656" s="829" t="str">
        <f>'Раздел 1'!N683</f>
        <v>х</v>
      </c>
      <c r="M656" s="829" t="str">
        <f>'Раздел 1'!O683</f>
        <v>20.00.02</v>
      </c>
      <c r="N656" s="832">
        <f>'Раздел 1'!P683</f>
        <v>0</v>
      </c>
      <c r="O656" s="830">
        <v>0</v>
      </c>
      <c r="P656" s="831">
        <f t="shared" si="30"/>
        <v>0</v>
      </c>
      <c r="Q656" s="832">
        <f>'Раздел 1'!Q683</f>
        <v>0</v>
      </c>
      <c r="R656" s="833">
        <v>0</v>
      </c>
      <c r="S656" s="834">
        <f t="shared" si="31"/>
        <v>0</v>
      </c>
      <c r="T656" s="835">
        <f>'Раздел 1'!R683</f>
        <v>0</v>
      </c>
      <c r="U656" s="836">
        <v>0</v>
      </c>
      <c r="V656" s="837">
        <f t="shared" si="32"/>
        <v>0</v>
      </c>
      <c r="W656" s="838"/>
      <c r="X656" s="839"/>
      <c r="Y656" s="840"/>
    </row>
    <row r="657" spans="1:25" s="841" customFormat="1" ht="24.75" customHeight="1" x14ac:dyDescent="0.25">
      <c r="A657" s="842" t="str">
        <f>'Раздел 1'!C684</f>
        <v>925</v>
      </c>
      <c r="B657" s="827" t="str">
        <f>'Раздел 1'!D684</f>
        <v>07</v>
      </c>
      <c r="C657" s="827" t="str">
        <f>'Раздел 1'!E684</f>
        <v>02</v>
      </c>
      <c r="D657" s="827" t="str">
        <f>'Раздел 1'!F684</f>
        <v>02</v>
      </c>
      <c r="E657" s="827" t="str">
        <f>'Раздел 1'!G684</f>
        <v>1</v>
      </c>
      <c r="F657" s="827" t="str">
        <f>'Раздел 1'!H684</f>
        <v>02</v>
      </c>
      <c r="G657" s="827" t="str">
        <f>'Раздел 1'!I684</f>
        <v>00590</v>
      </c>
      <c r="H657" s="828" t="str">
        <f>'Раздел 1'!J684</f>
        <v>244</v>
      </c>
      <c r="I657" s="829" t="str">
        <f>'Раздел 1'!K684</f>
        <v>344.00.00</v>
      </c>
      <c r="J657" s="829" t="str">
        <f>'Раздел 1'!L684</f>
        <v>000</v>
      </c>
      <c r="K657" s="829" t="str">
        <f>'Раздел 1'!M684</f>
        <v>00.00.00</v>
      </c>
      <c r="L657" s="829" t="str">
        <f>'Раздел 1'!N684</f>
        <v>х</v>
      </c>
      <c r="M657" s="829" t="str">
        <f>'Раздел 1'!O684</f>
        <v>20.00.03</v>
      </c>
      <c r="N657" s="832">
        <f>'Раздел 1'!P684</f>
        <v>0</v>
      </c>
      <c r="O657" s="830">
        <v>0</v>
      </c>
      <c r="P657" s="831">
        <f t="shared" si="30"/>
        <v>0</v>
      </c>
      <c r="Q657" s="832">
        <f>'Раздел 1'!Q684</f>
        <v>0</v>
      </c>
      <c r="R657" s="833">
        <v>0</v>
      </c>
      <c r="S657" s="834">
        <f t="shared" si="31"/>
        <v>0</v>
      </c>
      <c r="T657" s="835">
        <f>'Раздел 1'!R684</f>
        <v>0</v>
      </c>
      <c r="U657" s="836">
        <v>0</v>
      </c>
      <c r="V657" s="837">
        <f t="shared" si="32"/>
        <v>0</v>
      </c>
      <c r="W657" s="838"/>
      <c r="X657" s="839"/>
      <c r="Y657" s="840"/>
    </row>
    <row r="658" spans="1:25" s="841" customFormat="1" ht="24.75" customHeight="1" x14ac:dyDescent="0.25">
      <c r="A658" s="842" t="str">
        <f>'Раздел 1'!C685</f>
        <v>925</v>
      </c>
      <c r="B658" s="827" t="str">
        <f>'Раздел 1'!D685</f>
        <v>07</v>
      </c>
      <c r="C658" s="827" t="str">
        <f>'Раздел 1'!E685</f>
        <v>02</v>
      </c>
      <c r="D658" s="827" t="str">
        <f>'Раздел 1'!F685</f>
        <v>02</v>
      </c>
      <c r="E658" s="827" t="str">
        <f>'Раздел 1'!G685</f>
        <v>1</v>
      </c>
      <c r="F658" s="827" t="str">
        <f>'Раздел 1'!H685</f>
        <v>02</v>
      </c>
      <c r="G658" s="827" t="str">
        <f>'Раздел 1'!I685</f>
        <v>00590</v>
      </c>
      <c r="H658" s="828" t="str">
        <f>'Раздел 1'!J685</f>
        <v>244</v>
      </c>
      <c r="I658" s="829" t="str">
        <f>'Раздел 1'!K685</f>
        <v>344.00.00</v>
      </c>
      <c r="J658" s="829" t="str">
        <f>'Раздел 1'!L685</f>
        <v>000</v>
      </c>
      <c r="K658" s="829" t="str">
        <f>'Раздел 1'!M685</f>
        <v>00.00.00</v>
      </c>
      <c r="L658" s="829" t="str">
        <f>'Раздел 1'!N685</f>
        <v>х</v>
      </c>
      <c r="M658" s="829" t="str">
        <f>'Раздел 1'!O685</f>
        <v>20.00.04</v>
      </c>
      <c r="N658" s="832">
        <f>'Раздел 1'!P685</f>
        <v>0</v>
      </c>
      <c r="O658" s="830">
        <v>0</v>
      </c>
      <c r="P658" s="831">
        <f t="shared" si="30"/>
        <v>0</v>
      </c>
      <c r="Q658" s="832">
        <f>'Раздел 1'!Q685</f>
        <v>0</v>
      </c>
      <c r="R658" s="833">
        <v>0</v>
      </c>
      <c r="S658" s="834">
        <f t="shared" si="31"/>
        <v>0</v>
      </c>
      <c r="T658" s="835">
        <f>'Раздел 1'!R685</f>
        <v>0</v>
      </c>
      <c r="U658" s="836">
        <v>0</v>
      </c>
      <c r="V658" s="837">
        <f t="shared" si="32"/>
        <v>0</v>
      </c>
      <c r="W658" s="838"/>
      <c r="X658" s="839"/>
      <c r="Y658" s="840"/>
    </row>
    <row r="659" spans="1:25" s="841" customFormat="1" ht="24.75" customHeight="1" x14ac:dyDescent="0.25">
      <c r="A659" s="842" t="str">
        <f>'Раздел 1'!C686</f>
        <v>925</v>
      </c>
      <c r="B659" s="827" t="str">
        <f>'Раздел 1'!D686</f>
        <v>07</v>
      </c>
      <c r="C659" s="827" t="str">
        <f>'Раздел 1'!E686</f>
        <v>02</v>
      </c>
      <c r="D659" s="827" t="str">
        <f>'Раздел 1'!F686</f>
        <v>02</v>
      </c>
      <c r="E659" s="827" t="str">
        <f>'Раздел 1'!G686</f>
        <v>1</v>
      </c>
      <c r="F659" s="827" t="str">
        <f>'Раздел 1'!H686</f>
        <v>02</v>
      </c>
      <c r="G659" s="827" t="str">
        <f>'Раздел 1'!I686</f>
        <v>00590</v>
      </c>
      <c r="H659" s="828" t="str">
        <f>'Раздел 1'!J686</f>
        <v>244</v>
      </c>
      <c r="I659" s="829" t="str">
        <f>'Раздел 1'!K686</f>
        <v>344.00.00</v>
      </c>
      <c r="J659" s="829" t="str">
        <f>'Раздел 1'!L686</f>
        <v>000</v>
      </c>
      <c r="K659" s="829" t="str">
        <f>'Раздел 1'!M686</f>
        <v>00.00.00</v>
      </c>
      <c r="L659" s="829" t="str">
        <f>'Раздел 1'!N686</f>
        <v>001.99.0001</v>
      </c>
      <c r="M659" s="829" t="str">
        <f>'Раздел 1'!O686</f>
        <v>50.01.00</v>
      </c>
      <c r="N659" s="832">
        <f>'Раздел 1'!P686</f>
        <v>0</v>
      </c>
      <c r="O659" s="830">
        <v>0</v>
      </c>
      <c r="P659" s="831">
        <f t="shared" si="30"/>
        <v>0</v>
      </c>
      <c r="Q659" s="832">
        <f>'Раздел 1'!Q686</f>
        <v>0</v>
      </c>
      <c r="R659" s="833">
        <v>0</v>
      </c>
      <c r="S659" s="834">
        <f t="shared" si="31"/>
        <v>0</v>
      </c>
      <c r="T659" s="835">
        <f>'Раздел 1'!R686</f>
        <v>0</v>
      </c>
      <c r="U659" s="836">
        <v>0</v>
      </c>
      <c r="V659" s="837">
        <f t="shared" si="32"/>
        <v>0</v>
      </c>
      <c r="W659" s="838"/>
      <c r="X659" s="839"/>
      <c r="Y659" s="840"/>
    </row>
    <row r="660" spans="1:25" s="841" customFormat="1" ht="24.75" customHeight="1" x14ac:dyDescent="0.25">
      <c r="A660" s="842" t="str">
        <f>'Раздел 1'!C687</f>
        <v>925</v>
      </c>
      <c r="B660" s="827" t="str">
        <f>'Раздел 1'!D687</f>
        <v>07</v>
      </c>
      <c r="C660" s="827" t="str">
        <f>'Раздел 1'!E687</f>
        <v>02</v>
      </c>
      <c r="D660" s="827" t="str">
        <f>'Раздел 1'!F687</f>
        <v>02</v>
      </c>
      <c r="E660" s="827" t="str">
        <f>'Раздел 1'!G687</f>
        <v>1</v>
      </c>
      <c r="F660" s="827" t="str">
        <f>'Раздел 1'!H687</f>
        <v>02</v>
      </c>
      <c r="G660" s="827" t="str">
        <f>'Раздел 1'!I687</f>
        <v>00590</v>
      </c>
      <c r="H660" s="828" t="str">
        <f>'Раздел 1'!J687</f>
        <v>244</v>
      </c>
      <c r="I660" s="829" t="str">
        <f>'Раздел 1'!K687</f>
        <v>344.00.00</v>
      </c>
      <c r="J660" s="829" t="str">
        <f>'Раздел 1'!L687</f>
        <v>001</v>
      </c>
      <c r="K660" s="829" t="str">
        <f>'Раздел 1'!M687</f>
        <v>00.00.00</v>
      </c>
      <c r="L660" s="829" t="str">
        <f>'Раздел 1'!N687</f>
        <v>х</v>
      </c>
      <c r="M660" s="829" t="str">
        <f>'Раздел 1'!O687</f>
        <v>50.01.00</v>
      </c>
      <c r="N660" s="832">
        <f>'Раздел 1'!P687</f>
        <v>0</v>
      </c>
      <c r="O660" s="830">
        <v>0</v>
      </c>
      <c r="P660" s="831">
        <f t="shared" si="30"/>
        <v>0</v>
      </c>
      <c r="Q660" s="832">
        <f>'Раздел 1'!Q687</f>
        <v>0</v>
      </c>
      <c r="R660" s="833">
        <v>0</v>
      </c>
      <c r="S660" s="834">
        <f t="shared" si="31"/>
        <v>0</v>
      </c>
      <c r="T660" s="835">
        <f>'Раздел 1'!R687</f>
        <v>0</v>
      </c>
      <c r="U660" s="836">
        <v>0</v>
      </c>
      <c r="V660" s="837">
        <f t="shared" si="32"/>
        <v>0</v>
      </c>
      <c r="W660" s="838"/>
      <c r="X660" s="839"/>
      <c r="Y660" s="840"/>
    </row>
    <row r="661" spans="1:25" s="841" customFormat="1" ht="24.75" customHeight="1" x14ac:dyDescent="0.25">
      <c r="A661" s="842" t="str">
        <f>'Раздел 1'!C688</f>
        <v>925</v>
      </c>
      <c r="B661" s="827" t="str">
        <f>'Раздел 1'!D688</f>
        <v>07</v>
      </c>
      <c r="C661" s="827" t="str">
        <f>'Раздел 1'!E688</f>
        <v>02</v>
      </c>
      <c r="D661" s="827" t="str">
        <f>'Раздел 1'!F688</f>
        <v>02</v>
      </c>
      <c r="E661" s="827" t="str">
        <f>'Раздел 1'!G688</f>
        <v>1</v>
      </c>
      <c r="F661" s="827" t="str">
        <f>'Раздел 1'!H688</f>
        <v>02</v>
      </c>
      <c r="G661" s="827" t="str">
        <f>'Раздел 1'!I688</f>
        <v>62980</v>
      </c>
      <c r="H661" s="828" t="str">
        <f>'Раздел 1'!J688</f>
        <v>244</v>
      </c>
      <c r="I661" s="829" t="str">
        <f>'Раздел 1'!K688</f>
        <v>344.00.00</v>
      </c>
      <c r="J661" s="829" t="str">
        <f>'Раздел 1'!L688</f>
        <v>000</v>
      </c>
      <c r="K661" s="829" t="str">
        <f>'Раздел 1'!M688</f>
        <v>00.00.00</v>
      </c>
      <c r="L661" s="829" t="str">
        <f>'Раздел 1'!N688</f>
        <v>005.00.0000</v>
      </c>
      <c r="M661" s="829" t="str">
        <f>'Раздел 1'!O688</f>
        <v>60.03.00</v>
      </c>
      <c r="N661" s="832">
        <f>'Раздел 1'!P688</f>
        <v>0</v>
      </c>
      <c r="O661" s="830">
        <v>0</v>
      </c>
      <c r="P661" s="831">
        <f t="shared" si="30"/>
        <v>0</v>
      </c>
      <c r="Q661" s="832">
        <f>'Раздел 1'!Q688</f>
        <v>0</v>
      </c>
      <c r="R661" s="833">
        <v>0</v>
      </c>
      <c r="S661" s="834">
        <f t="shared" si="31"/>
        <v>0</v>
      </c>
      <c r="T661" s="835">
        <f>'Раздел 1'!R688</f>
        <v>0</v>
      </c>
      <c r="U661" s="836">
        <v>0</v>
      </c>
      <c r="V661" s="837">
        <f t="shared" si="32"/>
        <v>0</v>
      </c>
      <c r="W661" s="838"/>
      <c r="X661" s="839"/>
      <c r="Y661" s="840"/>
    </row>
    <row r="662" spans="1:25" s="841" customFormat="1" ht="24.75" customHeight="1" x14ac:dyDescent="0.25">
      <c r="A662" s="842" t="str">
        <f>'Раздел 1'!C689</f>
        <v>925</v>
      </c>
      <c r="B662" s="827" t="str">
        <f>'Раздел 1'!D689</f>
        <v>07</v>
      </c>
      <c r="C662" s="827" t="str">
        <f>'Раздел 1'!E689</f>
        <v>02</v>
      </c>
      <c r="D662" s="827">
        <f>'Раздел 1'!F689</f>
        <v>0</v>
      </c>
      <c r="E662" s="827">
        <f>'Раздел 1'!G689</f>
        <v>0</v>
      </c>
      <c r="F662" s="827">
        <f>'Раздел 1'!H689</f>
        <v>0</v>
      </c>
      <c r="G662" s="827">
        <f>'Раздел 1'!I689</f>
        <v>0</v>
      </c>
      <c r="H662" s="828" t="str">
        <f>'Раздел 1'!J689</f>
        <v>244</v>
      </c>
      <c r="I662" s="829" t="str">
        <f>'Раздел 1'!K689</f>
        <v>344.00.00</v>
      </c>
      <c r="J662" s="829" t="str">
        <f>'Раздел 1'!L689</f>
        <v>000</v>
      </c>
      <c r="K662" s="829" t="str">
        <f>'Раздел 1'!M689</f>
        <v>00.00.00</v>
      </c>
      <c r="L662" s="829" t="str">
        <f>'Раздел 1'!N689</f>
        <v>008.01.ХХХ</v>
      </c>
      <c r="M662" s="829" t="str">
        <f>'Раздел 1'!O689</f>
        <v>60.01.00</v>
      </c>
      <c r="N662" s="832">
        <f>'Раздел 1'!P689</f>
        <v>0</v>
      </c>
      <c r="O662" s="830">
        <v>0</v>
      </c>
      <c r="P662" s="831">
        <f t="shared" si="30"/>
        <v>0</v>
      </c>
      <c r="Q662" s="832">
        <f>'Раздел 1'!Q689</f>
        <v>0</v>
      </c>
      <c r="R662" s="833">
        <v>0</v>
      </c>
      <c r="S662" s="834">
        <f t="shared" si="31"/>
        <v>0</v>
      </c>
      <c r="T662" s="835">
        <f>'Раздел 1'!R689</f>
        <v>0</v>
      </c>
      <c r="U662" s="836">
        <v>0</v>
      </c>
      <c r="V662" s="837">
        <f t="shared" si="32"/>
        <v>0</v>
      </c>
      <c r="W662" s="838"/>
      <c r="X662" s="839"/>
      <c r="Y662" s="840"/>
    </row>
    <row r="663" spans="1:25" s="841" customFormat="1" ht="24.75" customHeight="1" x14ac:dyDescent="0.25">
      <c r="A663" s="842" t="str">
        <f>'Раздел 1'!C690</f>
        <v>925</v>
      </c>
      <c r="B663" s="827" t="str">
        <f>'Раздел 1'!D690</f>
        <v>07</v>
      </c>
      <c r="C663" s="827" t="str">
        <f>'Раздел 1'!E690</f>
        <v>02</v>
      </c>
      <c r="D663" s="827" t="str">
        <f>'Раздел 1'!F690</f>
        <v>02</v>
      </c>
      <c r="E663" s="827" t="str">
        <f>'Раздел 1'!G690</f>
        <v>1</v>
      </c>
      <c r="F663" s="827" t="str">
        <f>'Раздел 1'!H690</f>
        <v>E1</v>
      </c>
      <c r="G663" s="827" t="str">
        <f>'Раздел 1'!I690</f>
        <v>51690</v>
      </c>
      <c r="H663" s="828" t="str">
        <f>'Раздел 1'!J690</f>
        <v>244</v>
      </c>
      <c r="I663" s="829" t="str">
        <f>'Раздел 1'!K690</f>
        <v>344.00.00</v>
      </c>
      <c r="J663" s="829" t="str">
        <f>'Раздел 1'!L690</f>
        <v>000</v>
      </c>
      <c r="K663" s="829" t="str">
        <f>'Раздел 1'!M690</f>
        <v>00.00.00</v>
      </c>
      <c r="L663" s="829" t="str">
        <f>'Раздел 1'!N690</f>
        <v>020.00.0006</v>
      </c>
      <c r="M663" s="829" t="str">
        <f>'Раздел 1'!O690</f>
        <v>60.01.00</v>
      </c>
      <c r="N663" s="832">
        <f>'Раздел 1'!P690</f>
        <v>0</v>
      </c>
      <c r="O663" s="830">
        <v>0</v>
      </c>
      <c r="P663" s="831">
        <f t="shared" si="30"/>
        <v>0</v>
      </c>
      <c r="Q663" s="832">
        <f>'Раздел 1'!Q690</f>
        <v>0</v>
      </c>
      <c r="R663" s="833">
        <v>0</v>
      </c>
      <c r="S663" s="834">
        <f t="shared" si="31"/>
        <v>0</v>
      </c>
      <c r="T663" s="835">
        <f>'Раздел 1'!R690</f>
        <v>0</v>
      </c>
      <c r="U663" s="836">
        <v>0</v>
      </c>
      <c r="V663" s="837">
        <f t="shared" si="32"/>
        <v>0</v>
      </c>
      <c r="W663" s="838"/>
      <c r="X663" s="839"/>
      <c r="Y663" s="840"/>
    </row>
    <row r="664" spans="1:25" s="841" customFormat="1" ht="24.75" customHeight="1" x14ac:dyDescent="0.25">
      <c r="A664" s="842" t="str">
        <f>'Раздел 1'!C691</f>
        <v>925</v>
      </c>
      <c r="B664" s="827" t="str">
        <f>'Раздел 1'!D691</f>
        <v>07</v>
      </c>
      <c r="C664" s="827" t="str">
        <f>'Раздел 1'!E691</f>
        <v>02</v>
      </c>
      <c r="D664" s="827">
        <f>'Раздел 1'!F691</f>
        <v>0</v>
      </c>
      <c r="E664" s="827">
        <f>'Раздел 1'!G691</f>
        <v>0</v>
      </c>
      <c r="F664" s="827">
        <f>'Раздел 1'!H691</f>
        <v>0</v>
      </c>
      <c r="G664" s="827">
        <f>'Раздел 1'!I691</f>
        <v>0</v>
      </c>
      <c r="H664" s="828" t="str">
        <f>'Раздел 1'!J691</f>
        <v>244</v>
      </c>
      <c r="I664" s="829" t="str">
        <f>'Раздел 1'!K691</f>
        <v>344.00.00</v>
      </c>
      <c r="J664" s="829" t="str">
        <f>'Раздел 1'!L691</f>
        <v>000</v>
      </c>
      <c r="K664" s="829" t="str">
        <f>'Раздел 1'!M691</f>
        <v>00.00.00</v>
      </c>
      <c r="L664" s="829" t="str">
        <f>'Раздел 1'!N691</f>
        <v>020.00.0018</v>
      </c>
      <c r="M664" s="829" t="str">
        <f>'Раздел 1'!O691</f>
        <v>60.01.00</v>
      </c>
      <c r="N664" s="832">
        <f>'Раздел 1'!P691</f>
        <v>0</v>
      </c>
      <c r="O664" s="830">
        <v>0</v>
      </c>
      <c r="P664" s="831">
        <f t="shared" si="30"/>
        <v>0</v>
      </c>
      <c r="Q664" s="832">
        <f>'Раздел 1'!Q691</f>
        <v>0</v>
      </c>
      <c r="R664" s="833">
        <v>0</v>
      </c>
      <c r="S664" s="834">
        <f t="shared" si="31"/>
        <v>0</v>
      </c>
      <c r="T664" s="835">
        <f>'Раздел 1'!R691</f>
        <v>0</v>
      </c>
      <c r="U664" s="836">
        <v>0</v>
      </c>
      <c r="V664" s="837">
        <f t="shared" si="32"/>
        <v>0</v>
      </c>
      <c r="W664" s="838"/>
      <c r="X664" s="839"/>
      <c r="Y664" s="840"/>
    </row>
    <row r="665" spans="1:25" s="841" customFormat="1" ht="24.75" customHeight="1" x14ac:dyDescent="0.25">
      <c r="A665" s="842" t="str">
        <f>'Раздел 1'!C692</f>
        <v>925</v>
      </c>
      <c r="B665" s="827" t="str">
        <f>'Раздел 1'!D692</f>
        <v>07</v>
      </c>
      <c r="C665" s="827" t="str">
        <f>'Раздел 1'!E692</f>
        <v>02</v>
      </c>
      <c r="D665" s="827">
        <f>'Раздел 1'!F692</f>
        <v>0</v>
      </c>
      <c r="E665" s="827">
        <f>'Раздел 1'!G692</f>
        <v>0</v>
      </c>
      <c r="F665" s="827">
        <f>'Раздел 1'!H692</f>
        <v>0</v>
      </c>
      <c r="G665" s="827">
        <f>'Раздел 1'!I692</f>
        <v>0</v>
      </c>
      <c r="H665" s="828" t="str">
        <f>'Раздел 1'!J692</f>
        <v>244</v>
      </c>
      <c r="I665" s="829" t="str">
        <f>'Раздел 1'!K692</f>
        <v>344.00.00</v>
      </c>
      <c r="J665" s="829" t="str">
        <f>'Раздел 1'!L692</f>
        <v>000</v>
      </c>
      <c r="K665" s="829" t="str">
        <f>'Раздел 1'!M692</f>
        <v>00.00.00</v>
      </c>
      <c r="L665" s="829" t="str">
        <f>'Раздел 1'!N692</f>
        <v>020.00.ХХХ</v>
      </c>
      <c r="M665" s="829" t="str">
        <f>'Раздел 1'!O692</f>
        <v>60.01.00</v>
      </c>
      <c r="N665" s="832">
        <f>'Раздел 1'!P692</f>
        <v>0</v>
      </c>
      <c r="O665" s="830">
        <v>0</v>
      </c>
      <c r="P665" s="831">
        <f t="shared" si="30"/>
        <v>0</v>
      </c>
      <c r="Q665" s="832">
        <f>'Раздел 1'!Q692</f>
        <v>0</v>
      </c>
      <c r="R665" s="833">
        <v>0</v>
      </c>
      <c r="S665" s="834">
        <f t="shared" si="31"/>
        <v>0</v>
      </c>
      <c r="T665" s="835">
        <f>'Раздел 1'!R692</f>
        <v>0</v>
      </c>
      <c r="U665" s="836">
        <v>0</v>
      </c>
      <c r="V665" s="837">
        <f t="shared" si="32"/>
        <v>0</v>
      </c>
      <c r="W665" s="838"/>
      <c r="X665" s="839"/>
      <c r="Y665" s="840"/>
    </row>
    <row r="666" spans="1:25" s="841" customFormat="1" ht="24.75" customHeight="1" x14ac:dyDescent="0.25">
      <c r="A666" s="842" t="str">
        <f>'Раздел 1'!C693</f>
        <v>925</v>
      </c>
      <c r="B666" s="827" t="str">
        <f>'Раздел 1'!D693</f>
        <v>07</v>
      </c>
      <c r="C666" s="827" t="str">
        <f>'Раздел 1'!E693</f>
        <v>02</v>
      </c>
      <c r="D666" s="827">
        <f>'Раздел 1'!F693</f>
        <v>0</v>
      </c>
      <c r="E666" s="827">
        <f>'Раздел 1'!G693</f>
        <v>0</v>
      </c>
      <c r="F666" s="827">
        <f>'Раздел 1'!H693</f>
        <v>0</v>
      </c>
      <c r="G666" s="827">
        <f>'Раздел 1'!I693</f>
        <v>0</v>
      </c>
      <c r="H666" s="828" t="str">
        <f>'Раздел 1'!J693</f>
        <v>244</v>
      </c>
      <c r="I666" s="829" t="str">
        <f>'Раздел 1'!K693</f>
        <v>344.00.00</v>
      </c>
      <c r="J666" s="829" t="str">
        <f>'Раздел 1'!L693</f>
        <v>000</v>
      </c>
      <c r="K666" s="829" t="str">
        <f>'Раздел 1'!M693</f>
        <v>00.00.00</v>
      </c>
      <c r="L666" s="829" t="str">
        <f>'Раздел 1'!N693</f>
        <v>020.00.ХХХ</v>
      </c>
      <c r="M666" s="829" t="str">
        <f>'Раздел 1'!O693</f>
        <v>60.01.00</v>
      </c>
      <c r="N666" s="832">
        <f>'Раздел 1'!P693</f>
        <v>0</v>
      </c>
      <c r="O666" s="830">
        <v>0</v>
      </c>
      <c r="P666" s="831">
        <f t="shared" si="30"/>
        <v>0</v>
      </c>
      <c r="Q666" s="832">
        <f>'Раздел 1'!Q693</f>
        <v>0</v>
      </c>
      <c r="R666" s="833">
        <v>0</v>
      </c>
      <c r="S666" s="834">
        <f t="shared" si="31"/>
        <v>0</v>
      </c>
      <c r="T666" s="835">
        <f>'Раздел 1'!R693</f>
        <v>0</v>
      </c>
      <c r="U666" s="836">
        <v>0</v>
      </c>
      <c r="V666" s="837">
        <f t="shared" si="32"/>
        <v>0</v>
      </c>
      <c r="W666" s="838"/>
      <c r="X666" s="839"/>
      <c r="Y666" s="840"/>
    </row>
    <row r="667" spans="1:25" s="841" customFormat="1" ht="24.75" customHeight="1" x14ac:dyDescent="0.25">
      <c r="A667" s="842" t="str">
        <f>'Раздел 1'!C694</f>
        <v>925</v>
      </c>
      <c r="B667" s="827" t="str">
        <f>'Раздел 1'!D694</f>
        <v>07</v>
      </c>
      <c r="C667" s="827" t="str">
        <f>'Раздел 1'!E694</f>
        <v>02</v>
      </c>
      <c r="D667" s="827">
        <f>'Раздел 1'!F694</f>
        <v>0</v>
      </c>
      <c r="E667" s="827">
        <f>'Раздел 1'!G694</f>
        <v>0</v>
      </c>
      <c r="F667" s="827">
        <f>'Раздел 1'!H694</f>
        <v>0</v>
      </c>
      <c r="G667" s="827">
        <f>'Раздел 1'!I694</f>
        <v>0</v>
      </c>
      <c r="H667" s="828" t="str">
        <f>'Раздел 1'!J694</f>
        <v>244</v>
      </c>
      <c r="I667" s="829" t="str">
        <f>'Раздел 1'!K694</f>
        <v>344.00.00</v>
      </c>
      <c r="J667" s="829" t="str">
        <f>'Раздел 1'!L694</f>
        <v>000</v>
      </c>
      <c r="K667" s="829" t="str">
        <f>'Раздел 1'!M694</f>
        <v>00.00.00</v>
      </c>
      <c r="L667" s="829" t="str">
        <f>'Раздел 1'!N694</f>
        <v>020.00.ХХХ</v>
      </c>
      <c r="M667" s="829" t="str">
        <f>'Раздел 1'!O694</f>
        <v>60.01.00</v>
      </c>
      <c r="N667" s="832">
        <f>'Раздел 1'!P694</f>
        <v>0</v>
      </c>
      <c r="O667" s="830">
        <v>0</v>
      </c>
      <c r="P667" s="831">
        <f t="shared" si="30"/>
        <v>0</v>
      </c>
      <c r="Q667" s="832">
        <f>'Раздел 1'!Q694</f>
        <v>0</v>
      </c>
      <c r="R667" s="833">
        <v>0</v>
      </c>
      <c r="S667" s="834">
        <f t="shared" si="31"/>
        <v>0</v>
      </c>
      <c r="T667" s="835">
        <f>'Раздел 1'!R694</f>
        <v>0</v>
      </c>
      <c r="U667" s="836">
        <v>0</v>
      </c>
      <c r="V667" s="837">
        <f t="shared" si="32"/>
        <v>0</v>
      </c>
      <c r="W667" s="838"/>
      <c r="X667" s="839"/>
      <c r="Y667" s="840"/>
    </row>
    <row r="668" spans="1:25" s="841" customFormat="1" ht="24.75" customHeight="1" x14ac:dyDescent="0.25">
      <c r="A668" s="842" t="str">
        <f>'Раздел 1'!C695</f>
        <v>925</v>
      </c>
      <c r="B668" s="827" t="str">
        <f>'Раздел 1'!D695</f>
        <v>07</v>
      </c>
      <c r="C668" s="827" t="str">
        <f>'Раздел 1'!E695</f>
        <v>02</v>
      </c>
      <c r="D668" s="827">
        <f>'Раздел 1'!F695</f>
        <v>0</v>
      </c>
      <c r="E668" s="827">
        <f>'Раздел 1'!G695</f>
        <v>0</v>
      </c>
      <c r="F668" s="827">
        <f>'Раздел 1'!H695</f>
        <v>0</v>
      </c>
      <c r="G668" s="827">
        <f>'Раздел 1'!I695</f>
        <v>0</v>
      </c>
      <c r="H668" s="828" t="str">
        <f>'Раздел 1'!J695</f>
        <v>244</v>
      </c>
      <c r="I668" s="829" t="str">
        <f>'Раздел 1'!K695</f>
        <v>344.00.00</v>
      </c>
      <c r="J668" s="829" t="str">
        <f>'Раздел 1'!L695</f>
        <v>000</v>
      </c>
      <c r="K668" s="829" t="str">
        <f>'Раздел 1'!M695</f>
        <v>00.00.00</v>
      </c>
      <c r="L668" s="829" t="str">
        <f>'Раздел 1'!N695</f>
        <v>200.Х.ХХХ</v>
      </c>
      <c r="M668" s="829" t="str">
        <f>'Раздел 1'!O695</f>
        <v>60.01.00</v>
      </c>
      <c r="N668" s="832">
        <f>'Раздел 1'!P695</f>
        <v>0</v>
      </c>
      <c r="O668" s="830">
        <v>0</v>
      </c>
      <c r="P668" s="831">
        <f t="shared" si="30"/>
        <v>0</v>
      </c>
      <c r="Q668" s="832">
        <f>'Раздел 1'!Q695</f>
        <v>0</v>
      </c>
      <c r="R668" s="833">
        <v>0</v>
      </c>
      <c r="S668" s="834">
        <f t="shared" si="31"/>
        <v>0</v>
      </c>
      <c r="T668" s="835">
        <f>'Раздел 1'!R695</f>
        <v>0</v>
      </c>
      <c r="U668" s="836">
        <v>0</v>
      </c>
      <c r="V668" s="837">
        <f t="shared" si="32"/>
        <v>0</v>
      </c>
      <c r="W668" s="838"/>
      <c r="X668" s="839"/>
      <c r="Y668" s="840"/>
    </row>
    <row r="669" spans="1:25" s="841" customFormat="1" ht="24.75" customHeight="1" x14ac:dyDescent="0.25">
      <c r="A669" s="842" t="str">
        <f>'Раздел 1'!C696</f>
        <v>925</v>
      </c>
      <c r="B669" s="827" t="str">
        <f>'Раздел 1'!D696</f>
        <v>07</v>
      </c>
      <c r="C669" s="827" t="str">
        <f>'Раздел 1'!E696</f>
        <v>02</v>
      </c>
      <c r="D669" s="827">
        <f>'Раздел 1'!F696</f>
        <v>0</v>
      </c>
      <c r="E669" s="827">
        <f>'Раздел 1'!G696</f>
        <v>0</v>
      </c>
      <c r="F669" s="827">
        <f>'Раздел 1'!H696</f>
        <v>0</v>
      </c>
      <c r="G669" s="827">
        <f>'Раздел 1'!I696</f>
        <v>0</v>
      </c>
      <c r="H669" s="828" t="str">
        <f>'Раздел 1'!J696</f>
        <v>244</v>
      </c>
      <c r="I669" s="829" t="str">
        <f>'Раздел 1'!K696</f>
        <v>344.00.00</v>
      </c>
      <c r="J669" s="829" t="str">
        <f>'Раздел 1'!L696</f>
        <v>000</v>
      </c>
      <c r="K669" s="829" t="str">
        <f>'Раздел 1'!M696</f>
        <v>00.00.00</v>
      </c>
      <c r="L669" s="829" t="str">
        <f>'Раздел 1'!N696</f>
        <v>200.Х.ХХХ</v>
      </c>
      <c r="M669" s="829" t="str">
        <f>'Раздел 1'!O696</f>
        <v>60.03.00</v>
      </c>
      <c r="N669" s="832">
        <f>'Раздел 1'!P696</f>
        <v>0</v>
      </c>
      <c r="O669" s="830">
        <v>0</v>
      </c>
      <c r="P669" s="831">
        <f t="shared" si="30"/>
        <v>0</v>
      </c>
      <c r="Q669" s="832">
        <f>'Раздел 1'!Q696</f>
        <v>0</v>
      </c>
      <c r="R669" s="833">
        <v>0</v>
      </c>
      <c r="S669" s="834">
        <f t="shared" si="31"/>
        <v>0</v>
      </c>
      <c r="T669" s="835">
        <f>'Раздел 1'!R696</f>
        <v>0</v>
      </c>
      <c r="U669" s="836">
        <v>0</v>
      </c>
      <c r="V669" s="837">
        <f t="shared" si="32"/>
        <v>0</v>
      </c>
      <c r="W669" s="838"/>
      <c r="X669" s="839"/>
      <c r="Y669" s="840"/>
    </row>
    <row r="670" spans="1:25" s="841" customFormat="1" ht="24.75" customHeight="1" x14ac:dyDescent="0.25">
      <c r="A670" s="842" t="str">
        <f>'Раздел 1'!C697</f>
        <v>925</v>
      </c>
      <c r="B670" s="827" t="str">
        <f>'Раздел 1'!D697</f>
        <v>07</v>
      </c>
      <c r="C670" s="827" t="str">
        <f>'Раздел 1'!E697</f>
        <v>02</v>
      </c>
      <c r="D670" s="827" t="str">
        <f>'Раздел 1'!F697</f>
        <v>02</v>
      </c>
      <c r="E670" s="827" t="str">
        <f>'Раздел 1'!G697</f>
        <v>1</v>
      </c>
      <c r="F670" s="827" t="str">
        <f>'Раздел 1'!H697</f>
        <v>E1</v>
      </c>
      <c r="G670" s="827" t="str">
        <f>'Раздел 1'!I697</f>
        <v>51690</v>
      </c>
      <c r="H670" s="828" t="str">
        <f>'Раздел 1'!J697</f>
        <v>244</v>
      </c>
      <c r="I670" s="829" t="str">
        <f>'Раздел 1'!K697</f>
        <v>344.00.00</v>
      </c>
      <c r="J670" s="829" t="str">
        <f>'Раздел 1'!L697</f>
        <v>000</v>
      </c>
      <c r="K670" s="829" t="str">
        <f>'Раздел 1'!M697</f>
        <v>00.00.00</v>
      </c>
      <c r="L670" s="829" t="str">
        <f>'Раздел 1'!N697</f>
        <v>500.02.0002</v>
      </c>
      <c r="M670" s="829" t="str">
        <f>'Раздел 1'!O697</f>
        <v>60.02.00</v>
      </c>
      <c r="N670" s="832">
        <f>'Раздел 1'!P697</f>
        <v>0</v>
      </c>
      <c r="O670" s="830">
        <v>0</v>
      </c>
      <c r="P670" s="831">
        <f t="shared" si="30"/>
        <v>0</v>
      </c>
      <c r="Q670" s="832">
        <f>'Раздел 1'!Q697</f>
        <v>0</v>
      </c>
      <c r="R670" s="833">
        <v>0</v>
      </c>
      <c r="S670" s="834">
        <f t="shared" si="31"/>
        <v>0</v>
      </c>
      <c r="T670" s="835">
        <f>'Раздел 1'!R697</f>
        <v>0</v>
      </c>
      <c r="U670" s="836">
        <v>0</v>
      </c>
      <c r="V670" s="837">
        <f t="shared" si="32"/>
        <v>0</v>
      </c>
      <c r="W670" s="838"/>
      <c r="X670" s="839"/>
      <c r="Y670" s="840"/>
    </row>
    <row r="671" spans="1:25" s="841" customFormat="1" ht="24.75" customHeight="1" x14ac:dyDescent="0.25">
      <c r="A671" s="842" t="str">
        <f>'Раздел 1'!C698</f>
        <v>925</v>
      </c>
      <c r="B671" s="827" t="str">
        <f>'Раздел 1'!D698</f>
        <v>07</v>
      </c>
      <c r="C671" s="827" t="str">
        <f>'Раздел 1'!E698</f>
        <v>02</v>
      </c>
      <c r="D671" s="827" t="str">
        <f>'Раздел 1'!F698</f>
        <v>02</v>
      </c>
      <c r="E671" s="827" t="str">
        <f>'Раздел 1'!G698</f>
        <v>1</v>
      </c>
      <c r="F671" s="827" t="str">
        <f>'Раздел 1'!H698</f>
        <v>E1</v>
      </c>
      <c r="G671" s="827" t="str">
        <f>'Раздел 1'!I698</f>
        <v>51690</v>
      </c>
      <c r="H671" s="828" t="str">
        <f>'Раздел 1'!J698</f>
        <v>244</v>
      </c>
      <c r="I671" s="829" t="str">
        <f>'Раздел 1'!K698</f>
        <v>344.00.00</v>
      </c>
      <c r="J671" s="829" t="str">
        <f>'Раздел 1'!L698</f>
        <v>000</v>
      </c>
      <c r="K671" s="829" t="str">
        <f>'Раздел 1'!M698</f>
        <v>00.00.00</v>
      </c>
      <c r="L671" s="829" t="str">
        <f>'Раздел 1'!N698</f>
        <v>500.02.0002</v>
      </c>
      <c r="M671" s="829" t="str">
        <f>'Раздел 1'!O698</f>
        <v>60.03.00</v>
      </c>
      <c r="N671" s="832">
        <f>'Раздел 1'!P698</f>
        <v>0</v>
      </c>
      <c r="O671" s="830">
        <v>0</v>
      </c>
      <c r="P671" s="831">
        <f t="shared" si="30"/>
        <v>0</v>
      </c>
      <c r="Q671" s="832">
        <f>'Раздел 1'!Q698</f>
        <v>0</v>
      </c>
      <c r="R671" s="833">
        <v>0</v>
      </c>
      <c r="S671" s="834">
        <f t="shared" si="31"/>
        <v>0</v>
      </c>
      <c r="T671" s="835">
        <f>'Раздел 1'!R698</f>
        <v>0</v>
      </c>
      <c r="U671" s="836">
        <v>0</v>
      </c>
      <c r="V671" s="837">
        <f t="shared" si="32"/>
        <v>0</v>
      </c>
      <c r="W671" s="838"/>
      <c r="X671" s="839"/>
      <c r="Y671" s="840"/>
    </row>
    <row r="672" spans="1:25" s="841" customFormat="1" ht="24.75" customHeight="1" x14ac:dyDescent="0.25">
      <c r="A672" s="842" t="str">
        <f>'Раздел 1'!C699</f>
        <v>925</v>
      </c>
      <c r="B672" s="827" t="str">
        <f>'Раздел 1'!D699</f>
        <v>07</v>
      </c>
      <c r="C672" s="827" t="str">
        <f>'Раздел 1'!E699</f>
        <v>02</v>
      </c>
      <c r="D672" s="827">
        <f>'Раздел 1'!F699</f>
        <v>0</v>
      </c>
      <c r="E672" s="827">
        <f>'Раздел 1'!G699</f>
        <v>0</v>
      </c>
      <c r="F672" s="827">
        <f>'Раздел 1'!H699</f>
        <v>0</v>
      </c>
      <c r="G672" s="827">
        <f>'Раздел 1'!I699</f>
        <v>0</v>
      </c>
      <c r="H672" s="828" t="str">
        <f>'Раздел 1'!J699</f>
        <v>244</v>
      </c>
      <c r="I672" s="829" t="str">
        <f>'Раздел 1'!K699</f>
        <v>344.00.00</v>
      </c>
      <c r="J672" s="829" t="str">
        <f>'Раздел 1'!L699</f>
        <v>000</v>
      </c>
      <c r="K672" s="829" t="str">
        <f>'Раздел 1'!M699</f>
        <v>00.00.00</v>
      </c>
      <c r="L672" s="829" t="str">
        <f>'Раздел 1'!N699</f>
        <v>500.02.0004</v>
      </c>
      <c r="M672" s="829" t="str">
        <f>'Раздел 1'!O699</f>
        <v>60.03.00</v>
      </c>
      <c r="N672" s="832">
        <f>'Раздел 1'!P699</f>
        <v>0</v>
      </c>
      <c r="O672" s="830">
        <v>0</v>
      </c>
      <c r="P672" s="831">
        <f t="shared" si="30"/>
        <v>0</v>
      </c>
      <c r="Q672" s="832">
        <f>'Раздел 1'!Q699</f>
        <v>0</v>
      </c>
      <c r="R672" s="833">
        <v>0</v>
      </c>
      <c r="S672" s="834">
        <f t="shared" si="31"/>
        <v>0</v>
      </c>
      <c r="T672" s="835">
        <f>'Раздел 1'!R699</f>
        <v>0</v>
      </c>
      <c r="U672" s="836">
        <v>0</v>
      </c>
      <c r="V672" s="837">
        <f t="shared" si="32"/>
        <v>0</v>
      </c>
      <c r="W672" s="838"/>
      <c r="X672" s="839"/>
      <c r="Y672" s="840"/>
    </row>
    <row r="673" spans="1:25" s="841" customFormat="1" ht="24.75" customHeight="1" x14ac:dyDescent="0.25">
      <c r="A673" s="842" t="str">
        <f>'Раздел 1'!C700</f>
        <v>925</v>
      </c>
      <c r="B673" s="827" t="str">
        <f>'Раздел 1'!D700</f>
        <v>07</v>
      </c>
      <c r="C673" s="827" t="str">
        <f>'Раздел 1'!E700</f>
        <v>02</v>
      </c>
      <c r="D673" s="827">
        <f>'Раздел 1'!F700</f>
        <v>0</v>
      </c>
      <c r="E673" s="827">
        <f>'Раздел 1'!G700</f>
        <v>0</v>
      </c>
      <c r="F673" s="827">
        <f>'Раздел 1'!H700</f>
        <v>0</v>
      </c>
      <c r="G673" s="827">
        <f>'Раздел 1'!I700</f>
        <v>0</v>
      </c>
      <c r="H673" s="828" t="str">
        <f>'Раздел 1'!J700</f>
        <v>244</v>
      </c>
      <c r="I673" s="829" t="str">
        <f>'Раздел 1'!K700</f>
        <v>344.00.00</v>
      </c>
      <c r="J673" s="829" t="str">
        <f>'Раздел 1'!L700</f>
        <v>000</v>
      </c>
      <c r="K673" s="829" t="str">
        <f>'Раздел 1'!M700</f>
        <v>00.00.00</v>
      </c>
      <c r="L673" s="829" t="str">
        <f>'Раздел 1'!N700</f>
        <v>500.02.ХХХ</v>
      </c>
      <c r="M673" s="829" t="str">
        <f>'Раздел 1'!O700</f>
        <v>60.03.00</v>
      </c>
      <c r="N673" s="832">
        <f>'Раздел 1'!P700</f>
        <v>0</v>
      </c>
      <c r="O673" s="830">
        <v>0</v>
      </c>
      <c r="P673" s="831">
        <f t="shared" si="30"/>
        <v>0</v>
      </c>
      <c r="Q673" s="832">
        <f>'Раздел 1'!Q700</f>
        <v>0</v>
      </c>
      <c r="R673" s="833">
        <v>0</v>
      </c>
      <c r="S673" s="834">
        <f t="shared" si="31"/>
        <v>0</v>
      </c>
      <c r="T673" s="835">
        <f>'Раздел 1'!R700</f>
        <v>0</v>
      </c>
      <c r="U673" s="836">
        <v>0</v>
      </c>
      <c r="V673" s="837">
        <f t="shared" si="32"/>
        <v>0</v>
      </c>
      <c r="W673" s="838"/>
      <c r="X673" s="839"/>
      <c r="Y673" s="840"/>
    </row>
    <row r="674" spans="1:25" s="841" customFormat="1" ht="24.75" customHeight="1" x14ac:dyDescent="0.25">
      <c r="A674" s="842" t="str">
        <f>'Раздел 1'!C701</f>
        <v>925</v>
      </c>
      <c r="B674" s="827" t="str">
        <f>'Раздел 1'!D701</f>
        <v>07</v>
      </c>
      <c r="C674" s="827" t="str">
        <f>'Раздел 1'!E701</f>
        <v>02</v>
      </c>
      <c r="D674" s="827">
        <f>'Раздел 1'!F701</f>
        <v>0</v>
      </c>
      <c r="E674" s="827">
        <f>'Раздел 1'!G701</f>
        <v>0</v>
      </c>
      <c r="F674" s="827">
        <f>'Раздел 1'!H701</f>
        <v>0</v>
      </c>
      <c r="G674" s="827">
        <f>'Раздел 1'!I701</f>
        <v>0</v>
      </c>
      <c r="H674" s="828" t="str">
        <f>'Раздел 1'!J701</f>
        <v>244</v>
      </c>
      <c r="I674" s="829" t="str">
        <f>'Раздел 1'!K701</f>
        <v>344.00.00</v>
      </c>
      <c r="J674" s="829" t="str">
        <f>'Раздел 1'!L701</f>
        <v>000</v>
      </c>
      <c r="K674" s="829" t="str">
        <f>'Раздел 1'!M701</f>
        <v>00.00.00</v>
      </c>
      <c r="L674" s="829" t="str">
        <f>'Раздел 1'!N701</f>
        <v>500.02.ХХХ</v>
      </c>
      <c r="M674" s="829" t="str">
        <f>'Раздел 1'!O701</f>
        <v>60.03.00</v>
      </c>
      <c r="N674" s="832">
        <f>'Раздел 1'!P701</f>
        <v>0</v>
      </c>
      <c r="O674" s="830">
        <v>0</v>
      </c>
      <c r="P674" s="831">
        <f t="shared" si="30"/>
        <v>0</v>
      </c>
      <c r="Q674" s="832">
        <f>'Раздел 1'!Q701</f>
        <v>0</v>
      </c>
      <c r="R674" s="833">
        <v>0</v>
      </c>
      <c r="S674" s="834">
        <f t="shared" si="31"/>
        <v>0</v>
      </c>
      <c r="T674" s="835">
        <f>'Раздел 1'!R701</f>
        <v>0</v>
      </c>
      <c r="U674" s="836">
        <v>0</v>
      </c>
      <c r="V674" s="837">
        <f t="shared" si="32"/>
        <v>0</v>
      </c>
      <c r="W674" s="838"/>
      <c r="X674" s="839"/>
      <c r="Y674" s="840"/>
    </row>
    <row r="675" spans="1:25" s="841" customFormat="1" ht="24.75" customHeight="1" x14ac:dyDescent="0.25">
      <c r="A675" s="842" t="str">
        <f>'Раздел 1'!C702</f>
        <v>925</v>
      </c>
      <c r="B675" s="827" t="str">
        <f>'Раздел 1'!D702</f>
        <v>07</v>
      </c>
      <c r="C675" s="827" t="str">
        <f>'Раздел 1'!E702</f>
        <v>02</v>
      </c>
      <c r="D675" s="827">
        <f>'Раздел 1'!F702</f>
        <v>0</v>
      </c>
      <c r="E675" s="827">
        <f>'Раздел 1'!G702</f>
        <v>0</v>
      </c>
      <c r="F675" s="827">
        <f>'Раздел 1'!H702</f>
        <v>0</v>
      </c>
      <c r="G675" s="827">
        <f>'Раздел 1'!I702</f>
        <v>0</v>
      </c>
      <c r="H675" s="828" t="str">
        <f>'Раздел 1'!J702</f>
        <v>244</v>
      </c>
      <c r="I675" s="829" t="str">
        <f>'Раздел 1'!K702</f>
        <v>344.00.00</v>
      </c>
      <c r="J675" s="829" t="str">
        <f>'Раздел 1'!L702</f>
        <v>000</v>
      </c>
      <c r="K675" s="829" t="str">
        <f>'Раздел 1'!M702</f>
        <v>00.00.00</v>
      </c>
      <c r="L675" s="829" t="str">
        <f>'Раздел 1'!N702</f>
        <v>500.02.ХХХ</v>
      </c>
      <c r="M675" s="829" t="str">
        <f>'Раздел 1'!O702</f>
        <v>60.03.00</v>
      </c>
      <c r="N675" s="832">
        <f>'Раздел 1'!P702</f>
        <v>0</v>
      </c>
      <c r="O675" s="830">
        <v>0</v>
      </c>
      <c r="P675" s="831">
        <f t="shared" si="30"/>
        <v>0</v>
      </c>
      <c r="Q675" s="832">
        <f>'Раздел 1'!Q702</f>
        <v>0</v>
      </c>
      <c r="R675" s="833">
        <v>0</v>
      </c>
      <c r="S675" s="834">
        <f t="shared" si="31"/>
        <v>0</v>
      </c>
      <c r="T675" s="835">
        <f>'Раздел 1'!R702</f>
        <v>0</v>
      </c>
      <c r="U675" s="836">
        <v>0</v>
      </c>
      <c r="V675" s="837">
        <f t="shared" si="32"/>
        <v>0</v>
      </c>
      <c r="W675" s="838"/>
      <c r="X675" s="839"/>
      <c r="Y675" s="840"/>
    </row>
    <row r="676" spans="1:25" s="841" customFormat="1" ht="24.75" customHeight="1" x14ac:dyDescent="0.25">
      <c r="A676" s="842" t="str">
        <f>'Раздел 1'!C703</f>
        <v>925</v>
      </c>
      <c r="B676" s="827" t="str">
        <f>'Раздел 1'!D703</f>
        <v>07</v>
      </c>
      <c r="C676" s="827" t="str">
        <f>'Раздел 1'!E703</f>
        <v>02</v>
      </c>
      <c r="D676" s="827">
        <f>'Раздел 1'!F703</f>
        <v>0</v>
      </c>
      <c r="E676" s="827">
        <f>'Раздел 1'!G703</f>
        <v>0</v>
      </c>
      <c r="F676" s="827">
        <f>'Раздел 1'!H703</f>
        <v>0</v>
      </c>
      <c r="G676" s="827">
        <f>'Раздел 1'!I703</f>
        <v>0</v>
      </c>
      <c r="H676" s="828" t="str">
        <f>'Раздел 1'!J703</f>
        <v>244</v>
      </c>
      <c r="I676" s="829" t="str">
        <f>'Раздел 1'!K703</f>
        <v>344.00.00</v>
      </c>
      <c r="J676" s="829" t="str">
        <f>'Раздел 1'!L703</f>
        <v>000</v>
      </c>
      <c r="K676" s="829" t="str">
        <f>'Раздел 1'!M703</f>
        <v>00.00.00</v>
      </c>
      <c r="L676" s="829" t="str">
        <f>'Раздел 1'!N703</f>
        <v>500.03.ХХХ</v>
      </c>
      <c r="M676" s="829" t="str">
        <f>'Раздел 1'!O703</f>
        <v>60.03.00</v>
      </c>
      <c r="N676" s="832">
        <f>'Раздел 1'!P703</f>
        <v>0</v>
      </c>
      <c r="O676" s="830">
        <v>0</v>
      </c>
      <c r="P676" s="831">
        <f t="shared" si="30"/>
        <v>0</v>
      </c>
      <c r="Q676" s="832">
        <f>'Раздел 1'!Q703</f>
        <v>0</v>
      </c>
      <c r="R676" s="833">
        <v>0</v>
      </c>
      <c r="S676" s="834">
        <f t="shared" si="31"/>
        <v>0</v>
      </c>
      <c r="T676" s="835">
        <f>'Раздел 1'!R703</f>
        <v>0</v>
      </c>
      <c r="U676" s="836">
        <v>0</v>
      </c>
      <c r="V676" s="837">
        <f t="shared" si="32"/>
        <v>0</v>
      </c>
      <c r="W676" s="838"/>
      <c r="X676" s="839"/>
      <c r="Y676" s="840"/>
    </row>
    <row r="677" spans="1:25" s="841" customFormat="1" ht="24.75" customHeight="1" x14ac:dyDescent="0.25">
      <c r="A677" s="842" t="str">
        <f>'Раздел 1'!C704</f>
        <v>925</v>
      </c>
      <c r="B677" s="827" t="str">
        <f>'Раздел 1'!D704</f>
        <v>07</v>
      </c>
      <c r="C677" s="827" t="str">
        <f>'Раздел 1'!E704</f>
        <v>02</v>
      </c>
      <c r="D677" s="827">
        <f>'Раздел 1'!F704</f>
        <v>0</v>
      </c>
      <c r="E677" s="827">
        <f>'Раздел 1'!G704</f>
        <v>0</v>
      </c>
      <c r="F677" s="827">
        <f>'Раздел 1'!H704</f>
        <v>0</v>
      </c>
      <c r="G677" s="827">
        <f>'Раздел 1'!I704</f>
        <v>0</v>
      </c>
      <c r="H677" s="828" t="str">
        <f>'Раздел 1'!J704</f>
        <v>244</v>
      </c>
      <c r="I677" s="829" t="str">
        <f>'Раздел 1'!K704</f>
        <v>344.00.00</v>
      </c>
      <c r="J677" s="829" t="str">
        <f>'Раздел 1'!L704</f>
        <v>000</v>
      </c>
      <c r="K677" s="829" t="str">
        <f>'Раздел 1'!M704</f>
        <v>00.00.00</v>
      </c>
      <c r="L677" s="829" t="str">
        <f>'Раздел 1'!N704</f>
        <v>500.03.ХХХ</v>
      </c>
      <c r="M677" s="829" t="str">
        <f>'Раздел 1'!O704</f>
        <v>60.03.00</v>
      </c>
      <c r="N677" s="832">
        <f>'Раздел 1'!P704</f>
        <v>0</v>
      </c>
      <c r="O677" s="830">
        <v>0</v>
      </c>
      <c r="P677" s="831">
        <f t="shared" si="30"/>
        <v>0</v>
      </c>
      <c r="Q677" s="832">
        <f>'Раздел 1'!Q704</f>
        <v>0</v>
      </c>
      <c r="R677" s="833">
        <v>0</v>
      </c>
      <c r="S677" s="834">
        <f t="shared" si="31"/>
        <v>0</v>
      </c>
      <c r="T677" s="835">
        <f>'Раздел 1'!R704</f>
        <v>0</v>
      </c>
      <c r="U677" s="836">
        <v>0</v>
      </c>
      <c r="V677" s="837">
        <f t="shared" si="32"/>
        <v>0</v>
      </c>
      <c r="W677" s="838"/>
      <c r="X677" s="839"/>
      <c r="Y677" s="840"/>
    </row>
    <row r="678" spans="1:25" s="841" customFormat="1" ht="24.75" customHeight="1" x14ac:dyDescent="0.25">
      <c r="A678" s="842" t="str">
        <f>'Раздел 1'!C705</f>
        <v>925</v>
      </c>
      <c r="B678" s="827" t="str">
        <f>'Раздел 1'!D705</f>
        <v>07</v>
      </c>
      <c r="C678" s="827" t="str">
        <f>'Раздел 1'!E705</f>
        <v>02</v>
      </c>
      <c r="D678" s="827">
        <f>'Раздел 1'!F705</f>
        <v>0</v>
      </c>
      <c r="E678" s="827">
        <f>'Раздел 1'!G705</f>
        <v>0</v>
      </c>
      <c r="F678" s="827">
        <f>'Раздел 1'!H705</f>
        <v>0</v>
      </c>
      <c r="G678" s="827">
        <f>'Раздел 1'!I705</f>
        <v>0</v>
      </c>
      <c r="H678" s="828" t="str">
        <f>'Раздел 1'!J705</f>
        <v>244</v>
      </c>
      <c r="I678" s="829" t="str">
        <f>'Раздел 1'!K705</f>
        <v>344.00.00</v>
      </c>
      <c r="J678" s="829" t="str">
        <f>'Раздел 1'!L705</f>
        <v>000</v>
      </c>
      <c r="K678" s="829" t="str">
        <f>'Раздел 1'!M705</f>
        <v>00.00.00</v>
      </c>
      <c r="L678" s="829" t="str">
        <f>'Раздел 1'!N705</f>
        <v>500.03.ХХХ</v>
      </c>
      <c r="M678" s="829" t="str">
        <f>'Раздел 1'!O705</f>
        <v>60.03.00</v>
      </c>
      <c r="N678" s="832">
        <f>'Раздел 1'!P705</f>
        <v>0</v>
      </c>
      <c r="O678" s="830">
        <v>0</v>
      </c>
      <c r="P678" s="831">
        <f t="shared" si="30"/>
        <v>0</v>
      </c>
      <c r="Q678" s="832">
        <f>'Раздел 1'!Q705</f>
        <v>0</v>
      </c>
      <c r="R678" s="833">
        <v>0</v>
      </c>
      <c r="S678" s="834">
        <f t="shared" si="31"/>
        <v>0</v>
      </c>
      <c r="T678" s="835">
        <f>'Раздел 1'!R705</f>
        <v>0</v>
      </c>
      <c r="U678" s="836">
        <v>0</v>
      </c>
      <c r="V678" s="837">
        <f t="shared" si="32"/>
        <v>0</v>
      </c>
      <c r="W678" s="838"/>
      <c r="X678" s="839"/>
      <c r="Y678" s="840"/>
    </row>
    <row r="679" spans="1:25" s="841" customFormat="1" ht="24.75" customHeight="1" x14ac:dyDescent="0.25">
      <c r="A679" s="842" t="str">
        <f>'Раздел 1'!C706</f>
        <v>925</v>
      </c>
      <c r="B679" s="827" t="str">
        <f>'Раздел 1'!D706</f>
        <v>07</v>
      </c>
      <c r="C679" s="827" t="str">
        <f>'Раздел 1'!E706</f>
        <v>02</v>
      </c>
      <c r="D679" s="827" t="str">
        <f>'Раздел 1'!F706</f>
        <v>02</v>
      </c>
      <c r="E679" s="827" t="str">
        <f>'Раздел 1'!G706</f>
        <v>1</v>
      </c>
      <c r="F679" s="827" t="str">
        <f>'Раздел 1'!H706</f>
        <v>02</v>
      </c>
      <c r="G679" s="827" t="str">
        <f>'Раздел 1'!I706</f>
        <v>00590</v>
      </c>
      <c r="H679" s="828" t="str">
        <f>'Раздел 1'!J706</f>
        <v>244</v>
      </c>
      <c r="I679" s="829" t="str">
        <f>'Раздел 1'!K706</f>
        <v>345.00.00</v>
      </c>
      <c r="J679" s="829" t="str">
        <f>'Раздел 1'!L706</f>
        <v>000</v>
      </c>
      <c r="K679" s="829" t="str">
        <f>'Раздел 1'!M706</f>
        <v>00.00.00</v>
      </c>
      <c r="L679" s="829" t="str">
        <f>'Раздел 1'!N706</f>
        <v>х</v>
      </c>
      <c r="M679" s="829" t="str">
        <f>'Раздел 1'!O706</f>
        <v>20.00.02</v>
      </c>
      <c r="N679" s="832">
        <f>'Раздел 1'!P706</f>
        <v>0</v>
      </c>
      <c r="O679" s="830">
        <v>0</v>
      </c>
      <c r="P679" s="831">
        <f t="shared" si="30"/>
        <v>0</v>
      </c>
      <c r="Q679" s="832">
        <f>'Раздел 1'!Q706</f>
        <v>0</v>
      </c>
      <c r="R679" s="833">
        <v>0</v>
      </c>
      <c r="S679" s="834">
        <f t="shared" si="31"/>
        <v>0</v>
      </c>
      <c r="T679" s="835">
        <f>'Раздел 1'!R706</f>
        <v>0</v>
      </c>
      <c r="U679" s="836">
        <v>0</v>
      </c>
      <c r="V679" s="837">
        <f t="shared" si="32"/>
        <v>0</v>
      </c>
      <c r="W679" s="838"/>
      <c r="X679" s="839"/>
      <c r="Y679" s="840"/>
    </row>
    <row r="680" spans="1:25" s="841" customFormat="1" ht="24.75" customHeight="1" x14ac:dyDescent="0.25">
      <c r="A680" s="842" t="str">
        <f>'Раздел 1'!C707</f>
        <v>925</v>
      </c>
      <c r="B680" s="827" t="str">
        <f>'Раздел 1'!D707</f>
        <v>07</v>
      </c>
      <c r="C680" s="827" t="str">
        <f>'Раздел 1'!E707</f>
        <v>02</v>
      </c>
      <c r="D680" s="827" t="str">
        <f>'Раздел 1'!F707</f>
        <v>02</v>
      </c>
      <c r="E680" s="827" t="str">
        <f>'Раздел 1'!G707</f>
        <v>1</v>
      </c>
      <c r="F680" s="827" t="str">
        <f>'Раздел 1'!H707</f>
        <v>02</v>
      </c>
      <c r="G680" s="827" t="str">
        <f>'Раздел 1'!I707</f>
        <v>00590</v>
      </c>
      <c r="H680" s="828" t="str">
        <f>'Раздел 1'!J707</f>
        <v>244</v>
      </c>
      <c r="I680" s="829" t="str">
        <f>'Раздел 1'!K707</f>
        <v>345.00.00</v>
      </c>
      <c r="J680" s="829" t="str">
        <f>'Раздел 1'!L707</f>
        <v>001</v>
      </c>
      <c r="K680" s="829" t="str">
        <f>'Раздел 1'!M707</f>
        <v>00.00.00</v>
      </c>
      <c r="L680" s="829" t="str">
        <f>'Раздел 1'!N707</f>
        <v>х</v>
      </c>
      <c r="M680" s="829" t="str">
        <f>'Раздел 1'!O707</f>
        <v>20.00.02</v>
      </c>
      <c r="N680" s="832">
        <f>'Раздел 1'!P707</f>
        <v>0</v>
      </c>
      <c r="O680" s="830">
        <v>0</v>
      </c>
      <c r="P680" s="831">
        <f t="shared" si="30"/>
        <v>0</v>
      </c>
      <c r="Q680" s="832">
        <f>'Раздел 1'!Q707</f>
        <v>0</v>
      </c>
      <c r="R680" s="833">
        <v>0</v>
      </c>
      <c r="S680" s="834">
        <f t="shared" si="31"/>
        <v>0</v>
      </c>
      <c r="T680" s="835">
        <f>'Раздел 1'!R707</f>
        <v>0</v>
      </c>
      <c r="U680" s="836">
        <v>0</v>
      </c>
      <c r="V680" s="837">
        <f t="shared" si="32"/>
        <v>0</v>
      </c>
      <c r="W680" s="838"/>
      <c r="X680" s="839"/>
      <c r="Y680" s="840"/>
    </row>
    <row r="681" spans="1:25" s="841" customFormat="1" ht="24.75" customHeight="1" x14ac:dyDescent="0.25">
      <c r="A681" s="842" t="str">
        <f>'Раздел 1'!C708</f>
        <v>925</v>
      </c>
      <c r="B681" s="827" t="str">
        <f>'Раздел 1'!D708</f>
        <v>07</v>
      </c>
      <c r="C681" s="827" t="str">
        <f>'Раздел 1'!E708</f>
        <v>02</v>
      </c>
      <c r="D681" s="827" t="str">
        <f>'Раздел 1'!F708</f>
        <v>02</v>
      </c>
      <c r="E681" s="827" t="str">
        <f>'Раздел 1'!G708</f>
        <v>1</v>
      </c>
      <c r="F681" s="827" t="str">
        <f>'Раздел 1'!H708</f>
        <v>02</v>
      </c>
      <c r="G681" s="827" t="str">
        <f>'Раздел 1'!I708</f>
        <v>00590</v>
      </c>
      <c r="H681" s="828" t="str">
        <f>'Раздел 1'!J708</f>
        <v>244</v>
      </c>
      <c r="I681" s="829" t="str">
        <f>'Раздел 1'!K708</f>
        <v>345.00.00</v>
      </c>
      <c r="J681" s="829" t="str">
        <f>'Раздел 1'!L708</f>
        <v>000</v>
      </c>
      <c r="K681" s="829" t="str">
        <f>'Раздел 1'!M708</f>
        <v>00.00.00</v>
      </c>
      <c r="L681" s="829" t="str">
        <f>'Раздел 1'!N708</f>
        <v>х</v>
      </c>
      <c r="M681" s="829" t="str">
        <f>'Раздел 1'!O708</f>
        <v>20.00.03</v>
      </c>
      <c r="N681" s="832">
        <f>'Раздел 1'!P708</f>
        <v>0</v>
      </c>
      <c r="O681" s="830">
        <v>0</v>
      </c>
      <c r="P681" s="831">
        <f t="shared" si="30"/>
        <v>0</v>
      </c>
      <c r="Q681" s="832">
        <f>'Раздел 1'!Q708</f>
        <v>0</v>
      </c>
      <c r="R681" s="833">
        <v>0</v>
      </c>
      <c r="S681" s="834">
        <f t="shared" si="31"/>
        <v>0</v>
      </c>
      <c r="T681" s="835">
        <f>'Раздел 1'!R708</f>
        <v>0</v>
      </c>
      <c r="U681" s="836">
        <v>0</v>
      </c>
      <c r="V681" s="837">
        <f t="shared" si="32"/>
        <v>0</v>
      </c>
      <c r="W681" s="838"/>
      <c r="X681" s="839"/>
      <c r="Y681" s="840"/>
    </row>
    <row r="682" spans="1:25" s="841" customFormat="1" ht="24.75" customHeight="1" x14ac:dyDescent="0.25">
      <c r="A682" s="842" t="str">
        <f>'Раздел 1'!C709</f>
        <v>925</v>
      </c>
      <c r="B682" s="827" t="str">
        <f>'Раздел 1'!D709</f>
        <v>07</v>
      </c>
      <c r="C682" s="827" t="str">
        <f>'Раздел 1'!E709</f>
        <v>02</v>
      </c>
      <c r="D682" s="827" t="str">
        <f>'Раздел 1'!F709</f>
        <v>02</v>
      </c>
      <c r="E682" s="827" t="str">
        <f>'Раздел 1'!G709</f>
        <v>1</v>
      </c>
      <c r="F682" s="827" t="str">
        <f>'Раздел 1'!H709</f>
        <v>02</v>
      </c>
      <c r="G682" s="827" t="str">
        <f>'Раздел 1'!I709</f>
        <v>00590</v>
      </c>
      <c r="H682" s="828" t="str">
        <f>'Раздел 1'!J709</f>
        <v>244</v>
      </c>
      <c r="I682" s="829" t="str">
        <f>'Раздел 1'!K709</f>
        <v>345.00.00</v>
      </c>
      <c r="J682" s="829" t="str">
        <f>'Раздел 1'!L709</f>
        <v>000</v>
      </c>
      <c r="K682" s="829" t="str">
        <f>'Раздел 1'!M709</f>
        <v>00.00.00</v>
      </c>
      <c r="L682" s="829" t="str">
        <f>'Раздел 1'!N709</f>
        <v>х</v>
      </c>
      <c r="M682" s="829" t="str">
        <f>'Раздел 1'!O709</f>
        <v>20.00.04</v>
      </c>
      <c r="N682" s="832">
        <f>'Раздел 1'!P709</f>
        <v>0</v>
      </c>
      <c r="O682" s="830">
        <v>0</v>
      </c>
      <c r="P682" s="831">
        <f t="shared" si="30"/>
        <v>0</v>
      </c>
      <c r="Q682" s="832">
        <f>'Раздел 1'!Q709</f>
        <v>0</v>
      </c>
      <c r="R682" s="833">
        <v>0</v>
      </c>
      <c r="S682" s="834">
        <f t="shared" si="31"/>
        <v>0</v>
      </c>
      <c r="T682" s="835">
        <f>'Раздел 1'!R709</f>
        <v>0</v>
      </c>
      <c r="U682" s="836">
        <v>0</v>
      </c>
      <c r="V682" s="837">
        <f t="shared" si="32"/>
        <v>0</v>
      </c>
      <c r="W682" s="838"/>
      <c r="X682" s="839"/>
      <c r="Y682" s="840"/>
    </row>
    <row r="683" spans="1:25" s="841" customFormat="1" ht="24.75" customHeight="1" x14ac:dyDescent="0.25">
      <c r="A683" s="842" t="str">
        <f>'Раздел 1'!C710</f>
        <v>925</v>
      </c>
      <c r="B683" s="827" t="str">
        <f>'Раздел 1'!D710</f>
        <v>07</v>
      </c>
      <c r="C683" s="827" t="str">
        <f>'Раздел 1'!E710</f>
        <v>02</v>
      </c>
      <c r="D683" s="827" t="str">
        <f>'Раздел 1'!F710</f>
        <v>02</v>
      </c>
      <c r="E683" s="827" t="str">
        <f>'Раздел 1'!G710</f>
        <v>1</v>
      </c>
      <c r="F683" s="827" t="str">
        <f>'Раздел 1'!H710</f>
        <v>02</v>
      </c>
      <c r="G683" s="827" t="str">
        <f>'Раздел 1'!I710</f>
        <v>00590</v>
      </c>
      <c r="H683" s="828" t="str">
        <f>'Раздел 1'!J710</f>
        <v>244</v>
      </c>
      <c r="I683" s="829" t="str">
        <f>'Раздел 1'!K710</f>
        <v>345.00.00</v>
      </c>
      <c r="J683" s="829" t="str">
        <f>'Раздел 1'!L710</f>
        <v>000</v>
      </c>
      <c r="K683" s="829" t="str">
        <f>'Раздел 1'!M710</f>
        <v>00.00.00</v>
      </c>
      <c r="L683" s="829" t="str">
        <f>'Раздел 1'!N710</f>
        <v>001.99.0001</v>
      </c>
      <c r="M683" s="829" t="str">
        <f>'Раздел 1'!O710</f>
        <v>50.01.00</v>
      </c>
      <c r="N683" s="832">
        <f>'Раздел 1'!P710</f>
        <v>0</v>
      </c>
      <c r="O683" s="830">
        <v>0</v>
      </c>
      <c r="P683" s="831">
        <f t="shared" si="30"/>
        <v>0</v>
      </c>
      <c r="Q683" s="832">
        <f>'Раздел 1'!Q710</f>
        <v>0</v>
      </c>
      <c r="R683" s="833">
        <v>0</v>
      </c>
      <c r="S683" s="834">
        <f t="shared" si="31"/>
        <v>0</v>
      </c>
      <c r="T683" s="835">
        <f>'Раздел 1'!R710</f>
        <v>0</v>
      </c>
      <c r="U683" s="836">
        <v>0</v>
      </c>
      <c r="V683" s="837">
        <f t="shared" si="32"/>
        <v>0</v>
      </c>
      <c r="W683" s="838"/>
      <c r="X683" s="839"/>
      <c r="Y683" s="840"/>
    </row>
    <row r="684" spans="1:25" s="841" customFormat="1" ht="24.75" customHeight="1" x14ac:dyDescent="0.25">
      <c r="A684" s="842" t="str">
        <f>'Раздел 1'!C711</f>
        <v>925</v>
      </c>
      <c r="B684" s="827" t="str">
        <f>'Раздел 1'!D711</f>
        <v>07</v>
      </c>
      <c r="C684" s="827" t="str">
        <f>'Раздел 1'!E711</f>
        <v>02</v>
      </c>
      <c r="D684" s="827" t="str">
        <f>'Раздел 1'!F711</f>
        <v>02</v>
      </c>
      <c r="E684" s="827" t="str">
        <f>'Раздел 1'!G711</f>
        <v>1</v>
      </c>
      <c r="F684" s="827" t="str">
        <f>'Раздел 1'!H711</f>
        <v>02</v>
      </c>
      <c r="G684" s="827" t="str">
        <f>'Раздел 1'!I711</f>
        <v>00590</v>
      </c>
      <c r="H684" s="828" t="str">
        <f>'Раздел 1'!J711</f>
        <v>244</v>
      </c>
      <c r="I684" s="829" t="str">
        <f>'Раздел 1'!K711</f>
        <v>345.00.00</v>
      </c>
      <c r="J684" s="829" t="str">
        <f>'Раздел 1'!L711</f>
        <v>001</v>
      </c>
      <c r="K684" s="829" t="str">
        <f>'Раздел 1'!M711</f>
        <v>00.00.00</v>
      </c>
      <c r="L684" s="829" t="str">
        <f>'Раздел 1'!N711</f>
        <v>х</v>
      </c>
      <c r="M684" s="829" t="str">
        <f>'Раздел 1'!O711</f>
        <v>50.01.00</v>
      </c>
      <c r="N684" s="832">
        <f>'Раздел 1'!P711</f>
        <v>0</v>
      </c>
      <c r="O684" s="830">
        <v>0</v>
      </c>
      <c r="P684" s="831">
        <f t="shared" si="30"/>
        <v>0</v>
      </c>
      <c r="Q684" s="832">
        <f>'Раздел 1'!Q711</f>
        <v>0</v>
      </c>
      <c r="R684" s="833">
        <v>0</v>
      </c>
      <c r="S684" s="834">
        <f t="shared" si="31"/>
        <v>0</v>
      </c>
      <c r="T684" s="835">
        <f>'Раздел 1'!R711</f>
        <v>0</v>
      </c>
      <c r="U684" s="836">
        <v>0</v>
      </c>
      <c r="V684" s="837">
        <f t="shared" si="32"/>
        <v>0</v>
      </c>
      <c r="W684" s="838"/>
      <c r="X684" s="839"/>
      <c r="Y684" s="840"/>
    </row>
    <row r="685" spans="1:25" s="841" customFormat="1" ht="24.75" customHeight="1" x14ac:dyDescent="0.25">
      <c r="A685" s="842" t="str">
        <f>'Раздел 1'!C712</f>
        <v>925</v>
      </c>
      <c r="B685" s="827" t="str">
        <f>'Раздел 1'!D712</f>
        <v>07</v>
      </c>
      <c r="C685" s="827" t="str">
        <f>'Раздел 1'!E712</f>
        <v>02</v>
      </c>
      <c r="D685" s="827" t="str">
        <f>'Раздел 1'!F712</f>
        <v>02</v>
      </c>
      <c r="E685" s="827" t="str">
        <f>'Раздел 1'!G712</f>
        <v>1</v>
      </c>
      <c r="F685" s="827" t="str">
        <f>'Раздел 1'!H712</f>
        <v>02</v>
      </c>
      <c r="G685" s="827" t="str">
        <f>'Раздел 1'!I712</f>
        <v>60860</v>
      </c>
      <c r="H685" s="828" t="str">
        <f>'Раздел 1'!J712</f>
        <v>244</v>
      </c>
      <c r="I685" s="829" t="str">
        <f>'Раздел 1'!K712</f>
        <v>345.00.00</v>
      </c>
      <c r="J685" s="829" t="str">
        <f>'Раздел 1'!L712</f>
        <v>000</v>
      </c>
      <c r="K685" s="829" t="str">
        <f>'Раздел 1'!M712</f>
        <v>00.00.00</v>
      </c>
      <c r="L685" s="829" t="str">
        <f>'Раздел 1'!N712</f>
        <v>001.07.0002</v>
      </c>
      <c r="M685" s="829" t="str">
        <f>'Раздел 1'!O712</f>
        <v>50.03.00</v>
      </c>
      <c r="N685" s="832">
        <f>'Раздел 1'!P712</f>
        <v>0</v>
      </c>
      <c r="O685" s="830">
        <v>0</v>
      </c>
      <c r="P685" s="831">
        <f t="shared" si="30"/>
        <v>0</v>
      </c>
      <c r="Q685" s="832">
        <f>'Раздел 1'!Q712</f>
        <v>0</v>
      </c>
      <c r="R685" s="833">
        <v>0</v>
      </c>
      <c r="S685" s="834">
        <f t="shared" si="31"/>
        <v>0</v>
      </c>
      <c r="T685" s="835">
        <f>'Раздел 1'!R712</f>
        <v>0</v>
      </c>
      <c r="U685" s="836">
        <v>0</v>
      </c>
      <c r="V685" s="837">
        <f t="shared" si="32"/>
        <v>0</v>
      </c>
      <c r="W685" s="838"/>
      <c r="X685" s="839"/>
      <c r="Y685" s="840"/>
    </row>
    <row r="686" spans="1:25" s="841" customFormat="1" ht="24.75" customHeight="1" x14ac:dyDescent="0.25">
      <c r="A686" s="842" t="str">
        <f>'Раздел 1'!C713</f>
        <v>925</v>
      </c>
      <c r="B686" s="827" t="str">
        <f>'Раздел 1'!D713</f>
        <v>07</v>
      </c>
      <c r="C686" s="827" t="str">
        <f>'Раздел 1'!E713</f>
        <v>02</v>
      </c>
      <c r="D686" s="827" t="str">
        <f>'Раздел 1'!F713</f>
        <v>02</v>
      </c>
      <c r="E686" s="827" t="str">
        <f>'Раздел 1'!G713</f>
        <v>1</v>
      </c>
      <c r="F686" s="827" t="str">
        <f>'Раздел 1'!H713</f>
        <v>02</v>
      </c>
      <c r="G686" s="827" t="str">
        <f>'Раздел 1'!I713</f>
        <v>60860</v>
      </c>
      <c r="H686" s="828" t="str">
        <f>'Раздел 1'!J713</f>
        <v>244</v>
      </c>
      <c r="I686" s="829" t="str">
        <f>'Раздел 1'!K713</f>
        <v>345.00.00</v>
      </c>
      <c r="J686" s="829" t="str">
        <f>'Раздел 1'!L713</f>
        <v>001</v>
      </c>
      <c r="K686" s="829" t="str">
        <f>'Раздел 1'!M713</f>
        <v>00.00.00</v>
      </c>
      <c r="L686" s="829" t="str">
        <f>'Раздел 1'!N713</f>
        <v>х</v>
      </c>
      <c r="M686" s="829" t="str">
        <f>'Раздел 1'!O713</f>
        <v>50.03.00</v>
      </c>
      <c r="N686" s="832">
        <f>'Раздел 1'!P713</f>
        <v>0</v>
      </c>
      <c r="O686" s="830">
        <v>0</v>
      </c>
      <c r="P686" s="831">
        <f t="shared" si="30"/>
        <v>0</v>
      </c>
      <c r="Q686" s="832">
        <f>'Раздел 1'!Q713</f>
        <v>0</v>
      </c>
      <c r="R686" s="833">
        <v>0</v>
      </c>
      <c r="S686" s="834">
        <f t="shared" si="31"/>
        <v>0</v>
      </c>
      <c r="T686" s="835">
        <f>'Раздел 1'!R713</f>
        <v>0</v>
      </c>
      <c r="U686" s="836">
        <v>0</v>
      </c>
      <c r="V686" s="837">
        <f t="shared" si="32"/>
        <v>0</v>
      </c>
      <c r="W686" s="838"/>
      <c r="X686" s="839"/>
      <c r="Y686" s="840"/>
    </row>
    <row r="687" spans="1:25" s="841" customFormat="1" ht="24.75" customHeight="1" x14ac:dyDescent="0.25">
      <c r="A687" s="842" t="str">
        <f>'Раздел 1'!C714</f>
        <v>925</v>
      </c>
      <c r="B687" s="827" t="str">
        <f>'Раздел 1'!D714</f>
        <v>07</v>
      </c>
      <c r="C687" s="827" t="str">
        <f>'Раздел 1'!E714</f>
        <v>02</v>
      </c>
      <c r="D687" s="827" t="str">
        <f>'Раздел 1'!F714</f>
        <v>02</v>
      </c>
      <c r="E687" s="827" t="str">
        <f>'Раздел 1'!G714</f>
        <v>1</v>
      </c>
      <c r="F687" s="827" t="str">
        <f>'Раздел 1'!H714</f>
        <v>02</v>
      </c>
      <c r="G687" s="827" t="str">
        <f>'Раздел 1'!I714</f>
        <v>62980</v>
      </c>
      <c r="H687" s="828" t="str">
        <f>'Раздел 1'!J714</f>
        <v>244</v>
      </c>
      <c r="I687" s="829" t="str">
        <f>'Раздел 1'!K714</f>
        <v>345.00.00</v>
      </c>
      <c r="J687" s="829" t="str">
        <f>'Раздел 1'!L714</f>
        <v>000</v>
      </c>
      <c r="K687" s="829" t="str">
        <f>'Раздел 1'!M714</f>
        <v>00.00.00</v>
      </c>
      <c r="L687" s="829" t="str">
        <f>'Раздел 1'!N714</f>
        <v>005.00.0000</v>
      </c>
      <c r="M687" s="829" t="str">
        <f>'Раздел 1'!O714</f>
        <v>60.03.00</v>
      </c>
      <c r="N687" s="832">
        <f>'Раздел 1'!P714</f>
        <v>0</v>
      </c>
      <c r="O687" s="830">
        <v>0</v>
      </c>
      <c r="P687" s="831">
        <f t="shared" si="30"/>
        <v>0</v>
      </c>
      <c r="Q687" s="832">
        <f>'Раздел 1'!Q714</f>
        <v>0</v>
      </c>
      <c r="R687" s="833">
        <v>0</v>
      </c>
      <c r="S687" s="834">
        <f t="shared" si="31"/>
        <v>0</v>
      </c>
      <c r="T687" s="835">
        <f>'Раздел 1'!R714</f>
        <v>0</v>
      </c>
      <c r="U687" s="836">
        <v>0</v>
      </c>
      <c r="V687" s="837">
        <f t="shared" si="32"/>
        <v>0</v>
      </c>
      <c r="W687" s="838"/>
      <c r="X687" s="839"/>
      <c r="Y687" s="840"/>
    </row>
    <row r="688" spans="1:25" s="841" customFormat="1" ht="24.75" customHeight="1" x14ac:dyDescent="0.25">
      <c r="A688" s="842" t="str">
        <f>'Раздел 1'!C715</f>
        <v>925</v>
      </c>
      <c r="B688" s="827" t="str">
        <f>'Раздел 1'!D715</f>
        <v>07</v>
      </c>
      <c r="C688" s="827" t="str">
        <f>'Раздел 1'!E715</f>
        <v>02</v>
      </c>
      <c r="D688" s="827">
        <f>'Раздел 1'!F715</f>
        <v>0</v>
      </c>
      <c r="E688" s="827">
        <f>'Раздел 1'!G715</f>
        <v>0</v>
      </c>
      <c r="F688" s="827">
        <f>'Раздел 1'!H715</f>
        <v>0</v>
      </c>
      <c r="G688" s="827">
        <f>'Раздел 1'!I715</f>
        <v>0</v>
      </c>
      <c r="H688" s="828" t="str">
        <f>'Раздел 1'!J715</f>
        <v>244</v>
      </c>
      <c r="I688" s="829" t="str">
        <f>'Раздел 1'!K715</f>
        <v>345.00.00</v>
      </c>
      <c r="J688" s="829" t="str">
        <f>'Раздел 1'!L715</f>
        <v>000</v>
      </c>
      <c r="K688" s="829" t="str">
        <f>'Раздел 1'!M715</f>
        <v>00.00.00</v>
      </c>
      <c r="L688" s="829" t="str">
        <f>'Раздел 1'!N715</f>
        <v>008.01.ХХХ</v>
      </c>
      <c r="M688" s="829" t="str">
        <f>'Раздел 1'!O715</f>
        <v>60.01.00</v>
      </c>
      <c r="N688" s="832">
        <f>'Раздел 1'!P715</f>
        <v>0</v>
      </c>
      <c r="O688" s="830">
        <v>0</v>
      </c>
      <c r="P688" s="831">
        <f t="shared" si="30"/>
        <v>0</v>
      </c>
      <c r="Q688" s="832">
        <f>'Раздел 1'!Q715</f>
        <v>0</v>
      </c>
      <c r="R688" s="833">
        <v>0</v>
      </c>
      <c r="S688" s="834">
        <f t="shared" si="31"/>
        <v>0</v>
      </c>
      <c r="T688" s="835">
        <f>'Раздел 1'!R715</f>
        <v>0</v>
      </c>
      <c r="U688" s="836">
        <v>0</v>
      </c>
      <c r="V688" s="837">
        <f t="shared" si="32"/>
        <v>0</v>
      </c>
      <c r="W688" s="838"/>
      <c r="X688" s="839"/>
      <c r="Y688" s="840"/>
    </row>
    <row r="689" spans="1:25" s="841" customFormat="1" ht="24.75" customHeight="1" x14ac:dyDescent="0.25">
      <c r="A689" s="842" t="str">
        <f>'Раздел 1'!C716</f>
        <v>925</v>
      </c>
      <c r="B689" s="827" t="str">
        <f>'Раздел 1'!D716</f>
        <v>07</v>
      </c>
      <c r="C689" s="827" t="str">
        <f>'Раздел 1'!E716</f>
        <v>02</v>
      </c>
      <c r="D689" s="827" t="str">
        <f>'Раздел 1'!F716</f>
        <v>02</v>
      </c>
      <c r="E689" s="827" t="str">
        <f>'Раздел 1'!G716</f>
        <v>1</v>
      </c>
      <c r="F689" s="827" t="str">
        <f>'Раздел 1'!H716</f>
        <v>E1</v>
      </c>
      <c r="G689" s="827" t="str">
        <f>'Раздел 1'!I716</f>
        <v>51690</v>
      </c>
      <c r="H689" s="828" t="str">
        <f>'Раздел 1'!J716</f>
        <v>244</v>
      </c>
      <c r="I689" s="829" t="str">
        <f>'Раздел 1'!K716</f>
        <v>345.00.00</v>
      </c>
      <c r="J689" s="829" t="str">
        <f>'Раздел 1'!L716</f>
        <v>000</v>
      </c>
      <c r="K689" s="829" t="str">
        <f>'Раздел 1'!M716</f>
        <v>00.00.00</v>
      </c>
      <c r="L689" s="829" t="str">
        <f>'Раздел 1'!N716</f>
        <v>020.00.0006</v>
      </c>
      <c r="M689" s="829" t="str">
        <f>'Раздел 1'!O716</f>
        <v>60.01.00</v>
      </c>
      <c r="N689" s="832">
        <f>'Раздел 1'!P716</f>
        <v>0</v>
      </c>
      <c r="O689" s="830">
        <v>0</v>
      </c>
      <c r="P689" s="831">
        <f t="shared" si="30"/>
        <v>0</v>
      </c>
      <c r="Q689" s="832">
        <f>'Раздел 1'!Q716</f>
        <v>0</v>
      </c>
      <c r="R689" s="833">
        <v>0</v>
      </c>
      <c r="S689" s="834">
        <f t="shared" si="31"/>
        <v>0</v>
      </c>
      <c r="T689" s="835">
        <f>'Раздел 1'!R716</f>
        <v>0</v>
      </c>
      <c r="U689" s="836">
        <v>0</v>
      </c>
      <c r="V689" s="837">
        <f t="shared" si="32"/>
        <v>0</v>
      </c>
      <c r="W689" s="838"/>
      <c r="X689" s="839"/>
      <c r="Y689" s="840"/>
    </row>
    <row r="690" spans="1:25" s="841" customFormat="1" ht="24.75" customHeight="1" x14ac:dyDescent="0.25">
      <c r="A690" s="842" t="str">
        <f>'Раздел 1'!C717</f>
        <v>925</v>
      </c>
      <c r="B690" s="827" t="str">
        <f>'Раздел 1'!D717</f>
        <v>07</v>
      </c>
      <c r="C690" s="827" t="str">
        <f>'Раздел 1'!E717</f>
        <v>02</v>
      </c>
      <c r="D690" s="827">
        <f>'Раздел 1'!F717</f>
        <v>0</v>
      </c>
      <c r="E690" s="827">
        <f>'Раздел 1'!G717</f>
        <v>0</v>
      </c>
      <c r="F690" s="827">
        <f>'Раздел 1'!H717</f>
        <v>0</v>
      </c>
      <c r="G690" s="827">
        <f>'Раздел 1'!I717</f>
        <v>0</v>
      </c>
      <c r="H690" s="828" t="str">
        <f>'Раздел 1'!J717</f>
        <v>244</v>
      </c>
      <c r="I690" s="829" t="str">
        <f>'Раздел 1'!K717</f>
        <v>345.00.00</v>
      </c>
      <c r="J690" s="829" t="str">
        <f>'Раздел 1'!L717</f>
        <v>000</v>
      </c>
      <c r="K690" s="829" t="str">
        <f>'Раздел 1'!M717</f>
        <v>00.00.00</v>
      </c>
      <c r="L690" s="829" t="str">
        <f>'Раздел 1'!N717</f>
        <v>020.00.0018</v>
      </c>
      <c r="M690" s="829" t="str">
        <f>'Раздел 1'!O717</f>
        <v>60.01.00</v>
      </c>
      <c r="N690" s="832">
        <f>'Раздел 1'!P717</f>
        <v>0</v>
      </c>
      <c r="O690" s="830">
        <v>0</v>
      </c>
      <c r="P690" s="831">
        <f t="shared" si="30"/>
        <v>0</v>
      </c>
      <c r="Q690" s="832">
        <f>'Раздел 1'!Q717</f>
        <v>0</v>
      </c>
      <c r="R690" s="833">
        <v>0</v>
      </c>
      <c r="S690" s="834">
        <f t="shared" si="31"/>
        <v>0</v>
      </c>
      <c r="T690" s="835">
        <f>'Раздел 1'!R717</f>
        <v>0</v>
      </c>
      <c r="U690" s="836">
        <v>0</v>
      </c>
      <c r="V690" s="837">
        <f t="shared" si="32"/>
        <v>0</v>
      </c>
      <c r="W690" s="838"/>
      <c r="X690" s="839"/>
      <c r="Y690" s="840"/>
    </row>
    <row r="691" spans="1:25" s="841" customFormat="1" ht="24.75" customHeight="1" x14ac:dyDescent="0.25">
      <c r="A691" s="842" t="str">
        <f>'Раздел 1'!C718</f>
        <v>925</v>
      </c>
      <c r="B691" s="827" t="str">
        <f>'Раздел 1'!D718</f>
        <v>07</v>
      </c>
      <c r="C691" s="827" t="str">
        <f>'Раздел 1'!E718</f>
        <v>02</v>
      </c>
      <c r="D691" s="827">
        <f>'Раздел 1'!F718</f>
        <v>0</v>
      </c>
      <c r="E691" s="827">
        <f>'Раздел 1'!G718</f>
        <v>0</v>
      </c>
      <c r="F691" s="827">
        <f>'Раздел 1'!H718</f>
        <v>0</v>
      </c>
      <c r="G691" s="827">
        <f>'Раздел 1'!I718</f>
        <v>0</v>
      </c>
      <c r="H691" s="828" t="str">
        <f>'Раздел 1'!J718</f>
        <v>244</v>
      </c>
      <c r="I691" s="829" t="str">
        <f>'Раздел 1'!K718</f>
        <v>345.00.00</v>
      </c>
      <c r="J691" s="829" t="str">
        <f>'Раздел 1'!L718</f>
        <v>000</v>
      </c>
      <c r="K691" s="829" t="str">
        <f>'Раздел 1'!M718</f>
        <v>00.00.00</v>
      </c>
      <c r="L691" s="829" t="str">
        <f>'Раздел 1'!N718</f>
        <v>020.00.ХХХ</v>
      </c>
      <c r="M691" s="829" t="str">
        <f>'Раздел 1'!O718</f>
        <v>60.01.00</v>
      </c>
      <c r="N691" s="832">
        <f>'Раздел 1'!P718</f>
        <v>0</v>
      </c>
      <c r="O691" s="830">
        <v>0</v>
      </c>
      <c r="P691" s="831">
        <f t="shared" si="30"/>
        <v>0</v>
      </c>
      <c r="Q691" s="832">
        <f>'Раздел 1'!Q718</f>
        <v>0</v>
      </c>
      <c r="R691" s="833">
        <v>0</v>
      </c>
      <c r="S691" s="834">
        <f t="shared" si="31"/>
        <v>0</v>
      </c>
      <c r="T691" s="835">
        <f>'Раздел 1'!R718</f>
        <v>0</v>
      </c>
      <c r="U691" s="836">
        <v>0</v>
      </c>
      <c r="V691" s="837">
        <f t="shared" si="32"/>
        <v>0</v>
      </c>
      <c r="W691" s="838"/>
      <c r="X691" s="839"/>
      <c r="Y691" s="840"/>
    </row>
    <row r="692" spans="1:25" s="841" customFormat="1" ht="24.75" customHeight="1" x14ac:dyDescent="0.25">
      <c r="A692" s="842" t="str">
        <f>'Раздел 1'!C719</f>
        <v>925</v>
      </c>
      <c r="B692" s="827" t="str">
        <f>'Раздел 1'!D719</f>
        <v>07</v>
      </c>
      <c r="C692" s="827" t="str">
        <f>'Раздел 1'!E719</f>
        <v>02</v>
      </c>
      <c r="D692" s="827">
        <f>'Раздел 1'!F719</f>
        <v>0</v>
      </c>
      <c r="E692" s="827">
        <f>'Раздел 1'!G719</f>
        <v>0</v>
      </c>
      <c r="F692" s="827">
        <f>'Раздел 1'!H719</f>
        <v>0</v>
      </c>
      <c r="G692" s="827">
        <f>'Раздел 1'!I719</f>
        <v>0</v>
      </c>
      <c r="H692" s="828" t="str">
        <f>'Раздел 1'!J719</f>
        <v>244</v>
      </c>
      <c r="I692" s="829" t="str">
        <f>'Раздел 1'!K719</f>
        <v>345.00.00</v>
      </c>
      <c r="J692" s="829" t="str">
        <f>'Раздел 1'!L719</f>
        <v>000</v>
      </c>
      <c r="K692" s="829" t="str">
        <f>'Раздел 1'!M719</f>
        <v>00.00.00</v>
      </c>
      <c r="L692" s="829" t="str">
        <f>'Раздел 1'!N719</f>
        <v>020.00.ХХХ</v>
      </c>
      <c r="M692" s="829" t="str">
        <f>'Раздел 1'!O719</f>
        <v>60.01.00</v>
      </c>
      <c r="N692" s="832">
        <f>'Раздел 1'!P719</f>
        <v>0</v>
      </c>
      <c r="O692" s="830">
        <v>0</v>
      </c>
      <c r="P692" s="831">
        <f t="shared" si="30"/>
        <v>0</v>
      </c>
      <c r="Q692" s="832">
        <f>'Раздел 1'!Q719</f>
        <v>0</v>
      </c>
      <c r="R692" s="833">
        <v>0</v>
      </c>
      <c r="S692" s="834">
        <f t="shared" si="31"/>
        <v>0</v>
      </c>
      <c r="T692" s="835">
        <f>'Раздел 1'!R719</f>
        <v>0</v>
      </c>
      <c r="U692" s="836">
        <v>0</v>
      </c>
      <c r="V692" s="837">
        <f t="shared" si="32"/>
        <v>0</v>
      </c>
      <c r="W692" s="838"/>
      <c r="X692" s="839"/>
      <c r="Y692" s="840"/>
    </row>
    <row r="693" spans="1:25" s="841" customFormat="1" ht="24.75" customHeight="1" x14ac:dyDescent="0.25">
      <c r="A693" s="842" t="str">
        <f>'Раздел 1'!C720</f>
        <v>925</v>
      </c>
      <c r="B693" s="827" t="str">
        <f>'Раздел 1'!D720</f>
        <v>07</v>
      </c>
      <c r="C693" s="827" t="str">
        <f>'Раздел 1'!E720</f>
        <v>02</v>
      </c>
      <c r="D693" s="827">
        <f>'Раздел 1'!F720</f>
        <v>0</v>
      </c>
      <c r="E693" s="827">
        <f>'Раздел 1'!G720</f>
        <v>0</v>
      </c>
      <c r="F693" s="827">
        <f>'Раздел 1'!H720</f>
        <v>0</v>
      </c>
      <c r="G693" s="827">
        <f>'Раздел 1'!I720</f>
        <v>0</v>
      </c>
      <c r="H693" s="828" t="str">
        <f>'Раздел 1'!J720</f>
        <v>244</v>
      </c>
      <c r="I693" s="829" t="str">
        <f>'Раздел 1'!K720</f>
        <v>345.00.00</v>
      </c>
      <c r="J693" s="829" t="str">
        <f>'Раздел 1'!L720</f>
        <v>000</v>
      </c>
      <c r="K693" s="829" t="str">
        <f>'Раздел 1'!M720</f>
        <v>00.00.00</v>
      </c>
      <c r="L693" s="829" t="str">
        <f>'Раздел 1'!N720</f>
        <v>020.00.ХХХ</v>
      </c>
      <c r="M693" s="829" t="str">
        <f>'Раздел 1'!O720</f>
        <v>60.01.00</v>
      </c>
      <c r="N693" s="832">
        <f>'Раздел 1'!P720</f>
        <v>0</v>
      </c>
      <c r="O693" s="830">
        <v>0</v>
      </c>
      <c r="P693" s="831">
        <f t="shared" si="30"/>
        <v>0</v>
      </c>
      <c r="Q693" s="832">
        <f>'Раздел 1'!Q720</f>
        <v>0</v>
      </c>
      <c r="R693" s="833">
        <v>0</v>
      </c>
      <c r="S693" s="834">
        <f t="shared" si="31"/>
        <v>0</v>
      </c>
      <c r="T693" s="835">
        <f>'Раздел 1'!R720</f>
        <v>0</v>
      </c>
      <c r="U693" s="836">
        <v>0</v>
      </c>
      <c r="V693" s="837">
        <f t="shared" si="32"/>
        <v>0</v>
      </c>
      <c r="W693" s="838"/>
      <c r="X693" s="839"/>
      <c r="Y693" s="840"/>
    </row>
    <row r="694" spans="1:25" s="841" customFormat="1" ht="24.75" customHeight="1" x14ac:dyDescent="0.25">
      <c r="A694" s="842" t="str">
        <f>'Раздел 1'!C721</f>
        <v>925</v>
      </c>
      <c r="B694" s="827" t="str">
        <f>'Раздел 1'!D721</f>
        <v>07</v>
      </c>
      <c r="C694" s="827" t="str">
        <f>'Раздел 1'!E721</f>
        <v>02</v>
      </c>
      <c r="D694" s="827">
        <f>'Раздел 1'!F721</f>
        <v>0</v>
      </c>
      <c r="E694" s="827">
        <f>'Раздел 1'!G721</f>
        <v>0</v>
      </c>
      <c r="F694" s="827">
        <f>'Раздел 1'!H721</f>
        <v>0</v>
      </c>
      <c r="G694" s="827">
        <f>'Раздел 1'!I721</f>
        <v>0</v>
      </c>
      <c r="H694" s="828" t="str">
        <f>'Раздел 1'!J721</f>
        <v>244</v>
      </c>
      <c r="I694" s="829" t="str">
        <f>'Раздел 1'!K721</f>
        <v>345.00.00</v>
      </c>
      <c r="J694" s="829" t="str">
        <f>'Раздел 1'!L721</f>
        <v>000</v>
      </c>
      <c r="K694" s="829" t="str">
        <f>'Раздел 1'!M721</f>
        <v>00.00.00</v>
      </c>
      <c r="L694" s="829" t="str">
        <f>'Раздел 1'!N721</f>
        <v>020.00.ХХХ</v>
      </c>
      <c r="M694" s="829" t="str">
        <f>'Раздел 1'!O721</f>
        <v>60.01.00</v>
      </c>
      <c r="N694" s="832">
        <f>'Раздел 1'!P721</f>
        <v>0</v>
      </c>
      <c r="O694" s="830">
        <v>0</v>
      </c>
      <c r="P694" s="831">
        <f t="shared" si="30"/>
        <v>0</v>
      </c>
      <c r="Q694" s="832">
        <f>'Раздел 1'!Q721</f>
        <v>0</v>
      </c>
      <c r="R694" s="833">
        <v>0</v>
      </c>
      <c r="S694" s="834">
        <f t="shared" si="31"/>
        <v>0</v>
      </c>
      <c r="T694" s="835">
        <f>'Раздел 1'!R721</f>
        <v>0</v>
      </c>
      <c r="U694" s="836">
        <v>0</v>
      </c>
      <c r="V694" s="837">
        <f t="shared" si="32"/>
        <v>0</v>
      </c>
      <c r="W694" s="838"/>
      <c r="X694" s="839"/>
      <c r="Y694" s="840"/>
    </row>
    <row r="695" spans="1:25" s="841" customFormat="1" ht="24.75" customHeight="1" x14ac:dyDescent="0.25">
      <c r="A695" s="842" t="str">
        <f>'Раздел 1'!C722</f>
        <v>925</v>
      </c>
      <c r="B695" s="827" t="str">
        <f>'Раздел 1'!D722</f>
        <v>07</v>
      </c>
      <c r="C695" s="827" t="str">
        <f>'Раздел 1'!E722</f>
        <v>02</v>
      </c>
      <c r="D695" s="827">
        <f>'Раздел 1'!F722</f>
        <v>0</v>
      </c>
      <c r="E695" s="827">
        <f>'Раздел 1'!G722</f>
        <v>0</v>
      </c>
      <c r="F695" s="827">
        <f>'Раздел 1'!H722</f>
        <v>0</v>
      </c>
      <c r="G695" s="827">
        <f>'Раздел 1'!I722</f>
        <v>0</v>
      </c>
      <c r="H695" s="828" t="str">
        <f>'Раздел 1'!J722</f>
        <v>244</v>
      </c>
      <c r="I695" s="829" t="str">
        <f>'Раздел 1'!K722</f>
        <v>345.00.00</v>
      </c>
      <c r="J695" s="829" t="str">
        <f>'Раздел 1'!L722</f>
        <v>000</v>
      </c>
      <c r="K695" s="829" t="str">
        <f>'Раздел 1'!M722</f>
        <v>00.00.00</v>
      </c>
      <c r="L695" s="829" t="str">
        <f>'Раздел 1'!N722</f>
        <v>200.Х.ХХХ</v>
      </c>
      <c r="M695" s="829" t="str">
        <f>'Раздел 1'!O722</f>
        <v>60.01.00</v>
      </c>
      <c r="N695" s="832">
        <f>'Раздел 1'!P722</f>
        <v>0</v>
      </c>
      <c r="O695" s="830">
        <v>0</v>
      </c>
      <c r="P695" s="831">
        <f t="shared" si="30"/>
        <v>0</v>
      </c>
      <c r="Q695" s="832">
        <f>'Раздел 1'!Q722</f>
        <v>0</v>
      </c>
      <c r="R695" s="833">
        <v>0</v>
      </c>
      <c r="S695" s="834">
        <f t="shared" si="31"/>
        <v>0</v>
      </c>
      <c r="T695" s="835">
        <f>'Раздел 1'!R722</f>
        <v>0</v>
      </c>
      <c r="U695" s="836">
        <v>0</v>
      </c>
      <c r="V695" s="837">
        <f t="shared" si="32"/>
        <v>0</v>
      </c>
      <c r="W695" s="838"/>
      <c r="X695" s="839"/>
      <c r="Y695" s="840"/>
    </row>
    <row r="696" spans="1:25" s="841" customFormat="1" ht="24.75" customHeight="1" x14ac:dyDescent="0.25">
      <c r="A696" s="842" t="str">
        <f>'Раздел 1'!C723</f>
        <v>925</v>
      </c>
      <c r="B696" s="827" t="str">
        <f>'Раздел 1'!D723</f>
        <v>07</v>
      </c>
      <c r="C696" s="827" t="str">
        <f>'Раздел 1'!E723</f>
        <v>02</v>
      </c>
      <c r="D696" s="827">
        <f>'Раздел 1'!F723</f>
        <v>0</v>
      </c>
      <c r="E696" s="827">
        <f>'Раздел 1'!G723</f>
        <v>0</v>
      </c>
      <c r="F696" s="827">
        <f>'Раздел 1'!H723</f>
        <v>0</v>
      </c>
      <c r="G696" s="827">
        <f>'Раздел 1'!I723</f>
        <v>0</v>
      </c>
      <c r="H696" s="828" t="str">
        <f>'Раздел 1'!J723</f>
        <v>244</v>
      </c>
      <c r="I696" s="829" t="str">
        <f>'Раздел 1'!K723</f>
        <v>345.00.00</v>
      </c>
      <c r="J696" s="829" t="str">
        <f>'Раздел 1'!L723</f>
        <v>000</v>
      </c>
      <c r="K696" s="829" t="str">
        <f>'Раздел 1'!M723</f>
        <v>00.00.00</v>
      </c>
      <c r="L696" s="829" t="str">
        <f>'Раздел 1'!N723</f>
        <v>200.Х.ХХХ</v>
      </c>
      <c r="M696" s="829" t="str">
        <f>'Раздел 1'!O723</f>
        <v>60.03.00</v>
      </c>
      <c r="N696" s="832">
        <f>'Раздел 1'!P723</f>
        <v>0</v>
      </c>
      <c r="O696" s="830">
        <v>0</v>
      </c>
      <c r="P696" s="831">
        <f t="shared" si="30"/>
        <v>0</v>
      </c>
      <c r="Q696" s="832">
        <f>'Раздел 1'!Q723</f>
        <v>0</v>
      </c>
      <c r="R696" s="833">
        <v>0</v>
      </c>
      <c r="S696" s="834">
        <f t="shared" si="31"/>
        <v>0</v>
      </c>
      <c r="T696" s="835">
        <f>'Раздел 1'!R723</f>
        <v>0</v>
      </c>
      <c r="U696" s="836">
        <v>0</v>
      </c>
      <c r="V696" s="837">
        <f t="shared" si="32"/>
        <v>0</v>
      </c>
      <c r="W696" s="838"/>
      <c r="X696" s="839"/>
      <c r="Y696" s="840"/>
    </row>
    <row r="697" spans="1:25" s="841" customFormat="1" ht="24.75" customHeight="1" x14ac:dyDescent="0.25">
      <c r="A697" s="842" t="str">
        <f>'Раздел 1'!C724</f>
        <v>925</v>
      </c>
      <c r="B697" s="827" t="str">
        <f>'Раздел 1'!D724</f>
        <v>07</v>
      </c>
      <c r="C697" s="827" t="str">
        <f>'Раздел 1'!E724</f>
        <v>02</v>
      </c>
      <c r="D697" s="827" t="str">
        <f>'Раздел 1'!F724</f>
        <v>02</v>
      </c>
      <c r="E697" s="827" t="str">
        <f>'Раздел 1'!G724</f>
        <v>1</v>
      </c>
      <c r="F697" s="827" t="str">
        <f>'Раздел 1'!H724</f>
        <v>E1</v>
      </c>
      <c r="G697" s="827" t="str">
        <f>'Раздел 1'!I724</f>
        <v>51690</v>
      </c>
      <c r="H697" s="828" t="str">
        <f>'Раздел 1'!J724</f>
        <v>244</v>
      </c>
      <c r="I697" s="829" t="str">
        <f>'Раздел 1'!K724</f>
        <v>345.00.00</v>
      </c>
      <c r="J697" s="829" t="str">
        <f>'Раздел 1'!L724</f>
        <v>000</v>
      </c>
      <c r="K697" s="829" t="str">
        <f>'Раздел 1'!M724</f>
        <v>00.00.00</v>
      </c>
      <c r="L697" s="829" t="str">
        <f>'Раздел 1'!N724</f>
        <v>500.02.0002</v>
      </c>
      <c r="M697" s="829" t="str">
        <f>'Раздел 1'!O724</f>
        <v>60.02.00</v>
      </c>
      <c r="N697" s="832">
        <f>'Раздел 1'!P724</f>
        <v>0</v>
      </c>
      <c r="O697" s="830">
        <v>0</v>
      </c>
      <c r="P697" s="831">
        <f t="shared" si="30"/>
        <v>0</v>
      </c>
      <c r="Q697" s="832">
        <f>'Раздел 1'!Q724</f>
        <v>0</v>
      </c>
      <c r="R697" s="833">
        <v>0</v>
      </c>
      <c r="S697" s="834">
        <f t="shared" si="31"/>
        <v>0</v>
      </c>
      <c r="T697" s="835">
        <f>'Раздел 1'!R724</f>
        <v>0</v>
      </c>
      <c r="U697" s="836">
        <v>0</v>
      </c>
      <c r="V697" s="837">
        <f t="shared" si="32"/>
        <v>0</v>
      </c>
      <c r="W697" s="838"/>
      <c r="X697" s="839"/>
      <c r="Y697" s="840"/>
    </row>
    <row r="698" spans="1:25" s="841" customFormat="1" ht="24.75" customHeight="1" x14ac:dyDescent="0.25">
      <c r="A698" s="842" t="str">
        <f>'Раздел 1'!C725</f>
        <v>925</v>
      </c>
      <c r="B698" s="827" t="str">
        <f>'Раздел 1'!D725</f>
        <v>07</v>
      </c>
      <c r="C698" s="827" t="str">
        <f>'Раздел 1'!E725</f>
        <v>02</v>
      </c>
      <c r="D698" s="827" t="str">
        <f>'Раздел 1'!F725</f>
        <v>02</v>
      </c>
      <c r="E698" s="827" t="str">
        <f>'Раздел 1'!G725</f>
        <v>1</v>
      </c>
      <c r="F698" s="827" t="str">
        <f>'Раздел 1'!H725</f>
        <v>E1</v>
      </c>
      <c r="G698" s="827" t="str">
        <f>'Раздел 1'!I725</f>
        <v>51690</v>
      </c>
      <c r="H698" s="828" t="str">
        <f>'Раздел 1'!J725</f>
        <v>244</v>
      </c>
      <c r="I698" s="829" t="str">
        <f>'Раздел 1'!K725</f>
        <v>345.00.00</v>
      </c>
      <c r="J698" s="829" t="str">
        <f>'Раздел 1'!L725</f>
        <v>000</v>
      </c>
      <c r="K698" s="829" t="str">
        <f>'Раздел 1'!M725</f>
        <v>00.00.00</v>
      </c>
      <c r="L698" s="829" t="str">
        <f>'Раздел 1'!N725</f>
        <v>500.02.0002</v>
      </c>
      <c r="M698" s="829" t="str">
        <f>'Раздел 1'!O725</f>
        <v>60.03.00</v>
      </c>
      <c r="N698" s="832">
        <f>'Раздел 1'!P725</f>
        <v>0</v>
      </c>
      <c r="O698" s="830">
        <v>0</v>
      </c>
      <c r="P698" s="831">
        <f t="shared" si="30"/>
        <v>0</v>
      </c>
      <c r="Q698" s="832">
        <f>'Раздел 1'!Q725</f>
        <v>0</v>
      </c>
      <c r="R698" s="833">
        <v>0</v>
      </c>
      <c r="S698" s="834">
        <f t="shared" si="31"/>
        <v>0</v>
      </c>
      <c r="T698" s="835">
        <f>'Раздел 1'!R725</f>
        <v>0</v>
      </c>
      <c r="U698" s="836">
        <v>0</v>
      </c>
      <c r="V698" s="837">
        <f t="shared" si="32"/>
        <v>0</v>
      </c>
      <c r="W698" s="838"/>
      <c r="X698" s="839"/>
      <c r="Y698" s="840"/>
    </row>
    <row r="699" spans="1:25" s="841" customFormat="1" ht="24.75" customHeight="1" x14ac:dyDescent="0.25">
      <c r="A699" s="842" t="str">
        <f>'Раздел 1'!C726</f>
        <v>925</v>
      </c>
      <c r="B699" s="827" t="str">
        <f>'Раздел 1'!D726</f>
        <v>07</v>
      </c>
      <c r="C699" s="827" t="str">
        <f>'Раздел 1'!E726</f>
        <v>02</v>
      </c>
      <c r="D699" s="827">
        <f>'Раздел 1'!F726</f>
        <v>0</v>
      </c>
      <c r="E699" s="827">
        <f>'Раздел 1'!G726</f>
        <v>0</v>
      </c>
      <c r="F699" s="827">
        <f>'Раздел 1'!H726</f>
        <v>0</v>
      </c>
      <c r="G699" s="827">
        <f>'Раздел 1'!I726</f>
        <v>0</v>
      </c>
      <c r="H699" s="828" t="str">
        <f>'Раздел 1'!J726</f>
        <v>244</v>
      </c>
      <c r="I699" s="829" t="str">
        <f>'Раздел 1'!K726</f>
        <v>345.00.00</v>
      </c>
      <c r="J699" s="829" t="str">
        <f>'Раздел 1'!L726</f>
        <v>000</v>
      </c>
      <c r="K699" s="829" t="str">
        <f>'Раздел 1'!M726</f>
        <v>00.00.00</v>
      </c>
      <c r="L699" s="829" t="str">
        <f>'Раздел 1'!N726</f>
        <v>500.02.0004</v>
      </c>
      <c r="M699" s="829" t="str">
        <f>'Раздел 1'!O726</f>
        <v>60.03.00</v>
      </c>
      <c r="N699" s="832">
        <f>'Раздел 1'!P726</f>
        <v>0</v>
      </c>
      <c r="O699" s="830">
        <v>0</v>
      </c>
      <c r="P699" s="831">
        <f t="shared" si="30"/>
        <v>0</v>
      </c>
      <c r="Q699" s="832">
        <f>'Раздел 1'!Q726</f>
        <v>0</v>
      </c>
      <c r="R699" s="833">
        <v>0</v>
      </c>
      <c r="S699" s="834">
        <f t="shared" si="31"/>
        <v>0</v>
      </c>
      <c r="T699" s="835">
        <f>'Раздел 1'!R726</f>
        <v>0</v>
      </c>
      <c r="U699" s="836">
        <v>0</v>
      </c>
      <c r="V699" s="837">
        <f t="shared" si="32"/>
        <v>0</v>
      </c>
      <c r="W699" s="838"/>
      <c r="X699" s="839"/>
      <c r="Y699" s="840"/>
    </row>
    <row r="700" spans="1:25" s="841" customFormat="1" ht="24.75" customHeight="1" x14ac:dyDescent="0.25">
      <c r="A700" s="842" t="str">
        <f>'Раздел 1'!C727</f>
        <v>925</v>
      </c>
      <c r="B700" s="827" t="str">
        <f>'Раздел 1'!D727</f>
        <v>07</v>
      </c>
      <c r="C700" s="827" t="str">
        <f>'Раздел 1'!E727</f>
        <v>02</v>
      </c>
      <c r="D700" s="827">
        <f>'Раздел 1'!F727</f>
        <v>0</v>
      </c>
      <c r="E700" s="827">
        <f>'Раздел 1'!G727</f>
        <v>0</v>
      </c>
      <c r="F700" s="827">
        <f>'Раздел 1'!H727</f>
        <v>0</v>
      </c>
      <c r="G700" s="827">
        <f>'Раздел 1'!I727</f>
        <v>0</v>
      </c>
      <c r="H700" s="828" t="str">
        <f>'Раздел 1'!J727</f>
        <v>244</v>
      </c>
      <c r="I700" s="829" t="str">
        <f>'Раздел 1'!K727</f>
        <v>345.00.00</v>
      </c>
      <c r="J700" s="829" t="str">
        <f>'Раздел 1'!L727</f>
        <v>000</v>
      </c>
      <c r="K700" s="829" t="str">
        <f>'Раздел 1'!M727</f>
        <v>00.00.00</v>
      </c>
      <c r="L700" s="829" t="str">
        <f>'Раздел 1'!N727</f>
        <v>500.02.ХХХ</v>
      </c>
      <c r="M700" s="829" t="str">
        <f>'Раздел 1'!O727</f>
        <v>60.03.00</v>
      </c>
      <c r="N700" s="832">
        <f>'Раздел 1'!P727</f>
        <v>0</v>
      </c>
      <c r="O700" s="830">
        <v>0</v>
      </c>
      <c r="P700" s="831">
        <f t="shared" si="30"/>
        <v>0</v>
      </c>
      <c r="Q700" s="832">
        <f>'Раздел 1'!Q727</f>
        <v>0</v>
      </c>
      <c r="R700" s="833">
        <v>0</v>
      </c>
      <c r="S700" s="834">
        <f t="shared" si="31"/>
        <v>0</v>
      </c>
      <c r="T700" s="835">
        <f>'Раздел 1'!R727</f>
        <v>0</v>
      </c>
      <c r="U700" s="836">
        <v>0</v>
      </c>
      <c r="V700" s="837">
        <f t="shared" si="32"/>
        <v>0</v>
      </c>
      <c r="W700" s="838"/>
      <c r="X700" s="839"/>
      <c r="Y700" s="840"/>
    </row>
    <row r="701" spans="1:25" s="841" customFormat="1" ht="24.75" customHeight="1" x14ac:dyDescent="0.25">
      <c r="A701" s="842" t="str">
        <f>'Раздел 1'!C728</f>
        <v>925</v>
      </c>
      <c r="B701" s="827" t="str">
        <f>'Раздел 1'!D728</f>
        <v>07</v>
      </c>
      <c r="C701" s="827" t="str">
        <f>'Раздел 1'!E728</f>
        <v>02</v>
      </c>
      <c r="D701" s="827">
        <f>'Раздел 1'!F728</f>
        <v>0</v>
      </c>
      <c r="E701" s="827">
        <f>'Раздел 1'!G728</f>
        <v>0</v>
      </c>
      <c r="F701" s="827">
        <f>'Раздел 1'!H728</f>
        <v>0</v>
      </c>
      <c r="G701" s="827">
        <f>'Раздел 1'!I728</f>
        <v>0</v>
      </c>
      <c r="H701" s="828" t="str">
        <f>'Раздел 1'!J728</f>
        <v>244</v>
      </c>
      <c r="I701" s="829" t="str">
        <f>'Раздел 1'!K728</f>
        <v>345.00.00</v>
      </c>
      <c r="J701" s="829" t="str">
        <f>'Раздел 1'!L728</f>
        <v>000</v>
      </c>
      <c r="K701" s="829" t="str">
        <f>'Раздел 1'!M728</f>
        <v>00.00.00</v>
      </c>
      <c r="L701" s="829" t="str">
        <f>'Раздел 1'!N728</f>
        <v>500.02.ХХХ</v>
      </c>
      <c r="M701" s="829" t="str">
        <f>'Раздел 1'!O728</f>
        <v>60.03.00</v>
      </c>
      <c r="N701" s="832">
        <f>'Раздел 1'!P728</f>
        <v>0</v>
      </c>
      <c r="O701" s="830">
        <v>0</v>
      </c>
      <c r="P701" s="831">
        <f t="shared" si="30"/>
        <v>0</v>
      </c>
      <c r="Q701" s="832">
        <f>'Раздел 1'!Q728</f>
        <v>0</v>
      </c>
      <c r="R701" s="833">
        <v>0</v>
      </c>
      <c r="S701" s="834">
        <f t="shared" si="31"/>
        <v>0</v>
      </c>
      <c r="T701" s="835">
        <f>'Раздел 1'!R728</f>
        <v>0</v>
      </c>
      <c r="U701" s="836">
        <v>0</v>
      </c>
      <c r="V701" s="837">
        <f t="shared" si="32"/>
        <v>0</v>
      </c>
      <c r="W701" s="838"/>
      <c r="X701" s="839"/>
      <c r="Y701" s="840"/>
    </row>
    <row r="702" spans="1:25" s="841" customFormat="1" ht="24.75" customHeight="1" x14ac:dyDescent="0.25">
      <c r="A702" s="842" t="str">
        <f>'Раздел 1'!C729</f>
        <v>925</v>
      </c>
      <c r="B702" s="827" t="str">
        <f>'Раздел 1'!D729</f>
        <v>07</v>
      </c>
      <c r="C702" s="827" t="str">
        <f>'Раздел 1'!E729</f>
        <v>02</v>
      </c>
      <c r="D702" s="827">
        <f>'Раздел 1'!F729</f>
        <v>0</v>
      </c>
      <c r="E702" s="827">
        <f>'Раздел 1'!G729</f>
        <v>0</v>
      </c>
      <c r="F702" s="827">
        <f>'Раздел 1'!H729</f>
        <v>0</v>
      </c>
      <c r="G702" s="827">
        <f>'Раздел 1'!I729</f>
        <v>0</v>
      </c>
      <c r="H702" s="828" t="str">
        <f>'Раздел 1'!J729</f>
        <v>244</v>
      </c>
      <c r="I702" s="829" t="str">
        <f>'Раздел 1'!K729</f>
        <v>345.00.00</v>
      </c>
      <c r="J702" s="829" t="str">
        <f>'Раздел 1'!L729</f>
        <v>000</v>
      </c>
      <c r="K702" s="829" t="str">
        <f>'Раздел 1'!M729</f>
        <v>00.00.00</v>
      </c>
      <c r="L702" s="829" t="str">
        <f>'Раздел 1'!N729</f>
        <v>500.02.ХХХ</v>
      </c>
      <c r="M702" s="829" t="str">
        <f>'Раздел 1'!O729</f>
        <v>60.03.00</v>
      </c>
      <c r="N702" s="832">
        <f>'Раздел 1'!P729</f>
        <v>0</v>
      </c>
      <c r="O702" s="830">
        <v>0</v>
      </c>
      <c r="P702" s="831">
        <f t="shared" si="30"/>
        <v>0</v>
      </c>
      <c r="Q702" s="832">
        <f>'Раздел 1'!Q729</f>
        <v>0</v>
      </c>
      <c r="R702" s="833">
        <v>0</v>
      </c>
      <c r="S702" s="834">
        <f t="shared" si="31"/>
        <v>0</v>
      </c>
      <c r="T702" s="835">
        <f>'Раздел 1'!R729</f>
        <v>0</v>
      </c>
      <c r="U702" s="836">
        <v>0</v>
      </c>
      <c r="V702" s="837">
        <f t="shared" si="32"/>
        <v>0</v>
      </c>
      <c r="W702" s="838"/>
      <c r="X702" s="839"/>
      <c r="Y702" s="840"/>
    </row>
    <row r="703" spans="1:25" s="841" customFormat="1" ht="24.75" customHeight="1" x14ac:dyDescent="0.25">
      <c r="A703" s="842" t="str">
        <f>'Раздел 1'!C730</f>
        <v>925</v>
      </c>
      <c r="B703" s="827" t="str">
        <f>'Раздел 1'!D730</f>
        <v>07</v>
      </c>
      <c r="C703" s="827" t="str">
        <f>'Раздел 1'!E730</f>
        <v>02</v>
      </c>
      <c r="D703" s="827">
        <f>'Раздел 1'!F730</f>
        <v>0</v>
      </c>
      <c r="E703" s="827">
        <f>'Раздел 1'!G730</f>
        <v>0</v>
      </c>
      <c r="F703" s="827">
        <f>'Раздел 1'!H730</f>
        <v>0</v>
      </c>
      <c r="G703" s="827">
        <f>'Раздел 1'!I730</f>
        <v>0</v>
      </c>
      <c r="H703" s="828" t="str">
        <f>'Раздел 1'!J730</f>
        <v>244</v>
      </c>
      <c r="I703" s="829" t="str">
        <f>'Раздел 1'!K730</f>
        <v>345.00.00</v>
      </c>
      <c r="J703" s="829" t="str">
        <f>'Раздел 1'!L730</f>
        <v>000</v>
      </c>
      <c r="K703" s="829" t="str">
        <f>'Раздел 1'!M730</f>
        <v>00.00.00</v>
      </c>
      <c r="L703" s="829" t="str">
        <f>'Раздел 1'!N730</f>
        <v>500.03.ХХХ</v>
      </c>
      <c r="M703" s="829" t="str">
        <f>'Раздел 1'!O730</f>
        <v>60.03.00</v>
      </c>
      <c r="N703" s="832">
        <f>'Раздел 1'!P730</f>
        <v>0</v>
      </c>
      <c r="O703" s="830">
        <v>0</v>
      </c>
      <c r="P703" s="831">
        <f t="shared" si="30"/>
        <v>0</v>
      </c>
      <c r="Q703" s="832">
        <f>'Раздел 1'!Q730</f>
        <v>0</v>
      </c>
      <c r="R703" s="833">
        <v>0</v>
      </c>
      <c r="S703" s="834">
        <f t="shared" si="31"/>
        <v>0</v>
      </c>
      <c r="T703" s="835">
        <f>'Раздел 1'!R730</f>
        <v>0</v>
      </c>
      <c r="U703" s="836">
        <v>0</v>
      </c>
      <c r="V703" s="837">
        <f t="shared" si="32"/>
        <v>0</v>
      </c>
      <c r="W703" s="838"/>
      <c r="X703" s="839"/>
      <c r="Y703" s="840"/>
    </row>
    <row r="704" spans="1:25" s="841" customFormat="1" ht="24.75" customHeight="1" x14ac:dyDescent="0.25">
      <c r="A704" s="842" t="str">
        <f>'Раздел 1'!C731</f>
        <v>925</v>
      </c>
      <c r="B704" s="827" t="str">
        <f>'Раздел 1'!D731</f>
        <v>07</v>
      </c>
      <c r="C704" s="827" t="str">
        <f>'Раздел 1'!E731</f>
        <v>02</v>
      </c>
      <c r="D704" s="827">
        <f>'Раздел 1'!F731</f>
        <v>0</v>
      </c>
      <c r="E704" s="827">
        <f>'Раздел 1'!G731</f>
        <v>0</v>
      </c>
      <c r="F704" s="827">
        <f>'Раздел 1'!H731</f>
        <v>0</v>
      </c>
      <c r="G704" s="827">
        <f>'Раздел 1'!I731</f>
        <v>0</v>
      </c>
      <c r="H704" s="828" t="str">
        <f>'Раздел 1'!J731</f>
        <v>244</v>
      </c>
      <c r="I704" s="829" t="str">
        <f>'Раздел 1'!K731</f>
        <v>345.00.00</v>
      </c>
      <c r="J704" s="829" t="str">
        <f>'Раздел 1'!L731</f>
        <v>000</v>
      </c>
      <c r="K704" s="829" t="str">
        <f>'Раздел 1'!M731</f>
        <v>00.00.00</v>
      </c>
      <c r="L704" s="829" t="str">
        <f>'Раздел 1'!N731</f>
        <v>500.03.ХХХ</v>
      </c>
      <c r="M704" s="829" t="str">
        <f>'Раздел 1'!O731</f>
        <v>60.03.00</v>
      </c>
      <c r="N704" s="832">
        <f>'Раздел 1'!P731</f>
        <v>0</v>
      </c>
      <c r="O704" s="830">
        <v>0</v>
      </c>
      <c r="P704" s="831">
        <f t="shared" si="30"/>
        <v>0</v>
      </c>
      <c r="Q704" s="832">
        <f>'Раздел 1'!Q731</f>
        <v>0</v>
      </c>
      <c r="R704" s="833">
        <v>0</v>
      </c>
      <c r="S704" s="834">
        <f t="shared" si="31"/>
        <v>0</v>
      </c>
      <c r="T704" s="835">
        <f>'Раздел 1'!R731</f>
        <v>0</v>
      </c>
      <c r="U704" s="836">
        <v>0</v>
      </c>
      <c r="V704" s="837">
        <f t="shared" si="32"/>
        <v>0</v>
      </c>
      <c r="W704" s="838"/>
      <c r="X704" s="839"/>
      <c r="Y704" s="840"/>
    </row>
    <row r="705" spans="1:25" s="841" customFormat="1" ht="24.75" customHeight="1" x14ac:dyDescent="0.25">
      <c r="A705" s="842" t="str">
        <f>'Раздел 1'!C732</f>
        <v>925</v>
      </c>
      <c r="B705" s="827" t="str">
        <f>'Раздел 1'!D732</f>
        <v>07</v>
      </c>
      <c r="C705" s="827" t="str">
        <f>'Раздел 1'!E732</f>
        <v>02</v>
      </c>
      <c r="D705" s="827">
        <f>'Раздел 1'!F732</f>
        <v>0</v>
      </c>
      <c r="E705" s="827">
        <f>'Раздел 1'!G732</f>
        <v>0</v>
      </c>
      <c r="F705" s="827">
        <f>'Раздел 1'!H732</f>
        <v>0</v>
      </c>
      <c r="G705" s="827">
        <f>'Раздел 1'!I732</f>
        <v>0</v>
      </c>
      <c r="H705" s="828" t="str">
        <f>'Раздел 1'!J732</f>
        <v>244</v>
      </c>
      <c r="I705" s="829" t="str">
        <f>'Раздел 1'!K732</f>
        <v>345.00.00</v>
      </c>
      <c r="J705" s="829" t="str">
        <f>'Раздел 1'!L732</f>
        <v>000</v>
      </c>
      <c r="K705" s="829" t="str">
        <f>'Раздел 1'!M732</f>
        <v>00.00.00</v>
      </c>
      <c r="L705" s="829" t="str">
        <f>'Раздел 1'!N732</f>
        <v>500.03.ХХХ</v>
      </c>
      <c r="M705" s="829" t="str">
        <f>'Раздел 1'!O732</f>
        <v>60.03.00</v>
      </c>
      <c r="N705" s="832">
        <f>'Раздел 1'!P732</f>
        <v>0</v>
      </c>
      <c r="O705" s="830">
        <v>0</v>
      </c>
      <c r="P705" s="831">
        <f t="shared" si="30"/>
        <v>0</v>
      </c>
      <c r="Q705" s="832">
        <f>'Раздел 1'!Q732</f>
        <v>0</v>
      </c>
      <c r="R705" s="833">
        <v>0</v>
      </c>
      <c r="S705" s="834">
        <f t="shared" si="31"/>
        <v>0</v>
      </c>
      <c r="T705" s="835">
        <f>'Раздел 1'!R732</f>
        <v>0</v>
      </c>
      <c r="U705" s="836">
        <v>0</v>
      </c>
      <c r="V705" s="837">
        <f t="shared" si="32"/>
        <v>0</v>
      </c>
      <c r="W705" s="838"/>
      <c r="X705" s="839"/>
      <c r="Y705" s="840"/>
    </row>
    <row r="706" spans="1:25" s="841" customFormat="1" ht="24.75" customHeight="1" x14ac:dyDescent="0.25">
      <c r="A706" s="842" t="str">
        <f>'Раздел 1'!C733</f>
        <v>925</v>
      </c>
      <c r="B706" s="827" t="str">
        <f>'Раздел 1'!D733</f>
        <v>07</v>
      </c>
      <c r="C706" s="827" t="str">
        <f>'Раздел 1'!E733</f>
        <v>02</v>
      </c>
      <c r="D706" s="827" t="str">
        <f>'Раздел 1'!F733</f>
        <v>02</v>
      </c>
      <c r="E706" s="827" t="str">
        <f>'Раздел 1'!G733</f>
        <v>1</v>
      </c>
      <c r="F706" s="827" t="str">
        <f>'Раздел 1'!H733</f>
        <v>02</v>
      </c>
      <c r="G706" s="827" t="str">
        <f>'Раздел 1'!I733</f>
        <v>00590</v>
      </c>
      <c r="H706" s="828" t="str">
        <f>'Раздел 1'!J733</f>
        <v>244</v>
      </c>
      <c r="I706" s="829" t="str">
        <f>'Раздел 1'!K733</f>
        <v>346.00.00</v>
      </c>
      <c r="J706" s="829" t="str">
        <f>'Раздел 1'!L733</f>
        <v>000</v>
      </c>
      <c r="K706" s="829" t="str">
        <f>'Раздел 1'!M733</f>
        <v>00.00.00</v>
      </c>
      <c r="L706" s="829" t="str">
        <f>'Раздел 1'!N733</f>
        <v>х</v>
      </c>
      <c r="M706" s="829" t="str">
        <f>'Раздел 1'!O733</f>
        <v>20.00.02</v>
      </c>
      <c r="N706" s="832">
        <f>'Раздел 1'!P733</f>
        <v>1368</v>
      </c>
      <c r="O706" s="830">
        <v>1368</v>
      </c>
      <c r="P706" s="831">
        <f t="shared" si="30"/>
        <v>0</v>
      </c>
      <c r="Q706" s="832">
        <f>'Раздел 1'!Q733</f>
        <v>0</v>
      </c>
      <c r="R706" s="833">
        <v>0</v>
      </c>
      <c r="S706" s="834">
        <f t="shared" si="31"/>
        <v>0</v>
      </c>
      <c r="T706" s="835">
        <f>'Раздел 1'!R733</f>
        <v>0</v>
      </c>
      <c r="U706" s="836">
        <v>0</v>
      </c>
      <c r="V706" s="837">
        <f t="shared" si="32"/>
        <v>0</v>
      </c>
      <c r="W706" s="838"/>
      <c r="X706" s="839"/>
      <c r="Y706" s="840"/>
    </row>
    <row r="707" spans="1:25" s="841" customFormat="1" ht="24.75" customHeight="1" x14ac:dyDescent="0.25">
      <c r="A707" s="842" t="str">
        <f>'Раздел 1'!C734</f>
        <v>925</v>
      </c>
      <c r="B707" s="827" t="str">
        <f>'Раздел 1'!D734</f>
        <v>07</v>
      </c>
      <c r="C707" s="827" t="str">
        <f>'Раздел 1'!E734</f>
        <v>02</v>
      </c>
      <c r="D707" s="827" t="str">
        <f>'Раздел 1'!F734</f>
        <v>02</v>
      </c>
      <c r="E707" s="827" t="str">
        <f>'Раздел 1'!G734</f>
        <v>1</v>
      </c>
      <c r="F707" s="827" t="str">
        <f>'Раздел 1'!H734</f>
        <v>02</v>
      </c>
      <c r="G707" s="827" t="str">
        <f>'Раздел 1'!I734</f>
        <v>00590</v>
      </c>
      <c r="H707" s="828" t="str">
        <f>'Раздел 1'!J734</f>
        <v>244</v>
      </c>
      <c r="I707" s="829" t="str">
        <f>'Раздел 1'!K734</f>
        <v>346.00.00</v>
      </c>
      <c r="J707" s="829" t="str">
        <f>'Раздел 1'!L734</f>
        <v>001</v>
      </c>
      <c r="K707" s="829" t="str">
        <f>'Раздел 1'!M734</f>
        <v>00.00.00</v>
      </c>
      <c r="L707" s="829" t="str">
        <f>'Раздел 1'!N734</f>
        <v>х</v>
      </c>
      <c r="M707" s="829" t="str">
        <f>'Раздел 1'!O734</f>
        <v>20.00.02</v>
      </c>
      <c r="N707" s="832">
        <f>'Раздел 1'!P734</f>
        <v>0</v>
      </c>
      <c r="O707" s="830">
        <v>0</v>
      </c>
      <c r="P707" s="831">
        <f t="shared" si="30"/>
        <v>0</v>
      </c>
      <c r="Q707" s="832">
        <f>'Раздел 1'!Q734</f>
        <v>0</v>
      </c>
      <c r="R707" s="833">
        <v>0</v>
      </c>
      <c r="S707" s="834">
        <f t="shared" si="31"/>
        <v>0</v>
      </c>
      <c r="T707" s="835">
        <f>'Раздел 1'!R734</f>
        <v>0</v>
      </c>
      <c r="U707" s="836">
        <v>0</v>
      </c>
      <c r="V707" s="837">
        <f t="shared" si="32"/>
        <v>0</v>
      </c>
      <c r="W707" s="838"/>
      <c r="X707" s="839"/>
      <c r="Y707" s="840"/>
    </row>
    <row r="708" spans="1:25" s="841" customFormat="1" ht="24.75" customHeight="1" x14ac:dyDescent="0.25">
      <c r="A708" s="842" t="str">
        <f>'Раздел 1'!C735</f>
        <v>925</v>
      </c>
      <c r="B708" s="827" t="str">
        <f>'Раздел 1'!D735</f>
        <v>07</v>
      </c>
      <c r="C708" s="827" t="str">
        <f>'Раздел 1'!E735</f>
        <v>02</v>
      </c>
      <c r="D708" s="827" t="str">
        <f>'Раздел 1'!F735</f>
        <v>02</v>
      </c>
      <c r="E708" s="827" t="str">
        <f>'Раздел 1'!G735</f>
        <v>1</v>
      </c>
      <c r="F708" s="827" t="str">
        <f>'Раздел 1'!H735</f>
        <v>02</v>
      </c>
      <c r="G708" s="827" t="str">
        <f>'Раздел 1'!I735</f>
        <v>00590</v>
      </c>
      <c r="H708" s="828" t="str">
        <f>'Раздел 1'!J735</f>
        <v>244</v>
      </c>
      <c r="I708" s="829" t="str">
        <f>'Раздел 1'!K735</f>
        <v>346.00.00</v>
      </c>
      <c r="J708" s="829" t="str">
        <f>'Раздел 1'!L735</f>
        <v>000</v>
      </c>
      <c r="K708" s="829" t="str">
        <f>'Раздел 1'!M735</f>
        <v>00.00.00</v>
      </c>
      <c r="L708" s="829" t="str">
        <f>'Раздел 1'!N735</f>
        <v>х</v>
      </c>
      <c r="M708" s="829" t="str">
        <f>'Раздел 1'!O735</f>
        <v>20.00.03</v>
      </c>
      <c r="N708" s="832">
        <f>'Раздел 1'!P735</f>
        <v>0</v>
      </c>
      <c r="O708" s="830">
        <v>0</v>
      </c>
      <c r="P708" s="831">
        <f t="shared" si="30"/>
        <v>0</v>
      </c>
      <c r="Q708" s="832">
        <f>'Раздел 1'!Q735</f>
        <v>0</v>
      </c>
      <c r="R708" s="833">
        <v>0</v>
      </c>
      <c r="S708" s="834">
        <f t="shared" si="31"/>
        <v>0</v>
      </c>
      <c r="T708" s="835">
        <f>'Раздел 1'!R735</f>
        <v>0</v>
      </c>
      <c r="U708" s="836">
        <v>0</v>
      </c>
      <c r="V708" s="837">
        <f t="shared" si="32"/>
        <v>0</v>
      </c>
      <c r="W708" s="838"/>
      <c r="X708" s="839"/>
      <c r="Y708" s="840"/>
    </row>
    <row r="709" spans="1:25" s="841" customFormat="1" ht="24.75" customHeight="1" x14ac:dyDescent="0.25">
      <c r="A709" s="842" t="str">
        <f>'Раздел 1'!C736</f>
        <v>925</v>
      </c>
      <c r="B709" s="827" t="str">
        <f>'Раздел 1'!D736</f>
        <v>07</v>
      </c>
      <c r="C709" s="827" t="str">
        <f>'Раздел 1'!E736</f>
        <v>02</v>
      </c>
      <c r="D709" s="827" t="str">
        <f>'Раздел 1'!F736</f>
        <v>02</v>
      </c>
      <c r="E709" s="827" t="str">
        <f>'Раздел 1'!G736</f>
        <v>1</v>
      </c>
      <c r="F709" s="827" t="str">
        <f>'Раздел 1'!H736</f>
        <v>02</v>
      </c>
      <c r="G709" s="827" t="str">
        <f>'Раздел 1'!I736</f>
        <v>00590</v>
      </c>
      <c r="H709" s="828" t="str">
        <f>'Раздел 1'!J736</f>
        <v>244</v>
      </c>
      <c r="I709" s="829" t="str">
        <f>'Раздел 1'!K736</f>
        <v>346.00.00</v>
      </c>
      <c r="J709" s="829" t="str">
        <f>'Раздел 1'!L736</f>
        <v>000</v>
      </c>
      <c r="K709" s="829" t="str">
        <f>'Раздел 1'!M736</f>
        <v>00.00.00</v>
      </c>
      <c r="L709" s="829" t="str">
        <f>'Раздел 1'!N736</f>
        <v>х</v>
      </c>
      <c r="M709" s="829" t="str">
        <f>'Раздел 1'!O736</f>
        <v>20.00.04</v>
      </c>
      <c r="N709" s="832">
        <f>'Раздел 1'!P736</f>
        <v>0</v>
      </c>
      <c r="O709" s="830">
        <v>0</v>
      </c>
      <c r="P709" s="831">
        <f t="shared" si="30"/>
        <v>0</v>
      </c>
      <c r="Q709" s="832">
        <f>'Раздел 1'!Q736</f>
        <v>0</v>
      </c>
      <c r="R709" s="833">
        <v>0</v>
      </c>
      <c r="S709" s="834">
        <f t="shared" si="31"/>
        <v>0</v>
      </c>
      <c r="T709" s="835">
        <f>'Раздел 1'!R736</f>
        <v>0</v>
      </c>
      <c r="U709" s="836">
        <v>0</v>
      </c>
      <c r="V709" s="837">
        <f t="shared" si="32"/>
        <v>0</v>
      </c>
      <c r="W709" s="838"/>
      <c r="X709" s="839"/>
      <c r="Y709" s="840"/>
    </row>
    <row r="710" spans="1:25" s="841" customFormat="1" ht="24.75" customHeight="1" x14ac:dyDescent="0.25">
      <c r="A710" s="842" t="str">
        <f>'Раздел 1'!C737</f>
        <v>925</v>
      </c>
      <c r="B710" s="827" t="str">
        <f>'Раздел 1'!D737</f>
        <v>07</v>
      </c>
      <c r="C710" s="827" t="str">
        <f>'Раздел 1'!E737</f>
        <v>02</v>
      </c>
      <c r="D710" s="827" t="str">
        <f>'Раздел 1'!F737</f>
        <v>02</v>
      </c>
      <c r="E710" s="827" t="str">
        <f>'Раздел 1'!G737</f>
        <v>1</v>
      </c>
      <c r="F710" s="827" t="str">
        <f>'Раздел 1'!H737</f>
        <v>02</v>
      </c>
      <c r="G710" s="827" t="str">
        <f>'Раздел 1'!I737</f>
        <v>00590</v>
      </c>
      <c r="H710" s="828" t="str">
        <f>'Раздел 1'!J737</f>
        <v>244</v>
      </c>
      <c r="I710" s="829" t="str">
        <f>'Раздел 1'!K737</f>
        <v>346.00.00</v>
      </c>
      <c r="J710" s="829" t="str">
        <f>'Раздел 1'!L737</f>
        <v>000</v>
      </c>
      <c r="K710" s="829" t="str">
        <f>'Раздел 1'!M737</f>
        <v>00.00.00</v>
      </c>
      <c r="L710" s="829" t="str">
        <f>'Раздел 1'!N737</f>
        <v>001.99.0001</v>
      </c>
      <c r="M710" s="829" t="str">
        <f>'Раздел 1'!O737</f>
        <v>50.01.00</v>
      </c>
      <c r="N710" s="832">
        <f>'Раздел 1'!P737</f>
        <v>9213.42</v>
      </c>
      <c r="O710" s="830">
        <v>9213.42</v>
      </c>
      <c r="P710" s="831">
        <f t="shared" si="30"/>
        <v>0</v>
      </c>
      <c r="Q710" s="832">
        <f>'Раздел 1'!Q737</f>
        <v>0</v>
      </c>
      <c r="R710" s="833">
        <v>0</v>
      </c>
      <c r="S710" s="834">
        <f t="shared" si="31"/>
        <v>0</v>
      </c>
      <c r="T710" s="835">
        <f>'Раздел 1'!R737</f>
        <v>0</v>
      </c>
      <c r="U710" s="836">
        <v>0</v>
      </c>
      <c r="V710" s="837">
        <f t="shared" si="32"/>
        <v>0</v>
      </c>
      <c r="W710" s="838"/>
      <c r="X710" s="839"/>
      <c r="Y710" s="840"/>
    </row>
    <row r="711" spans="1:25" s="841" customFormat="1" ht="24.75" customHeight="1" x14ac:dyDescent="0.25">
      <c r="A711" s="842" t="str">
        <f>'Раздел 1'!C738</f>
        <v>925</v>
      </c>
      <c r="B711" s="827" t="str">
        <f>'Раздел 1'!D738</f>
        <v>07</v>
      </c>
      <c r="C711" s="827" t="str">
        <f>'Раздел 1'!E738</f>
        <v>02</v>
      </c>
      <c r="D711" s="827" t="str">
        <f>'Раздел 1'!F738</f>
        <v>02</v>
      </c>
      <c r="E711" s="827" t="str">
        <f>'Раздел 1'!G738</f>
        <v>1</v>
      </c>
      <c r="F711" s="827" t="str">
        <f>'Раздел 1'!H738</f>
        <v>02</v>
      </c>
      <c r="G711" s="827" t="str">
        <f>'Раздел 1'!I738</f>
        <v>00590</v>
      </c>
      <c r="H711" s="828" t="str">
        <f>'Раздел 1'!J738</f>
        <v>244</v>
      </c>
      <c r="I711" s="829" t="str">
        <f>'Раздел 1'!K738</f>
        <v>346.00.00</v>
      </c>
      <c r="J711" s="829" t="str">
        <f>'Раздел 1'!L738</f>
        <v>001</v>
      </c>
      <c r="K711" s="829" t="str">
        <f>'Раздел 1'!M738</f>
        <v>00.00.00</v>
      </c>
      <c r="L711" s="829" t="str">
        <f>'Раздел 1'!N738</f>
        <v>х</v>
      </c>
      <c r="M711" s="829" t="str">
        <f>'Раздел 1'!O738</f>
        <v>50.01.00</v>
      </c>
      <c r="N711" s="832">
        <f>'Раздел 1'!P738</f>
        <v>0</v>
      </c>
      <c r="O711" s="830">
        <v>0</v>
      </c>
      <c r="P711" s="831">
        <f t="shared" si="30"/>
        <v>0</v>
      </c>
      <c r="Q711" s="832">
        <f>'Раздел 1'!Q738</f>
        <v>0</v>
      </c>
      <c r="R711" s="833">
        <v>0</v>
      </c>
      <c r="S711" s="834">
        <f t="shared" si="31"/>
        <v>0</v>
      </c>
      <c r="T711" s="835">
        <f>'Раздел 1'!R738</f>
        <v>0</v>
      </c>
      <c r="U711" s="836">
        <v>0</v>
      </c>
      <c r="V711" s="837">
        <f t="shared" si="32"/>
        <v>0</v>
      </c>
      <c r="W711" s="838"/>
      <c r="X711" s="839"/>
      <c r="Y711" s="840"/>
    </row>
    <row r="712" spans="1:25" s="841" customFormat="1" ht="24.75" customHeight="1" x14ac:dyDescent="0.25">
      <c r="A712" s="842" t="str">
        <f>'Раздел 1'!C739</f>
        <v>925</v>
      </c>
      <c r="B712" s="827" t="str">
        <f>'Раздел 1'!D739</f>
        <v>07</v>
      </c>
      <c r="C712" s="827" t="str">
        <f>'Раздел 1'!E739</f>
        <v>02</v>
      </c>
      <c r="D712" s="827" t="str">
        <f>'Раздел 1'!F739</f>
        <v>02</v>
      </c>
      <c r="E712" s="827" t="str">
        <f>'Раздел 1'!G739</f>
        <v>1</v>
      </c>
      <c r="F712" s="827" t="str">
        <f>'Раздел 1'!H739</f>
        <v>02</v>
      </c>
      <c r="G712" s="827" t="str">
        <f>'Раздел 1'!I739</f>
        <v>60860</v>
      </c>
      <c r="H712" s="828" t="str">
        <f>'Раздел 1'!J739</f>
        <v>244</v>
      </c>
      <c r="I712" s="829" t="str">
        <f>'Раздел 1'!K739</f>
        <v>346.00.00</v>
      </c>
      <c r="J712" s="829" t="str">
        <f>'Раздел 1'!L739</f>
        <v>000</v>
      </c>
      <c r="K712" s="829" t="str">
        <f>'Раздел 1'!M739</f>
        <v>00.00.00</v>
      </c>
      <c r="L712" s="829" t="str">
        <f>'Раздел 1'!N739</f>
        <v>001.07.0002</v>
      </c>
      <c r="M712" s="829" t="str">
        <f>'Раздел 1'!O739</f>
        <v>50.03.00</v>
      </c>
      <c r="N712" s="832">
        <f>'Раздел 1'!P739</f>
        <v>45200</v>
      </c>
      <c r="O712" s="830">
        <v>45200</v>
      </c>
      <c r="P712" s="831">
        <f t="shared" si="30"/>
        <v>0</v>
      </c>
      <c r="Q712" s="832">
        <f>'Раздел 1'!Q739</f>
        <v>35500</v>
      </c>
      <c r="R712" s="833">
        <v>35500</v>
      </c>
      <c r="S712" s="834">
        <f t="shared" si="31"/>
        <v>0</v>
      </c>
      <c r="T712" s="835">
        <f>'Раздел 1'!R739</f>
        <v>35500</v>
      </c>
      <c r="U712" s="836">
        <v>35500</v>
      </c>
      <c r="V712" s="837">
        <f t="shared" si="32"/>
        <v>0</v>
      </c>
      <c r="W712" s="838"/>
      <c r="X712" s="839"/>
      <c r="Y712" s="840"/>
    </row>
    <row r="713" spans="1:25" s="841" customFormat="1" ht="24.75" customHeight="1" x14ac:dyDescent="0.25">
      <c r="A713" s="842" t="str">
        <f>'Раздел 1'!C740</f>
        <v>925</v>
      </c>
      <c r="B713" s="827" t="str">
        <f>'Раздел 1'!D740</f>
        <v>07</v>
      </c>
      <c r="C713" s="827" t="str">
        <f>'Раздел 1'!E740</f>
        <v>02</v>
      </c>
      <c r="D713" s="827" t="str">
        <f>'Раздел 1'!F740</f>
        <v>02</v>
      </c>
      <c r="E713" s="827" t="str">
        <f>'Раздел 1'!G740</f>
        <v>1</v>
      </c>
      <c r="F713" s="827" t="str">
        <f>'Раздел 1'!H740</f>
        <v>02</v>
      </c>
      <c r="G713" s="827" t="str">
        <f>'Раздел 1'!I740</f>
        <v>60860</v>
      </c>
      <c r="H713" s="828" t="str">
        <f>'Раздел 1'!J740</f>
        <v>244</v>
      </c>
      <c r="I713" s="829" t="str">
        <f>'Раздел 1'!K740</f>
        <v>346.00.00</v>
      </c>
      <c r="J713" s="829" t="str">
        <f>'Раздел 1'!L740</f>
        <v>001</v>
      </c>
      <c r="K713" s="829" t="str">
        <f>'Раздел 1'!M740</f>
        <v>00.00.00</v>
      </c>
      <c r="L713" s="829" t="str">
        <f>'Раздел 1'!N740</f>
        <v>х</v>
      </c>
      <c r="M713" s="829" t="str">
        <f>'Раздел 1'!O740</f>
        <v>50.03.00</v>
      </c>
      <c r="N713" s="832">
        <f>'Раздел 1'!P740</f>
        <v>0</v>
      </c>
      <c r="O713" s="830">
        <v>0</v>
      </c>
      <c r="P713" s="831">
        <f t="shared" si="30"/>
        <v>0</v>
      </c>
      <c r="Q713" s="832">
        <f>'Раздел 1'!Q740</f>
        <v>0</v>
      </c>
      <c r="R713" s="833">
        <v>0</v>
      </c>
      <c r="S713" s="834">
        <f t="shared" si="31"/>
        <v>0</v>
      </c>
      <c r="T713" s="835">
        <f>'Раздел 1'!R740</f>
        <v>0</v>
      </c>
      <c r="U713" s="836">
        <v>0</v>
      </c>
      <c r="V713" s="837">
        <f t="shared" si="32"/>
        <v>0</v>
      </c>
      <c r="W713" s="838"/>
      <c r="X713" s="839"/>
      <c r="Y713" s="840"/>
    </row>
    <row r="714" spans="1:25" s="841" customFormat="1" ht="24.75" customHeight="1" x14ac:dyDescent="0.25">
      <c r="A714" s="842" t="str">
        <f>'Раздел 1'!C741</f>
        <v>925</v>
      </c>
      <c r="B714" s="827" t="str">
        <f>'Раздел 1'!D741</f>
        <v>07</v>
      </c>
      <c r="C714" s="827" t="str">
        <f>'Раздел 1'!E741</f>
        <v>02</v>
      </c>
      <c r="D714" s="827" t="str">
        <f>'Раздел 1'!F741</f>
        <v>02</v>
      </c>
      <c r="E714" s="827" t="str">
        <f>'Раздел 1'!G741</f>
        <v>1</v>
      </c>
      <c r="F714" s="827" t="str">
        <f>'Раздел 1'!H741</f>
        <v>02</v>
      </c>
      <c r="G714" s="827" t="str">
        <f>'Раздел 1'!I741</f>
        <v>62980</v>
      </c>
      <c r="H714" s="828" t="str">
        <f>'Раздел 1'!J741</f>
        <v>244</v>
      </c>
      <c r="I714" s="829" t="str">
        <f>'Раздел 1'!K741</f>
        <v>346.00.00</v>
      </c>
      <c r="J714" s="829" t="str">
        <f>'Раздел 1'!L741</f>
        <v>000</v>
      </c>
      <c r="K714" s="829" t="str">
        <f>'Раздел 1'!M741</f>
        <v>00.00.00</v>
      </c>
      <c r="L714" s="829" t="str">
        <f>'Раздел 1'!N741</f>
        <v>005.00.0000</v>
      </c>
      <c r="M714" s="829" t="str">
        <f>'Раздел 1'!O741</f>
        <v>60.03.00</v>
      </c>
      <c r="N714" s="832">
        <f>'Раздел 1'!P741</f>
        <v>0</v>
      </c>
      <c r="O714" s="830">
        <v>0</v>
      </c>
      <c r="P714" s="831">
        <f t="shared" ref="P714:P777" si="33">N714-O714</f>
        <v>0</v>
      </c>
      <c r="Q714" s="832">
        <f>'Раздел 1'!Q741</f>
        <v>0</v>
      </c>
      <c r="R714" s="833">
        <v>0</v>
      </c>
      <c r="S714" s="834">
        <f t="shared" ref="S714:S777" si="34">Q714-R714</f>
        <v>0</v>
      </c>
      <c r="T714" s="835">
        <f>'Раздел 1'!R741</f>
        <v>0</v>
      </c>
      <c r="U714" s="836">
        <v>0</v>
      </c>
      <c r="V714" s="837">
        <f t="shared" ref="V714:V777" si="35">T714-U714</f>
        <v>0</v>
      </c>
      <c r="W714" s="838"/>
      <c r="X714" s="839"/>
      <c r="Y714" s="840"/>
    </row>
    <row r="715" spans="1:25" s="841" customFormat="1" ht="24.75" customHeight="1" x14ac:dyDescent="0.25">
      <c r="A715" s="842" t="str">
        <f>'Раздел 1'!C742</f>
        <v>925</v>
      </c>
      <c r="B715" s="827" t="str">
        <f>'Раздел 1'!D742</f>
        <v>07</v>
      </c>
      <c r="C715" s="827" t="str">
        <f>'Раздел 1'!E742</f>
        <v>02</v>
      </c>
      <c r="D715" s="827">
        <f>'Раздел 1'!F742</f>
        <v>0</v>
      </c>
      <c r="E715" s="827">
        <f>'Раздел 1'!G742</f>
        <v>0</v>
      </c>
      <c r="F715" s="827">
        <f>'Раздел 1'!H742</f>
        <v>0</v>
      </c>
      <c r="G715" s="827">
        <f>'Раздел 1'!I742</f>
        <v>0</v>
      </c>
      <c r="H715" s="828" t="str">
        <f>'Раздел 1'!J742</f>
        <v>244</v>
      </c>
      <c r="I715" s="829" t="str">
        <f>'Раздел 1'!K742</f>
        <v>346.00.00</v>
      </c>
      <c r="J715" s="829" t="str">
        <f>'Раздел 1'!L742</f>
        <v>000</v>
      </c>
      <c r="K715" s="829" t="str">
        <f>'Раздел 1'!M742</f>
        <v>00.00.00</v>
      </c>
      <c r="L715" s="829" t="str">
        <f>'Раздел 1'!N742</f>
        <v>008.01.ХХХ</v>
      </c>
      <c r="M715" s="829" t="str">
        <f>'Раздел 1'!O742</f>
        <v>60.01.00</v>
      </c>
      <c r="N715" s="832">
        <f>'Раздел 1'!P742</f>
        <v>0</v>
      </c>
      <c r="O715" s="830">
        <v>0</v>
      </c>
      <c r="P715" s="831">
        <f t="shared" si="33"/>
        <v>0</v>
      </c>
      <c r="Q715" s="832">
        <f>'Раздел 1'!Q742</f>
        <v>0</v>
      </c>
      <c r="R715" s="833">
        <v>0</v>
      </c>
      <c r="S715" s="834">
        <f t="shared" si="34"/>
        <v>0</v>
      </c>
      <c r="T715" s="835">
        <f>'Раздел 1'!R742</f>
        <v>0</v>
      </c>
      <c r="U715" s="836">
        <v>0</v>
      </c>
      <c r="V715" s="837">
        <f t="shared" si="35"/>
        <v>0</v>
      </c>
      <c r="W715" s="838"/>
      <c r="X715" s="839"/>
      <c r="Y715" s="840"/>
    </row>
    <row r="716" spans="1:25" s="841" customFormat="1" ht="24.75" customHeight="1" x14ac:dyDescent="0.25">
      <c r="A716" s="842" t="str">
        <f>'Раздел 1'!C743</f>
        <v>925</v>
      </c>
      <c r="B716" s="827" t="str">
        <f>'Раздел 1'!D743</f>
        <v>07</v>
      </c>
      <c r="C716" s="827" t="str">
        <f>'Раздел 1'!E743</f>
        <v>02</v>
      </c>
      <c r="D716" s="827" t="str">
        <f>'Раздел 1'!F743</f>
        <v>02</v>
      </c>
      <c r="E716" s="827" t="str">
        <f>'Раздел 1'!G743</f>
        <v>1</v>
      </c>
      <c r="F716" s="827" t="str">
        <f>'Раздел 1'!H743</f>
        <v>E1</v>
      </c>
      <c r="G716" s="827" t="str">
        <f>'Раздел 1'!I743</f>
        <v>51690</v>
      </c>
      <c r="H716" s="828" t="str">
        <f>'Раздел 1'!J743</f>
        <v>244</v>
      </c>
      <c r="I716" s="829" t="str">
        <f>'Раздел 1'!K743</f>
        <v>346.00.00</v>
      </c>
      <c r="J716" s="829" t="str">
        <f>'Раздел 1'!L743</f>
        <v>000</v>
      </c>
      <c r="K716" s="829" t="str">
        <f>'Раздел 1'!M743</f>
        <v>00.00.00</v>
      </c>
      <c r="L716" s="829" t="str">
        <f>'Раздел 1'!N743</f>
        <v>020.00.0006</v>
      </c>
      <c r="M716" s="829" t="str">
        <f>'Раздел 1'!O743</f>
        <v>60.01.00</v>
      </c>
      <c r="N716" s="832">
        <f>'Раздел 1'!P743</f>
        <v>0</v>
      </c>
      <c r="O716" s="830">
        <v>0</v>
      </c>
      <c r="P716" s="831">
        <f t="shared" si="33"/>
        <v>0</v>
      </c>
      <c r="Q716" s="832">
        <f>'Раздел 1'!Q743</f>
        <v>0</v>
      </c>
      <c r="R716" s="833">
        <v>0</v>
      </c>
      <c r="S716" s="834">
        <f t="shared" si="34"/>
        <v>0</v>
      </c>
      <c r="T716" s="835">
        <f>'Раздел 1'!R743</f>
        <v>0</v>
      </c>
      <c r="U716" s="836">
        <v>0</v>
      </c>
      <c r="V716" s="837">
        <f t="shared" si="35"/>
        <v>0</v>
      </c>
      <c r="W716" s="838"/>
      <c r="X716" s="839"/>
      <c r="Y716" s="840"/>
    </row>
    <row r="717" spans="1:25" s="841" customFormat="1" ht="24.75" customHeight="1" x14ac:dyDescent="0.25">
      <c r="A717" s="842" t="str">
        <f>'Раздел 1'!C744</f>
        <v>925</v>
      </c>
      <c r="B717" s="827" t="str">
        <f>'Раздел 1'!D744</f>
        <v>07</v>
      </c>
      <c r="C717" s="827" t="str">
        <f>'Раздел 1'!E744</f>
        <v>02</v>
      </c>
      <c r="D717" s="827" t="str">
        <f>'Раздел 1'!F744</f>
        <v>02</v>
      </c>
      <c r="E717" s="827" t="str">
        <f>'Раздел 1'!G744</f>
        <v>1</v>
      </c>
      <c r="F717" s="827" t="str">
        <f>'Раздел 1'!H744</f>
        <v>02</v>
      </c>
      <c r="G717" s="827" t="str">
        <f>'Раздел 1'!I744</f>
        <v>10210</v>
      </c>
      <c r="H717" s="828" t="str">
        <f>'Раздел 1'!J744</f>
        <v>244</v>
      </c>
      <c r="I717" s="829" t="str">
        <f>'Раздел 1'!K744</f>
        <v>346.00.00</v>
      </c>
      <c r="J717" s="829" t="str">
        <f>'Раздел 1'!L744</f>
        <v>000</v>
      </c>
      <c r="K717" s="829" t="str">
        <f>'Раздел 1'!M744</f>
        <v>00.00.00</v>
      </c>
      <c r="L717" s="829" t="str">
        <f>'Раздел 1'!N744</f>
        <v>020.00.0010</v>
      </c>
      <c r="M717" s="829" t="str">
        <f>'Раздел 1'!O744</f>
        <v>60.01.00</v>
      </c>
      <c r="N717" s="832">
        <f>'Раздел 1'!P744</f>
        <v>0</v>
      </c>
      <c r="O717" s="830">
        <v>0</v>
      </c>
      <c r="P717" s="831">
        <f t="shared" si="33"/>
        <v>0</v>
      </c>
      <c r="Q717" s="832">
        <f>'Раздел 1'!Q744</f>
        <v>0</v>
      </c>
      <c r="R717" s="833">
        <v>0</v>
      </c>
      <c r="S717" s="834">
        <f t="shared" si="34"/>
        <v>0</v>
      </c>
      <c r="T717" s="835">
        <f>'Раздел 1'!R744</f>
        <v>0</v>
      </c>
      <c r="U717" s="836">
        <v>0</v>
      </c>
      <c r="V717" s="837">
        <f t="shared" si="35"/>
        <v>0</v>
      </c>
      <c r="W717" s="838"/>
      <c r="X717" s="839"/>
      <c r="Y717" s="840"/>
    </row>
    <row r="718" spans="1:25" s="841" customFormat="1" ht="24.75" customHeight="1" x14ac:dyDescent="0.25">
      <c r="A718" s="842" t="str">
        <f>'Раздел 1'!C745</f>
        <v>925</v>
      </c>
      <c r="B718" s="827" t="str">
        <f>'Раздел 1'!D745</f>
        <v>07</v>
      </c>
      <c r="C718" s="827" t="str">
        <f>'Раздел 1'!E745</f>
        <v>02</v>
      </c>
      <c r="D718" s="827" t="str">
        <f>'Раздел 1'!F745</f>
        <v>02</v>
      </c>
      <c r="E718" s="827" t="str">
        <f>'Раздел 1'!G745</f>
        <v>1</v>
      </c>
      <c r="F718" s="827" t="str">
        <f>'Раздел 1'!H745</f>
        <v>02</v>
      </c>
      <c r="G718" s="827" t="str">
        <f>'Раздел 1'!I745</f>
        <v>10210</v>
      </c>
      <c r="H718" s="828" t="str">
        <f>'Раздел 1'!J745</f>
        <v>244</v>
      </c>
      <c r="I718" s="829" t="str">
        <f>'Раздел 1'!K745</f>
        <v>346.00.00</v>
      </c>
      <c r="J718" s="829" t="str">
        <f>'Раздел 1'!L745</f>
        <v>000</v>
      </c>
      <c r="K718" s="829" t="str">
        <f>'Раздел 1'!M745</f>
        <v>00.00.00</v>
      </c>
      <c r="L718" s="829" t="str">
        <f>'Раздел 1'!N745</f>
        <v>020.00.0011</v>
      </c>
      <c r="M718" s="829" t="str">
        <f>'Раздел 1'!O745</f>
        <v>60.01.00</v>
      </c>
      <c r="N718" s="832">
        <f>'Раздел 1'!P745</f>
        <v>0</v>
      </c>
      <c r="O718" s="830">
        <v>0</v>
      </c>
      <c r="P718" s="831">
        <f t="shared" si="33"/>
        <v>0</v>
      </c>
      <c r="Q718" s="832">
        <f>'Раздел 1'!Q745</f>
        <v>0</v>
      </c>
      <c r="R718" s="833">
        <v>0</v>
      </c>
      <c r="S718" s="834">
        <f t="shared" si="34"/>
        <v>0</v>
      </c>
      <c r="T718" s="835">
        <f>'Раздел 1'!R745</f>
        <v>0</v>
      </c>
      <c r="U718" s="836">
        <v>0</v>
      </c>
      <c r="V718" s="837">
        <f t="shared" si="35"/>
        <v>0</v>
      </c>
      <c r="W718" s="838"/>
      <c r="X718" s="839"/>
      <c r="Y718" s="840"/>
    </row>
    <row r="719" spans="1:25" s="841" customFormat="1" ht="24.75" customHeight="1" x14ac:dyDescent="0.25">
      <c r="A719" s="842" t="str">
        <f>'Раздел 1'!C746</f>
        <v>925</v>
      </c>
      <c r="B719" s="827" t="str">
        <f>'Раздел 1'!D746</f>
        <v>07</v>
      </c>
      <c r="C719" s="827" t="str">
        <f>'Раздел 1'!E746</f>
        <v>02</v>
      </c>
      <c r="D719" s="827">
        <f>'Раздел 1'!F746</f>
        <v>0</v>
      </c>
      <c r="E719" s="827">
        <f>'Раздел 1'!G746</f>
        <v>0</v>
      </c>
      <c r="F719" s="827">
        <f>'Раздел 1'!H746</f>
        <v>0</v>
      </c>
      <c r="G719" s="827">
        <f>'Раздел 1'!I746</f>
        <v>0</v>
      </c>
      <c r="H719" s="828" t="str">
        <f>'Раздел 1'!J746</f>
        <v>244</v>
      </c>
      <c r="I719" s="829" t="str">
        <f>'Раздел 1'!K746</f>
        <v>346.00.00</v>
      </c>
      <c r="J719" s="829" t="str">
        <f>'Раздел 1'!L746</f>
        <v>000</v>
      </c>
      <c r="K719" s="829" t="str">
        <f>'Раздел 1'!M746</f>
        <v>00.00.00</v>
      </c>
      <c r="L719" s="829" t="str">
        <f>'Раздел 1'!N746</f>
        <v>020.00.0018</v>
      </c>
      <c r="M719" s="829" t="str">
        <f>'Раздел 1'!O746</f>
        <v>60.01.00</v>
      </c>
      <c r="N719" s="832">
        <f>'Раздел 1'!P746</f>
        <v>0</v>
      </c>
      <c r="O719" s="830">
        <v>0</v>
      </c>
      <c r="P719" s="831">
        <f t="shared" si="33"/>
        <v>0</v>
      </c>
      <c r="Q719" s="832">
        <f>'Раздел 1'!Q746</f>
        <v>0</v>
      </c>
      <c r="R719" s="833">
        <v>0</v>
      </c>
      <c r="S719" s="834">
        <f t="shared" si="34"/>
        <v>0</v>
      </c>
      <c r="T719" s="835">
        <f>'Раздел 1'!R746</f>
        <v>0</v>
      </c>
      <c r="U719" s="836">
        <v>0</v>
      </c>
      <c r="V719" s="837">
        <f t="shared" si="35"/>
        <v>0</v>
      </c>
      <c r="W719" s="838"/>
      <c r="X719" s="839"/>
      <c r="Y719" s="840"/>
    </row>
    <row r="720" spans="1:25" s="841" customFormat="1" ht="24.75" customHeight="1" x14ac:dyDescent="0.25">
      <c r="A720" s="842" t="str">
        <f>'Раздел 1'!C747</f>
        <v>925</v>
      </c>
      <c r="B720" s="827" t="str">
        <f>'Раздел 1'!D747</f>
        <v>07</v>
      </c>
      <c r="C720" s="827" t="str">
        <f>'Раздел 1'!E747</f>
        <v>02</v>
      </c>
      <c r="D720" s="827">
        <f>'Раздел 1'!F747</f>
        <v>0</v>
      </c>
      <c r="E720" s="827">
        <f>'Раздел 1'!G747</f>
        <v>0</v>
      </c>
      <c r="F720" s="827">
        <f>'Раздел 1'!H747</f>
        <v>0</v>
      </c>
      <c r="G720" s="827">
        <f>'Раздел 1'!I747</f>
        <v>0</v>
      </c>
      <c r="H720" s="828" t="str">
        <f>'Раздел 1'!J747</f>
        <v>244</v>
      </c>
      <c r="I720" s="829" t="str">
        <f>'Раздел 1'!K747</f>
        <v>346.00.00</v>
      </c>
      <c r="J720" s="829" t="str">
        <f>'Раздел 1'!L747</f>
        <v>000</v>
      </c>
      <c r="K720" s="829" t="str">
        <f>'Раздел 1'!M747</f>
        <v>00.00.00</v>
      </c>
      <c r="L720" s="829" t="str">
        <f>'Раздел 1'!N747</f>
        <v>020.00.ХХХ</v>
      </c>
      <c r="M720" s="829" t="str">
        <f>'Раздел 1'!O747</f>
        <v>60.01.00</v>
      </c>
      <c r="N720" s="832">
        <f>'Раздел 1'!P747</f>
        <v>0</v>
      </c>
      <c r="O720" s="830">
        <v>0</v>
      </c>
      <c r="P720" s="831">
        <f t="shared" si="33"/>
        <v>0</v>
      </c>
      <c r="Q720" s="832">
        <f>'Раздел 1'!Q747</f>
        <v>0</v>
      </c>
      <c r="R720" s="833">
        <v>0</v>
      </c>
      <c r="S720" s="834">
        <f t="shared" si="34"/>
        <v>0</v>
      </c>
      <c r="T720" s="835">
        <f>'Раздел 1'!R747</f>
        <v>0</v>
      </c>
      <c r="U720" s="836">
        <v>0</v>
      </c>
      <c r="V720" s="837">
        <f t="shared" si="35"/>
        <v>0</v>
      </c>
      <c r="W720" s="838"/>
      <c r="X720" s="839"/>
      <c r="Y720" s="840"/>
    </row>
    <row r="721" spans="1:25" s="841" customFormat="1" ht="24.75" customHeight="1" x14ac:dyDescent="0.25">
      <c r="A721" s="842" t="str">
        <f>'Раздел 1'!C748</f>
        <v>925</v>
      </c>
      <c r="B721" s="827" t="str">
        <f>'Раздел 1'!D748</f>
        <v>07</v>
      </c>
      <c r="C721" s="827" t="str">
        <f>'Раздел 1'!E748</f>
        <v>02</v>
      </c>
      <c r="D721" s="827">
        <f>'Раздел 1'!F748</f>
        <v>0</v>
      </c>
      <c r="E721" s="827">
        <f>'Раздел 1'!G748</f>
        <v>0</v>
      </c>
      <c r="F721" s="827">
        <f>'Раздел 1'!H748</f>
        <v>0</v>
      </c>
      <c r="G721" s="827">
        <f>'Раздел 1'!I748</f>
        <v>0</v>
      </c>
      <c r="H721" s="828" t="str">
        <f>'Раздел 1'!J748</f>
        <v>244</v>
      </c>
      <c r="I721" s="829" t="str">
        <f>'Раздел 1'!K748</f>
        <v>346.00.00</v>
      </c>
      <c r="J721" s="829" t="str">
        <f>'Раздел 1'!L748</f>
        <v>000</v>
      </c>
      <c r="K721" s="829" t="str">
        <f>'Раздел 1'!M748</f>
        <v>00.00.00</v>
      </c>
      <c r="L721" s="829" t="str">
        <f>'Раздел 1'!N748</f>
        <v>020.00.ХХХ</v>
      </c>
      <c r="M721" s="829" t="str">
        <f>'Раздел 1'!O748</f>
        <v>60.01.00</v>
      </c>
      <c r="N721" s="832">
        <f>'Раздел 1'!P748</f>
        <v>0</v>
      </c>
      <c r="O721" s="830">
        <v>0</v>
      </c>
      <c r="P721" s="831">
        <f t="shared" si="33"/>
        <v>0</v>
      </c>
      <c r="Q721" s="832">
        <f>'Раздел 1'!Q748</f>
        <v>0</v>
      </c>
      <c r="R721" s="833">
        <v>0</v>
      </c>
      <c r="S721" s="834">
        <f t="shared" si="34"/>
        <v>0</v>
      </c>
      <c r="T721" s="835">
        <f>'Раздел 1'!R748</f>
        <v>0</v>
      </c>
      <c r="U721" s="836">
        <v>0</v>
      </c>
      <c r="V721" s="837">
        <f t="shared" si="35"/>
        <v>0</v>
      </c>
      <c r="W721" s="838"/>
      <c r="X721" s="839"/>
      <c r="Y721" s="840"/>
    </row>
    <row r="722" spans="1:25" s="841" customFormat="1" ht="24.75" customHeight="1" x14ac:dyDescent="0.25">
      <c r="A722" s="842" t="str">
        <f>'Раздел 1'!C749</f>
        <v>925</v>
      </c>
      <c r="B722" s="827" t="str">
        <f>'Раздел 1'!D749</f>
        <v>07</v>
      </c>
      <c r="C722" s="827" t="str">
        <f>'Раздел 1'!E749</f>
        <v>02</v>
      </c>
      <c r="D722" s="827">
        <f>'Раздел 1'!F749</f>
        <v>0</v>
      </c>
      <c r="E722" s="827">
        <f>'Раздел 1'!G749</f>
        <v>0</v>
      </c>
      <c r="F722" s="827">
        <f>'Раздел 1'!H749</f>
        <v>0</v>
      </c>
      <c r="G722" s="827">
        <f>'Раздел 1'!I749</f>
        <v>0</v>
      </c>
      <c r="H722" s="828" t="str">
        <f>'Раздел 1'!J749</f>
        <v>244</v>
      </c>
      <c r="I722" s="829" t="str">
        <f>'Раздел 1'!K749</f>
        <v>346.00.00</v>
      </c>
      <c r="J722" s="829" t="str">
        <f>'Раздел 1'!L749</f>
        <v>000</v>
      </c>
      <c r="K722" s="829" t="str">
        <f>'Раздел 1'!M749</f>
        <v>00.00.00</v>
      </c>
      <c r="L722" s="829" t="str">
        <f>'Раздел 1'!N749</f>
        <v>020.00.ХХХ</v>
      </c>
      <c r="M722" s="829" t="str">
        <f>'Раздел 1'!O749</f>
        <v>60.01.00</v>
      </c>
      <c r="N722" s="832">
        <f>'Раздел 1'!P749</f>
        <v>0</v>
      </c>
      <c r="O722" s="830">
        <v>0</v>
      </c>
      <c r="P722" s="831">
        <f t="shared" si="33"/>
        <v>0</v>
      </c>
      <c r="Q722" s="832">
        <f>'Раздел 1'!Q749</f>
        <v>0</v>
      </c>
      <c r="R722" s="833">
        <v>0</v>
      </c>
      <c r="S722" s="834">
        <f t="shared" si="34"/>
        <v>0</v>
      </c>
      <c r="T722" s="835">
        <f>'Раздел 1'!R749</f>
        <v>0</v>
      </c>
      <c r="U722" s="836">
        <v>0</v>
      </c>
      <c r="V722" s="837">
        <f t="shared" si="35"/>
        <v>0</v>
      </c>
      <c r="W722" s="838"/>
      <c r="X722" s="839"/>
      <c r="Y722" s="840"/>
    </row>
    <row r="723" spans="1:25" s="841" customFormat="1" ht="24.75" customHeight="1" x14ac:dyDescent="0.25">
      <c r="A723" s="842" t="str">
        <f>'Раздел 1'!C750</f>
        <v>925</v>
      </c>
      <c r="B723" s="827" t="str">
        <f>'Раздел 1'!D750</f>
        <v>07</v>
      </c>
      <c r="C723" s="827" t="str">
        <f>'Раздел 1'!E750</f>
        <v>02</v>
      </c>
      <c r="D723" s="827">
        <f>'Раздел 1'!F750</f>
        <v>0</v>
      </c>
      <c r="E723" s="827">
        <f>'Раздел 1'!G750</f>
        <v>0</v>
      </c>
      <c r="F723" s="827">
        <f>'Раздел 1'!H750</f>
        <v>0</v>
      </c>
      <c r="G723" s="827">
        <f>'Раздел 1'!I750</f>
        <v>0</v>
      </c>
      <c r="H723" s="828" t="str">
        <f>'Раздел 1'!J750</f>
        <v>244</v>
      </c>
      <c r="I723" s="829" t="str">
        <f>'Раздел 1'!K750</f>
        <v>346.00.00</v>
      </c>
      <c r="J723" s="829" t="str">
        <f>'Раздел 1'!L750</f>
        <v>000</v>
      </c>
      <c r="K723" s="829" t="str">
        <f>'Раздел 1'!M750</f>
        <v>00.00.00</v>
      </c>
      <c r="L723" s="829" t="str">
        <f>'Раздел 1'!N750</f>
        <v>020.00.ХХХ</v>
      </c>
      <c r="M723" s="829" t="str">
        <f>'Раздел 1'!O750</f>
        <v>60.01.00</v>
      </c>
      <c r="N723" s="832">
        <f>'Раздел 1'!P750</f>
        <v>0</v>
      </c>
      <c r="O723" s="830">
        <v>0</v>
      </c>
      <c r="P723" s="831">
        <f t="shared" si="33"/>
        <v>0</v>
      </c>
      <c r="Q723" s="832">
        <f>'Раздел 1'!Q750</f>
        <v>0</v>
      </c>
      <c r="R723" s="833">
        <v>0</v>
      </c>
      <c r="S723" s="834">
        <f t="shared" si="34"/>
        <v>0</v>
      </c>
      <c r="T723" s="835">
        <f>'Раздел 1'!R750</f>
        <v>0</v>
      </c>
      <c r="U723" s="836">
        <v>0</v>
      </c>
      <c r="V723" s="837">
        <f t="shared" si="35"/>
        <v>0</v>
      </c>
      <c r="W723" s="838"/>
      <c r="X723" s="839"/>
      <c r="Y723" s="840"/>
    </row>
    <row r="724" spans="1:25" s="841" customFormat="1" ht="24.75" customHeight="1" x14ac:dyDescent="0.25">
      <c r="A724" s="842" t="str">
        <f>'Раздел 1'!C751</f>
        <v>925</v>
      </c>
      <c r="B724" s="827" t="str">
        <f>'Раздел 1'!D751</f>
        <v>07</v>
      </c>
      <c r="C724" s="827" t="str">
        <f>'Раздел 1'!E751</f>
        <v>02</v>
      </c>
      <c r="D724" s="827">
        <f>'Раздел 1'!F751</f>
        <v>0</v>
      </c>
      <c r="E724" s="827">
        <f>'Раздел 1'!G751</f>
        <v>0</v>
      </c>
      <c r="F724" s="827">
        <f>'Раздел 1'!H751</f>
        <v>0</v>
      </c>
      <c r="G724" s="827">
        <f>'Раздел 1'!I751</f>
        <v>0</v>
      </c>
      <c r="H724" s="828" t="str">
        <f>'Раздел 1'!J751</f>
        <v>244</v>
      </c>
      <c r="I724" s="829" t="str">
        <f>'Раздел 1'!K751</f>
        <v>346.00.00</v>
      </c>
      <c r="J724" s="829" t="str">
        <f>'Раздел 1'!L751</f>
        <v>000</v>
      </c>
      <c r="K724" s="829" t="str">
        <f>'Раздел 1'!M751</f>
        <v>00.00.00</v>
      </c>
      <c r="L724" s="829" t="str">
        <f>'Раздел 1'!N751</f>
        <v>200.Х.ХХХ</v>
      </c>
      <c r="M724" s="829" t="str">
        <f>'Раздел 1'!O751</f>
        <v>60.01.00</v>
      </c>
      <c r="N724" s="832">
        <f>'Раздел 1'!P751</f>
        <v>0</v>
      </c>
      <c r="O724" s="830">
        <v>0</v>
      </c>
      <c r="P724" s="831">
        <f t="shared" si="33"/>
        <v>0</v>
      </c>
      <c r="Q724" s="832">
        <f>'Раздел 1'!Q751</f>
        <v>0</v>
      </c>
      <c r="R724" s="833">
        <v>0</v>
      </c>
      <c r="S724" s="834">
        <f t="shared" si="34"/>
        <v>0</v>
      </c>
      <c r="T724" s="835">
        <f>'Раздел 1'!R751</f>
        <v>0</v>
      </c>
      <c r="U724" s="836">
        <v>0</v>
      </c>
      <c r="V724" s="837">
        <f t="shared" si="35"/>
        <v>0</v>
      </c>
      <c r="W724" s="838"/>
      <c r="X724" s="839"/>
      <c r="Y724" s="840"/>
    </row>
    <row r="725" spans="1:25" s="841" customFormat="1" ht="24.75" customHeight="1" x14ac:dyDescent="0.25">
      <c r="A725" s="842" t="str">
        <f>'Раздел 1'!C752</f>
        <v>925</v>
      </c>
      <c r="B725" s="827" t="str">
        <f>'Раздел 1'!D752</f>
        <v>07</v>
      </c>
      <c r="C725" s="827" t="str">
        <f>'Раздел 1'!E752</f>
        <v>02</v>
      </c>
      <c r="D725" s="827">
        <f>'Раздел 1'!F752</f>
        <v>0</v>
      </c>
      <c r="E725" s="827">
        <f>'Раздел 1'!G752</f>
        <v>0</v>
      </c>
      <c r="F725" s="827">
        <f>'Раздел 1'!H752</f>
        <v>0</v>
      </c>
      <c r="G725" s="827">
        <f>'Раздел 1'!I752</f>
        <v>0</v>
      </c>
      <c r="H725" s="828" t="str">
        <f>'Раздел 1'!J752</f>
        <v>244</v>
      </c>
      <c r="I725" s="829" t="str">
        <f>'Раздел 1'!K752</f>
        <v>346.00.00</v>
      </c>
      <c r="J725" s="829" t="str">
        <f>'Раздел 1'!L752</f>
        <v>000</v>
      </c>
      <c r="K725" s="829" t="str">
        <f>'Раздел 1'!M752</f>
        <v>00.00.00</v>
      </c>
      <c r="L725" s="829" t="str">
        <f>'Раздел 1'!N752</f>
        <v>200.Х.ХХХ</v>
      </c>
      <c r="M725" s="829" t="str">
        <f>'Раздел 1'!O752</f>
        <v>60.03.00</v>
      </c>
      <c r="N725" s="832">
        <f>'Раздел 1'!P752</f>
        <v>0</v>
      </c>
      <c r="O725" s="830">
        <v>0</v>
      </c>
      <c r="P725" s="831">
        <f t="shared" si="33"/>
        <v>0</v>
      </c>
      <c r="Q725" s="832">
        <f>'Раздел 1'!Q752</f>
        <v>0</v>
      </c>
      <c r="R725" s="833">
        <v>0</v>
      </c>
      <c r="S725" s="834">
        <f t="shared" si="34"/>
        <v>0</v>
      </c>
      <c r="T725" s="835">
        <f>'Раздел 1'!R752</f>
        <v>0</v>
      </c>
      <c r="U725" s="836">
        <v>0</v>
      </c>
      <c r="V725" s="837">
        <f t="shared" si="35"/>
        <v>0</v>
      </c>
      <c r="W725" s="838"/>
      <c r="X725" s="839"/>
      <c r="Y725" s="840"/>
    </row>
    <row r="726" spans="1:25" s="841" customFormat="1" ht="24.75" customHeight="1" x14ac:dyDescent="0.25">
      <c r="A726" s="842" t="str">
        <f>'Раздел 1'!C753</f>
        <v>925</v>
      </c>
      <c r="B726" s="827" t="str">
        <f>'Раздел 1'!D753</f>
        <v>07</v>
      </c>
      <c r="C726" s="827" t="str">
        <f>'Раздел 1'!E753</f>
        <v>02</v>
      </c>
      <c r="D726" s="827" t="str">
        <f>'Раздел 1'!F753</f>
        <v>02</v>
      </c>
      <c r="E726" s="827" t="str">
        <f>'Раздел 1'!G753</f>
        <v>1</v>
      </c>
      <c r="F726" s="827" t="str">
        <f>'Раздел 1'!H753</f>
        <v>E1</v>
      </c>
      <c r="G726" s="827" t="str">
        <f>'Раздел 1'!I753</f>
        <v>51690</v>
      </c>
      <c r="H726" s="828" t="str">
        <f>'Раздел 1'!J753</f>
        <v>244</v>
      </c>
      <c r="I726" s="829" t="str">
        <f>'Раздел 1'!K753</f>
        <v>346.00.00</v>
      </c>
      <c r="J726" s="829" t="str">
        <f>'Раздел 1'!L753</f>
        <v>000</v>
      </c>
      <c r="K726" s="829" t="str">
        <f>'Раздел 1'!M753</f>
        <v>00.00.00</v>
      </c>
      <c r="L726" s="829" t="str">
        <f>'Раздел 1'!N753</f>
        <v>500.02.0002</v>
      </c>
      <c r="M726" s="829" t="str">
        <f>'Раздел 1'!O753</f>
        <v>60.02.00</v>
      </c>
      <c r="N726" s="832">
        <f>'Раздел 1'!P753</f>
        <v>0</v>
      </c>
      <c r="O726" s="830">
        <v>0</v>
      </c>
      <c r="P726" s="831">
        <f t="shared" si="33"/>
        <v>0</v>
      </c>
      <c r="Q726" s="832">
        <f>'Раздел 1'!Q753</f>
        <v>0</v>
      </c>
      <c r="R726" s="833">
        <v>0</v>
      </c>
      <c r="S726" s="834">
        <f t="shared" si="34"/>
        <v>0</v>
      </c>
      <c r="T726" s="835">
        <f>'Раздел 1'!R753</f>
        <v>0</v>
      </c>
      <c r="U726" s="836">
        <v>0</v>
      </c>
      <c r="V726" s="837">
        <f t="shared" si="35"/>
        <v>0</v>
      </c>
      <c r="W726" s="838"/>
      <c r="X726" s="839"/>
      <c r="Y726" s="840"/>
    </row>
    <row r="727" spans="1:25" s="841" customFormat="1" ht="24.75" customHeight="1" x14ac:dyDescent="0.25">
      <c r="A727" s="842" t="str">
        <f>'Раздел 1'!C754</f>
        <v>925</v>
      </c>
      <c r="B727" s="827" t="str">
        <f>'Раздел 1'!D754</f>
        <v>07</v>
      </c>
      <c r="C727" s="827" t="str">
        <f>'Раздел 1'!E754</f>
        <v>02</v>
      </c>
      <c r="D727" s="827" t="str">
        <f>'Раздел 1'!F754</f>
        <v>02</v>
      </c>
      <c r="E727" s="827" t="str">
        <f>'Раздел 1'!G754</f>
        <v>1</v>
      </c>
      <c r="F727" s="827" t="str">
        <f>'Раздел 1'!H754</f>
        <v>E1</v>
      </c>
      <c r="G727" s="827" t="str">
        <f>'Раздел 1'!I754</f>
        <v>51690</v>
      </c>
      <c r="H727" s="828" t="str">
        <f>'Раздел 1'!J754</f>
        <v>244</v>
      </c>
      <c r="I727" s="829" t="str">
        <f>'Раздел 1'!K754</f>
        <v>346.00.00</v>
      </c>
      <c r="J727" s="829" t="str">
        <f>'Раздел 1'!L754</f>
        <v>000</v>
      </c>
      <c r="K727" s="829" t="str">
        <f>'Раздел 1'!M754</f>
        <v>00.00.00</v>
      </c>
      <c r="L727" s="829" t="str">
        <f>'Раздел 1'!N754</f>
        <v>500.02.0002</v>
      </c>
      <c r="M727" s="829" t="str">
        <f>'Раздел 1'!O754</f>
        <v>60.03.00</v>
      </c>
      <c r="N727" s="832">
        <f>'Раздел 1'!P754</f>
        <v>0</v>
      </c>
      <c r="O727" s="830">
        <v>0</v>
      </c>
      <c r="P727" s="831">
        <f t="shared" si="33"/>
        <v>0</v>
      </c>
      <c r="Q727" s="832">
        <f>'Раздел 1'!Q754</f>
        <v>0</v>
      </c>
      <c r="R727" s="833">
        <v>0</v>
      </c>
      <c r="S727" s="834">
        <f t="shared" si="34"/>
        <v>0</v>
      </c>
      <c r="T727" s="835">
        <f>'Раздел 1'!R754</f>
        <v>0</v>
      </c>
      <c r="U727" s="836">
        <v>0</v>
      </c>
      <c r="V727" s="837">
        <f t="shared" si="35"/>
        <v>0</v>
      </c>
      <c r="W727" s="838"/>
      <c r="X727" s="839"/>
      <c r="Y727" s="840"/>
    </row>
    <row r="728" spans="1:25" s="841" customFormat="1" ht="24.75" customHeight="1" x14ac:dyDescent="0.25">
      <c r="A728" s="842" t="str">
        <f>'Раздел 1'!C755</f>
        <v>925</v>
      </c>
      <c r="B728" s="827" t="str">
        <f>'Раздел 1'!D755</f>
        <v>07</v>
      </c>
      <c r="C728" s="827" t="str">
        <f>'Раздел 1'!E755</f>
        <v>02</v>
      </c>
      <c r="D728" s="827" t="str">
        <f>'Раздел 1'!F755</f>
        <v>02</v>
      </c>
      <c r="E728" s="827" t="str">
        <f>'Раздел 1'!G755</f>
        <v>3</v>
      </c>
      <c r="F728" s="827" t="str">
        <f>'Раздел 1'!H755</f>
        <v>01</v>
      </c>
      <c r="G728" s="827" t="str">
        <f>'Раздел 1'!I755</f>
        <v>62500</v>
      </c>
      <c r="H728" s="828" t="str">
        <f>'Раздел 1'!J755</f>
        <v>244</v>
      </c>
      <c r="I728" s="829" t="str">
        <f>'Раздел 1'!K755</f>
        <v>346.00.00</v>
      </c>
      <c r="J728" s="829" t="str">
        <f>'Раздел 1'!L755</f>
        <v>000</v>
      </c>
      <c r="K728" s="829" t="str">
        <f>'Раздел 1'!M755</f>
        <v>00.00.00</v>
      </c>
      <c r="L728" s="829" t="str">
        <f>'Раздел 1'!N755</f>
        <v>500.02.0003</v>
      </c>
      <c r="M728" s="829" t="str">
        <f>'Раздел 1'!O755</f>
        <v>60.03.00</v>
      </c>
      <c r="N728" s="832">
        <f>'Раздел 1'!P755</f>
        <v>0</v>
      </c>
      <c r="O728" s="830">
        <v>0</v>
      </c>
      <c r="P728" s="831">
        <f t="shared" si="33"/>
        <v>0</v>
      </c>
      <c r="Q728" s="832">
        <f>'Раздел 1'!Q755</f>
        <v>0</v>
      </c>
      <c r="R728" s="833">
        <v>0</v>
      </c>
      <c r="S728" s="834">
        <f t="shared" si="34"/>
        <v>0</v>
      </c>
      <c r="T728" s="835">
        <f>'Раздел 1'!R755</f>
        <v>0</v>
      </c>
      <c r="U728" s="836">
        <v>0</v>
      </c>
      <c r="V728" s="837">
        <f t="shared" si="35"/>
        <v>0</v>
      </c>
      <c r="W728" s="838"/>
      <c r="X728" s="839"/>
      <c r="Y728" s="840"/>
    </row>
    <row r="729" spans="1:25" s="841" customFormat="1" ht="24.75" customHeight="1" x14ac:dyDescent="0.25">
      <c r="A729" s="842" t="str">
        <f>'Раздел 1'!C756</f>
        <v>925</v>
      </c>
      <c r="B729" s="827" t="str">
        <f>'Раздел 1'!D756</f>
        <v>07</v>
      </c>
      <c r="C729" s="827" t="str">
        <f>'Раздел 1'!E756</f>
        <v>02</v>
      </c>
      <c r="D729" s="827">
        <f>'Раздел 1'!F756</f>
        <v>0</v>
      </c>
      <c r="E729" s="827">
        <f>'Раздел 1'!G756</f>
        <v>0</v>
      </c>
      <c r="F729" s="827">
        <f>'Раздел 1'!H756</f>
        <v>0</v>
      </c>
      <c r="G729" s="827">
        <f>'Раздел 1'!I756</f>
        <v>0</v>
      </c>
      <c r="H729" s="828" t="str">
        <f>'Раздел 1'!J756</f>
        <v>244</v>
      </c>
      <c r="I729" s="829" t="str">
        <f>'Раздел 1'!K756</f>
        <v>346.00.00</v>
      </c>
      <c r="J729" s="829" t="str">
        <f>'Раздел 1'!L756</f>
        <v>000</v>
      </c>
      <c r="K729" s="829" t="str">
        <f>'Раздел 1'!M756</f>
        <v>00.00.00</v>
      </c>
      <c r="L729" s="829" t="str">
        <f>'Раздел 1'!N756</f>
        <v>500.02.0004</v>
      </c>
      <c r="M729" s="829" t="str">
        <f>'Раздел 1'!O756</f>
        <v>60.03.00</v>
      </c>
      <c r="N729" s="832">
        <f>'Раздел 1'!P756</f>
        <v>0</v>
      </c>
      <c r="O729" s="830">
        <v>0</v>
      </c>
      <c r="P729" s="831">
        <f t="shared" si="33"/>
        <v>0</v>
      </c>
      <c r="Q729" s="832">
        <f>'Раздел 1'!Q756</f>
        <v>0</v>
      </c>
      <c r="R729" s="833">
        <v>0</v>
      </c>
      <c r="S729" s="834">
        <f t="shared" si="34"/>
        <v>0</v>
      </c>
      <c r="T729" s="835">
        <f>'Раздел 1'!R756</f>
        <v>0</v>
      </c>
      <c r="U729" s="836">
        <v>0</v>
      </c>
      <c r="V729" s="837">
        <f t="shared" si="35"/>
        <v>0</v>
      </c>
      <c r="W729" s="838"/>
      <c r="X729" s="839"/>
      <c r="Y729" s="840"/>
    </row>
    <row r="730" spans="1:25" s="841" customFormat="1" ht="24.75" customHeight="1" x14ac:dyDescent="0.25">
      <c r="A730" s="842" t="str">
        <f>'Раздел 1'!C757</f>
        <v>925</v>
      </c>
      <c r="B730" s="827" t="str">
        <f>'Раздел 1'!D757</f>
        <v>07</v>
      </c>
      <c r="C730" s="827" t="str">
        <f>'Раздел 1'!E757</f>
        <v>02</v>
      </c>
      <c r="D730" s="827">
        <f>'Раздел 1'!F757</f>
        <v>0</v>
      </c>
      <c r="E730" s="827">
        <f>'Раздел 1'!G757</f>
        <v>0</v>
      </c>
      <c r="F730" s="827">
        <f>'Раздел 1'!H757</f>
        <v>0</v>
      </c>
      <c r="G730" s="827">
        <f>'Раздел 1'!I757</f>
        <v>0</v>
      </c>
      <c r="H730" s="828" t="str">
        <f>'Раздел 1'!J757</f>
        <v>244</v>
      </c>
      <c r="I730" s="829" t="str">
        <f>'Раздел 1'!K757</f>
        <v>346.00.00</v>
      </c>
      <c r="J730" s="829" t="str">
        <f>'Раздел 1'!L757</f>
        <v>000</v>
      </c>
      <c r="K730" s="829" t="str">
        <f>'Раздел 1'!M757</f>
        <v>00.00.00</v>
      </c>
      <c r="L730" s="829" t="str">
        <f>'Раздел 1'!N757</f>
        <v>500.02.ХХХ</v>
      </c>
      <c r="M730" s="829" t="str">
        <f>'Раздел 1'!O757</f>
        <v>60.03.00</v>
      </c>
      <c r="N730" s="832">
        <f>'Раздел 1'!P757</f>
        <v>0</v>
      </c>
      <c r="O730" s="830">
        <v>0</v>
      </c>
      <c r="P730" s="831">
        <f t="shared" si="33"/>
        <v>0</v>
      </c>
      <c r="Q730" s="832">
        <f>'Раздел 1'!Q757</f>
        <v>0</v>
      </c>
      <c r="R730" s="833">
        <v>0</v>
      </c>
      <c r="S730" s="834">
        <f t="shared" si="34"/>
        <v>0</v>
      </c>
      <c r="T730" s="835">
        <f>'Раздел 1'!R757</f>
        <v>0</v>
      </c>
      <c r="U730" s="836">
        <v>0</v>
      </c>
      <c r="V730" s="837">
        <f t="shared" si="35"/>
        <v>0</v>
      </c>
      <c r="W730" s="838"/>
      <c r="X730" s="839"/>
      <c r="Y730" s="840"/>
    </row>
    <row r="731" spans="1:25" s="841" customFormat="1" ht="24.75" customHeight="1" x14ac:dyDescent="0.25">
      <c r="A731" s="842" t="str">
        <f>'Раздел 1'!C758</f>
        <v>925</v>
      </c>
      <c r="B731" s="827" t="str">
        <f>'Раздел 1'!D758</f>
        <v>07</v>
      </c>
      <c r="C731" s="827" t="str">
        <f>'Раздел 1'!E758</f>
        <v>02</v>
      </c>
      <c r="D731" s="827">
        <f>'Раздел 1'!F758</f>
        <v>0</v>
      </c>
      <c r="E731" s="827">
        <f>'Раздел 1'!G758</f>
        <v>0</v>
      </c>
      <c r="F731" s="827">
        <f>'Раздел 1'!H758</f>
        <v>0</v>
      </c>
      <c r="G731" s="827">
        <f>'Раздел 1'!I758</f>
        <v>0</v>
      </c>
      <c r="H731" s="828" t="str">
        <f>'Раздел 1'!J758</f>
        <v>244</v>
      </c>
      <c r="I731" s="829" t="str">
        <f>'Раздел 1'!K758</f>
        <v>346.00.00</v>
      </c>
      <c r="J731" s="829" t="str">
        <f>'Раздел 1'!L758</f>
        <v>000</v>
      </c>
      <c r="K731" s="829" t="str">
        <f>'Раздел 1'!M758</f>
        <v>00.00.00</v>
      </c>
      <c r="L731" s="829" t="str">
        <f>'Раздел 1'!N758</f>
        <v>500.02.ХХХ</v>
      </c>
      <c r="M731" s="829" t="str">
        <f>'Раздел 1'!O758</f>
        <v>60.03.00</v>
      </c>
      <c r="N731" s="832">
        <f>'Раздел 1'!P758</f>
        <v>0</v>
      </c>
      <c r="O731" s="830">
        <v>0</v>
      </c>
      <c r="P731" s="831">
        <f t="shared" si="33"/>
        <v>0</v>
      </c>
      <c r="Q731" s="832">
        <f>'Раздел 1'!Q758</f>
        <v>0</v>
      </c>
      <c r="R731" s="833">
        <v>0</v>
      </c>
      <c r="S731" s="834">
        <f t="shared" si="34"/>
        <v>0</v>
      </c>
      <c r="T731" s="835">
        <f>'Раздел 1'!R758</f>
        <v>0</v>
      </c>
      <c r="U731" s="836">
        <v>0</v>
      </c>
      <c r="V731" s="837">
        <f t="shared" si="35"/>
        <v>0</v>
      </c>
      <c r="W731" s="838"/>
      <c r="X731" s="839"/>
      <c r="Y731" s="840"/>
    </row>
    <row r="732" spans="1:25" s="841" customFormat="1" ht="24.75" customHeight="1" x14ac:dyDescent="0.25">
      <c r="A732" s="842" t="str">
        <f>'Раздел 1'!C759</f>
        <v>925</v>
      </c>
      <c r="B732" s="827" t="str">
        <f>'Раздел 1'!D759</f>
        <v>07</v>
      </c>
      <c r="C732" s="827" t="str">
        <f>'Раздел 1'!E759</f>
        <v>02</v>
      </c>
      <c r="D732" s="827">
        <f>'Раздел 1'!F759</f>
        <v>0</v>
      </c>
      <c r="E732" s="827">
        <f>'Раздел 1'!G759</f>
        <v>0</v>
      </c>
      <c r="F732" s="827">
        <f>'Раздел 1'!H759</f>
        <v>0</v>
      </c>
      <c r="G732" s="827">
        <f>'Раздел 1'!I759</f>
        <v>0</v>
      </c>
      <c r="H732" s="828" t="str">
        <f>'Раздел 1'!J759</f>
        <v>244</v>
      </c>
      <c r="I732" s="829" t="str">
        <f>'Раздел 1'!K759</f>
        <v>346.00.00</v>
      </c>
      <c r="J732" s="829" t="str">
        <f>'Раздел 1'!L759</f>
        <v>000</v>
      </c>
      <c r="K732" s="829" t="str">
        <f>'Раздел 1'!M759</f>
        <v>00.00.00</v>
      </c>
      <c r="L732" s="829" t="str">
        <f>'Раздел 1'!N759</f>
        <v>500.02.ХХХ</v>
      </c>
      <c r="M732" s="829" t="str">
        <f>'Раздел 1'!O759</f>
        <v>60.03.00</v>
      </c>
      <c r="N732" s="832">
        <f>'Раздел 1'!P759</f>
        <v>0</v>
      </c>
      <c r="O732" s="830">
        <v>0</v>
      </c>
      <c r="P732" s="831">
        <f t="shared" si="33"/>
        <v>0</v>
      </c>
      <c r="Q732" s="832">
        <f>'Раздел 1'!Q759</f>
        <v>0</v>
      </c>
      <c r="R732" s="833">
        <v>0</v>
      </c>
      <c r="S732" s="834">
        <f t="shared" si="34"/>
        <v>0</v>
      </c>
      <c r="T732" s="835">
        <f>'Раздел 1'!R759</f>
        <v>0</v>
      </c>
      <c r="U732" s="836">
        <v>0</v>
      </c>
      <c r="V732" s="837">
        <f t="shared" si="35"/>
        <v>0</v>
      </c>
      <c r="W732" s="838"/>
      <c r="X732" s="839"/>
      <c r="Y732" s="840"/>
    </row>
    <row r="733" spans="1:25" s="841" customFormat="1" ht="24.75" customHeight="1" x14ac:dyDescent="0.25">
      <c r="A733" s="842" t="str">
        <f>'Раздел 1'!C760</f>
        <v>925</v>
      </c>
      <c r="B733" s="827" t="str">
        <f>'Раздел 1'!D760</f>
        <v>07</v>
      </c>
      <c r="C733" s="827" t="str">
        <f>'Раздел 1'!E760</f>
        <v>02</v>
      </c>
      <c r="D733" s="827">
        <f>'Раздел 1'!F760</f>
        <v>0</v>
      </c>
      <c r="E733" s="827">
        <f>'Раздел 1'!G760</f>
        <v>0</v>
      </c>
      <c r="F733" s="827">
        <f>'Раздел 1'!H760</f>
        <v>0</v>
      </c>
      <c r="G733" s="827">
        <f>'Раздел 1'!I760</f>
        <v>0</v>
      </c>
      <c r="H733" s="828" t="str">
        <f>'Раздел 1'!J760</f>
        <v>244</v>
      </c>
      <c r="I733" s="829" t="str">
        <f>'Раздел 1'!K760</f>
        <v>346.00.00</v>
      </c>
      <c r="J733" s="829" t="str">
        <f>'Раздел 1'!L760</f>
        <v>000</v>
      </c>
      <c r="K733" s="829" t="str">
        <f>'Раздел 1'!M760</f>
        <v>00.00.00</v>
      </c>
      <c r="L733" s="829" t="str">
        <f>'Раздел 1'!N760</f>
        <v>500.03.ХХХ</v>
      </c>
      <c r="M733" s="829" t="str">
        <f>'Раздел 1'!O760</f>
        <v>60.03.00</v>
      </c>
      <c r="N733" s="832">
        <f>'Раздел 1'!P760</f>
        <v>0</v>
      </c>
      <c r="O733" s="830">
        <v>0</v>
      </c>
      <c r="P733" s="831">
        <f t="shared" si="33"/>
        <v>0</v>
      </c>
      <c r="Q733" s="832">
        <f>'Раздел 1'!Q760</f>
        <v>0</v>
      </c>
      <c r="R733" s="833">
        <v>0</v>
      </c>
      <c r="S733" s="834">
        <f t="shared" si="34"/>
        <v>0</v>
      </c>
      <c r="T733" s="835">
        <f>'Раздел 1'!R760</f>
        <v>0</v>
      </c>
      <c r="U733" s="836">
        <v>0</v>
      </c>
      <c r="V733" s="837">
        <f t="shared" si="35"/>
        <v>0</v>
      </c>
      <c r="W733" s="838"/>
      <c r="X733" s="839"/>
      <c r="Y733" s="840"/>
    </row>
    <row r="734" spans="1:25" s="841" customFormat="1" ht="24.75" customHeight="1" x14ac:dyDescent="0.25">
      <c r="A734" s="842" t="str">
        <f>'Раздел 1'!C761</f>
        <v>925</v>
      </c>
      <c r="B734" s="827" t="str">
        <f>'Раздел 1'!D761</f>
        <v>07</v>
      </c>
      <c r="C734" s="827" t="str">
        <f>'Раздел 1'!E761</f>
        <v>02</v>
      </c>
      <c r="D734" s="827">
        <f>'Раздел 1'!F761</f>
        <v>0</v>
      </c>
      <c r="E734" s="827">
        <f>'Раздел 1'!G761</f>
        <v>0</v>
      </c>
      <c r="F734" s="827">
        <f>'Раздел 1'!H761</f>
        <v>0</v>
      </c>
      <c r="G734" s="827">
        <f>'Раздел 1'!I761</f>
        <v>0</v>
      </c>
      <c r="H734" s="828" t="str">
        <f>'Раздел 1'!J761</f>
        <v>244</v>
      </c>
      <c r="I734" s="829" t="str">
        <f>'Раздел 1'!K761</f>
        <v>346.00.00</v>
      </c>
      <c r="J734" s="829" t="str">
        <f>'Раздел 1'!L761</f>
        <v>000</v>
      </c>
      <c r="K734" s="829" t="str">
        <f>'Раздел 1'!M761</f>
        <v>00.00.00</v>
      </c>
      <c r="L734" s="829" t="str">
        <f>'Раздел 1'!N761</f>
        <v>500.03.ХХХ</v>
      </c>
      <c r="M734" s="829" t="str">
        <f>'Раздел 1'!O761</f>
        <v>60.03.00</v>
      </c>
      <c r="N734" s="832">
        <f>'Раздел 1'!P761</f>
        <v>0</v>
      </c>
      <c r="O734" s="830">
        <v>0</v>
      </c>
      <c r="P734" s="831">
        <f t="shared" si="33"/>
        <v>0</v>
      </c>
      <c r="Q734" s="832">
        <f>'Раздел 1'!Q761</f>
        <v>0</v>
      </c>
      <c r="R734" s="833">
        <v>0</v>
      </c>
      <c r="S734" s="834">
        <f t="shared" si="34"/>
        <v>0</v>
      </c>
      <c r="T734" s="835">
        <f>'Раздел 1'!R761</f>
        <v>0</v>
      </c>
      <c r="U734" s="836">
        <v>0</v>
      </c>
      <c r="V734" s="837">
        <f t="shared" si="35"/>
        <v>0</v>
      </c>
      <c r="W734" s="838"/>
      <c r="X734" s="839"/>
      <c r="Y734" s="840"/>
    </row>
    <row r="735" spans="1:25" s="841" customFormat="1" ht="24.75" customHeight="1" x14ac:dyDescent="0.25">
      <c r="A735" s="842" t="str">
        <f>'Раздел 1'!C762</f>
        <v>925</v>
      </c>
      <c r="B735" s="827" t="str">
        <f>'Раздел 1'!D762</f>
        <v>07</v>
      </c>
      <c r="C735" s="827" t="str">
        <f>'Раздел 1'!E762</f>
        <v>02</v>
      </c>
      <c r="D735" s="827">
        <f>'Раздел 1'!F762</f>
        <v>0</v>
      </c>
      <c r="E735" s="827">
        <f>'Раздел 1'!G762</f>
        <v>0</v>
      </c>
      <c r="F735" s="827">
        <f>'Раздел 1'!H762</f>
        <v>0</v>
      </c>
      <c r="G735" s="827">
        <f>'Раздел 1'!I762</f>
        <v>0</v>
      </c>
      <c r="H735" s="828" t="str">
        <f>'Раздел 1'!J762</f>
        <v>244</v>
      </c>
      <c r="I735" s="829" t="str">
        <f>'Раздел 1'!K762</f>
        <v>346.00.00</v>
      </c>
      <c r="J735" s="829" t="str">
        <f>'Раздел 1'!L762</f>
        <v>000</v>
      </c>
      <c r="K735" s="829" t="str">
        <f>'Раздел 1'!M762</f>
        <v>00.00.00</v>
      </c>
      <c r="L735" s="829" t="str">
        <f>'Раздел 1'!N762</f>
        <v>500.03.ХХХ</v>
      </c>
      <c r="M735" s="829" t="str">
        <f>'Раздел 1'!O762</f>
        <v>60.03.00</v>
      </c>
      <c r="N735" s="832">
        <f>'Раздел 1'!P762</f>
        <v>0</v>
      </c>
      <c r="O735" s="830">
        <v>0</v>
      </c>
      <c r="P735" s="831">
        <f t="shared" si="33"/>
        <v>0</v>
      </c>
      <c r="Q735" s="832">
        <f>'Раздел 1'!Q762</f>
        <v>0</v>
      </c>
      <c r="R735" s="833">
        <v>0</v>
      </c>
      <c r="S735" s="834">
        <f t="shared" si="34"/>
        <v>0</v>
      </c>
      <c r="T735" s="835">
        <f>'Раздел 1'!R762</f>
        <v>0</v>
      </c>
      <c r="U735" s="836">
        <v>0</v>
      </c>
      <c r="V735" s="837">
        <f t="shared" si="35"/>
        <v>0</v>
      </c>
      <c r="W735" s="838"/>
      <c r="X735" s="839"/>
      <c r="Y735" s="840"/>
    </row>
    <row r="736" spans="1:25" s="841" customFormat="1" ht="24.75" customHeight="1" x14ac:dyDescent="0.25">
      <c r="A736" s="842" t="str">
        <f>'Раздел 1'!C763</f>
        <v>925</v>
      </c>
      <c r="B736" s="827" t="str">
        <f>'Раздел 1'!D763</f>
        <v>07</v>
      </c>
      <c r="C736" s="827" t="str">
        <f>'Раздел 1'!E763</f>
        <v>02</v>
      </c>
      <c r="D736" s="827" t="str">
        <f>'Раздел 1'!F763</f>
        <v>02</v>
      </c>
      <c r="E736" s="827" t="str">
        <f>'Раздел 1'!G763</f>
        <v>1</v>
      </c>
      <c r="F736" s="827" t="str">
        <f>'Раздел 1'!H763</f>
        <v>02</v>
      </c>
      <c r="G736" s="827" t="str">
        <f>'Раздел 1'!I763</f>
        <v>00590</v>
      </c>
      <c r="H736" s="828" t="str">
        <f>'Раздел 1'!J763</f>
        <v>244</v>
      </c>
      <c r="I736" s="829" t="str">
        <f>'Раздел 1'!K763</f>
        <v>347.00.00</v>
      </c>
      <c r="J736" s="829" t="str">
        <f>'Раздел 1'!L763</f>
        <v>000</v>
      </c>
      <c r="K736" s="829" t="str">
        <f>'Раздел 1'!M763</f>
        <v>00.00.00</v>
      </c>
      <c r="L736" s="829" t="str">
        <f>'Раздел 1'!N763</f>
        <v>х</v>
      </c>
      <c r="M736" s="829" t="str">
        <f>'Раздел 1'!O763</f>
        <v>20.00.02</v>
      </c>
      <c r="N736" s="832">
        <f>'Раздел 1'!P763</f>
        <v>0</v>
      </c>
      <c r="O736" s="830">
        <v>0</v>
      </c>
      <c r="P736" s="831">
        <f t="shared" si="33"/>
        <v>0</v>
      </c>
      <c r="Q736" s="832">
        <f>'Раздел 1'!Q763</f>
        <v>0</v>
      </c>
      <c r="R736" s="833">
        <v>0</v>
      </c>
      <c r="S736" s="834">
        <f t="shared" si="34"/>
        <v>0</v>
      </c>
      <c r="T736" s="835">
        <f>'Раздел 1'!R763</f>
        <v>0</v>
      </c>
      <c r="U736" s="836">
        <v>0</v>
      </c>
      <c r="V736" s="837">
        <f t="shared" si="35"/>
        <v>0</v>
      </c>
      <c r="W736" s="838"/>
      <c r="X736" s="839"/>
      <c r="Y736" s="840"/>
    </row>
    <row r="737" spans="1:25" s="841" customFormat="1" ht="24.75" customHeight="1" x14ac:dyDescent="0.25">
      <c r="A737" s="842" t="str">
        <f>'Раздел 1'!C764</f>
        <v>925</v>
      </c>
      <c r="B737" s="827" t="str">
        <f>'Раздел 1'!D764</f>
        <v>07</v>
      </c>
      <c r="C737" s="827" t="str">
        <f>'Раздел 1'!E764</f>
        <v>02</v>
      </c>
      <c r="D737" s="827" t="str">
        <f>'Раздел 1'!F764</f>
        <v>02</v>
      </c>
      <c r="E737" s="827" t="str">
        <f>'Раздел 1'!G764</f>
        <v>1</v>
      </c>
      <c r="F737" s="827" t="str">
        <f>'Раздел 1'!H764</f>
        <v>02</v>
      </c>
      <c r="G737" s="827" t="str">
        <f>'Раздел 1'!I764</f>
        <v>00590</v>
      </c>
      <c r="H737" s="828" t="str">
        <f>'Раздел 1'!J764</f>
        <v>244</v>
      </c>
      <c r="I737" s="829" t="str">
        <f>'Раздел 1'!K764</f>
        <v>347.00.00</v>
      </c>
      <c r="J737" s="829" t="str">
        <f>'Раздел 1'!L764</f>
        <v>001</v>
      </c>
      <c r="K737" s="829" t="str">
        <f>'Раздел 1'!M764</f>
        <v>00.00.00</v>
      </c>
      <c r="L737" s="829" t="str">
        <f>'Раздел 1'!N764</f>
        <v>х</v>
      </c>
      <c r="M737" s="829" t="str">
        <f>'Раздел 1'!O764</f>
        <v>20.00.02</v>
      </c>
      <c r="N737" s="832">
        <f>'Раздел 1'!P764</f>
        <v>0</v>
      </c>
      <c r="O737" s="830">
        <v>0</v>
      </c>
      <c r="P737" s="831">
        <f t="shared" si="33"/>
        <v>0</v>
      </c>
      <c r="Q737" s="832">
        <f>'Раздел 1'!Q764</f>
        <v>0</v>
      </c>
      <c r="R737" s="833">
        <v>0</v>
      </c>
      <c r="S737" s="834">
        <f t="shared" si="34"/>
        <v>0</v>
      </c>
      <c r="T737" s="835">
        <f>'Раздел 1'!R764</f>
        <v>0</v>
      </c>
      <c r="U737" s="836">
        <v>0</v>
      </c>
      <c r="V737" s="837">
        <f t="shared" si="35"/>
        <v>0</v>
      </c>
      <c r="W737" s="838"/>
      <c r="X737" s="839"/>
      <c r="Y737" s="840"/>
    </row>
    <row r="738" spans="1:25" s="841" customFormat="1" ht="24.75" customHeight="1" x14ac:dyDescent="0.25">
      <c r="A738" s="842" t="str">
        <f>'Раздел 1'!C765</f>
        <v>925</v>
      </c>
      <c r="B738" s="827" t="str">
        <f>'Раздел 1'!D765</f>
        <v>07</v>
      </c>
      <c r="C738" s="827" t="str">
        <f>'Раздел 1'!E765</f>
        <v>02</v>
      </c>
      <c r="D738" s="827" t="str">
        <f>'Раздел 1'!F765</f>
        <v>02</v>
      </c>
      <c r="E738" s="827" t="str">
        <f>'Раздел 1'!G765</f>
        <v>1</v>
      </c>
      <c r="F738" s="827" t="str">
        <f>'Раздел 1'!H765</f>
        <v>02</v>
      </c>
      <c r="G738" s="827" t="str">
        <f>'Раздел 1'!I765</f>
        <v>00590</v>
      </c>
      <c r="H738" s="828" t="str">
        <f>'Раздел 1'!J765</f>
        <v>244</v>
      </c>
      <c r="I738" s="829" t="str">
        <f>'Раздел 1'!K765</f>
        <v>347.00.00</v>
      </c>
      <c r="J738" s="829" t="str">
        <f>'Раздел 1'!L765</f>
        <v>000</v>
      </c>
      <c r="K738" s="829" t="str">
        <f>'Раздел 1'!M765</f>
        <v>00.00.00</v>
      </c>
      <c r="L738" s="829" t="str">
        <f>'Раздел 1'!N765</f>
        <v>х</v>
      </c>
      <c r="M738" s="829" t="str">
        <f>'Раздел 1'!O765</f>
        <v>20.00.03</v>
      </c>
      <c r="N738" s="832">
        <f>'Раздел 1'!P765</f>
        <v>0</v>
      </c>
      <c r="O738" s="830">
        <v>0</v>
      </c>
      <c r="P738" s="831">
        <f t="shared" si="33"/>
        <v>0</v>
      </c>
      <c r="Q738" s="832">
        <f>'Раздел 1'!Q765</f>
        <v>0</v>
      </c>
      <c r="R738" s="833">
        <v>0</v>
      </c>
      <c r="S738" s="834">
        <f t="shared" si="34"/>
        <v>0</v>
      </c>
      <c r="T738" s="835">
        <f>'Раздел 1'!R765</f>
        <v>0</v>
      </c>
      <c r="U738" s="836">
        <v>0</v>
      </c>
      <c r="V738" s="837">
        <f t="shared" si="35"/>
        <v>0</v>
      </c>
      <c r="W738" s="838"/>
      <c r="X738" s="839"/>
      <c r="Y738" s="840"/>
    </row>
    <row r="739" spans="1:25" s="841" customFormat="1" ht="24.75" customHeight="1" x14ac:dyDescent="0.25">
      <c r="A739" s="842" t="str">
        <f>'Раздел 1'!C766</f>
        <v>925</v>
      </c>
      <c r="B739" s="827" t="str">
        <f>'Раздел 1'!D766</f>
        <v>07</v>
      </c>
      <c r="C739" s="827" t="str">
        <f>'Раздел 1'!E766</f>
        <v>02</v>
      </c>
      <c r="D739" s="827" t="str">
        <f>'Раздел 1'!F766</f>
        <v>02</v>
      </c>
      <c r="E739" s="827" t="str">
        <f>'Раздел 1'!G766</f>
        <v>1</v>
      </c>
      <c r="F739" s="827" t="str">
        <f>'Раздел 1'!H766</f>
        <v>02</v>
      </c>
      <c r="G739" s="827" t="str">
        <f>'Раздел 1'!I766</f>
        <v>00590</v>
      </c>
      <c r="H739" s="828" t="str">
        <f>'Раздел 1'!J766</f>
        <v>244</v>
      </c>
      <c r="I739" s="829" t="str">
        <f>'Раздел 1'!K766</f>
        <v>347.00.00</v>
      </c>
      <c r="J739" s="829" t="str">
        <f>'Раздел 1'!L766</f>
        <v>000</v>
      </c>
      <c r="K739" s="829" t="str">
        <f>'Раздел 1'!M766</f>
        <v>00.00.00</v>
      </c>
      <c r="L739" s="829" t="str">
        <f>'Раздел 1'!N766</f>
        <v>х</v>
      </c>
      <c r="M739" s="829" t="str">
        <f>'Раздел 1'!O766</f>
        <v>20.00.04</v>
      </c>
      <c r="N739" s="832">
        <f>'Раздел 1'!P766</f>
        <v>0</v>
      </c>
      <c r="O739" s="830">
        <v>0</v>
      </c>
      <c r="P739" s="831">
        <f t="shared" si="33"/>
        <v>0</v>
      </c>
      <c r="Q739" s="832">
        <f>'Раздел 1'!Q766</f>
        <v>0</v>
      </c>
      <c r="R739" s="833">
        <v>0</v>
      </c>
      <c r="S739" s="834">
        <f t="shared" si="34"/>
        <v>0</v>
      </c>
      <c r="T739" s="835">
        <f>'Раздел 1'!R766</f>
        <v>0</v>
      </c>
      <c r="U739" s="836">
        <v>0</v>
      </c>
      <c r="V739" s="837">
        <f t="shared" si="35"/>
        <v>0</v>
      </c>
      <c r="W739" s="838"/>
      <c r="X739" s="839"/>
      <c r="Y739" s="840"/>
    </row>
    <row r="740" spans="1:25" s="841" customFormat="1" ht="24.75" customHeight="1" x14ac:dyDescent="0.25">
      <c r="A740" s="842" t="str">
        <f>'Раздел 1'!C767</f>
        <v>925</v>
      </c>
      <c r="B740" s="827" t="str">
        <f>'Раздел 1'!D767</f>
        <v>07</v>
      </c>
      <c r="C740" s="827" t="str">
        <f>'Раздел 1'!E767</f>
        <v>02</v>
      </c>
      <c r="D740" s="827" t="str">
        <f>'Раздел 1'!F767</f>
        <v>02</v>
      </c>
      <c r="E740" s="827" t="str">
        <f>'Раздел 1'!G767</f>
        <v>1</v>
      </c>
      <c r="F740" s="827" t="str">
        <f>'Раздел 1'!H767</f>
        <v>02</v>
      </c>
      <c r="G740" s="827" t="str">
        <f>'Раздел 1'!I767</f>
        <v>00590</v>
      </c>
      <c r="H740" s="828" t="str">
        <f>'Раздел 1'!J767</f>
        <v>244</v>
      </c>
      <c r="I740" s="829" t="str">
        <f>'Раздел 1'!K767</f>
        <v>347.00.00</v>
      </c>
      <c r="J740" s="829" t="str">
        <f>'Раздел 1'!L767</f>
        <v>000</v>
      </c>
      <c r="K740" s="829" t="str">
        <f>'Раздел 1'!M767</f>
        <v>00.00.00</v>
      </c>
      <c r="L740" s="829" t="str">
        <f>'Раздел 1'!N767</f>
        <v>001.99.0001</v>
      </c>
      <c r="M740" s="829" t="str">
        <f>'Раздел 1'!O767</f>
        <v>50.01.00</v>
      </c>
      <c r="N740" s="832">
        <f>'Раздел 1'!P767</f>
        <v>0</v>
      </c>
      <c r="O740" s="830">
        <v>0</v>
      </c>
      <c r="P740" s="831">
        <f t="shared" si="33"/>
        <v>0</v>
      </c>
      <c r="Q740" s="832">
        <f>'Раздел 1'!Q767</f>
        <v>0</v>
      </c>
      <c r="R740" s="833">
        <v>0</v>
      </c>
      <c r="S740" s="834">
        <f t="shared" si="34"/>
        <v>0</v>
      </c>
      <c r="T740" s="835">
        <f>'Раздел 1'!R767</f>
        <v>0</v>
      </c>
      <c r="U740" s="836">
        <v>0</v>
      </c>
      <c r="V740" s="837">
        <f t="shared" si="35"/>
        <v>0</v>
      </c>
      <c r="W740" s="838"/>
      <c r="X740" s="839"/>
      <c r="Y740" s="840"/>
    </row>
    <row r="741" spans="1:25" s="841" customFormat="1" ht="24.75" customHeight="1" x14ac:dyDescent="0.25">
      <c r="A741" s="842" t="str">
        <f>'Раздел 1'!C768</f>
        <v>925</v>
      </c>
      <c r="B741" s="827" t="str">
        <f>'Раздел 1'!D768</f>
        <v>07</v>
      </c>
      <c r="C741" s="827" t="str">
        <f>'Раздел 1'!E768</f>
        <v>02</v>
      </c>
      <c r="D741" s="827" t="str">
        <f>'Раздел 1'!F768</f>
        <v>02</v>
      </c>
      <c r="E741" s="827" t="str">
        <f>'Раздел 1'!G768</f>
        <v>1</v>
      </c>
      <c r="F741" s="827" t="str">
        <f>'Раздел 1'!H768</f>
        <v>02</v>
      </c>
      <c r="G741" s="827" t="str">
        <f>'Раздел 1'!I768</f>
        <v>00590</v>
      </c>
      <c r="H741" s="828" t="str">
        <f>'Раздел 1'!J768</f>
        <v>244</v>
      </c>
      <c r="I741" s="829" t="str">
        <f>'Раздел 1'!K768</f>
        <v>347.00.00</v>
      </c>
      <c r="J741" s="829" t="str">
        <f>'Раздел 1'!L768</f>
        <v>001</v>
      </c>
      <c r="K741" s="829" t="str">
        <f>'Раздел 1'!M768</f>
        <v>00.00.00</v>
      </c>
      <c r="L741" s="829" t="str">
        <f>'Раздел 1'!N768</f>
        <v>х</v>
      </c>
      <c r="M741" s="829" t="str">
        <f>'Раздел 1'!O768</f>
        <v>50.01.00</v>
      </c>
      <c r="N741" s="832">
        <f>'Раздел 1'!P768</f>
        <v>0</v>
      </c>
      <c r="O741" s="830">
        <v>0</v>
      </c>
      <c r="P741" s="831">
        <f t="shared" si="33"/>
        <v>0</v>
      </c>
      <c r="Q741" s="832">
        <f>'Раздел 1'!Q768</f>
        <v>0</v>
      </c>
      <c r="R741" s="833">
        <v>0</v>
      </c>
      <c r="S741" s="834">
        <f t="shared" si="34"/>
        <v>0</v>
      </c>
      <c r="T741" s="835">
        <f>'Раздел 1'!R768</f>
        <v>0</v>
      </c>
      <c r="U741" s="836">
        <v>0</v>
      </c>
      <c r="V741" s="837">
        <f t="shared" si="35"/>
        <v>0</v>
      </c>
      <c r="W741" s="838"/>
      <c r="X741" s="839"/>
      <c r="Y741" s="840"/>
    </row>
    <row r="742" spans="1:25" s="841" customFormat="1" ht="24.75" customHeight="1" x14ac:dyDescent="0.25">
      <c r="A742" s="842" t="str">
        <f>'Раздел 1'!C769</f>
        <v>925</v>
      </c>
      <c r="B742" s="827" t="str">
        <f>'Раздел 1'!D769</f>
        <v>07</v>
      </c>
      <c r="C742" s="827" t="str">
        <f>'Раздел 1'!E769</f>
        <v>02</v>
      </c>
      <c r="D742" s="827" t="str">
        <f>'Раздел 1'!F769</f>
        <v>02</v>
      </c>
      <c r="E742" s="827" t="str">
        <f>'Раздел 1'!G769</f>
        <v>1</v>
      </c>
      <c r="F742" s="827" t="str">
        <f>'Раздел 1'!H769</f>
        <v>02</v>
      </c>
      <c r="G742" s="827" t="str">
        <f>'Раздел 1'!I769</f>
        <v>60860</v>
      </c>
      <c r="H742" s="828" t="str">
        <f>'Раздел 1'!J769</f>
        <v>244</v>
      </c>
      <c r="I742" s="829" t="str">
        <f>'Раздел 1'!K769</f>
        <v>347.00.00</v>
      </c>
      <c r="J742" s="829" t="str">
        <f>'Раздел 1'!L769</f>
        <v>000</v>
      </c>
      <c r="K742" s="829" t="str">
        <f>'Раздел 1'!M769</f>
        <v>00.00.00</v>
      </c>
      <c r="L742" s="829" t="str">
        <f>'Раздел 1'!N769</f>
        <v>001.07.0002</v>
      </c>
      <c r="M742" s="829" t="str">
        <f>'Раздел 1'!O769</f>
        <v>50.03.00</v>
      </c>
      <c r="N742" s="832">
        <f>'Раздел 1'!P769</f>
        <v>0</v>
      </c>
      <c r="O742" s="830">
        <v>0</v>
      </c>
      <c r="P742" s="831">
        <f t="shared" si="33"/>
        <v>0</v>
      </c>
      <c r="Q742" s="832">
        <f>'Раздел 1'!Q769</f>
        <v>0</v>
      </c>
      <c r="R742" s="833">
        <v>0</v>
      </c>
      <c r="S742" s="834">
        <f t="shared" si="34"/>
        <v>0</v>
      </c>
      <c r="T742" s="835">
        <f>'Раздел 1'!R769</f>
        <v>0</v>
      </c>
      <c r="U742" s="836">
        <v>0</v>
      </c>
      <c r="V742" s="837">
        <f t="shared" si="35"/>
        <v>0</v>
      </c>
      <c r="W742" s="838"/>
      <c r="X742" s="839"/>
      <c r="Y742" s="840"/>
    </row>
    <row r="743" spans="1:25" s="841" customFormat="1" ht="24.75" customHeight="1" x14ac:dyDescent="0.25">
      <c r="A743" s="842" t="str">
        <f>'Раздел 1'!C770</f>
        <v>925</v>
      </c>
      <c r="B743" s="827" t="str">
        <f>'Раздел 1'!D770</f>
        <v>07</v>
      </c>
      <c r="C743" s="827" t="str">
        <f>'Раздел 1'!E770</f>
        <v>02</v>
      </c>
      <c r="D743" s="827" t="str">
        <f>'Раздел 1'!F770</f>
        <v>02</v>
      </c>
      <c r="E743" s="827" t="str">
        <f>'Раздел 1'!G770</f>
        <v>1</v>
      </c>
      <c r="F743" s="827" t="str">
        <f>'Раздел 1'!H770</f>
        <v>02</v>
      </c>
      <c r="G743" s="827" t="str">
        <f>'Раздел 1'!I770</f>
        <v>60860</v>
      </c>
      <c r="H743" s="828" t="str">
        <f>'Раздел 1'!J770</f>
        <v>244</v>
      </c>
      <c r="I743" s="829" t="str">
        <f>'Раздел 1'!K770</f>
        <v>347.00.00</v>
      </c>
      <c r="J743" s="829" t="str">
        <f>'Раздел 1'!L770</f>
        <v>001</v>
      </c>
      <c r="K743" s="829" t="str">
        <f>'Раздел 1'!M770</f>
        <v>00.00.00</v>
      </c>
      <c r="L743" s="829" t="str">
        <f>'Раздел 1'!N770</f>
        <v>х</v>
      </c>
      <c r="M743" s="829" t="str">
        <f>'Раздел 1'!O770</f>
        <v>50.03.00</v>
      </c>
      <c r="N743" s="832">
        <f>'Раздел 1'!P770</f>
        <v>0</v>
      </c>
      <c r="O743" s="830">
        <v>0</v>
      </c>
      <c r="P743" s="831">
        <f t="shared" si="33"/>
        <v>0</v>
      </c>
      <c r="Q743" s="832">
        <f>'Раздел 1'!Q770</f>
        <v>0</v>
      </c>
      <c r="R743" s="833">
        <v>0</v>
      </c>
      <c r="S743" s="834">
        <f t="shared" si="34"/>
        <v>0</v>
      </c>
      <c r="T743" s="835">
        <f>'Раздел 1'!R770</f>
        <v>0</v>
      </c>
      <c r="U743" s="836">
        <v>0</v>
      </c>
      <c r="V743" s="837">
        <f t="shared" si="35"/>
        <v>0</v>
      </c>
      <c r="W743" s="838"/>
      <c r="X743" s="839"/>
      <c r="Y743" s="840"/>
    </row>
    <row r="744" spans="1:25" s="841" customFormat="1" ht="24.75" customHeight="1" x14ac:dyDescent="0.25">
      <c r="A744" s="842" t="str">
        <f>'Раздел 1'!C771</f>
        <v>925</v>
      </c>
      <c r="B744" s="827" t="str">
        <f>'Раздел 1'!D771</f>
        <v>07</v>
      </c>
      <c r="C744" s="827" t="str">
        <f>'Раздел 1'!E771</f>
        <v>02</v>
      </c>
      <c r="D744" s="827" t="str">
        <f>'Раздел 1'!F771</f>
        <v>02</v>
      </c>
      <c r="E744" s="827" t="str">
        <f>'Раздел 1'!G771</f>
        <v>1</v>
      </c>
      <c r="F744" s="827" t="str">
        <f>'Раздел 1'!H771</f>
        <v>02</v>
      </c>
      <c r="G744" s="827" t="str">
        <f>'Раздел 1'!I771</f>
        <v>62980</v>
      </c>
      <c r="H744" s="828" t="str">
        <f>'Раздел 1'!J771</f>
        <v>244</v>
      </c>
      <c r="I744" s="829" t="str">
        <f>'Раздел 1'!K771</f>
        <v>347.00.00</v>
      </c>
      <c r="J744" s="829" t="str">
        <f>'Раздел 1'!L771</f>
        <v>000</v>
      </c>
      <c r="K744" s="829" t="str">
        <f>'Раздел 1'!M771</f>
        <v>00.00.00</v>
      </c>
      <c r="L744" s="829" t="str">
        <f>'Раздел 1'!N771</f>
        <v>005.00.0000</v>
      </c>
      <c r="M744" s="829" t="str">
        <f>'Раздел 1'!O771</f>
        <v>60.03.00</v>
      </c>
      <c r="N744" s="832">
        <f>'Раздел 1'!P771</f>
        <v>0</v>
      </c>
      <c r="O744" s="830">
        <v>0</v>
      </c>
      <c r="P744" s="831">
        <f t="shared" si="33"/>
        <v>0</v>
      </c>
      <c r="Q744" s="832">
        <f>'Раздел 1'!Q771</f>
        <v>0</v>
      </c>
      <c r="R744" s="833">
        <v>0</v>
      </c>
      <c r="S744" s="834">
        <f t="shared" si="34"/>
        <v>0</v>
      </c>
      <c r="T744" s="835">
        <f>'Раздел 1'!R771</f>
        <v>0</v>
      </c>
      <c r="U744" s="836">
        <v>0</v>
      </c>
      <c r="V744" s="837">
        <f t="shared" si="35"/>
        <v>0</v>
      </c>
      <c r="W744" s="838"/>
      <c r="X744" s="839"/>
      <c r="Y744" s="840"/>
    </row>
    <row r="745" spans="1:25" s="841" customFormat="1" ht="24.75" customHeight="1" x14ac:dyDescent="0.25">
      <c r="A745" s="842" t="str">
        <f>'Раздел 1'!C772</f>
        <v>925</v>
      </c>
      <c r="B745" s="827" t="str">
        <f>'Раздел 1'!D772</f>
        <v>07</v>
      </c>
      <c r="C745" s="827" t="str">
        <f>'Раздел 1'!E772</f>
        <v>02</v>
      </c>
      <c r="D745" s="827">
        <f>'Раздел 1'!F772</f>
        <v>0</v>
      </c>
      <c r="E745" s="827">
        <f>'Раздел 1'!G772</f>
        <v>0</v>
      </c>
      <c r="F745" s="827">
        <f>'Раздел 1'!H772</f>
        <v>0</v>
      </c>
      <c r="G745" s="827">
        <f>'Раздел 1'!I772</f>
        <v>0</v>
      </c>
      <c r="H745" s="828" t="str">
        <f>'Раздел 1'!J772</f>
        <v>244</v>
      </c>
      <c r="I745" s="829" t="str">
        <f>'Раздел 1'!K772</f>
        <v>347.00.00</v>
      </c>
      <c r="J745" s="829" t="str">
        <f>'Раздел 1'!L772</f>
        <v>000</v>
      </c>
      <c r="K745" s="829" t="str">
        <f>'Раздел 1'!M772</f>
        <v>00.00.00</v>
      </c>
      <c r="L745" s="829" t="str">
        <f>'Раздел 1'!N772</f>
        <v>008.01.ХХХ</v>
      </c>
      <c r="M745" s="829" t="str">
        <f>'Раздел 1'!O772</f>
        <v>60.01.00</v>
      </c>
      <c r="N745" s="832">
        <f>'Раздел 1'!P772</f>
        <v>0</v>
      </c>
      <c r="O745" s="830">
        <v>0</v>
      </c>
      <c r="P745" s="831">
        <f t="shared" si="33"/>
        <v>0</v>
      </c>
      <c r="Q745" s="832">
        <f>'Раздел 1'!Q772</f>
        <v>0</v>
      </c>
      <c r="R745" s="833">
        <v>0</v>
      </c>
      <c r="S745" s="834">
        <f t="shared" si="34"/>
        <v>0</v>
      </c>
      <c r="T745" s="835">
        <f>'Раздел 1'!R772</f>
        <v>0</v>
      </c>
      <c r="U745" s="836">
        <v>0</v>
      </c>
      <c r="V745" s="837">
        <f t="shared" si="35"/>
        <v>0</v>
      </c>
      <c r="W745" s="838"/>
      <c r="X745" s="839"/>
      <c r="Y745" s="840"/>
    </row>
    <row r="746" spans="1:25" s="841" customFormat="1" ht="24.75" customHeight="1" x14ac:dyDescent="0.25">
      <c r="A746" s="842" t="str">
        <f>'Раздел 1'!C773</f>
        <v>925</v>
      </c>
      <c r="B746" s="827" t="str">
        <f>'Раздел 1'!D773</f>
        <v>07</v>
      </c>
      <c r="C746" s="827" t="str">
        <f>'Раздел 1'!E773</f>
        <v>02</v>
      </c>
      <c r="D746" s="827">
        <f>'Раздел 1'!F773</f>
        <v>0</v>
      </c>
      <c r="E746" s="827">
        <f>'Раздел 1'!G773</f>
        <v>0</v>
      </c>
      <c r="F746" s="827">
        <f>'Раздел 1'!H773</f>
        <v>0</v>
      </c>
      <c r="G746" s="827">
        <f>'Раздел 1'!I773</f>
        <v>0</v>
      </c>
      <c r="H746" s="828" t="str">
        <f>'Раздел 1'!J773</f>
        <v>244</v>
      </c>
      <c r="I746" s="829" t="str">
        <f>'Раздел 1'!K773</f>
        <v>347.00.00</v>
      </c>
      <c r="J746" s="829" t="str">
        <f>'Раздел 1'!L773</f>
        <v>000</v>
      </c>
      <c r="K746" s="829" t="str">
        <f>'Раздел 1'!M773</f>
        <v>00.00.00</v>
      </c>
      <c r="L746" s="829" t="str">
        <f>'Раздел 1'!N773</f>
        <v>020.00.ХХХ</v>
      </c>
      <c r="M746" s="829" t="str">
        <f>'Раздел 1'!O773</f>
        <v>60.01.00</v>
      </c>
      <c r="N746" s="832">
        <f>'Раздел 1'!P773</f>
        <v>0</v>
      </c>
      <c r="O746" s="830">
        <v>0</v>
      </c>
      <c r="P746" s="831">
        <f t="shared" si="33"/>
        <v>0</v>
      </c>
      <c r="Q746" s="832">
        <f>'Раздел 1'!Q773</f>
        <v>0</v>
      </c>
      <c r="R746" s="833">
        <v>0</v>
      </c>
      <c r="S746" s="834">
        <f t="shared" si="34"/>
        <v>0</v>
      </c>
      <c r="T746" s="835">
        <f>'Раздел 1'!R773</f>
        <v>0</v>
      </c>
      <c r="U746" s="836">
        <v>0</v>
      </c>
      <c r="V746" s="837">
        <f t="shared" si="35"/>
        <v>0</v>
      </c>
      <c r="W746" s="838"/>
      <c r="X746" s="839"/>
      <c r="Y746" s="840"/>
    </row>
    <row r="747" spans="1:25" s="841" customFormat="1" ht="24.75" customHeight="1" x14ac:dyDescent="0.25">
      <c r="A747" s="842" t="str">
        <f>'Раздел 1'!C774</f>
        <v>925</v>
      </c>
      <c r="B747" s="827" t="str">
        <f>'Раздел 1'!D774</f>
        <v>07</v>
      </c>
      <c r="C747" s="827" t="str">
        <f>'Раздел 1'!E774</f>
        <v>02</v>
      </c>
      <c r="D747" s="827">
        <f>'Раздел 1'!F774</f>
        <v>0</v>
      </c>
      <c r="E747" s="827">
        <f>'Раздел 1'!G774</f>
        <v>0</v>
      </c>
      <c r="F747" s="827">
        <f>'Раздел 1'!H774</f>
        <v>0</v>
      </c>
      <c r="G747" s="827">
        <f>'Раздел 1'!I774</f>
        <v>0</v>
      </c>
      <c r="H747" s="828" t="str">
        <f>'Раздел 1'!J774</f>
        <v>244</v>
      </c>
      <c r="I747" s="829" t="str">
        <f>'Раздел 1'!K774</f>
        <v>347.00.00</v>
      </c>
      <c r="J747" s="829" t="str">
        <f>'Раздел 1'!L774</f>
        <v>000</v>
      </c>
      <c r="K747" s="829" t="str">
        <f>'Раздел 1'!M774</f>
        <v>00.00.00</v>
      </c>
      <c r="L747" s="829" t="str">
        <f>'Раздел 1'!N774</f>
        <v>020.00.ХХХ</v>
      </c>
      <c r="M747" s="829" t="str">
        <f>'Раздел 1'!O774</f>
        <v>60.01.00</v>
      </c>
      <c r="N747" s="832">
        <f>'Раздел 1'!P774</f>
        <v>0</v>
      </c>
      <c r="O747" s="830">
        <v>0</v>
      </c>
      <c r="P747" s="831">
        <f t="shared" si="33"/>
        <v>0</v>
      </c>
      <c r="Q747" s="832">
        <f>'Раздел 1'!Q774</f>
        <v>0</v>
      </c>
      <c r="R747" s="833">
        <v>0</v>
      </c>
      <c r="S747" s="834">
        <f t="shared" si="34"/>
        <v>0</v>
      </c>
      <c r="T747" s="835">
        <f>'Раздел 1'!R774</f>
        <v>0</v>
      </c>
      <c r="U747" s="836">
        <v>0</v>
      </c>
      <c r="V747" s="837">
        <f t="shared" si="35"/>
        <v>0</v>
      </c>
      <c r="W747" s="838"/>
      <c r="X747" s="839"/>
      <c r="Y747" s="840"/>
    </row>
    <row r="748" spans="1:25" s="841" customFormat="1" ht="24.75" customHeight="1" x14ac:dyDescent="0.25">
      <c r="A748" s="842" t="str">
        <f>'Раздел 1'!C775</f>
        <v>925</v>
      </c>
      <c r="B748" s="827" t="str">
        <f>'Раздел 1'!D775</f>
        <v>07</v>
      </c>
      <c r="C748" s="827" t="str">
        <f>'Раздел 1'!E775</f>
        <v>02</v>
      </c>
      <c r="D748" s="827">
        <f>'Раздел 1'!F775</f>
        <v>0</v>
      </c>
      <c r="E748" s="827">
        <f>'Раздел 1'!G775</f>
        <v>0</v>
      </c>
      <c r="F748" s="827">
        <f>'Раздел 1'!H775</f>
        <v>0</v>
      </c>
      <c r="G748" s="827">
        <f>'Раздел 1'!I775</f>
        <v>0</v>
      </c>
      <c r="H748" s="828" t="str">
        <f>'Раздел 1'!J775</f>
        <v>244</v>
      </c>
      <c r="I748" s="829" t="str">
        <f>'Раздел 1'!K775</f>
        <v>347.00.00</v>
      </c>
      <c r="J748" s="829" t="str">
        <f>'Раздел 1'!L775</f>
        <v>000</v>
      </c>
      <c r="K748" s="829" t="str">
        <f>'Раздел 1'!M775</f>
        <v>00.00.00</v>
      </c>
      <c r="L748" s="829" t="str">
        <f>'Раздел 1'!N775</f>
        <v>020.00.ХХХ</v>
      </c>
      <c r="M748" s="829" t="str">
        <f>'Раздел 1'!O775</f>
        <v>60.01.00</v>
      </c>
      <c r="N748" s="832">
        <f>'Раздел 1'!P775</f>
        <v>0</v>
      </c>
      <c r="O748" s="830">
        <v>0</v>
      </c>
      <c r="P748" s="831">
        <f t="shared" si="33"/>
        <v>0</v>
      </c>
      <c r="Q748" s="832">
        <f>'Раздел 1'!Q775</f>
        <v>0</v>
      </c>
      <c r="R748" s="833">
        <v>0</v>
      </c>
      <c r="S748" s="834">
        <f t="shared" si="34"/>
        <v>0</v>
      </c>
      <c r="T748" s="835">
        <f>'Раздел 1'!R775</f>
        <v>0</v>
      </c>
      <c r="U748" s="836">
        <v>0</v>
      </c>
      <c r="V748" s="837">
        <f t="shared" si="35"/>
        <v>0</v>
      </c>
      <c r="W748" s="838"/>
      <c r="X748" s="839"/>
      <c r="Y748" s="840"/>
    </row>
    <row r="749" spans="1:25" s="841" customFormat="1" ht="24.75" customHeight="1" x14ac:dyDescent="0.25">
      <c r="A749" s="842" t="str">
        <f>'Раздел 1'!C776</f>
        <v>925</v>
      </c>
      <c r="B749" s="827" t="str">
        <f>'Раздел 1'!D776</f>
        <v>07</v>
      </c>
      <c r="C749" s="827" t="str">
        <f>'Раздел 1'!E776</f>
        <v>02</v>
      </c>
      <c r="D749" s="827">
        <f>'Раздел 1'!F776</f>
        <v>0</v>
      </c>
      <c r="E749" s="827">
        <f>'Раздел 1'!G776</f>
        <v>0</v>
      </c>
      <c r="F749" s="827">
        <f>'Раздел 1'!H776</f>
        <v>0</v>
      </c>
      <c r="G749" s="827">
        <f>'Раздел 1'!I776</f>
        <v>0</v>
      </c>
      <c r="H749" s="828" t="str">
        <f>'Раздел 1'!J776</f>
        <v>244</v>
      </c>
      <c r="I749" s="829" t="str">
        <f>'Раздел 1'!K776</f>
        <v>347.00.00</v>
      </c>
      <c r="J749" s="829" t="str">
        <f>'Раздел 1'!L776</f>
        <v>000</v>
      </c>
      <c r="K749" s="829" t="str">
        <f>'Раздел 1'!M776</f>
        <v>00.00.00</v>
      </c>
      <c r="L749" s="829" t="str">
        <f>'Раздел 1'!N776</f>
        <v>200.Х.ХХХ</v>
      </c>
      <c r="M749" s="829" t="str">
        <f>'Раздел 1'!O776</f>
        <v>60.01.00</v>
      </c>
      <c r="N749" s="832">
        <f>'Раздел 1'!P776</f>
        <v>0</v>
      </c>
      <c r="O749" s="830">
        <v>0</v>
      </c>
      <c r="P749" s="831">
        <f t="shared" si="33"/>
        <v>0</v>
      </c>
      <c r="Q749" s="832">
        <f>'Раздел 1'!Q776</f>
        <v>0</v>
      </c>
      <c r="R749" s="833">
        <v>0</v>
      </c>
      <c r="S749" s="834">
        <f t="shared" si="34"/>
        <v>0</v>
      </c>
      <c r="T749" s="835">
        <f>'Раздел 1'!R776</f>
        <v>0</v>
      </c>
      <c r="U749" s="836">
        <v>0</v>
      </c>
      <c r="V749" s="837">
        <f t="shared" si="35"/>
        <v>0</v>
      </c>
      <c r="W749" s="838"/>
      <c r="X749" s="839"/>
      <c r="Y749" s="840"/>
    </row>
    <row r="750" spans="1:25" s="841" customFormat="1" ht="24.75" customHeight="1" x14ac:dyDescent="0.25">
      <c r="A750" s="842" t="str">
        <f>'Раздел 1'!C777</f>
        <v>925</v>
      </c>
      <c r="B750" s="827" t="str">
        <f>'Раздел 1'!D777</f>
        <v>07</v>
      </c>
      <c r="C750" s="827" t="str">
        <f>'Раздел 1'!E777</f>
        <v>02</v>
      </c>
      <c r="D750" s="827">
        <f>'Раздел 1'!F777</f>
        <v>0</v>
      </c>
      <c r="E750" s="827">
        <f>'Раздел 1'!G777</f>
        <v>0</v>
      </c>
      <c r="F750" s="827">
        <f>'Раздел 1'!H777</f>
        <v>0</v>
      </c>
      <c r="G750" s="827">
        <f>'Раздел 1'!I777</f>
        <v>0</v>
      </c>
      <c r="H750" s="828" t="str">
        <f>'Раздел 1'!J777</f>
        <v>244</v>
      </c>
      <c r="I750" s="829" t="str">
        <f>'Раздел 1'!K777</f>
        <v>347.00.00</v>
      </c>
      <c r="J750" s="829" t="str">
        <f>'Раздел 1'!L777</f>
        <v>000</v>
      </c>
      <c r="K750" s="829" t="str">
        <f>'Раздел 1'!M777</f>
        <v>00.00.00</v>
      </c>
      <c r="L750" s="829" t="str">
        <f>'Раздел 1'!N777</f>
        <v>200.Х.ХХХ</v>
      </c>
      <c r="M750" s="829" t="str">
        <f>'Раздел 1'!O777</f>
        <v>60.03.00</v>
      </c>
      <c r="N750" s="832">
        <f>'Раздел 1'!P777</f>
        <v>0</v>
      </c>
      <c r="O750" s="830">
        <v>0</v>
      </c>
      <c r="P750" s="831">
        <f t="shared" si="33"/>
        <v>0</v>
      </c>
      <c r="Q750" s="832">
        <f>'Раздел 1'!Q777</f>
        <v>0</v>
      </c>
      <c r="R750" s="833">
        <v>0</v>
      </c>
      <c r="S750" s="834">
        <f t="shared" si="34"/>
        <v>0</v>
      </c>
      <c r="T750" s="835">
        <f>'Раздел 1'!R777</f>
        <v>0</v>
      </c>
      <c r="U750" s="836">
        <v>0</v>
      </c>
      <c r="V750" s="837">
        <f t="shared" si="35"/>
        <v>0</v>
      </c>
      <c r="W750" s="838"/>
      <c r="X750" s="839"/>
      <c r="Y750" s="840"/>
    </row>
    <row r="751" spans="1:25" s="841" customFormat="1" ht="24.75" customHeight="1" x14ac:dyDescent="0.25">
      <c r="A751" s="842" t="str">
        <f>'Раздел 1'!C778</f>
        <v>925</v>
      </c>
      <c r="B751" s="827" t="str">
        <f>'Раздел 1'!D778</f>
        <v>07</v>
      </c>
      <c r="C751" s="827" t="str">
        <f>'Раздел 1'!E778</f>
        <v>02</v>
      </c>
      <c r="D751" s="827">
        <f>'Раздел 1'!F778</f>
        <v>0</v>
      </c>
      <c r="E751" s="827">
        <f>'Раздел 1'!G778</f>
        <v>0</v>
      </c>
      <c r="F751" s="827">
        <f>'Раздел 1'!H778</f>
        <v>0</v>
      </c>
      <c r="G751" s="827">
        <f>'Раздел 1'!I778</f>
        <v>0</v>
      </c>
      <c r="H751" s="828" t="str">
        <f>'Раздел 1'!J778</f>
        <v>244</v>
      </c>
      <c r="I751" s="829" t="str">
        <f>'Раздел 1'!K778</f>
        <v>347.00.00</v>
      </c>
      <c r="J751" s="829" t="str">
        <f>'Раздел 1'!L778</f>
        <v>000</v>
      </c>
      <c r="K751" s="829" t="str">
        <f>'Раздел 1'!M778</f>
        <v>00.00.00</v>
      </c>
      <c r="L751" s="829" t="str">
        <f>'Раздел 1'!N778</f>
        <v>500.Х.ХХХ</v>
      </c>
      <c r="M751" s="829" t="str">
        <f>'Раздел 1'!O778</f>
        <v>60.03.00</v>
      </c>
      <c r="N751" s="832">
        <f>'Раздел 1'!P778</f>
        <v>0</v>
      </c>
      <c r="O751" s="830">
        <v>0</v>
      </c>
      <c r="P751" s="831">
        <f t="shared" si="33"/>
        <v>0</v>
      </c>
      <c r="Q751" s="832">
        <f>'Раздел 1'!Q778</f>
        <v>0</v>
      </c>
      <c r="R751" s="833">
        <v>0</v>
      </c>
      <c r="S751" s="834">
        <f t="shared" si="34"/>
        <v>0</v>
      </c>
      <c r="T751" s="835">
        <f>'Раздел 1'!R778</f>
        <v>0</v>
      </c>
      <c r="U751" s="836">
        <v>0</v>
      </c>
      <c r="V751" s="837">
        <f t="shared" si="35"/>
        <v>0</v>
      </c>
      <c r="W751" s="838"/>
      <c r="X751" s="839"/>
      <c r="Y751" s="840"/>
    </row>
    <row r="752" spans="1:25" s="841" customFormat="1" ht="24.75" customHeight="1" x14ac:dyDescent="0.25">
      <c r="A752" s="842" t="str">
        <f>'Раздел 1'!C779</f>
        <v>925</v>
      </c>
      <c r="B752" s="827" t="str">
        <f>'Раздел 1'!D779</f>
        <v>07</v>
      </c>
      <c r="C752" s="827" t="str">
        <f>'Раздел 1'!E779</f>
        <v>02</v>
      </c>
      <c r="D752" s="827">
        <f>'Раздел 1'!F779</f>
        <v>0</v>
      </c>
      <c r="E752" s="827">
        <f>'Раздел 1'!G779</f>
        <v>0</v>
      </c>
      <c r="F752" s="827">
        <f>'Раздел 1'!H779</f>
        <v>0</v>
      </c>
      <c r="G752" s="827">
        <f>'Раздел 1'!I779</f>
        <v>0</v>
      </c>
      <c r="H752" s="828" t="str">
        <f>'Раздел 1'!J779</f>
        <v>244</v>
      </c>
      <c r="I752" s="829" t="str">
        <f>'Раздел 1'!K779</f>
        <v>347.00.00</v>
      </c>
      <c r="J752" s="829" t="str">
        <f>'Раздел 1'!L779</f>
        <v>000</v>
      </c>
      <c r="K752" s="829" t="str">
        <f>'Раздел 1'!M779</f>
        <v>00.00.00</v>
      </c>
      <c r="L752" s="829" t="str">
        <f>'Раздел 1'!N779</f>
        <v>500.Х.ХХХ</v>
      </c>
      <c r="M752" s="829" t="str">
        <f>'Раздел 1'!O779</f>
        <v>60.03.00</v>
      </c>
      <c r="N752" s="832">
        <f>'Раздел 1'!P779</f>
        <v>0</v>
      </c>
      <c r="O752" s="830">
        <v>0</v>
      </c>
      <c r="P752" s="831">
        <f t="shared" si="33"/>
        <v>0</v>
      </c>
      <c r="Q752" s="832">
        <f>'Раздел 1'!Q779</f>
        <v>0</v>
      </c>
      <c r="R752" s="833">
        <v>0</v>
      </c>
      <c r="S752" s="834">
        <f t="shared" si="34"/>
        <v>0</v>
      </c>
      <c r="T752" s="835">
        <f>'Раздел 1'!R779</f>
        <v>0</v>
      </c>
      <c r="U752" s="836">
        <v>0</v>
      </c>
      <c r="V752" s="837">
        <f t="shared" si="35"/>
        <v>0</v>
      </c>
      <c r="W752" s="838"/>
      <c r="X752" s="839"/>
      <c r="Y752" s="840"/>
    </row>
    <row r="753" spans="1:25" s="841" customFormat="1" ht="24.75" customHeight="1" x14ac:dyDescent="0.25">
      <c r="A753" s="842" t="str">
        <f>'Раздел 1'!C780</f>
        <v>925</v>
      </c>
      <c r="B753" s="827" t="str">
        <f>'Раздел 1'!D780</f>
        <v>07</v>
      </c>
      <c r="C753" s="827" t="str">
        <f>'Раздел 1'!E780</f>
        <v>02</v>
      </c>
      <c r="D753" s="827" t="str">
        <f>'Раздел 1'!F780</f>
        <v>02</v>
      </c>
      <c r="E753" s="827" t="str">
        <f>'Раздел 1'!G780</f>
        <v>1</v>
      </c>
      <c r="F753" s="827" t="str">
        <f>'Раздел 1'!H780</f>
        <v>02</v>
      </c>
      <c r="G753" s="827" t="str">
        <f>'Раздел 1'!I780</f>
        <v>00590</v>
      </c>
      <c r="H753" s="828" t="str">
        <f>'Раздел 1'!J780</f>
        <v>244</v>
      </c>
      <c r="I753" s="829" t="str">
        <f>'Раздел 1'!K780</f>
        <v>349.00.00</v>
      </c>
      <c r="J753" s="829" t="str">
        <f>'Раздел 1'!L780</f>
        <v>000</v>
      </c>
      <c r="K753" s="829" t="str">
        <f>'Раздел 1'!M780</f>
        <v>00.00.00</v>
      </c>
      <c r="L753" s="829" t="str">
        <f>'Раздел 1'!N780</f>
        <v>х</v>
      </c>
      <c r="M753" s="829" t="str">
        <f>'Раздел 1'!O780</f>
        <v>20.00.02</v>
      </c>
      <c r="N753" s="832">
        <f>'Раздел 1'!P780</f>
        <v>0</v>
      </c>
      <c r="O753" s="830">
        <v>0</v>
      </c>
      <c r="P753" s="831">
        <f t="shared" si="33"/>
        <v>0</v>
      </c>
      <c r="Q753" s="832">
        <f>'Раздел 1'!Q780</f>
        <v>0</v>
      </c>
      <c r="R753" s="833">
        <v>0</v>
      </c>
      <c r="S753" s="834">
        <f t="shared" si="34"/>
        <v>0</v>
      </c>
      <c r="T753" s="835">
        <f>'Раздел 1'!R780</f>
        <v>0</v>
      </c>
      <c r="U753" s="836">
        <v>0</v>
      </c>
      <c r="V753" s="837">
        <f t="shared" si="35"/>
        <v>0</v>
      </c>
      <c r="W753" s="838"/>
      <c r="X753" s="839"/>
      <c r="Y753" s="840"/>
    </row>
    <row r="754" spans="1:25" s="841" customFormat="1" ht="24.75" customHeight="1" x14ac:dyDescent="0.25">
      <c r="A754" s="842" t="str">
        <f>'Раздел 1'!C781</f>
        <v>925</v>
      </c>
      <c r="B754" s="827" t="str">
        <f>'Раздел 1'!D781</f>
        <v>07</v>
      </c>
      <c r="C754" s="827" t="str">
        <f>'Раздел 1'!E781</f>
        <v>02</v>
      </c>
      <c r="D754" s="827" t="str">
        <f>'Раздел 1'!F781</f>
        <v>02</v>
      </c>
      <c r="E754" s="827" t="str">
        <f>'Раздел 1'!G781</f>
        <v>1</v>
      </c>
      <c r="F754" s="827" t="str">
        <f>'Раздел 1'!H781</f>
        <v>02</v>
      </c>
      <c r="G754" s="827" t="str">
        <f>'Раздел 1'!I781</f>
        <v>00590</v>
      </c>
      <c r="H754" s="828" t="str">
        <f>'Раздел 1'!J781</f>
        <v>244</v>
      </c>
      <c r="I754" s="829" t="str">
        <f>'Раздел 1'!K781</f>
        <v>349.00.00</v>
      </c>
      <c r="J754" s="829" t="str">
        <f>'Раздел 1'!L781</f>
        <v>001</v>
      </c>
      <c r="K754" s="829" t="str">
        <f>'Раздел 1'!M781</f>
        <v>00.00.00</v>
      </c>
      <c r="L754" s="829" t="str">
        <f>'Раздел 1'!N781</f>
        <v>х</v>
      </c>
      <c r="M754" s="829" t="str">
        <f>'Раздел 1'!O781</f>
        <v>20.00.02</v>
      </c>
      <c r="N754" s="832">
        <f>'Раздел 1'!P781</f>
        <v>0</v>
      </c>
      <c r="O754" s="830">
        <v>0</v>
      </c>
      <c r="P754" s="831">
        <f t="shared" si="33"/>
        <v>0</v>
      </c>
      <c r="Q754" s="832">
        <f>'Раздел 1'!Q781</f>
        <v>0</v>
      </c>
      <c r="R754" s="833">
        <v>0</v>
      </c>
      <c r="S754" s="834">
        <f t="shared" si="34"/>
        <v>0</v>
      </c>
      <c r="T754" s="835">
        <f>'Раздел 1'!R781</f>
        <v>0</v>
      </c>
      <c r="U754" s="836">
        <v>0</v>
      </c>
      <c r="V754" s="837">
        <f t="shared" si="35"/>
        <v>0</v>
      </c>
      <c r="W754" s="838"/>
      <c r="X754" s="839"/>
      <c r="Y754" s="840"/>
    </row>
    <row r="755" spans="1:25" s="841" customFormat="1" ht="24.75" customHeight="1" x14ac:dyDescent="0.25">
      <c r="A755" s="842" t="str">
        <f>'Раздел 1'!C782</f>
        <v>925</v>
      </c>
      <c r="B755" s="827" t="str">
        <f>'Раздел 1'!D782</f>
        <v>07</v>
      </c>
      <c r="C755" s="827" t="str">
        <f>'Раздел 1'!E782</f>
        <v>02</v>
      </c>
      <c r="D755" s="827" t="str">
        <f>'Раздел 1'!F782</f>
        <v>02</v>
      </c>
      <c r="E755" s="827" t="str">
        <f>'Раздел 1'!G782</f>
        <v>1</v>
      </c>
      <c r="F755" s="827" t="str">
        <f>'Раздел 1'!H782</f>
        <v>02</v>
      </c>
      <c r="G755" s="827" t="str">
        <f>'Раздел 1'!I782</f>
        <v>00590</v>
      </c>
      <c r="H755" s="828" t="str">
        <f>'Раздел 1'!J782</f>
        <v>244</v>
      </c>
      <c r="I755" s="829" t="str">
        <f>'Раздел 1'!K782</f>
        <v>349.00.00</v>
      </c>
      <c r="J755" s="829" t="str">
        <f>'Раздел 1'!L782</f>
        <v>000</v>
      </c>
      <c r="K755" s="829" t="str">
        <f>'Раздел 1'!M782</f>
        <v>00.00.00</v>
      </c>
      <c r="L755" s="829" t="str">
        <f>'Раздел 1'!N782</f>
        <v>х</v>
      </c>
      <c r="M755" s="829" t="str">
        <f>'Раздел 1'!O782</f>
        <v>20.00.03</v>
      </c>
      <c r="N755" s="832">
        <f>'Раздел 1'!P782</f>
        <v>0</v>
      </c>
      <c r="O755" s="830">
        <v>0</v>
      </c>
      <c r="P755" s="831">
        <f t="shared" si="33"/>
        <v>0</v>
      </c>
      <c r="Q755" s="832">
        <f>'Раздел 1'!Q782</f>
        <v>0</v>
      </c>
      <c r="R755" s="833">
        <v>0</v>
      </c>
      <c r="S755" s="834">
        <f t="shared" si="34"/>
        <v>0</v>
      </c>
      <c r="T755" s="835">
        <f>'Раздел 1'!R782</f>
        <v>0</v>
      </c>
      <c r="U755" s="836">
        <v>0</v>
      </c>
      <c r="V755" s="837">
        <f t="shared" si="35"/>
        <v>0</v>
      </c>
      <c r="W755" s="838"/>
      <c r="X755" s="839"/>
      <c r="Y755" s="840"/>
    </row>
    <row r="756" spans="1:25" s="841" customFormat="1" ht="24.75" customHeight="1" x14ac:dyDescent="0.25">
      <c r="A756" s="842" t="str">
        <f>'Раздел 1'!C783</f>
        <v>925</v>
      </c>
      <c r="B756" s="827" t="str">
        <f>'Раздел 1'!D783</f>
        <v>07</v>
      </c>
      <c r="C756" s="827" t="str">
        <f>'Раздел 1'!E783</f>
        <v>02</v>
      </c>
      <c r="D756" s="827" t="str">
        <f>'Раздел 1'!F783</f>
        <v>02</v>
      </c>
      <c r="E756" s="827" t="str">
        <f>'Раздел 1'!G783</f>
        <v>1</v>
      </c>
      <c r="F756" s="827" t="str">
        <f>'Раздел 1'!H783</f>
        <v>02</v>
      </c>
      <c r="G756" s="827" t="str">
        <f>'Раздел 1'!I783</f>
        <v>00590</v>
      </c>
      <c r="H756" s="828" t="str">
        <f>'Раздел 1'!J783</f>
        <v>244</v>
      </c>
      <c r="I756" s="829" t="str">
        <f>'Раздел 1'!K783</f>
        <v>349.00.00</v>
      </c>
      <c r="J756" s="829" t="str">
        <f>'Раздел 1'!L783</f>
        <v>000</v>
      </c>
      <c r="K756" s="829" t="str">
        <f>'Раздел 1'!M783</f>
        <v>00.00.00</v>
      </c>
      <c r="L756" s="829" t="str">
        <f>'Раздел 1'!N783</f>
        <v>х</v>
      </c>
      <c r="M756" s="829" t="str">
        <f>'Раздел 1'!O783</f>
        <v>20.00.04</v>
      </c>
      <c r="N756" s="832">
        <f>'Раздел 1'!P783</f>
        <v>0</v>
      </c>
      <c r="O756" s="830">
        <v>0</v>
      </c>
      <c r="P756" s="831">
        <f t="shared" si="33"/>
        <v>0</v>
      </c>
      <c r="Q756" s="832">
        <f>'Раздел 1'!Q783</f>
        <v>0</v>
      </c>
      <c r="R756" s="833">
        <v>0</v>
      </c>
      <c r="S756" s="834">
        <f t="shared" si="34"/>
        <v>0</v>
      </c>
      <c r="T756" s="835">
        <f>'Раздел 1'!R783</f>
        <v>0</v>
      </c>
      <c r="U756" s="836">
        <v>0</v>
      </c>
      <c r="V756" s="837">
        <f t="shared" si="35"/>
        <v>0</v>
      </c>
      <c r="W756" s="838"/>
      <c r="X756" s="839"/>
      <c r="Y756" s="840"/>
    </row>
    <row r="757" spans="1:25" s="841" customFormat="1" ht="24.75" customHeight="1" x14ac:dyDescent="0.25">
      <c r="A757" s="842" t="str">
        <f>'Раздел 1'!C784</f>
        <v>925</v>
      </c>
      <c r="B757" s="827" t="str">
        <f>'Раздел 1'!D784</f>
        <v>07</v>
      </c>
      <c r="C757" s="827" t="str">
        <f>'Раздел 1'!E784</f>
        <v>02</v>
      </c>
      <c r="D757" s="827" t="str">
        <f>'Раздел 1'!F784</f>
        <v>02</v>
      </c>
      <c r="E757" s="827" t="str">
        <f>'Раздел 1'!G784</f>
        <v>1</v>
      </c>
      <c r="F757" s="827" t="str">
        <f>'Раздел 1'!H784</f>
        <v>02</v>
      </c>
      <c r="G757" s="827" t="str">
        <f>'Раздел 1'!I784</f>
        <v>00590</v>
      </c>
      <c r="H757" s="828" t="str">
        <f>'Раздел 1'!J784</f>
        <v>244</v>
      </c>
      <c r="I757" s="829" t="str">
        <f>'Раздел 1'!K784</f>
        <v>349.00.00</v>
      </c>
      <c r="J757" s="829" t="str">
        <f>'Раздел 1'!L784</f>
        <v>000</v>
      </c>
      <c r="K757" s="829" t="str">
        <f>'Раздел 1'!M784</f>
        <v>00.00.00</v>
      </c>
      <c r="L757" s="829" t="str">
        <f>'Раздел 1'!N784</f>
        <v>001.99.0001</v>
      </c>
      <c r="M757" s="829" t="str">
        <f>'Раздел 1'!O784</f>
        <v>50.01.00</v>
      </c>
      <c r="N757" s="832">
        <f>'Раздел 1'!P784</f>
        <v>0</v>
      </c>
      <c r="O757" s="830">
        <v>0</v>
      </c>
      <c r="P757" s="831">
        <f t="shared" si="33"/>
        <v>0</v>
      </c>
      <c r="Q757" s="832">
        <f>'Раздел 1'!Q784</f>
        <v>0</v>
      </c>
      <c r="R757" s="833">
        <v>0</v>
      </c>
      <c r="S757" s="834">
        <f t="shared" si="34"/>
        <v>0</v>
      </c>
      <c r="T757" s="835">
        <f>'Раздел 1'!R784</f>
        <v>0</v>
      </c>
      <c r="U757" s="836">
        <v>0</v>
      </c>
      <c r="V757" s="837">
        <f t="shared" si="35"/>
        <v>0</v>
      </c>
      <c r="W757" s="838"/>
      <c r="X757" s="839"/>
      <c r="Y757" s="840"/>
    </row>
    <row r="758" spans="1:25" s="841" customFormat="1" ht="24.75" customHeight="1" x14ac:dyDescent="0.25">
      <c r="A758" s="842" t="str">
        <f>'Раздел 1'!C785</f>
        <v>925</v>
      </c>
      <c r="B758" s="827" t="str">
        <f>'Раздел 1'!D785</f>
        <v>07</v>
      </c>
      <c r="C758" s="827" t="str">
        <f>'Раздел 1'!E785</f>
        <v>02</v>
      </c>
      <c r="D758" s="827" t="str">
        <f>'Раздел 1'!F785</f>
        <v>02</v>
      </c>
      <c r="E758" s="827" t="str">
        <f>'Раздел 1'!G785</f>
        <v>1</v>
      </c>
      <c r="F758" s="827" t="str">
        <f>'Раздел 1'!H785</f>
        <v>02</v>
      </c>
      <c r="G758" s="827" t="str">
        <f>'Раздел 1'!I785</f>
        <v>00590</v>
      </c>
      <c r="H758" s="828" t="str">
        <f>'Раздел 1'!J785</f>
        <v>244</v>
      </c>
      <c r="I758" s="829" t="str">
        <f>'Раздел 1'!K785</f>
        <v>349.00.00</v>
      </c>
      <c r="J758" s="829" t="str">
        <f>'Раздел 1'!L785</f>
        <v>001</v>
      </c>
      <c r="K758" s="829" t="str">
        <f>'Раздел 1'!M785</f>
        <v>00.00.00</v>
      </c>
      <c r="L758" s="829" t="str">
        <f>'Раздел 1'!N785</f>
        <v>х</v>
      </c>
      <c r="M758" s="829" t="str">
        <f>'Раздел 1'!O785</f>
        <v>50.01.00</v>
      </c>
      <c r="N758" s="832">
        <f>'Раздел 1'!P785</f>
        <v>0</v>
      </c>
      <c r="O758" s="830">
        <v>0</v>
      </c>
      <c r="P758" s="831">
        <f t="shared" si="33"/>
        <v>0</v>
      </c>
      <c r="Q758" s="832">
        <f>'Раздел 1'!Q785</f>
        <v>0</v>
      </c>
      <c r="R758" s="833">
        <v>0</v>
      </c>
      <c r="S758" s="834">
        <f t="shared" si="34"/>
        <v>0</v>
      </c>
      <c r="T758" s="835">
        <f>'Раздел 1'!R785</f>
        <v>0</v>
      </c>
      <c r="U758" s="836">
        <v>0</v>
      </c>
      <c r="V758" s="837">
        <f t="shared" si="35"/>
        <v>0</v>
      </c>
      <c r="W758" s="838"/>
      <c r="X758" s="839"/>
      <c r="Y758" s="840"/>
    </row>
    <row r="759" spans="1:25" s="841" customFormat="1" ht="24.75" customHeight="1" x14ac:dyDescent="0.25">
      <c r="A759" s="842" t="str">
        <f>'Раздел 1'!C786</f>
        <v>925</v>
      </c>
      <c r="B759" s="827" t="str">
        <f>'Раздел 1'!D786</f>
        <v>07</v>
      </c>
      <c r="C759" s="827" t="str">
        <f>'Раздел 1'!E786</f>
        <v>02</v>
      </c>
      <c r="D759" s="827" t="str">
        <f>'Раздел 1'!F786</f>
        <v>02</v>
      </c>
      <c r="E759" s="827" t="str">
        <f>'Раздел 1'!G786</f>
        <v>1</v>
      </c>
      <c r="F759" s="827" t="str">
        <f>'Раздел 1'!H786</f>
        <v>02</v>
      </c>
      <c r="G759" s="827" t="str">
        <f>'Раздел 1'!I786</f>
        <v>60860</v>
      </c>
      <c r="H759" s="828" t="str">
        <f>'Раздел 1'!J786</f>
        <v>244</v>
      </c>
      <c r="I759" s="829" t="str">
        <f>'Раздел 1'!K786</f>
        <v>349.00.00</v>
      </c>
      <c r="J759" s="829" t="str">
        <f>'Раздел 1'!L786</f>
        <v>000</v>
      </c>
      <c r="K759" s="829" t="str">
        <f>'Раздел 1'!M786</f>
        <v>00.00.00</v>
      </c>
      <c r="L759" s="829" t="str">
        <f>'Раздел 1'!N786</f>
        <v>001.07.0002</v>
      </c>
      <c r="M759" s="829" t="str">
        <f>'Раздел 1'!O786</f>
        <v>50.03.00</v>
      </c>
      <c r="N759" s="832">
        <f>'Раздел 1'!P786</f>
        <v>5000</v>
      </c>
      <c r="O759" s="830">
        <v>5000</v>
      </c>
      <c r="P759" s="831">
        <f t="shared" si="33"/>
        <v>0</v>
      </c>
      <c r="Q759" s="832">
        <f>'Раздел 1'!Q786</f>
        <v>0</v>
      </c>
      <c r="R759" s="833">
        <v>0</v>
      </c>
      <c r="S759" s="834">
        <f t="shared" si="34"/>
        <v>0</v>
      </c>
      <c r="T759" s="835">
        <f>'Раздел 1'!R786</f>
        <v>0</v>
      </c>
      <c r="U759" s="836">
        <v>0</v>
      </c>
      <c r="V759" s="837">
        <f t="shared" si="35"/>
        <v>0</v>
      </c>
      <c r="W759" s="838"/>
      <c r="X759" s="839"/>
      <c r="Y759" s="840"/>
    </row>
    <row r="760" spans="1:25" s="841" customFormat="1" ht="24.75" customHeight="1" x14ac:dyDescent="0.25">
      <c r="A760" s="842" t="str">
        <f>'Раздел 1'!C787</f>
        <v>925</v>
      </c>
      <c r="B760" s="827" t="str">
        <f>'Раздел 1'!D787</f>
        <v>07</v>
      </c>
      <c r="C760" s="827" t="str">
        <f>'Раздел 1'!E787</f>
        <v>02</v>
      </c>
      <c r="D760" s="827" t="str">
        <f>'Раздел 1'!F787</f>
        <v>02</v>
      </c>
      <c r="E760" s="827" t="str">
        <f>'Раздел 1'!G787</f>
        <v>1</v>
      </c>
      <c r="F760" s="827" t="str">
        <f>'Раздел 1'!H787</f>
        <v>02</v>
      </c>
      <c r="G760" s="827" t="str">
        <f>'Раздел 1'!I787</f>
        <v>60860</v>
      </c>
      <c r="H760" s="828" t="str">
        <f>'Раздел 1'!J787</f>
        <v>244</v>
      </c>
      <c r="I760" s="829" t="str">
        <f>'Раздел 1'!K787</f>
        <v>349.00.00</v>
      </c>
      <c r="J760" s="829" t="str">
        <f>'Раздел 1'!L787</f>
        <v>001</v>
      </c>
      <c r="K760" s="829" t="str">
        <f>'Раздел 1'!M787</f>
        <v>00.00.00</v>
      </c>
      <c r="L760" s="829" t="str">
        <f>'Раздел 1'!N787</f>
        <v>х</v>
      </c>
      <c r="M760" s="829" t="str">
        <f>'Раздел 1'!O787</f>
        <v>50.03.00</v>
      </c>
      <c r="N760" s="832">
        <f>'Раздел 1'!P787</f>
        <v>0</v>
      </c>
      <c r="O760" s="830">
        <v>0</v>
      </c>
      <c r="P760" s="831">
        <f t="shared" si="33"/>
        <v>0</v>
      </c>
      <c r="Q760" s="832">
        <f>'Раздел 1'!Q787</f>
        <v>0</v>
      </c>
      <c r="R760" s="833">
        <v>0</v>
      </c>
      <c r="S760" s="834">
        <f t="shared" si="34"/>
        <v>0</v>
      </c>
      <c r="T760" s="835">
        <f>'Раздел 1'!R787</f>
        <v>0</v>
      </c>
      <c r="U760" s="836">
        <v>0</v>
      </c>
      <c r="V760" s="837">
        <f t="shared" si="35"/>
        <v>0</v>
      </c>
      <c r="W760" s="838"/>
      <c r="X760" s="839"/>
      <c r="Y760" s="840"/>
    </row>
    <row r="761" spans="1:25" s="841" customFormat="1" ht="24.75" customHeight="1" x14ac:dyDescent="0.25">
      <c r="A761" s="842" t="str">
        <f>'Раздел 1'!C788</f>
        <v>925</v>
      </c>
      <c r="B761" s="827" t="str">
        <f>'Раздел 1'!D788</f>
        <v>07</v>
      </c>
      <c r="C761" s="827" t="str">
        <f>'Раздел 1'!E788</f>
        <v>02</v>
      </c>
      <c r="D761" s="827" t="str">
        <f>'Раздел 1'!F788</f>
        <v>02</v>
      </c>
      <c r="E761" s="827" t="str">
        <f>'Раздел 1'!G788</f>
        <v>1</v>
      </c>
      <c r="F761" s="827" t="str">
        <f>'Раздел 1'!H788</f>
        <v>02</v>
      </c>
      <c r="G761" s="827" t="str">
        <f>'Раздел 1'!I788</f>
        <v>62980</v>
      </c>
      <c r="H761" s="828" t="str">
        <f>'Раздел 1'!J788</f>
        <v>244</v>
      </c>
      <c r="I761" s="829" t="str">
        <f>'Раздел 1'!K788</f>
        <v>349.00.00</v>
      </c>
      <c r="J761" s="829" t="str">
        <f>'Раздел 1'!L788</f>
        <v>000</v>
      </c>
      <c r="K761" s="829" t="str">
        <f>'Раздел 1'!M788</f>
        <v>00.00.00</v>
      </c>
      <c r="L761" s="829" t="str">
        <f>'Раздел 1'!N788</f>
        <v>005.00.0000</v>
      </c>
      <c r="M761" s="829" t="str">
        <f>'Раздел 1'!O788</f>
        <v>60.03.00</v>
      </c>
      <c r="N761" s="832">
        <f>'Раздел 1'!P788</f>
        <v>0</v>
      </c>
      <c r="O761" s="830">
        <v>0</v>
      </c>
      <c r="P761" s="831">
        <f t="shared" si="33"/>
        <v>0</v>
      </c>
      <c r="Q761" s="832">
        <f>'Раздел 1'!Q788</f>
        <v>0</v>
      </c>
      <c r="R761" s="833">
        <v>0</v>
      </c>
      <c r="S761" s="834">
        <f t="shared" si="34"/>
        <v>0</v>
      </c>
      <c r="T761" s="835">
        <f>'Раздел 1'!R788</f>
        <v>0</v>
      </c>
      <c r="U761" s="836">
        <v>0</v>
      </c>
      <c r="V761" s="837">
        <f t="shared" si="35"/>
        <v>0</v>
      </c>
      <c r="W761" s="838"/>
      <c r="X761" s="839"/>
      <c r="Y761" s="840"/>
    </row>
    <row r="762" spans="1:25" s="841" customFormat="1" ht="24.75" customHeight="1" x14ac:dyDescent="0.25">
      <c r="A762" s="842" t="str">
        <f>'Раздел 1'!C789</f>
        <v>925</v>
      </c>
      <c r="B762" s="827" t="str">
        <f>'Раздел 1'!D789</f>
        <v>07</v>
      </c>
      <c r="C762" s="827" t="str">
        <f>'Раздел 1'!E789</f>
        <v>02</v>
      </c>
      <c r="D762" s="827">
        <f>'Раздел 1'!F789</f>
        <v>0</v>
      </c>
      <c r="E762" s="827">
        <f>'Раздел 1'!G789</f>
        <v>0</v>
      </c>
      <c r="F762" s="827">
        <f>'Раздел 1'!H789</f>
        <v>0</v>
      </c>
      <c r="G762" s="827">
        <f>'Раздел 1'!I789</f>
        <v>0</v>
      </c>
      <c r="H762" s="828" t="str">
        <f>'Раздел 1'!J789</f>
        <v>244</v>
      </c>
      <c r="I762" s="829" t="str">
        <f>'Раздел 1'!K789</f>
        <v>349.00.00</v>
      </c>
      <c r="J762" s="829" t="str">
        <f>'Раздел 1'!L789</f>
        <v>000</v>
      </c>
      <c r="K762" s="829" t="str">
        <f>'Раздел 1'!M789</f>
        <v>00.00.00</v>
      </c>
      <c r="L762" s="829" t="str">
        <f>'Раздел 1'!N789</f>
        <v>008.01.ХХХ</v>
      </c>
      <c r="M762" s="829" t="str">
        <f>'Раздел 1'!O789</f>
        <v>60.01.00</v>
      </c>
      <c r="N762" s="832">
        <f>'Раздел 1'!P789</f>
        <v>0</v>
      </c>
      <c r="O762" s="830">
        <v>0</v>
      </c>
      <c r="P762" s="831">
        <f t="shared" si="33"/>
        <v>0</v>
      </c>
      <c r="Q762" s="832">
        <f>'Раздел 1'!Q789</f>
        <v>0</v>
      </c>
      <c r="R762" s="833">
        <v>0</v>
      </c>
      <c r="S762" s="834">
        <f t="shared" si="34"/>
        <v>0</v>
      </c>
      <c r="T762" s="835">
        <f>'Раздел 1'!R789</f>
        <v>0</v>
      </c>
      <c r="U762" s="836">
        <v>0</v>
      </c>
      <c r="V762" s="837">
        <f t="shared" si="35"/>
        <v>0</v>
      </c>
      <c r="W762" s="838"/>
      <c r="X762" s="839"/>
      <c r="Y762" s="840"/>
    </row>
    <row r="763" spans="1:25" s="841" customFormat="1" ht="24.75" customHeight="1" x14ac:dyDescent="0.25">
      <c r="A763" s="842" t="str">
        <f>'Раздел 1'!C790</f>
        <v>925</v>
      </c>
      <c r="B763" s="827" t="str">
        <f>'Раздел 1'!D790</f>
        <v>07</v>
      </c>
      <c r="C763" s="827" t="str">
        <f>'Раздел 1'!E790</f>
        <v>02</v>
      </c>
      <c r="D763" s="827">
        <f>'Раздел 1'!F790</f>
        <v>0</v>
      </c>
      <c r="E763" s="827">
        <f>'Раздел 1'!G790</f>
        <v>0</v>
      </c>
      <c r="F763" s="827">
        <f>'Раздел 1'!H790</f>
        <v>0</v>
      </c>
      <c r="G763" s="827">
        <f>'Раздел 1'!I790</f>
        <v>0</v>
      </c>
      <c r="H763" s="828" t="str">
        <f>'Раздел 1'!J790</f>
        <v>244</v>
      </c>
      <c r="I763" s="829" t="str">
        <f>'Раздел 1'!K790</f>
        <v>349.00.00</v>
      </c>
      <c r="J763" s="829" t="str">
        <f>'Раздел 1'!L790</f>
        <v>000</v>
      </c>
      <c r="K763" s="829" t="str">
        <f>'Раздел 1'!M790</f>
        <v>00.00.00</v>
      </c>
      <c r="L763" s="829" t="str">
        <f>'Раздел 1'!N790</f>
        <v>020.00.ХХХ</v>
      </c>
      <c r="M763" s="829" t="str">
        <f>'Раздел 1'!O790</f>
        <v>60.01.00</v>
      </c>
      <c r="N763" s="832">
        <f>'Раздел 1'!P790</f>
        <v>0</v>
      </c>
      <c r="O763" s="830">
        <v>0</v>
      </c>
      <c r="P763" s="831">
        <f t="shared" si="33"/>
        <v>0</v>
      </c>
      <c r="Q763" s="832">
        <f>'Раздел 1'!Q790</f>
        <v>0</v>
      </c>
      <c r="R763" s="833">
        <v>0</v>
      </c>
      <c r="S763" s="834">
        <f t="shared" si="34"/>
        <v>0</v>
      </c>
      <c r="T763" s="835">
        <f>'Раздел 1'!R790</f>
        <v>0</v>
      </c>
      <c r="U763" s="836">
        <v>0</v>
      </c>
      <c r="V763" s="837">
        <f t="shared" si="35"/>
        <v>0</v>
      </c>
      <c r="W763" s="838"/>
      <c r="X763" s="839"/>
      <c r="Y763" s="840"/>
    </row>
    <row r="764" spans="1:25" s="841" customFormat="1" ht="24.75" customHeight="1" x14ac:dyDescent="0.25">
      <c r="A764" s="842" t="str">
        <f>'Раздел 1'!C791</f>
        <v>925</v>
      </c>
      <c r="B764" s="827" t="str">
        <f>'Раздел 1'!D791</f>
        <v>07</v>
      </c>
      <c r="C764" s="827" t="str">
        <f>'Раздел 1'!E791</f>
        <v>02</v>
      </c>
      <c r="D764" s="827">
        <f>'Раздел 1'!F791</f>
        <v>0</v>
      </c>
      <c r="E764" s="827">
        <f>'Раздел 1'!G791</f>
        <v>0</v>
      </c>
      <c r="F764" s="827">
        <f>'Раздел 1'!H791</f>
        <v>0</v>
      </c>
      <c r="G764" s="827">
        <f>'Раздел 1'!I791</f>
        <v>0</v>
      </c>
      <c r="H764" s="828" t="str">
        <f>'Раздел 1'!J791</f>
        <v>244</v>
      </c>
      <c r="I764" s="829" t="str">
        <f>'Раздел 1'!K791</f>
        <v>349.00.00</v>
      </c>
      <c r="J764" s="829" t="str">
        <f>'Раздел 1'!L791</f>
        <v>000</v>
      </c>
      <c r="K764" s="829" t="str">
        <f>'Раздел 1'!M791</f>
        <v>00.00.00</v>
      </c>
      <c r="L764" s="829" t="str">
        <f>'Раздел 1'!N791</f>
        <v>020.00.ХХХ</v>
      </c>
      <c r="M764" s="829" t="str">
        <f>'Раздел 1'!O791</f>
        <v>60.01.00</v>
      </c>
      <c r="N764" s="832">
        <f>'Раздел 1'!P791</f>
        <v>0</v>
      </c>
      <c r="O764" s="830">
        <v>0</v>
      </c>
      <c r="P764" s="831">
        <f t="shared" si="33"/>
        <v>0</v>
      </c>
      <c r="Q764" s="832">
        <f>'Раздел 1'!Q791</f>
        <v>0</v>
      </c>
      <c r="R764" s="833">
        <v>0</v>
      </c>
      <c r="S764" s="834">
        <f t="shared" si="34"/>
        <v>0</v>
      </c>
      <c r="T764" s="835">
        <f>'Раздел 1'!R791</f>
        <v>0</v>
      </c>
      <c r="U764" s="836">
        <v>0</v>
      </c>
      <c r="V764" s="837">
        <f t="shared" si="35"/>
        <v>0</v>
      </c>
      <c r="W764" s="838"/>
      <c r="X764" s="839"/>
      <c r="Y764" s="840"/>
    </row>
    <row r="765" spans="1:25" s="841" customFormat="1" ht="24.75" customHeight="1" x14ac:dyDescent="0.25">
      <c r="A765" s="842" t="str">
        <f>'Раздел 1'!C792</f>
        <v>925</v>
      </c>
      <c r="B765" s="827" t="str">
        <f>'Раздел 1'!D792</f>
        <v>07</v>
      </c>
      <c r="C765" s="827" t="str">
        <f>'Раздел 1'!E792</f>
        <v>02</v>
      </c>
      <c r="D765" s="827">
        <f>'Раздел 1'!F792</f>
        <v>0</v>
      </c>
      <c r="E765" s="827">
        <f>'Раздел 1'!G792</f>
        <v>0</v>
      </c>
      <c r="F765" s="827">
        <f>'Раздел 1'!H792</f>
        <v>0</v>
      </c>
      <c r="G765" s="827">
        <f>'Раздел 1'!I792</f>
        <v>0</v>
      </c>
      <c r="H765" s="828" t="str">
        <f>'Раздел 1'!J792</f>
        <v>244</v>
      </c>
      <c r="I765" s="829" t="str">
        <f>'Раздел 1'!K792</f>
        <v>349.00.00</v>
      </c>
      <c r="J765" s="829" t="str">
        <f>'Раздел 1'!L792</f>
        <v>000</v>
      </c>
      <c r="K765" s="829" t="str">
        <f>'Раздел 1'!M792</f>
        <v>00.00.00</v>
      </c>
      <c r="L765" s="829" t="str">
        <f>'Раздел 1'!N792</f>
        <v>020.00.ХХХ</v>
      </c>
      <c r="M765" s="829" t="str">
        <f>'Раздел 1'!O792</f>
        <v>60.01.00</v>
      </c>
      <c r="N765" s="832">
        <f>'Раздел 1'!P792</f>
        <v>0</v>
      </c>
      <c r="O765" s="830">
        <v>0</v>
      </c>
      <c r="P765" s="831">
        <f t="shared" si="33"/>
        <v>0</v>
      </c>
      <c r="Q765" s="832">
        <f>'Раздел 1'!Q792</f>
        <v>0</v>
      </c>
      <c r="R765" s="833">
        <v>0</v>
      </c>
      <c r="S765" s="834">
        <f t="shared" si="34"/>
        <v>0</v>
      </c>
      <c r="T765" s="835">
        <f>'Раздел 1'!R792</f>
        <v>0</v>
      </c>
      <c r="U765" s="836">
        <v>0</v>
      </c>
      <c r="V765" s="837">
        <f t="shared" si="35"/>
        <v>0</v>
      </c>
      <c r="W765" s="838"/>
      <c r="X765" s="839"/>
      <c r="Y765" s="840"/>
    </row>
    <row r="766" spans="1:25" s="841" customFormat="1" ht="24.75" customHeight="1" x14ac:dyDescent="0.25">
      <c r="A766" s="842" t="str">
        <f>'Раздел 1'!C793</f>
        <v>925</v>
      </c>
      <c r="B766" s="827" t="str">
        <f>'Раздел 1'!D793</f>
        <v>07</v>
      </c>
      <c r="C766" s="827" t="str">
        <f>'Раздел 1'!E793</f>
        <v>02</v>
      </c>
      <c r="D766" s="827">
        <f>'Раздел 1'!F793</f>
        <v>0</v>
      </c>
      <c r="E766" s="827">
        <f>'Раздел 1'!G793</f>
        <v>0</v>
      </c>
      <c r="F766" s="827">
        <f>'Раздел 1'!H793</f>
        <v>0</v>
      </c>
      <c r="G766" s="827">
        <f>'Раздел 1'!I793</f>
        <v>0</v>
      </c>
      <c r="H766" s="828" t="str">
        <f>'Раздел 1'!J793</f>
        <v>244</v>
      </c>
      <c r="I766" s="829" t="str">
        <f>'Раздел 1'!K793</f>
        <v>349.00.00</v>
      </c>
      <c r="J766" s="829" t="str">
        <f>'Раздел 1'!L793</f>
        <v>000</v>
      </c>
      <c r="K766" s="829" t="str">
        <f>'Раздел 1'!M793</f>
        <v>00.00.00</v>
      </c>
      <c r="L766" s="829" t="str">
        <f>'Раздел 1'!N793</f>
        <v>200.Х.ХХХ</v>
      </c>
      <c r="M766" s="829" t="str">
        <f>'Раздел 1'!O793</f>
        <v>60.01.00</v>
      </c>
      <c r="N766" s="832">
        <f>'Раздел 1'!P793</f>
        <v>0</v>
      </c>
      <c r="O766" s="830">
        <v>0</v>
      </c>
      <c r="P766" s="831">
        <f t="shared" si="33"/>
        <v>0</v>
      </c>
      <c r="Q766" s="832">
        <f>'Раздел 1'!Q793</f>
        <v>0</v>
      </c>
      <c r="R766" s="833">
        <v>0</v>
      </c>
      <c r="S766" s="834">
        <f t="shared" si="34"/>
        <v>0</v>
      </c>
      <c r="T766" s="835">
        <f>'Раздел 1'!R793</f>
        <v>0</v>
      </c>
      <c r="U766" s="836">
        <v>0</v>
      </c>
      <c r="V766" s="837">
        <f t="shared" si="35"/>
        <v>0</v>
      </c>
      <c r="W766" s="838"/>
      <c r="X766" s="839"/>
      <c r="Y766" s="840"/>
    </row>
    <row r="767" spans="1:25" s="841" customFormat="1" ht="24.75" customHeight="1" x14ac:dyDescent="0.25">
      <c r="A767" s="842" t="str">
        <f>'Раздел 1'!C794</f>
        <v>925</v>
      </c>
      <c r="B767" s="827" t="str">
        <f>'Раздел 1'!D794</f>
        <v>07</v>
      </c>
      <c r="C767" s="827" t="str">
        <f>'Раздел 1'!E794</f>
        <v>02</v>
      </c>
      <c r="D767" s="827">
        <f>'Раздел 1'!F794</f>
        <v>0</v>
      </c>
      <c r="E767" s="827">
        <f>'Раздел 1'!G794</f>
        <v>0</v>
      </c>
      <c r="F767" s="827">
        <f>'Раздел 1'!H794</f>
        <v>0</v>
      </c>
      <c r="G767" s="827">
        <f>'Раздел 1'!I794</f>
        <v>0</v>
      </c>
      <c r="H767" s="828" t="str">
        <f>'Раздел 1'!J794</f>
        <v>244</v>
      </c>
      <c r="I767" s="829" t="str">
        <f>'Раздел 1'!K794</f>
        <v>349.00.00</v>
      </c>
      <c r="J767" s="829" t="str">
        <f>'Раздел 1'!L794</f>
        <v>000</v>
      </c>
      <c r="K767" s="829" t="str">
        <f>'Раздел 1'!M794</f>
        <v>00.00.00</v>
      </c>
      <c r="L767" s="829" t="str">
        <f>'Раздел 1'!N794</f>
        <v>200.Х.ХХХ</v>
      </c>
      <c r="M767" s="829" t="str">
        <f>'Раздел 1'!O794</f>
        <v>60.03.00</v>
      </c>
      <c r="N767" s="832">
        <f>'Раздел 1'!P794</f>
        <v>0</v>
      </c>
      <c r="O767" s="830">
        <v>0</v>
      </c>
      <c r="P767" s="831">
        <f t="shared" si="33"/>
        <v>0</v>
      </c>
      <c r="Q767" s="832">
        <f>'Раздел 1'!Q794</f>
        <v>0</v>
      </c>
      <c r="R767" s="833">
        <v>0</v>
      </c>
      <c r="S767" s="834">
        <f t="shared" si="34"/>
        <v>0</v>
      </c>
      <c r="T767" s="835">
        <f>'Раздел 1'!R794</f>
        <v>0</v>
      </c>
      <c r="U767" s="836">
        <v>0</v>
      </c>
      <c r="V767" s="837">
        <f t="shared" si="35"/>
        <v>0</v>
      </c>
      <c r="W767" s="838"/>
      <c r="X767" s="839"/>
      <c r="Y767" s="840"/>
    </row>
    <row r="768" spans="1:25" s="841" customFormat="1" ht="24.75" customHeight="1" x14ac:dyDescent="0.25">
      <c r="A768" s="842" t="str">
        <f>'Раздел 1'!C795</f>
        <v>925</v>
      </c>
      <c r="B768" s="827" t="str">
        <f>'Раздел 1'!D795</f>
        <v>07</v>
      </c>
      <c r="C768" s="827" t="str">
        <f>'Раздел 1'!E795</f>
        <v>02</v>
      </c>
      <c r="D768" s="827">
        <f>'Раздел 1'!F795</f>
        <v>0</v>
      </c>
      <c r="E768" s="827">
        <f>'Раздел 1'!G795</f>
        <v>0</v>
      </c>
      <c r="F768" s="827">
        <f>'Раздел 1'!H795</f>
        <v>0</v>
      </c>
      <c r="G768" s="827">
        <f>'Раздел 1'!I795</f>
        <v>0</v>
      </c>
      <c r="H768" s="828" t="str">
        <f>'Раздел 1'!J795</f>
        <v>244</v>
      </c>
      <c r="I768" s="829" t="str">
        <f>'Раздел 1'!K795</f>
        <v>349.00.00</v>
      </c>
      <c r="J768" s="829" t="str">
        <f>'Раздел 1'!L795</f>
        <v>000</v>
      </c>
      <c r="K768" s="829" t="str">
        <f>'Раздел 1'!M795</f>
        <v>00.00.00</v>
      </c>
      <c r="L768" s="829" t="str">
        <f>'Раздел 1'!N795</f>
        <v>500.Х.ХХХ</v>
      </c>
      <c r="M768" s="829" t="str">
        <f>'Раздел 1'!O795</f>
        <v>60.03.00</v>
      </c>
      <c r="N768" s="832">
        <f>'Раздел 1'!P795</f>
        <v>0</v>
      </c>
      <c r="O768" s="830">
        <v>0</v>
      </c>
      <c r="P768" s="831">
        <f t="shared" si="33"/>
        <v>0</v>
      </c>
      <c r="Q768" s="832">
        <f>'Раздел 1'!Q795</f>
        <v>0</v>
      </c>
      <c r="R768" s="833">
        <v>0</v>
      </c>
      <c r="S768" s="834">
        <f t="shared" si="34"/>
        <v>0</v>
      </c>
      <c r="T768" s="835">
        <f>'Раздел 1'!R795</f>
        <v>0</v>
      </c>
      <c r="U768" s="836">
        <v>0</v>
      </c>
      <c r="V768" s="837">
        <f t="shared" si="35"/>
        <v>0</v>
      </c>
      <c r="W768" s="838"/>
      <c r="X768" s="839"/>
      <c r="Y768" s="840"/>
    </row>
    <row r="769" spans="1:25" s="841" customFormat="1" ht="24.75" customHeight="1" x14ac:dyDescent="0.25">
      <c r="A769" s="842" t="str">
        <f>'Раздел 1'!C796</f>
        <v>925</v>
      </c>
      <c r="B769" s="827" t="str">
        <f>'Раздел 1'!D796</f>
        <v>07</v>
      </c>
      <c r="C769" s="827" t="str">
        <f>'Раздел 1'!E796</f>
        <v>02</v>
      </c>
      <c r="D769" s="827">
        <f>'Раздел 1'!F796</f>
        <v>0</v>
      </c>
      <c r="E769" s="827">
        <f>'Раздел 1'!G796</f>
        <v>0</v>
      </c>
      <c r="F769" s="827">
        <f>'Раздел 1'!H796</f>
        <v>0</v>
      </c>
      <c r="G769" s="827">
        <f>'Раздел 1'!I796</f>
        <v>0</v>
      </c>
      <c r="H769" s="828" t="str">
        <f>'Раздел 1'!J796</f>
        <v>244</v>
      </c>
      <c r="I769" s="829" t="str">
        <f>'Раздел 1'!K796</f>
        <v>349.00.00</v>
      </c>
      <c r="J769" s="829" t="str">
        <f>'Раздел 1'!L796</f>
        <v>000</v>
      </c>
      <c r="K769" s="829" t="str">
        <f>'Раздел 1'!M796</f>
        <v>00.00.00</v>
      </c>
      <c r="L769" s="829" t="str">
        <f>'Раздел 1'!N796</f>
        <v>500.Х.ХХХ</v>
      </c>
      <c r="M769" s="829" t="str">
        <f>'Раздел 1'!O796</f>
        <v>60.03.00</v>
      </c>
      <c r="N769" s="832">
        <f>'Раздел 1'!P796</f>
        <v>0</v>
      </c>
      <c r="O769" s="830">
        <v>0</v>
      </c>
      <c r="P769" s="831">
        <f t="shared" si="33"/>
        <v>0</v>
      </c>
      <c r="Q769" s="832">
        <f>'Раздел 1'!Q796</f>
        <v>0</v>
      </c>
      <c r="R769" s="833">
        <v>0</v>
      </c>
      <c r="S769" s="834">
        <f t="shared" si="34"/>
        <v>0</v>
      </c>
      <c r="T769" s="835">
        <f>'Раздел 1'!R796</f>
        <v>0</v>
      </c>
      <c r="U769" s="836">
        <v>0</v>
      </c>
      <c r="V769" s="837">
        <f t="shared" si="35"/>
        <v>0</v>
      </c>
      <c r="W769" s="838"/>
      <c r="X769" s="839"/>
      <c r="Y769" s="840"/>
    </row>
    <row r="770" spans="1:25" s="841" customFormat="1" ht="24.75" customHeight="1" x14ac:dyDescent="0.25">
      <c r="A770" s="842" t="str">
        <f>'Раздел 1'!C797</f>
        <v>х</v>
      </c>
      <c r="B770" s="827">
        <f>'Раздел 1'!D797</f>
        <v>0</v>
      </c>
      <c r="C770" s="827">
        <f>'Раздел 1'!E797</f>
        <v>0</v>
      </c>
      <c r="D770" s="827">
        <f>'Раздел 1'!F797</f>
        <v>0</v>
      </c>
      <c r="E770" s="827">
        <f>'Раздел 1'!G797</f>
        <v>0</v>
      </c>
      <c r="F770" s="827">
        <f>'Раздел 1'!H797</f>
        <v>0</v>
      </c>
      <c r="G770" s="827">
        <f>'Раздел 1'!I797</f>
        <v>0</v>
      </c>
      <c r="H770" s="828">
        <f>'Раздел 1'!J797</f>
        <v>0</v>
      </c>
      <c r="I770" s="829" t="str">
        <f>'Раздел 1'!K797</f>
        <v>х</v>
      </c>
      <c r="J770" s="829">
        <f>'Раздел 1'!L797</f>
        <v>0</v>
      </c>
      <c r="K770" s="829">
        <f>'Раздел 1'!M797</f>
        <v>0</v>
      </c>
      <c r="L770" s="829">
        <f>'Раздел 1'!N797</f>
        <v>0</v>
      </c>
      <c r="M770" s="829">
        <f>'Раздел 1'!O797</f>
        <v>0</v>
      </c>
      <c r="N770" s="832">
        <f>'Раздел 1'!P797</f>
        <v>2354701.9500000002</v>
      </c>
      <c r="O770" s="830">
        <v>2354701.9500000002</v>
      </c>
      <c r="P770" s="831">
        <f t="shared" si="33"/>
        <v>0</v>
      </c>
      <c r="Q770" s="832">
        <f>'Раздел 1'!Q797</f>
        <v>2467300</v>
      </c>
      <c r="R770" s="833">
        <v>2467300</v>
      </c>
      <c r="S770" s="834">
        <f t="shared" si="34"/>
        <v>0</v>
      </c>
      <c r="T770" s="835">
        <f>'Раздел 1'!R797</f>
        <v>2563100</v>
      </c>
      <c r="U770" s="836">
        <v>2563100</v>
      </c>
      <c r="V770" s="837">
        <f t="shared" si="35"/>
        <v>0</v>
      </c>
      <c r="W770" s="838"/>
      <c r="X770" s="839"/>
      <c r="Y770" s="840"/>
    </row>
    <row r="771" spans="1:25" s="841" customFormat="1" ht="24.75" customHeight="1" x14ac:dyDescent="0.25">
      <c r="A771" s="842">
        <f>'Раздел 1'!C798</f>
        <v>0</v>
      </c>
      <c r="B771" s="827">
        <f>'Раздел 1'!D798</f>
        <v>0</v>
      </c>
      <c r="C771" s="827">
        <f>'Раздел 1'!E798</f>
        <v>0</v>
      </c>
      <c r="D771" s="827">
        <f>'Раздел 1'!F798</f>
        <v>0</v>
      </c>
      <c r="E771" s="827">
        <f>'Раздел 1'!G798</f>
        <v>0</v>
      </c>
      <c r="F771" s="827">
        <f>'Раздел 1'!H798</f>
        <v>0</v>
      </c>
      <c r="G771" s="827">
        <f>'Раздел 1'!I798</f>
        <v>0</v>
      </c>
      <c r="H771" s="828">
        <f>'Раздел 1'!J798</f>
        <v>0</v>
      </c>
      <c r="I771" s="829">
        <f>'Раздел 1'!K798</f>
        <v>0</v>
      </c>
      <c r="J771" s="829">
        <f>'Раздел 1'!L798</f>
        <v>0</v>
      </c>
      <c r="K771" s="829">
        <f>'Раздел 1'!M798</f>
        <v>0</v>
      </c>
      <c r="L771" s="829">
        <f>'Раздел 1'!N798</f>
        <v>0</v>
      </c>
      <c r="M771" s="829">
        <f>'Раздел 1'!O798</f>
        <v>0</v>
      </c>
      <c r="N771" s="832">
        <f>'Раздел 1'!P798</f>
        <v>0</v>
      </c>
      <c r="O771" s="830">
        <v>0</v>
      </c>
      <c r="P771" s="831">
        <f t="shared" si="33"/>
        <v>0</v>
      </c>
      <c r="Q771" s="832">
        <f>'Раздел 1'!Q798</f>
        <v>0</v>
      </c>
      <c r="R771" s="833">
        <v>0</v>
      </c>
      <c r="S771" s="834">
        <f t="shared" si="34"/>
        <v>0</v>
      </c>
      <c r="T771" s="835">
        <f>'Раздел 1'!R798</f>
        <v>0</v>
      </c>
      <c r="U771" s="836">
        <v>0</v>
      </c>
      <c r="V771" s="837">
        <f t="shared" si="35"/>
        <v>0</v>
      </c>
      <c r="W771" s="838"/>
      <c r="X771" s="839"/>
      <c r="Y771" s="840"/>
    </row>
    <row r="772" spans="1:25" s="841" customFormat="1" ht="24.75" customHeight="1" x14ac:dyDescent="0.25">
      <c r="A772" s="842" t="str">
        <f>'Раздел 1'!C799</f>
        <v>925</v>
      </c>
      <c r="B772" s="827" t="str">
        <f>'Раздел 1'!D799</f>
        <v>07</v>
      </c>
      <c r="C772" s="827" t="str">
        <f>'Раздел 1'!E799</f>
        <v>02</v>
      </c>
      <c r="D772" s="827" t="str">
        <f>'Раздел 1'!F799</f>
        <v>02</v>
      </c>
      <c r="E772" s="827" t="str">
        <f>'Раздел 1'!G799</f>
        <v>1</v>
      </c>
      <c r="F772" s="827" t="str">
        <f>'Раздел 1'!H799</f>
        <v>02</v>
      </c>
      <c r="G772" s="827" t="str">
        <f>'Раздел 1'!I799</f>
        <v>00590</v>
      </c>
      <c r="H772" s="828" t="str">
        <f>'Раздел 1'!J799</f>
        <v>247</v>
      </c>
      <c r="I772" s="829" t="str">
        <f>'Раздел 1'!K799</f>
        <v>223.00.00</v>
      </c>
      <c r="J772" s="829" t="str">
        <f>'Раздел 1'!L799</f>
        <v>000</v>
      </c>
      <c r="K772" s="829" t="str">
        <f>'Раздел 1'!M799</f>
        <v>00.00.00</v>
      </c>
      <c r="L772" s="829" t="str">
        <f>'Раздел 1'!N799</f>
        <v>х</v>
      </c>
      <c r="M772" s="829" t="str">
        <f>'Раздел 1'!O799</f>
        <v>20.00.02</v>
      </c>
      <c r="N772" s="832">
        <f>'Раздел 1'!P799</f>
        <v>70500</v>
      </c>
      <c r="O772" s="830">
        <v>70500</v>
      </c>
      <c r="P772" s="831">
        <f t="shared" si="33"/>
        <v>0</v>
      </c>
      <c r="Q772" s="832">
        <f>'Раздел 1'!Q799</f>
        <v>70500</v>
      </c>
      <c r="R772" s="833">
        <v>70500</v>
      </c>
      <c r="S772" s="834">
        <f t="shared" si="34"/>
        <v>0</v>
      </c>
      <c r="T772" s="835">
        <f>'Раздел 1'!R799</f>
        <v>70500</v>
      </c>
      <c r="U772" s="836">
        <v>70500</v>
      </c>
      <c r="V772" s="837">
        <f t="shared" si="35"/>
        <v>0</v>
      </c>
      <c r="W772" s="838"/>
      <c r="X772" s="839"/>
      <c r="Y772" s="840"/>
    </row>
    <row r="773" spans="1:25" s="841" customFormat="1" ht="24.75" customHeight="1" x14ac:dyDescent="0.25">
      <c r="A773" s="842" t="str">
        <f>'Раздел 1'!C800</f>
        <v>925</v>
      </c>
      <c r="B773" s="827" t="str">
        <f>'Раздел 1'!D800</f>
        <v>07</v>
      </c>
      <c r="C773" s="827" t="str">
        <f>'Раздел 1'!E800</f>
        <v>02</v>
      </c>
      <c r="D773" s="827" t="str">
        <f>'Раздел 1'!F800</f>
        <v>02</v>
      </c>
      <c r="E773" s="827" t="str">
        <f>'Раздел 1'!G800</f>
        <v>1</v>
      </c>
      <c r="F773" s="827" t="str">
        <f>'Раздел 1'!H800</f>
        <v>02</v>
      </c>
      <c r="G773" s="827" t="str">
        <f>'Раздел 1'!I800</f>
        <v>00590</v>
      </c>
      <c r="H773" s="828" t="str">
        <f>'Раздел 1'!J800</f>
        <v>247</v>
      </c>
      <c r="I773" s="829" t="str">
        <f>'Раздел 1'!K800</f>
        <v>223.00.00</v>
      </c>
      <c r="J773" s="829" t="str">
        <f>'Раздел 1'!L800</f>
        <v>001</v>
      </c>
      <c r="K773" s="829" t="str">
        <f>'Раздел 1'!M800</f>
        <v>00.00.00</v>
      </c>
      <c r="L773" s="829" t="str">
        <f>'Раздел 1'!N800</f>
        <v>х</v>
      </c>
      <c r="M773" s="829" t="str">
        <f>'Раздел 1'!O800</f>
        <v>20.00.02</v>
      </c>
      <c r="N773" s="832">
        <f>'Раздел 1'!P800</f>
        <v>0</v>
      </c>
      <c r="O773" s="830">
        <v>0</v>
      </c>
      <c r="P773" s="831">
        <f t="shared" si="33"/>
        <v>0</v>
      </c>
      <c r="Q773" s="832">
        <f>'Раздел 1'!Q800</f>
        <v>0</v>
      </c>
      <c r="R773" s="833">
        <v>0</v>
      </c>
      <c r="S773" s="834">
        <f t="shared" si="34"/>
        <v>0</v>
      </c>
      <c r="T773" s="835">
        <f>'Раздел 1'!R800</f>
        <v>0</v>
      </c>
      <c r="U773" s="836">
        <v>0</v>
      </c>
      <c r="V773" s="837">
        <f t="shared" si="35"/>
        <v>0</v>
      </c>
      <c r="W773" s="838"/>
      <c r="X773" s="839"/>
      <c r="Y773" s="840"/>
    </row>
    <row r="774" spans="1:25" s="841" customFormat="1" ht="24.75" customHeight="1" x14ac:dyDescent="0.25">
      <c r="A774" s="842" t="str">
        <f>'Раздел 1'!C801</f>
        <v>925</v>
      </c>
      <c r="B774" s="827" t="str">
        <f>'Раздел 1'!D801</f>
        <v>07</v>
      </c>
      <c r="C774" s="827" t="str">
        <f>'Раздел 1'!E801</f>
        <v>02</v>
      </c>
      <c r="D774" s="827" t="str">
        <f>'Раздел 1'!F801</f>
        <v>02</v>
      </c>
      <c r="E774" s="827" t="str">
        <f>'Раздел 1'!G801</f>
        <v>1</v>
      </c>
      <c r="F774" s="827" t="str">
        <f>'Раздел 1'!H801</f>
        <v>02</v>
      </c>
      <c r="G774" s="827" t="str">
        <f>'Раздел 1'!I801</f>
        <v>00590</v>
      </c>
      <c r="H774" s="828" t="str">
        <f>'Раздел 1'!J801</f>
        <v>247</v>
      </c>
      <c r="I774" s="829" t="str">
        <f>'Раздел 1'!K801</f>
        <v>223.00.00</v>
      </c>
      <c r="J774" s="829" t="str">
        <f>'Раздел 1'!L801</f>
        <v>000</v>
      </c>
      <c r="K774" s="829" t="str">
        <f>'Раздел 1'!M801</f>
        <v>00.00.00</v>
      </c>
      <c r="L774" s="829" t="str">
        <f>'Раздел 1'!N801</f>
        <v>х</v>
      </c>
      <c r="M774" s="829" t="str">
        <f>'Раздел 1'!O801</f>
        <v>20.00.03</v>
      </c>
      <c r="N774" s="832">
        <f>'Раздел 1'!P801</f>
        <v>0</v>
      </c>
      <c r="O774" s="830">
        <v>0</v>
      </c>
      <c r="P774" s="831">
        <f t="shared" si="33"/>
        <v>0</v>
      </c>
      <c r="Q774" s="832">
        <f>'Раздел 1'!Q801</f>
        <v>0</v>
      </c>
      <c r="R774" s="833">
        <v>0</v>
      </c>
      <c r="S774" s="834">
        <f t="shared" si="34"/>
        <v>0</v>
      </c>
      <c r="T774" s="835">
        <f>'Раздел 1'!R801</f>
        <v>0</v>
      </c>
      <c r="U774" s="836">
        <v>0</v>
      </c>
      <c r="V774" s="837">
        <f t="shared" si="35"/>
        <v>0</v>
      </c>
      <c r="W774" s="838"/>
      <c r="X774" s="839"/>
      <c r="Y774" s="840"/>
    </row>
    <row r="775" spans="1:25" s="841" customFormat="1" ht="24.75" customHeight="1" x14ac:dyDescent="0.25">
      <c r="A775" s="842" t="str">
        <f>'Раздел 1'!C802</f>
        <v>925</v>
      </c>
      <c r="B775" s="827" t="str">
        <f>'Раздел 1'!D802</f>
        <v>07</v>
      </c>
      <c r="C775" s="827" t="str">
        <f>'Раздел 1'!E802</f>
        <v>02</v>
      </c>
      <c r="D775" s="827" t="str">
        <f>'Раздел 1'!F802</f>
        <v>02</v>
      </c>
      <c r="E775" s="827" t="str">
        <f>'Раздел 1'!G802</f>
        <v>1</v>
      </c>
      <c r="F775" s="827" t="str">
        <f>'Раздел 1'!H802</f>
        <v>02</v>
      </c>
      <c r="G775" s="827" t="str">
        <f>'Раздел 1'!I802</f>
        <v>00590</v>
      </c>
      <c r="H775" s="828" t="str">
        <f>'Раздел 1'!J802</f>
        <v>247</v>
      </c>
      <c r="I775" s="829" t="str">
        <f>'Раздел 1'!K802</f>
        <v>223.00.00</v>
      </c>
      <c r="J775" s="829" t="str">
        <f>'Раздел 1'!L802</f>
        <v>000</v>
      </c>
      <c r="K775" s="829" t="str">
        <f>'Раздел 1'!M802</f>
        <v>00.00.00</v>
      </c>
      <c r="L775" s="829" t="str">
        <f>'Раздел 1'!N802</f>
        <v>х</v>
      </c>
      <c r="M775" s="829" t="str">
        <f>'Раздел 1'!O802</f>
        <v>20.00.04</v>
      </c>
      <c r="N775" s="832">
        <f>'Раздел 1'!P802</f>
        <v>0</v>
      </c>
      <c r="O775" s="830">
        <v>0</v>
      </c>
      <c r="P775" s="831">
        <f t="shared" si="33"/>
        <v>0</v>
      </c>
      <c r="Q775" s="832">
        <f>'Раздел 1'!Q802</f>
        <v>0</v>
      </c>
      <c r="R775" s="833">
        <v>0</v>
      </c>
      <c r="S775" s="834">
        <f t="shared" si="34"/>
        <v>0</v>
      </c>
      <c r="T775" s="835">
        <f>'Раздел 1'!R802</f>
        <v>0</v>
      </c>
      <c r="U775" s="836">
        <v>0</v>
      </c>
      <c r="V775" s="837">
        <f t="shared" si="35"/>
        <v>0</v>
      </c>
      <c r="W775" s="838"/>
      <c r="X775" s="839"/>
      <c r="Y775" s="840"/>
    </row>
    <row r="776" spans="1:25" s="841" customFormat="1" ht="24.75" customHeight="1" x14ac:dyDescent="0.25">
      <c r="A776" s="842" t="str">
        <f>'Раздел 1'!C803</f>
        <v>925</v>
      </c>
      <c r="B776" s="827" t="str">
        <f>'Раздел 1'!D803</f>
        <v>07</v>
      </c>
      <c r="C776" s="827" t="str">
        <f>'Раздел 1'!E803</f>
        <v>02</v>
      </c>
      <c r="D776" s="827" t="str">
        <f>'Раздел 1'!F803</f>
        <v>02</v>
      </c>
      <c r="E776" s="827" t="str">
        <f>'Раздел 1'!G803</f>
        <v>1</v>
      </c>
      <c r="F776" s="827" t="str">
        <f>'Раздел 1'!H803</f>
        <v>02</v>
      </c>
      <c r="G776" s="827" t="str">
        <f>'Раздел 1'!I803</f>
        <v>00590</v>
      </c>
      <c r="H776" s="828" t="str">
        <f>'Раздел 1'!J803</f>
        <v>247</v>
      </c>
      <c r="I776" s="829" t="str">
        <f>'Раздел 1'!K803</f>
        <v>223.00.00</v>
      </c>
      <c r="J776" s="829" t="str">
        <f>'Раздел 1'!L803</f>
        <v>000</v>
      </c>
      <c r="K776" s="829" t="str">
        <f>'Раздел 1'!M803</f>
        <v>00.00.00</v>
      </c>
      <c r="L776" s="829" t="str">
        <f>'Раздел 1'!N803</f>
        <v>001.02.0001</v>
      </c>
      <c r="M776" s="829" t="str">
        <f>'Раздел 1'!O803</f>
        <v>50.01.00</v>
      </c>
      <c r="N776" s="832">
        <f>'Раздел 1'!P803</f>
        <v>2284201.9500000002</v>
      </c>
      <c r="O776" s="830">
        <v>2284201.9500000002</v>
      </c>
      <c r="P776" s="831">
        <f t="shared" si="33"/>
        <v>0</v>
      </c>
      <c r="Q776" s="832">
        <f>'Раздел 1'!Q803</f>
        <v>2396800</v>
      </c>
      <c r="R776" s="833">
        <v>2396800</v>
      </c>
      <c r="S776" s="834">
        <f t="shared" si="34"/>
        <v>0</v>
      </c>
      <c r="T776" s="835">
        <f>'Раздел 1'!R803</f>
        <v>2492600</v>
      </c>
      <c r="U776" s="836">
        <v>2492600</v>
      </c>
      <c r="V776" s="837">
        <f t="shared" si="35"/>
        <v>0</v>
      </c>
      <c r="W776" s="838"/>
      <c r="X776" s="839"/>
      <c r="Y776" s="840"/>
    </row>
    <row r="777" spans="1:25" s="841" customFormat="1" ht="24.75" customHeight="1" x14ac:dyDescent="0.25">
      <c r="A777" s="842" t="str">
        <f>'Раздел 1'!C804</f>
        <v>925</v>
      </c>
      <c r="B777" s="827" t="str">
        <f>'Раздел 1'!D804</f>
        <v>07</v>
      </c>
      <c r="C777" s="827" t="str">
        <f>'Раздел 1'!E804</f>
        <v>02</v>
      </c>
      <c r="D777" s="827" t="str">
        <f>'Раздел 1'!F804</f>
        <v>02</v>
      </c>
      <c r="E777" s="827" t="str">
        <f>'Раздел 1'!G804</f>
        <v>1</v>
      </c>
      <c r="F777" s="827" t="str">
        <f>'Раздел 1'!H804</f>
        <v>02</v>
      </c>
      <c r="G777" s="827" t="str">
        <f>'Раздел 1'!I804</f>
        <v>00590</v>
      </c>
      <c r="H777" s="828" t="str">
        <f>'Раздел 1'!J804</f>
        <v>247</v>
      </c>
      <c r="I777" s="829" t="str">
        <f>'Раздел 1'!K804</f>
        <v>223.00.00</v>
      </c>
      <c r="J777" s="829" t="str">
        <f>'Раздел 1'!L804</f>
        <v>001</v>
      </c>
      <c r="K777" s="829" t="str">
        <f>'Раздел 1'!M804</f>
        <v>00.00.00</v>
      </c>
      <c r="L777" s="829" t="str">
        <f>'Раздел 1'!N804</f>
        <v>х</v>
      </c>
      <c r="M777" s="829" t="str">
        <f>'Раздел 1'!O804</f>
        <v>50.01.00</v>
      </c>
      <c r="N777" s="832">
        <f>'Раздел 1'!P804</f>
        <v>0</v>
      </c>
      <c r="O777" s="830">
        <v>0</v>
      </c>
      <c r="P777" s="831">
        <f t="shared" si="33"/>
        <v>0</v>
      </c>
      <c r="Q777" s="832">
        <f>'Раздел 1'!Q804</f>
        <v>0</v>
      </c>
      <c r="R777" s="833">
        <v>0</v>
      </c>
      <c r="S777" s="834">
        <f t="shared" si="34"/>
        <v>0</v>
      </c>
      <c r="T777" s="835">
        <f>'Раздел 1'!R804</f>
        <v>0</v>
      </c>
      <c r="U777" s="836">
        <v>0</v>
      </c>
      <c r="V777" s="837">
        <f t="shared" si="35"/>
        <v>0</v>
      </c>
      <c r="W777" s="838"/>
      <c r="X777" s="839"/>
      <c r="Y777" s="840"/>
    </row>
    <row r="778" spans="1:25" s="841" customFormat="1" ht="24.75" customHeight="1" x14ac:dyDescent="0.25">
      <c r="A778" s="842" t="str">
        <f>'Раздел 1'!C805</f>
        <v>х</v>
      </c>
      <c r="B778" s="827">
        <f>'Раздел 1'!D805</f>
        <v>0</v>
      </c>
      <c r="C778" s="827">
        <f>'Раздел 1'!E805</f>
        <v>0</v>
      </c>
      <c r="D778" s="827">
        <f>'Раздел 1'!F805</f>
        <v>0</v>
      </c>
      <c r="E778" s="827">
        <f>'Раздел 1'!G805</f>
        <v>0</v>
      </c>
      <c r="F778" s="827">
        <f>'Раздел 1'!H805</f>
        <v>0</v>
      </c>
      <c r="G778" s="827">
        <f>'Раздел 1'!I805</f>
        <v>0</v>
      </c>
      <c r="H778" s="828">
        <f>'Раздел 1'!J805</f>
        <v>0</v>
      </c>
      <c r="I778" s="829" t="str">
        <f>'Раздел 1'!K805</f>
        <v>х</v>
      </c>
      <c r="J778" s="829">
        <f>'Раздел 1'!L805</f>
        <v>0</v>
      </c>
      <c r="K778" s="829">
        <f>'Раздел 1'!M805</f>
        <v>0</v>
      </c>
      <c r="L778" s="829">
        <f>'Раздел 1'!N805</f>
        <v>0</v>
      </c>
      <c r="M778" s="829">
        <f>'Раздел 1'!O805</f>
        <v>0</v>
      </c>
      <c r="N778" s="832">
        <f>'Раздел 1'!P805</f>
        <v>0</v>
      </c>
      <c r="O778" s="830">
        <v>0</v>
      </c>
      <c r="P778" s="831">
        <f t="shared" ref="P778:P796" si="36">N778-O778</f>
        <v>0</v>
      </c>
      <c r="Q778" s="832">
        <f>'Раздел 1'!Q805</f>
        <v>0</v>
      </c>
      <c r="R778" s="833">
        <v>0</v>
      </c>
      <c r="S778" s="834">
        <f t="shared" ref="S778:S796" si="37">Q778-R778</f>
        <v>0</v>
      </c>
      <c r="T778" s="835">
        <f>'Раздел 1'!R805</f>
        <v>0</v>
      </c>
      <c r="U778" s="836">
        <v>0</v>
      </c>
      <c r="V778" s="837">
        <f t="shared" ref="V778:V796" si="38">T778-U778</f>
        <v>0</v>
      </c>
      <c r="W778" s="838"/>
      <c r="X778" s="839"/>
      <c r="Y778" s="840"/>
    </row>
    <row r="779" spans="1:25" s="841" customFormat="1" ht="24.75" customHeight="1" x14ac:dyDescent="0.25">
      <c r="A779" s="842" t="str">
        <f>'Раздел 1'!C806</f>
        <v>х</v>
      </c>
      <c r="B779" s="827">
        <f>'Раздел 1'!D806</f>
        <v>0</v>
      </c>
      <c r="C779" s="827">
        <f>'Раздел 1'!E806</f>
        <v>0</v>
      </c>
      <c r="D779" s="827">
        <f>'Раздел 1'!F806</f>
        <v>0</v>
      </c>
      <c r="E779" s="827">
        <f>'Раздел 1'!G806</f>
        <v>0</v>
      </c>
      <c r="F779" s="827">
        <f>'Раздел 1'!H806</f>
        <v>0</v>
      </c>
      <c r="G779" s="827">
        <f>'Раздел 1'!I806</f>
        <v>0</v>
      </c>
      <c r="H779" s="828">
        <f>'Раздел 1'!J806</f>
        <v>0</v>
      </c>
      <c r="I779" s="829" t="str">
        <f>'Раздел 1'!K806</f>
        <v>х</v>
      </c>
      <c r="J779" s="829">
        <f>'Раздел 1'!L806</f>
        <v>0</v>
      </c>
      <c r="K779" s="829">
        <f>'Раздел 1'!M806</f>
        <v>0</v>
      </c>
      <c r="L779" s="829">
        <f>'Раздел 1'!N806</f>
        <v>0</v>
      </c>
      <c r="M779" s="829">
        <f>'Раздел 1'!O806</f>
        <v>0</v>
      </c>
      <c r="N779" s="832">
        <f>'Раздел 1'!P806</f>
        <v>0</v>
      </c>
      <c r="O779" s="830">
        <v>0</v>
      </c>
      <c r="P779" s="831">
        <f t="shared" si="36"/>
        <v>0</v>
      </c>
      <c r="Q779" s="832">
        <f>'Раздел 1'!Q806</f>
        <v>0</v>
      </c>
      <c r="R779" s="833">
        <v>0</v>
      </c>
      <c r="S779" s="834">
        <f t="shared" si="37"/>
        <v>0</v>
      </c>
      <c r="T779" s="835">
        <f>'Раздел 1'!R806</f>
        <v>0</v>
      </c>
      <c r="U779" s="836">
        <v>0</v>
      </c>
      <c r="V779" s="837">
        <f t="shared" si="38"/>
        <v>0</v>
      </c>
      <c r="W779" s="838"/>
      <c r="X779" s="839"/>
      <c r="Y779" s="840"/>
    </row>
    <row r="780" spans="1:25" s="841" customFormat="1" ht="24.75" customHeight="1" x14ac:dyDescent="0.25">
      <c r="A780" s="842">
        <f>'Раздел 1'!C807</f>
        <v>0</v>
      </c>
      <c r="B780" s="827">
        <f>'Раздел 1'!D807</f>
        <v>0</v>
      </c>
      <c r="C780" s="827">
        <f>'Раздел 1'!E807</f>
        <v>0</v>
      </c>
      <c r="D780" s="827">
        <f>'Раздел 1'!F807</f>
        <v>0</v>
      </c>
      <c r="E780" s="827">
        <f>'Раздел 1'!G807</f>
        <v>0</v>
      </c>
      <c r="F780" s="827">
        <f>'Раздел 1'!H807</f>
        <v>0</v>
      </c>
      <c r="G780" s="827">
        <f>'Раздел 1'!I807</f>
        <v>0</v>
      </c>
      <c r="H780" s="828">
        <f>'Раздел 1'!J807</f>
        <v>0</v>
      </c>
      <c r="I780" s="829">
        <f>'Раздел 1'!K807</f>
        <v>0</v>
      </c>
      <c r="J780" s="829">
        <f>'Раздел 1'!L807</f>
        <v>0</v>
      </c>
      <c r="K780" s="829">
        <f>'Раздел 1'!M807</f>
        <v>0</v>
      </c>
      <c r="L780" s="829">
        <f>'Раздел 1'!N807</f>
        <v>0</v>
      </c>
      <c r="M780" s="829">
        <f>'Раздел 1'!O807</f>
        <v>0</v>
      </c>
      <c r="N780" s="832">
        <f>'Раздел 1'!P807</f>
        <v>0</v>
      </c>
      <c r="O780" s="830">
        <v>0</v>
      </c>
      <c r="P780" s="831">
        <f t="shared" si="36"/>
        <v>0</v>
      </c>
      <c r="Q780" s="832">
        <f>'Раздел 1'!Q807</f>
        <v>0</v>
      </c>
      <c r="R780" s="833">
        <v>0</v>
      </c>
      <c r="S780" s="834">
        <f t="shared" si="37"/>
        <v>0</v>
      </c>
      <c r="T780" s="835">
        <f>'Раздел 1'!R807</f>
        <v>0</v>
      </c>
      <c r="U780" s="836">
        <v>0</v>
      </c>
      <c r="V780" s="837">
        <f t="shared" si="38"/>
        <v>0</v>
      </c>
      <c r="W780" s="838"/>
      <c r="X780" s="839"/>
      <c r="Y780" s="840"/>
    </row>
    <row r="781" spans="1:25" s="841" customFormat="1" ht="24.75" customHeight="1" x14ac:dyDescent="0.25">
      <c r="A781" s="842">
        <f>'Раздел 1'!C808</f>
        <v>0</v>
      </c>
      <c r="B781" s="827">
        <f>'Раздел 1'!D808</f>
        <v>0</v>
      </c>
      <c r="C781" s="827">
        <f>'Раздел 1'!E808</f>
        <v>0</v>
      </c>
      <c r="D781" s="827">
        <f>'Раздел 1'!F808</f>
        <v>0</v>
      </c>
      <c r="E781" s="827">
        <f>'Раздел 1'!G808</f>
        <v>0</v>
      </c>
      <c r="F781" s="827">
        <f>'Раздел 1'!H808</f>
        <v>0</v>
      </c>
      <c r="G781" s="827">
        <f>'Раздел 1'!I808</f>
        <v>0</v>
      </c>
      <c r="H781" s="828">
        <f>'Раздел 1'!J808</f>
        <v>0</v>
      </c>
      <c r="I781" s="829">
        <f>'Раздел 1'!K808</f>
        <v>0</v>
      </c>
      <c r="J781" s="829">
        <f>'Раздел 1'!L808</f>
        <v>0</v>
      </c>
      <c r="K781" s="829">
        <f>'Раздел 1'!M808</f>
        <v>0</v>
      </c>
      <c r="L781" s="829">
        <f>'Раздел 1'!N808</f>
        <v>0</v>
      </c>
      <c r="M781" s="829">
        <f>'Раздел 1'!O808</f>
        <v>0</v>
      </c>
      <c r="N781" s="832">
        <f>'Раздел 1'!P808</f>
        <v>0</v>
      </c>
      <c r="O781" s="830">
        <v>0</v>
      </c>
      <c r="P781" s="831">
        <f t="shared" si="36"/>
        <v>0</v>
      </c>
      <c r="Q781" s="832">
        <f>'Раздел 1'!Q808</f>
        <v>0</v>
      </c>
      <c r="R781" s="833">
        <v>0</v>
      </c>
      <c r="S781" s="834">
        <f t="shared" si="37"/>
        <v>0</v>
      </c>
      <c r="T781" s="835">
        <f>'Раздел 1'!R808</f>
        <v>0</v>
      </c>
      <c r="U781" s="836">
        <v>0</v>
      </c>
      <c r="V781" s="837">
        <f t="shared" si="38"/>
        <v>0</v>
      </c>
      <c r="W781" s="838"/>
      <c r="X781" s="839"/>
      <c r="Y781" s="840"/>
    </row>
    <row r="782" spans="1:25" s="841" customFormat="1" ht="24.75" customHeight="1" x14ac:dyDescent="0.25">
      <c r="A782" s="842">
        <f>'Раздел 1'!C809</f>
        <v>0</v>
      </c>
      <c r="B782" s="827">
        <f>'Раздел 1'!D809</f>
        <v>0</v>
      </c>
      <c r="C782" s="827">
        <f>'Раздел 1'!E809</f>
        <v>0</v>
      </c>
      <c r="D782" s="827">
        <f>'Раздел 1'!F809</f>
        <v>0</v>
      </c>
      <c r="E782" s="827">
        <f>'Раздел 1'!G809</f>
        <v>0</v>
      </c>
      <c r="F782" s="827">
        <f>'Раздел 1'!H809</f>
        <v>0</v>
      </c>
      <c r="G782" s="827">
        <f>'Раздел 1'!I809</f>
        <v>0</v>
      </c>
      <c r="H782" s="828">
        <f>'Раздел 1'!J809</f>
        <v>0</v>
      </c>
      <c r="I782" s="829">
        <f>'Раздел 1'!K809</f>
        <v>0</v>
      </c>
      <c r="J782" s="829">
        <f>'Раздел 1'!L809</f>
        <v>0</v>
      </c>
      <c r="K782" s="829">
        <f>'Раздел 1'!M809</f>
        <v>0</v>
      </c>
      <c r="L782" s="829">
        <f>'Раздел 1'!N809</f>
        <v>0</v>
      </c>
      <c r="M782" s="829">
        <f>'Раздел 1'!O809</f>
        <v>0</v>
      </c>
      <c r="N782" s="832">
        <f>'Раздел 1'!P809</f>
        <v>0</v>
      </c>
      <c r="O782" s="830">
        <v>0</v>
      </c>
      <c r="P782" s="831">
        <f t="shared" si="36"/>
        <v>0</v>
      </c>
      <c r="Q782" s="832">
        <f>'Раздел 1'!Q809</f>
        <v>0</v>
      </c>
      <c r="R782" s="833">
        <v>0</v>
      </c>
      <c r="S782" s="834">
        <f t="shared" si="37"/>
        <v>0</v>
      </c>
      <c r="T782" s="835">
        <f>'Раздел 1'!R809</f>
        <v>0</v>
      </c>
      <c r="U782" s="836">
        <v>0</v>
      </c>
      <c r="V782" s="837">
        <f t="shared" si="38"/>
        <v>0</v>
      </c>
      <c r="W782" s="838"/>
      <c r="X782" s="839"/>
      <c r="Y782" s="840"/>
    </row>
    <row r="783" spans="1:25" s="841" customFormat="1" ht="24.75" customHeight="1" x14ac:dyDescent="0.25">
      <c r="A783" s="842" t="str">
        <f>'Раздел 1'!C810</f>
        <v>х</v>
      </c>
      <c r="B783" s="827">
        <f>'Раздел 1'!D810</f>
        <v>0</v>
      </c>
      <c r="C783" s="827">
        <f>'Раздел 1'!E810</f>
        <v>0</v>
      </c>
      <c r="D783" s="827">
        <f>'Раздел 1'!F810</f>
        <v>0</v>
      </c>
      <c r="E783" s="827">
        <f>'Раздел 1'!G810</f>
        <v>0</v>
      </c>
      <c r="F783" s="827">
        <f>'Раздел 1'!H810</f>
        <v>0</v>
      </c>
      <c r="G783" s="827">
        <f>'Раздел 1'!I810</f>
        <v>0</v>
      </c>
      <c r="H783" s="828">
        <f>'Раздел 1'!J810</f>
        <v>0</v>
      </c>
      <c r="I783" s="829" t="str">
        <f>'Раздел 1'!K810</f>
        <v>х</v>
      </c>
      <c r="J783" s="829">
        <f>'Раздел 1'!L810</f>
        <v>0</v>
      </c>
      <c r="K783" s="829">
        <f>'Раздел 1'!M810</f>
        <v>0</v>
      </c>
      <c r="L783" s="829">
        <f>'Раздел 1'!N810</f>
        <v>0</v>
      </c>
      <c r="M783" s="829">
        <f>'Раздел 1'!O810</f>
        <v>0</v>
      </c>
      <c r="N783" s="832">
        <f>'Раздел 1'!P810</f>
        <v>0</v>
      </c>
      <c r="O783" s="830">
        <v>0</v>
      </c>
      <c r="P783" s="831">
        <f t="shared" si="36"/>
        <v>0</v>
      </c>
      <c r="Q783" s="832">
        <f>'Раздел 1'!Q810</f>
        <v>0</v>
      </c>
      <c r="R783" s="833">
        <v>0</v>
      </c>
      <c r="S783" s="834">
        <f t="shared" si="37"/>
        <v>0</v>
      </c>
      <c r="T783" s="835">
        <f>'Раздел 1'!R810</f>
        <v>0</v>
      </c>
      <c r="U783" s="836">
        <v>0</v>
      </c>
      <c r="V783" s="837">
        <f t="shared" si="38"/>
        <v>0</v>
      </c>
      <c r="W783" s="838"/>
      <c r="X783" s="839"/>
      <c r="Y783" s="840"/>
    </row>
    <row r="784" spans="1:25" s="841" customFormat="1" ht="24.75" customHeight="1" x14ac:dyDescent="0.25">
      <c r="A784" s="842" t="str">
        <f>'Раздел 1'!C811</f>
        <v>925</v>
      </c>
      <c r="B784" s="827" t="str">
        <f>'Раздел 1'!D811</f>
        <v>07</v>
      </c>
      <c r="C784" s="827" t="str">
        <f>'Раздел 1'!E811</f>
        <v>02</v>
      </c>
      <c r="D784" s="827" t="str">
        <f>'Раздел 1'!F811</f>
        <v>02</v>
      </c>
      <c r="E784" s="827" t="str">
        <f>'Раздел 1'!G811</f>
        <v>1</v>
      </c>
      <c r="F784" s="827" t="str">
        <f>'Раздел 1'!H811</f>
        <v>02</v>
      </c>
      <c r="G784" s="827" t="str">
        <f>'Раздел 1'!I811</f>
        <v>10210</v>
      </c>
      <c r="H784" s="828" t="str">
        <f>'Раздел 1'!J811</f>
        <v>407</v>
      </c>
      <c r="I784" s="829" t="str">
        <f>'Раздел 1'!K811</f>
        <v>226.00.00</v>
      </c>
      <c r="J784" s="829" t="str">
        <f>'Раздел 1'!L811</f>
        <v>000</v>
      </c>
      <c r="K784" s="829" t="str">
        <f>'Раздел 1'!M811</f>
        <v>00.00.00</v>
      </c>
      <c r="L784" s="829" t="str">
        <f>'Раздел 1'!N811</f>
        <v>004.01.0001</v>
      </c>
      <c r="M784" s="829" t="str">
        <f>'Раздел 1'!O811</f>
        <v>60.01.00</v>
      </c>
      <c r="N784" s="832">
        <f>'Раздел 1'!P811</f>
        <v>0</v>
      </c>
      <c r="O784" s="830">
        <v>0</v>
      </c>
      <c r="P784" s="831">
        <f t="shared" si="36"/>
        <v>0</v>
      </c>
      <c r="Q784" s="832">
        <f>'Раздел 1'!Q811</f>
        <v>0</v>
      </c>
      <c r="R784" s="833">
        <v>0</v>
      </c>
      <c r="S784" s="834">
        <f t="shared" si="37"/>
        <v>0</v>
      </c>
      <c r="T784" s="835">
        <f>'Раздел 1'!R811</f>
        <v>0</v>
      </c>
      <c r="U784" s="836">
        <v>0</v>
      </c>
      <c r="V784" s="837">
        <f t="shared" si="38"/>
        <v>0</v>
      </c>
      <c r="W784" s="838"/>
      <c r="X784" s="839"/>
      <c r="Y784" s="840"/>
    </row>
    <row r="785" spans="1:25" s="841" customFormat="1" ht="24.75" customHeight="1" x14ac:dyDescent="0.25">
      <c r="A785" s="842" t="str">
        <f>'Раздел 1'!C812</f>
        <v>925</v>
      </c>
      <c r="B785" s="827" t="str">
        <f>'Раздел 1'!D812</f>
        <v>07</v>
      </c>
      <c r="C785" s="827" t="str">
        <f>'Раздел 1'!E812</f>
        <v>02</v>
      </c>
      <c r="D785" s="827" t="str">
        <f>'Раздел 1'!F812</f>
        <v>02</v>
      </c>
      <c r="E785" s="827" t="str">
        <f>'Раздел 1'!G812</f>
        <v>1</v>
      </c>
      <c r="F785" s="827" t="str">
        <f>'Раздел 1'!H812</f>
        <v>02</v>
      </c>
      <c r="G785" s="827" t="str">
        <f>'Раздел 1'!I812</f>
        <v>10210</v>
      </c>
      <c r="H785" s="828" t="str">
        <f>'Раздел 1'!J812</f>
        <v>407</v>
      </c>
      <c r="I785" s="829" t="str">
        <f>'Раздел 1'!K812</f>
        <v>226.00.00</v>
      </c>
      <c r="J785" s="829" t="str">
        <f>'Раздел 1'!L812</f>
        <v>000</v>
      </c>
      <c r="K785" s="829" t="str">
        <f>'Раздел 1'!M812</f>
        <v>00.00.00</v>
      </c>
      <c r="L785" s="829" t="str">
        <f>'Раздел 1'!N812</f>
        <v>004.01.0002</v>
      </c>
      <c r="M785" s="829" t="str">
        <f>'Раздел 1'!O812</f>
        <v>60.01.00</v>
      </c>
      <c r="N785" s="832">
        <f>'Раздел 1'!P812</f>
        <v>0</v>
      </c>
      <c r="O785" s="830">
        <v>0</v>
      </c>
      <c r="P785" s="831">
        <f t="shared" si="36"/>
        <v>0</v>
      </c>
      <c r="Q785" s="832">
        <f>'Раздел 1'!Q812</f>
        <v>0</v>
      </c>
      <c r="R785" s="833">
        <v>0</v>
      </c>
      <c r="S785" s="834">
        <f t="shared" si="37"/>
        <v>0</v>
      </c>
      <c r="T785" s="835">
        <f>'Раздел 1'!R812</f>
        <v>0</v>
      </c>
      <c r="U785" s="836">
        <v>0</v>
      </c>
      <c r="V785" s="837">
        <f t="shared" si="38"/>
        <v>0</v>
      </c>
      <c r="W785" s="838"/>
      <c r="X785" s="839"/>
      <c r="Y785" s="840"/>
    </row>
    <row r="786" spans="1:25" s="841" customFormat="1" ht="24.75" customHeight="1" x14ac:dyDescent="0.25">
      <c r="A786" s="842" t="str">
        <f>'Раздел 1'!C813</f>
        <v>925</v>
      </c>
      <c r="B786" s="827" t="str">
        <f>'Раздел 1'!D813</f>
        <v>07</v>
      </c>
      <c r="C786" s="827" t="str">
        <f>'Раздел 1'!E813</f>
        <v>02</v>
      </c>
      <c r="D786" s="827" t="str">
        <f>'Раздел 1'!F813</f>
        <v>02</v>
      </c>
      <c r="E786" s="827" t="str">
        <f>'Раздел 1'!G813</f>
        <v>1</v>
      </c>
      <c r="F786" s="827" t="str">
        <f>'Раздел 1'!H813</f>
        <v>02</v>
      </c>
      <c r="G786" s="827" t="str">
        <f>'Раздел 1'!I813</f>
        <v>10210</v>
      </c>
      <c r="H786" s="828" t="str">
        <f>'Раздел 1'!J813</f>
        <v>407</v>
      </c>
      <c r="I786" s="829" t="str">
        <f>'Раздел 1'!K813</f>
        <v>226.00.00</v>
      </c>
      <c r="J786" s="829" t="str">
        <f>'Раздел 1'!L813</f>
        <v>000</v>
      </c>
      <c r="K786" s="829" t="str">
        <f>'Раздел 1'!M813</f>
        <v>00.00.00</v>
      </c>
      <c r="L786" s="829" t="str">
        <f>'Раздел 1'!N813</f>
        <v>004.01.ХХХ</v>
      </c>
      <c r="M786" s="829" t="str">
        <f>'Раздел 1'!O813</f>
        <v>60.01.00</v>
      </c>
      <c r="N786" s="832">
        <f>'Раздел 1'!P813</f>
        <v>0</v>
      </c>
      <c r="O786" s="830">
        <v>0</v>
      </c>
      <c r="P786" s="831">
        <f t="shared" si="36"/>
        <v>0</v>
      </c>
      <c r="Q786" s="832">
        <f>'Раздел 1'!Q813</f>
        <v>0</v>
      </c>
      <c r="R786" s="833">
        <v>0</v>
      </c>
      <c r="S786" s="834">
        <f t="shared" si="37"/>
        <v>0</v>
      </c>
      <c r="T786" s="835">
        <f>'Раздел 1'!R813</f>
        <v>0</v>
      </c>
      <c r="U786" s="836">
        <v>0</v>
      </c>
      <c r="V786" s="837">
        <f t="shared" si="38"/>
        <v>0</v>
      </c>
      <c r="W786" s="838"/>
      <c r="X786" s="839"/>
      <c r="Y786" s="840"/>
    </row>
    <row r="787" spans="1:25" s="841" customFormat="1" ht="24.75" customHeight="1" x14ac:dyDescent="0.25">
      <c r="A787" s="842" t="str">
        <f>'Раздел 1'!C814</f>
        <v>925</v>
      </c>
      <c r="B787" s="827" t="str">
        <f>'Раздел 1'!D814</f>
        <v>07</v>
      </c>
      <c r="C787" s="827" t="str">
        <f>'Раздел 1'!E814</f>
        <v>02</v>
      </c>
      <c r="D787" s="827" t="str">
        <f>'Раздел 1'!F814</f>
        <v>02</v>
      </c>
      <c r="E787" s="827" t="str">
        <f>'Раздел 1'!G814</f>
        <v>1</v>
      </c>
      <c r="F787" s="827" t="str">
        <f>'Раздел 1'!H814</f>
        <v>02</v>
      </c>
      <c r="G787" s="827" t="str">
        <f>'Раздел 1'!I814</f>
        <v>10210</v>
      </c>
      <c r="H787" s="828" t="str">
        <f>'Раздел 1'!J814</f>
        <v>407</v>
      </c>
      <c r="I787" s="829" t="str">
        <f>'Раздел 1'!K814</f>
        <v>228.00.00</v>
      </c>
      <c r="J787" s="829" t="str">
        <f>'Раздел 1'!L814</f>
        <v>000</v>
      </c>
      <c r="K787" s="829" t="str">
        <f>'Раздел 1'!M814</f>
        <v>00.00.00</v>
      </c>
      <c r="L787" s="829" t="str">
        <f>'Раздел 1'!N814</f>
        <v>004.01.0001</v>
      </c>
      <c r="M787" s="829" t="str">
        <f>'Раздел 1'!O814</f>
        <v>60.01.00</v>
      </c>
      <c r="N787" s="832">
        <f>'Раздел 1'!P814</f>
        <v>0</v>
      </c>
      <c r="O787" s="830">
        <v>0</v>
      </c>
      <c r="P787" s="831">
        <f t="shared" si="36"/>
        <v>0</v>
      </c>
      <c r="Q787" s="832">
        <f>'Раздел 1'!Q814</f>
        <v>0</v>
      </c>
      <c r="R787" s="833">
        <v>0</v>
      </c>
      <c r="S787" s="834">
        <f t="shared" si="37"/>
        <v>0</v>
      </c>
      <c r="T787" s="835">
        <f>'Раздел 1'!R814</f>
        <v>0</v>
      </c>
      <c r="U787" s="836">
        <v>0</v>
      </c>
      <c r="V787" s="837">
        <f t="shared" si="38"/>
        <v>0</v>
      </c>
      <c r="W787" s="838"/>
      <c r="X787" s="839"/>
      <c r="Y787" s="840"/>
    </row>
    <row r="788" spans="1:25" s="841" customFormat="1" ht="24.75" customHeight="1" x14ac:dyDescent="0.25">
      <c r="A788" s="842" t="str">
        <f>'Раздел 1'!C815</f>
        <v>925</v>
      </c>
      <c r="B788" s="827" t="str">
        <f>'Раздел 1'!D815</f>
        <v>07</v>
      </c>
      <c r="C788" s="827" t="str">
        <f>'Раздел 1'!E815</f>
        <v>02</v>
      </c>
      <c r="D788" s="827" t="str">
        <f>'Раздел 1'!F815</f>
        <v>02</v>
      </c>
      <c r="E788" s="827" t="str">
        <f>'Раздел 1'!G815</f>
        <v>1</v>
      </c>
      <c r="F788" s="827" t="str">
        <f>'Раздел 1'!H815</f>
        <v>02</v>
      </c>
      <c r="G788" s="827" t="str">
        <f>'Раздел 1'!I815</f>
        <v>10210</v>
      </c>
      <c r="H788" s="828" t="str">
        <f>'Раздел 1'!J815</f>
        <v>407</v>
      </c>
      <c r="I788" s="829" t="str">
        <f>'Раздел 1'!K815</f>
        <v>228.00.00</v>
      </c>
      <c r="J788" s="829" t="str">
        <f>'Раздел 1'!L815</f>
        <v>000</v>
      </c>
      <c r="K788" s="829" t="str">
        <f>'Раздел 1'!M815</f>
        <v>00.00.00</v>
      </c>
      <c r="L788" s="829" t="str">
        <f>'Раздел 1'!N815</f>
        <v>004.01.0002</v>
      </c>
      <c r="M788" s="829" t="str">
        <f>'Раздел 1'!O815</f>
        <v>60.01.00</v>
      </c>
      <c r="N788" s="832">
        <f>'Раздел 1'!P815</f>
        <v>0</v>
      </c>
      <c r="O788" s="830">
        <v>0</v>
      </c>
      <c r="P788" s="831">
        <f t="shared" si="36"/>
        <v>0</v>
      </c>
      <c r="Q788" s="832">
        <f>'Раздел 1'!Q815</f>
        <v>0</v>
      </c>
      <c r="R788" s="833">
        <v>0</v>
      </c>
      <c r="S788" s="834">
        <f t="shared" si="37"/>
        <v>0</v>
      </c>
      <c r="T788" s="835">
        <f>'Раздел 1'!R815</f>
        <v>0</v>
      </c>
      <c r="U788" s="836">
        <v>0</v>
      </c>
      <c r="V788" s="837">
        <f t="shared" si="38"/>
        <v>0</v>
      </c>
      <c r="W788" s="838"/>
      <c r="X788" s="839"/>
      <c r="Y788" s="840"/>
    </row>
    <row r="789" spans="1:25" s="841" customFormat="1" ht="24.75" customHeight="1" x14ac:dyDescent="0.25">
      <c r="A789" s="842" t="str">
        <f>'Раздел 1'!C816</f>
        <v>925</v>
      </c>
      <c r="B789" s="827" t="str">
        <f>'Раздел 1'!D816</f>
        <v>07</v>
      </c>
      <c r="C789" s="827" t="str">
        <f>'Раздел 1'!E816</f>
        <v>02</v>
      </c>
      <c r="D789" s="827" t="str">
        <f>'Раздел 1'!F816</f>
        <v>02</v>
      </c>
      <c r="E789" s="827" t="str">
        <f>'Раздел 1'!G816</f>
        <v>1</v>
      </c>
      <c r="F789" s="827" t="str">
        <f>'Раздел 1'!H816</f>
        <v>02</v>
      </c>
      <c r="G789" s="827" t="str">
        <f>'Раздел 1'!I816</f>
        <v>10210</v>
      </c>
      <c r="H789" s="828" t="str">
        <f>'Раздел 1'!J816</f>
        <v>407</v>
      </c>
      <c r="I789" s="829" t="str">
        <f>'Раздел 1'!K816</f>
        <v>228.00.00</v>
      </c>
      <c r="J789" s="829" t="str">
        <f>'Раздел 1'!L816</f>
        <v>000</v>
      </c>
      <c r="K789" s="829" t="str">
        <f>'Раздел 1'!M816</f>
        <v>00.00.00</v>
      </c>
      <c r="L789" s="829" t="str">
        <f>'Раздел 1'!N816</f>
        <v>004.01.ХХХ</v>
      </c>
      <c r="M789" s="829" t="str">
        <f>'Раздел 1'!O816</f>
        <v>60.01.00</v>
      </c>
      <c r="N789" s="832">
        <f>'Раздел 1'!P816</f>
        <v>0</v>
      </c>
      <c r="O789" s="830">
        <v>0</v>
      </c>
      <c r="P789" s="831">
        <f t="shared" si="36"/>
        <v>0</v>
      </c>
      <c r="Q789" s="832">
        <f>'Раздел 1'!Q816</f>
        <v>0</v>
      </c>
      <c r="R789" s="833">
        <v>0</v>
      </c>
      <c r="S789" s="834">
        <f t="shared" si="37"/>
        <v>0</v>
      </c>
      <c r="T789" s="835">
        <f>'Раздел 1'!R816</f>
        <v>0</v>
      </c>
      <c r="U789" s="836">
        <v>0</v>
      </c>
      <c r="V789" s="837">
        <f t="shared" si="38"/>
        <v>0</v>
      </c>
      <c r="W789" s="838"/>
      <c r="X789" s="839"/>
      <c r="Y789" s="840"/>
    </row>
    <row r="790" spans="1:25" s="841" customFormat="1" ht="24.75" customHeight="1" x14ac:dyDescent="0.25">
      <c r="A790" s="842" t="str">
        <f>'Раздел 1'!C817</f>
        <v>х</v>
      </c>
      <c r="B790" s="827">
        <f>'Раздел 1'!D817</f>
        <v>0</v>
      </c>
      <c r="C790" s="827">
        <f>'Раздел 1'!E817</f>
        <v>0</v>
      </c>
      <c r="D790" s="827">
        <f>'Раздел 1'!F817</f>
        <v>0</v>
      </c>
      <c r="E790" s="827">
        <f>'Раздел 1'!G817</f>
        <v>0</v>
      </c>
      <c r="F790" s="827">
        <f>'Раздел 1'!H817</f>
        <v>0</v>
      </c>
      <c r="G790" s="827">
        <f>'Раздел 1'!I817</f>
        <v>0</v>
      </c>
      <c r="H790" s="828">
        <f>'Раздел 1'!J817</f>
        <v>0</v>
      </c>
      <c r="I790" s="829" t="str">
        <f>'Раздел 1'!K817</f>
        <v>х</v>
      </c>
      <c r="J790" s="829">
        <f>'Раздел 1'!L817</f>
        <v>0</v>
      </c>
      <c r="K790" s="829">
        <f>'Раздел 1'!M817</f>
        <v>0</v>
      </c>
      <c r="L790" s="829">
        <f>'Раздел 1'!N817</f>
        <v>0</v>
      </c>
      <c r="M790" s="829">
        <f>'Раздел 1'!O817</f>
        <v>0</v>
      </c>
      <c r="N790" s="832">
        <f>'Раздел 1'!P817</f>
        <v>-342</v>
      </c>
      <c r="O790" s="830">
        <v>-342</v>
      </c>
      <c r="P790" s="831">
        <f t="shared" si="36"/>
        <v>0</v>
      </c>
      <c r="Q790" s="832">
        <f>'Раздел 1'!Q817</f>
        <v>0</v>
      </c>
      <c r="R790" s="833">
        <v>0</v>
      </c>
      <c r="S790" s="834">
        <f t="shared" si="37"/>
        <v>0</v>
      </c>
      <c r="T790" s="835">
        <f>'Раздел 1'!R817</f>
        <v>0</v>
      </c>
      <c r="U790" s="836">
        <v>0</v>
      </c>
      <c r="V790" s="837">
        <f t="shared" si="38"/>
        <v>0</v>
      </c>
      <c r="W790" s="838"/>
      <c r="X790" s="839"/>
      <c r="Y790" s="840"/>
    </row>
    <row r="791" spans="1:25" s="841" customFormat="1" ht="24.75" customHeight="1" x14ac:dyDescent="0.25">
      <c r="A791" s="842" t="str">
        <f>'Раздел 1'!C818</f>
        <v>925 0 00 00 000 00 0000 180</v>
      </c>
      <c r="B791" s="827">
        <f>'Раздел 1'!D818</f>
        <v>0</v>
      </c>
      <c r="C791" s="827">
        <f>'Раздел 1'!E818</f>
        <v>0</v>
      </c>
      <c r="D791" s="827">
        <f>'Раздел 1'!F818</f>
        <v>0</v>
      </c>
      <c r="E791" s="827">
        <f>'Раздел 1'!G818</f>
        <v>0</v>
      </c>
      <c r="F791" s="827">
        <f>'Раздел 1'!H818</f>
        <v>0</v>
      </c>
      <c r="G791" s="827">
        <f>'Раздел 1'!I818</f>
        <v>0</v>
      </c>
      <c r="H791" s="828">
        <f>'Раздел 1'!J818</f>
        <v>0</v>
      </c>
      <c r="I791" s="829" t="str">
        <f>'Раздел 1'!K818</f>
        <v>х</v>
      </c>
      <c r="J791" s="829" t="str">
        <f>'Раздел 1'!L818</f>
        <v>000</v>
      </c>
      <c r="K791" s="829" t="str">
        <f>'Раздел 1'!M818</f>
        <v>00.00.00</v>
      </c>
      <c r="L791" s="829" t="str">
        <f>'Раздел 1'!N818</f>
        <v>х</v>
      </c>
      <c r="M791" s="829" t="str">
        <f>'Раздел 1'!O818</f>
        <v>20.00.02</v>
      </c>
      <c r="N791" s="832">
        <f>'Раздел 1'!P818</f>
        <v>-342</v>
      </c>
      <c r="O791" s="830">
        <v>-342</v>
      </c>
      <c r="P791" s="831">
        <f t="shared" si="36"/>
        <v>0</v>
      </c>
      <c r="Q791" s="832">
        <f>'Раздел 1'!Q818</f>
        <v>0</v>
      </c>
      <c r="R791" s="833">
        <v>0</v>
      </c>
      <c r="S791" s="834">
        <f t="shared" si="37"/>
        <v>0</v>
      </c>
      <c r="T791" s="835">
        <f>'Раздел 1'!R818</f>
        <v>0</v>
      </c>
      <c r="U791" s="836">
        <v>0</v>
      </c>
      <c r="V791" s="837">
        <f t="shared" si="38"/>
        <v>0</v>
      </c>
      <c r="W791" s="838"/>
      <c r="X791" s="839"/>
      <c r="Y791" s="840"/>
    </row>
    <row r="792" spans="1:25" s="841" customFormat="1" ht="24.75" customHeight="1" x14ac:dyDescent="0.25">
      <c r="A792" s="842" t="str">
        <f>'Раздел 1'!C819</f>
        <v>х</v>
      </c>
      <c r="B792" s="827">
        <f>'Раздел 1'!D819</f>
        <v>0</v>
      </c>
      <c r="C792" s="827">
        <f>'Раздел 1'!E819</f>
        <v>0</v>
      </c>
      <c r="D792" s="827">
        <f>'Раздел 1'!F819</f>
        <v>0</v>
      </c>
      <c r="E792" s="827">
        <f>'Раздел 1'!G819</f>
        <v>0</v>
      </c>
      <c r="F792" s="827">
        <f>'Раздел 1'!H819</f>
        <v>0</v>
      </c>
      <c r="G792" s="827">
        <f>'Раздел 1'!I819</f>
        <v>0</v>
      </c>
      <c r="H792" s="828">
        <f>'Раздел 1'!J819</f>
        <v>0</v>
      </c>
      <c r="I792" s="829" t="str">
        <f>'Раздел 1'!K819</f>
        <v>х</v>
      </c>
      <c r="J792" s="829">
        <f>'Раздел 1'!L819</f>
        <v>0</v>
      </c>
      <c r="K792" s="829">
        <f>'Раздел 1'!M819</f>
        <v>0</v>
      </c>
      <c r="L792" s="829">
        <f>'Раздел 1'!N819</f>
        <v>0</v>
      </c>
      <c r="M792" s="829">
        <f>'Раздел 1'!O819</f>
        <v>0</v>
      </c>
      <c r="N792" s="832">
        <f>'Раздел 1'!P819</f>
        <v>0</v>
      </c>
      <c r="O792" s="830">
        <v>0</v>
      </c>
      <c r="P792" s="831">
        <f t="shared" si="36"/>
        <v>0</v>
      </c>
      <c r="Q792" s="832">
        <f>'Раздел 1'!Q819</f>
        <v>0</v>
      </c>
      <c r="R792" s="833">
        <v>0</v>
      </c>
      <c r="S792" s="834">
        <f t="shared" si="37"/>
        <v>0</v>
      </c>
      <c r="T792" s="835">
        <f>'Раздел 1'!R819</f>
        <v>0</v>
      </c>
      <c r="U792" s="836">
        <v>0</v>
      </c>
      <c r="V792" s="837">
        <f t="shared" si="38"/>
        <v>0</v>
      </c>
      <c r="W792" s="838"/>
      <c r="X792" s="839"/>
      <c r="Y792" s="840"/>
    </row>
    <row r="793" spans="1:25" s="841" customFormat="1" ht="24.75" customHeight="1" x14ac:dyDescent="0.25">
      <c r="A793" s="842" t="str">
        <f>'Раздел 1'!C820</f>
        <v>925 0 00 00 000 00 0000 610</v>
      </c>
      <c r="B793" s="827">
        <f>'Раздел 1'!D820</f>
        <v>0</v>
      </c>
      <c r="C793" s="827">
        <f>'Раздел 1'!E820</f>
        <v>0</v>
      </c>
      <c r="D793" s="827">
        <f>'Раздел 1'!F820</f>
        <v>0</v>
      </c>
      <c r="E793" s="827">
        <f>'Раздел 1'!G820</f>
        <v>0</v>
      </c>
      <c r="F793" s="827">
        <f>'Раздел 1'!H820</f>
        <v>0</v>
      </c>
      <c r="G793" s="827">
        <f>'Раздел 1'!I820</f>
        <v>0</v>
      </c>
      <c r="H793" s="828">
        <f>'Раздел 1'!J820</f>
        <v>0</v>
      </c>
      <c r="I793" s="829" t="str">
        <f>'Раздел 1'!K820</f>
        <v>х</v>
      </c>
      <c r="J793" s="829" t="str">
        <f>'Раздел 1'!L820</f>
        <v>000</v>
      </c>
      <c r="K793" s="829" t="str">
        <f>'Раздел 1'!M820</f>
        <v>00.00.00</v>
      </c>
      <c r="L793" s="829" t="str">
        <f>'Раздел 1'!N820</f>
        <v>х</v>
      </c>
      <c r="M793" s="829" t="str">
        <f>'Раздел 1'!O820</f>
        <v>20.00.02</v>
      </c>
      <c r="N793" s="832">
        <f>'Раздел 1'!P820</f>
        <v>0</v>
      </c>
      <c r="O793" s="830">
        <v>0</v>
      </c>
      <c r="P793" s="831">
        <f t="shared" si="36"/>
        <v>0</v>
      </c>
      <c r="Q793" s="832">
        <f>'Раздел 1'!Q820</f>
        <v>0</v>
      </c>
      <c r="R793" s="833">
        <v>0</v>
      </c>
      <c r="S793" s="834">
        <f t="shared" si="37"/>
        <v>0</v>
      </c>
      <c r="T793" s="835">
        <f>'Раздел 1'!R820</f>
        <v>0</v>
      </c>
      <c r="U793" s="836">
        <v>0</v>
      </c>
      <c r="V793" s="837">
        <f t="shared" si="38"/>
        <v>0</v>
      </c>
      <c r="W793" s="838"/>
      <c r="X793" s="839"/>
      <c r="Y793" s="840"/>
    </row>
    <row r="794" spans="1:25" s="841" customFormat="1" ht="24.75" customHeight="1" x14ac:dyDescent="0.25">
      <c r="A794" s="842" t="str">
        <f>'Раздел 1'!C821</f>
        <v>925 0 00 00 000 00 0000 610</v>
      </c>
      <c r="B794" s="827">
        <f>'Раздел 1'!D821</f>
        <v>0</v>
      </c>
      <c r="C794" s="827">
        <f>'Раздел 1'!E821</f>
        <v>0</v>
      </c>
      <c r="D794" s="827">
        <f>'Раздел 1'!F821</f>
        <v>0</v>
      </c>
      <c r="E794" s="827">
        <f>'Раздел 1'!G821</f>
        <v>0</v>
      </c>
      <c r="F794" s="827">
        <f>'Раздел 1'!H821</f>
        <v>0</v>
      </c>
      <c r="G794" s="827">
        <f>'Раздел 1'!I821</f>
        <v>0</v>
      </c>
      <c r="H794" s="828">
        <f>'Раздел 1'!J821</f>
        <v>0</v>
      </c>
      <c r="I794" s="829" t="str">
        <f>'Раздел 1'!K821</f>
        <v>х</v>
      </c>
      <c r="J794" s="829" t="str">
        <f>'Раздел 1'!L821</f>
        <v>000</v>
      </c>
      <c r="K794" s="829" t="str">
        <f>'Раздел 1'!M821</f>
        <v>00.00.00</v>
      </c>
      <c r="L794" s="829" t="str">
        <f>'Раздел 1'!N821</f>
        <v>х</v>
      </c>
      <c r="M794" s="829" t="str">
        <f>'Раздел 1'!O821</f>
        <v>20.00.04</v>
      </c>
      <c r="N794" s="832">
        <f>'Раздел 1'!P821</f>
        <v>0</v>
      </c>
      <c r="O794" s="830">
        <v>0</v>
      </c>
      <c r="P794" s="831">
        <f t="shared" si="36"/>
        <v>0</v>
      </c>
      <c r="Q794" s="832">
        <f>'Раздел 1'!Q821</f>
        <v>0</v>
      </c>
      <c r="R794" s="833">
        <v>0</v>
      </c>
      <c r="S794" s="834">
        <f t="shared" si="37"/>
        <v>0</v>
      </c>
      <c r="T794" s="835">
        <f>'Раздел 1'!R821</f>
        <v>0</v>
      </c>
      <c r="U794" s="836">
        <v>0</v>
      </c>
      <c r="V794" s="837">
        <f t="shared" si="38"/>
        <v>0</v>
      </c>
      <c r="W794" s="838"/>
      <c r="X794" s="839"/>
      <c r="Y794" s="840"/>
    </row>
    <row r="795" spans="1:25" s="841" customFormat="1" ht="24.75" customHeight="1" x14ac:dyDescent="0.25">
      <c r="A795" s="842" t="str">
        <f>'Раздел 1'!C822</f>
        <v>925 0 00 00 000 00 0000 610</v>
      </c>
      <c r="B795" s="827">
        <f>'Раздел 1'!D822</f>
        <v>0</v>
      </c>
      <c r="C795" s="827">
        <f>'Раздел 1'!E822</f>
        <v>0</v>
      </c>
      <c r="D795" s="827">
        <f>'Раздел 1'!F822</f>
        <v>0</v>
      </c>
      <c r="E795" s="827">
        <f>'Раздел 1'!G822</f>
        <v>0</v>
      </c>
      <c r="F795" s="827">
        <f>'Раздел 1'!H822</f>
        <v>0</v>
      </c>
      <c r="G795" s="827">
        <f>'Раздел 1'!I822</f>
        <v>0</v>
      </c>
      <c r="H795" s="828">
        <f>'Раздел 1'!J822</f>
        <v>0</v>
      </c>
      <c r="I795" s="829" t="str">
        <f>'Раздел 1'!K822</f>
        <v>х</v>
      </c>
      <c r="J795" s="829" t="str">
        <f>'Раздел 1'!L822</f>
        <v>000</v>
      </c>
      <c r="K795" s="829" t="str">
        <f>'Раздел 1'!M822</f>
        <v>00.00.00</v>
      </c>
      <c r="L795" s="829" t="str">
        <f>'Раздел 1'!N822</f>
        <v>х</v>
      </c>
      <c r="M795" s="829" t="str">
        <f>'Раздел 1'!O822</f>
        <v>50.01.00</v>
      </c>
      <c r="N795" s="832">
        <f>'Раздел 1'!P822</f>
        <v>0</v>
      </c>
      <c r="O795" s="830">
        <v>0</v>
      </c>
      <c r="P795" s="831">
        <f t="shared" si="36"/>
        <v>0</v>
      </c>
      <c r="Q795" s="832">
        <f>'Раздел 1'!Q822</f>
        <v>0</v>
      </c>
      <c r="R795" s="833">
        <v>0</v>
      </c>
      <c r="S795" s="834">
        <f t="shared" si="37"/>
        <v>0</v>
      </c>
      <c r="T795" s="835">
        <f>'Раздел 1'!R822</f>
        <v>0</v>
      </c>
      <c r="U795" s="836">
        <v>0</v>
      </c>
      <c r="V795" s="837">
        <f t="shared" si="38"/>
        <v>0</v>
      </c>
      <c r="W795" s="838"/>
      <c r="X795" s="839"/>
      <c r="Y795" s="840"/>
    </row>
    <row r="796" spans="1:25" s="841" customFormat="1" ht="24.75" customHeight="1" x14ac:dyDescent="0.25">
      <c r="A796" s="842" t="str">
        <f>'Раздел 1'!C823</f>
        <v>925 0 00 00 000 00 0000 610</v>
      </c>
      <c r="B796" s="827">
        <f>'Раздел 1'!D823</f>
        <v>0</v>
      </c>
      <c r="C796" s="827">
        <f>'Раздел 1'!E823</f>
        <v>0</v>
      </c>
      <c r="D796" s="827">
        <f>'Раздел 1'!F823</f>
        <v>0</v>
      </c>
      <c r="E796" s="827">
        <f>'Раздел 1'!G823</f>
        <v>0</v>
      </c>
      <c r="F796" s="827">
        <f>'Раздел 1'!H823</f>
        <v>0</v>
      </c>
      <c r="G796" s="827">
        <f>'Раздел 1'!I823</f>
        <v>0</v>
      </c>
      <c r="H796" s="828">
        <f>'Раздел 1'!J823</f>
        <v>0</v>
      </c>
      <c r="I796" s="829" t="str">
        <f>'Раздел 1'!K823</f>
        <v>х</v>
      </c>
      <c r="J796" s="829" t="str">
        <f>'Раздел 1'!L823</f>
        <v>000</v>
      </c>
      <c r="K796" s="829" t="str">
        <f>'Раздел 1'!M823</f>
        <v>00.00.00</v>
      </c>
      <c r="L796" s="829" t="str">
        <f>'Раздел 1'!N823</f>
        <v>х</v>
      </c>
      <c r="M796" s="829" t="str">
        <f>'Раздел 1'!O823</f>
        <v>50.03.00</v>
      </c>
      <c r="N796" s="832">
        <f>'Раздел 1'!P823</f>
        <v>0</v>
      </c>
      <c r="O796" s="830">
        <v>0</v>
      </c>
      <c r="P796" s="831">
        <f t="shared" si="36"/>
        <v>0</v>
      </c>
      <c r="Q796" s="832">
        <f>'Раздел 1'!Q823</f>
        <v>0</v>
      </c>
      <c r="R796" s="833">
        <v>0</v>
      </c>
      <c r="S796" s="834">
        <f t="shared" si="37"/>
        <v>0</v>
      </c>
      <c r="T796" s="835">
        <f>'Раздел 1'!R823</f>
        <v>0</v>
      </c>
      <c r="U796" s="836">
        <v>0</v>
      </c>
      <c r="V796" s="837">
        <f t="shared" si="38"/>
        <v>0</v>
      </c>
      <c r="W796" s="838"/>
      <c r="X796" s="839"/>
      <c r="Y796" s="840"/>
    </row>
  </sheetData>
  <sheetProtection formatColumns="0" formatRows="0" autoFilter="0"/>
  <autoFilter ref="A8:V796"/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459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267" customFormat="1" ht="23.25" customHeight="1" x14ac:dyDescent="0.25">
      <c r="A14" s="696" t="s">
        <v>762</v>
      </c>
      <c r="C14" s="242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267" customFormat="1" ht="23.25" customHeight="1" x14ac:dyDescent="0.25">
      <c r="A17" s="239" t="s">
        <v>133</v>
      </c>
      <c r="C17" s="242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563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267" customFormat="1" ht="23.25" customHeight="1" x14ac:dyDescent="0.25">
      <c r="A14" s="696" t="s">
        <v>762</v>
      </c>
      <c r="C14" s="242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267" customFormat="1" ht="23.25" customHeight="1" x14ac:dyDescent="0.25">
      <c r="A17" s="239" t="s">
        <v>133</v>
      </c>
      <c r="C17" s="242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30"/>
  <sheetViews>
    <sheetView view="pageBreakPreview" topLeftCell="A4" zoomScaleSheetLayoutView="100" workbookViewId="0">
      <selection activeCell="A24" sqref="A24:B24"/>
    </sheetView>
  </sheetViews>
  <sheetFormatPr defaultColWidth="9.140625" defaultRowHeight="15" x14ac:dyDescent="0.25"/>
  <cols>
    <col min="1" max="1" width="9.140625" style="29"/>
    <col min="2" max="2" width="48.85546875" style="29" customWidth="1"/>
    <col min="3" max="3" width="9.140625" style="29" customWidth="1"/>
    <col min="4" max="6" width="15.140625" style="29" customWidth="1"/>
    <col min="7" max="16384" width="9.140625" style="29"/>
  </cols>
  <sheetData>
    <row r="1" spans="1:7" x14ac:dyDescent="0.25">
      <c r="F1" s="38"/>
    </row>
    <row r="2" spans="1:7" ht="21.75" customHeight="1" x14ac:dyDescent="0.25">
      <c r="B2" s="1206" t="s">
        <v>271</v>
      </c>
      <c r="C2" s="1206"/>
      <c r="D2" s="1206"/>
      <c r="E2" s="1206"/>
    </row>
    <row r="3" spans="1:7" ht="6.75" customHeight="1" x14ac:dyDescent="0.25"/>
    <row r="4" spans="1:7" ht="8.25" customHeight="1" x14ac:dyDescent="0.25"/>
    <row r="5" spans="1:7" ht="15" customHeight="1" x14ac:dyDescent="0.25">
      <c r="A5" s="1207" t="s">
        <v>183</v>
      </c>
      <c r="B5" s="1209" t="s">
        <v>0</v>
      </c>
      <c r="C5" s="1207" t="s">
        <v>184</v>
      </c>
      <c r="D5" s="1211" t="s">
        <v>135</v>
      </c>
      <c r="E5" s="1212"/>
      <c r="F5" s="1212"/>
    </row>
    <row r="6" spans="1:7" ht="65.25" customHeight="1" x14ac:dyDescent="0.25">
      <c r="A6" s="1208"/>
      <c r="B6" s="1210"/>
      <c r="C6" s="1208"/>
      <c r="D6" s="32" t="s">
        <v>554</v>
      </c>
      <c r="E6" s="32" t="s">
        <v>553</v>
      </c>
      <c r="F6" s="32" t="s">
        <v>552</v>
      </c>
    </row>
    <row r="7" spans="1:7" s="37" customFormat="1" ht="28.5" x14ac:dyDescent="0.2">
      <c r="A7" s="39">
        <v>1</v>
      </c>
      <c r="B7" s="36" t="s">
        <v>200</v>
      </c>
      <c r="C7" s="398" t="s">
        <v>137</v>
      </c>
      <c r="D7" s="395">
        <f>SUM(D9:D14)</f>
        <v>0</v>
      </c>
      <c r="E7" s="395">
        <f>SUM(E9:E14)</f>
        <v>0</v>
      </c>
      <c r="F7" s="395">
        <f>SUM(F9:F14)</f>
        <v>0</v>
      </c>
    </row>
    <row r="8" spans="1:7" ht="13.5" customHeight="1" x14ac:dyDescent="0.25">
      <c r="A8" s="31"/>
      <c r="B8" s="30" t="s">
        <v>199</v>
      </c>
      <c r="C8" s="398"/>
      <c r="D8" s="396"/>
      <c r="E8" s="396"/>
      <c r="F8" s="396"/>
    </row>
    <row r="9" spans="1:7" x14ac:dyDescent="0.25">
      <c r="A9" s="33" t="s">
        <v>187</v>
      </c>
      <c r="B9" s="34" t="s">
        <v>202</v>
      </c>
      <c r="C9" s="398"/>
      <c r="D9" s="396"/>
      <c r="E9" s="396"/>
      <c r="F9" s="396"/>
      <c r="G9" s="29">
        <v>120</v>
      </c>
    </row>
    <row r="10" spans="1:7" ht="34.5" customHeight="1" x14ac:dyDescent="0.25">
      <c r="A10" s="33" t="s">
        <v>190</v>
      </c>
      <c r="B10" s="34" t="s">
        <v>203</v>
      </c>
      <c r="C10" s="398"/>
      <c r="D10" s="396"/>
      <c r="E10" s="396"/>
      <c r="F10" s="396"/>
      <c r="G10" s="29">
        <v>130</v>
      </c>
    </row>
    <row r="11" spans="1:7" x14ac:dyDescent="0.25">
      <c r="A11" s="33" t="s">
        <v>208</v>
      </c>
      <c r="B11" s="35" t="s">
        <v>201</v>
      </c>
      <c r="C11" s="398"/>
      <c r="D11" s="396"/>
      <c r="E11" s="396"/>
      <c r="F11" s="396"/>
      <c r="G11" s="29">
        <v>140</v>
      </c>
    </row>
    <row r="12" spans="1:7" x14ac:dyDescent="0.25">
      <c r="A12" s="33" t="s">
        <v>209</v>
      </c>
      <c r="B12" s="35" t="s">
        <v>204</v>
      </c>
      <c r="C12" s="398"/>
      <c r="D12" s="396"/>
      <c r="E12" s="396"/>
      <c r="F12" s="396"/>
      <c r="G12" s="29">
        <v>150</v>
      </c>
    </row>
    <row r="13" spans="1:7" x14ac:dyDescent="0.25">
      <c r="A13" s="33" t="s">
        <v>210</v>
      </c>
      <c r="B13" s="35" t="s">
        <v>205</v>
      </c>
      <c r="C13" s="398"/>
      <c r="D13" s="396"/>
      <c r="E13" s="396"/>
      <c r="F13" s="396"/>
      <c r="G13" s="29">
        <v>180</v>
      </c>
    </row>
    <row r="14" spans="1:7" x14ac:dyDescent="0.25">
      <c r="A14" s="33" t="s">
        <v>211</v>
      </c>
      <c r="B14" s="35" t="s">
        <v>206</v>
      </c>
      <c r="C14" s="398"/>
      <c r="D14" s="396"/>
      <c r="E14" s="396"/>
      <c r="F14" s="396"/>
      <c r="G14" s="29">
        <v>400</v>
      </c>
    </row>
    <row r="15" spans="1:7" s="37" customFormat="1" ht="28.5" x14ac:dyDescent="0.2">
      <c r="A15" s="39">
        <v>2</v>
      </c>
      <c r="B15" s="36" t="s">
        <v>207</v>
      </c>
      <c r="C15" s="398" t="s">
        <v>138</v>
      </c>
      <c r="D15" s="395">
        <f>SUM(D17:D22)</f>
        <v>0</v>
      </c>
      <c r="E15" s="395">
        <f>SUM(E17:E22)</f>
        <v>0</v>
      </c>
      <c r="F15" s="395">
        <f>SUM(F17:F22)</f>
        <v>0</v>
      </c>
    </row>
    <row r="16" spans="1:7" ht="13.5" customHeight="1" x14ac:dyDescent="0.25">
      <c r="A16" s="31"/>
      <c r="B16" s="30" t="s">
        <v>199</v>
      </c>
      <c r="C16" s="33"/>
      <c r="D16" s="396"/>
      <c r="E16" s="396"/>
      <c r="F16" s="396"/>
    </row>
    <row r="17" spans="1:7" x14ac:dyDescent="0.25">
      <c r="A17" s="33" t="s">
        <v>212</v>
      </c>
      <c r="B17" s="34" t="s">
        <v>202</v>
      </c>
      <c r="C17" s="33"/>
      <c r="D17" s="396"/>
      <c r="E17" s="396"/>
      <c r="F17" s="396"/>
      <c r="G17" s="29">
        <v>120</v>
      </c>
    </row>
    <row r="18" spans="1:7" ht="34.5" customHeight="1" x14ac:dyDescent="0.25">
      <c r="A18" s="33" t="s">
        <v>213</v>
      </c>
      <c r="B18" s="34" t="s">
        <v>203</v>
      </c>
      <c r="C18" s="33"/>
      <c r="D18" s="396"/>
      <c r="E18" s="396"/>
      <c r="F18" s="396"/>
      <c r="G18" s="29">
        <v>130</v>
      </c>
    </row>
    <row r="19" spans="1:7" x14ac:dyDescent="0.25">
      <c r="A19" s="33" t="s">
        <v>214</v>
      </c>
      <c r="B19" s="35" t="s">
        <v>201</v>
      </c>
      <c r="C19" s="33"/>
      <c r="D19" s="396"/>
      <c r="E19" s="396"/>
      <c r="F19" s="396"/>
      <c r="G19" s="29">
        <v>140</v>
      </c>
    </row>
    <row r="20" spans="1:7" x14ac:dyDescent="0.25">
      <c r="A20" s="33" t="s">
        <v>215</v>
      </c>
      <c r="B20" s="35" t="s">
        <v>204</v>
      </c>
      <c r="C20" s="33"/>
      <c r="D20" s="396"/>
      <c r="E20" s="396"/>
      <c r="F20" s="396"/>
      <c r="G20" s="29">
        <v>150</v>
      </c>
    </row>
    <row r="21" spans="1:7" x14ac:dyDescent="0.25">
      <c r="A21" s="33" t="s">
        <v>216</v>
      </c>
      <c r="B21" s="35" t="s">
        <v>205</v>
      </c>
      <c r="C21" s="33"/>
      <c r="D21" s="396"/>
      <c r="E21" s="396"/>
      <c r="F21" s="396"/>
      <c r="G21" s="29">
        <v>180</v>
      </c>
    </row>
    <row r="22" spans="1:7" x14ac:dyDescent="0.25">
      <c r="A22" s="33" t="s">
        <v>217</v>
      </c>
      <c r="B22" s="35" t="s">
        <v>206</v>
      </c>
      <c r="C22" s="33"/>
      <c r="D22" s="396"/>
      <c r="E22" s="396"/>
      <c r="F22" s="396"/>
      <c r="G22" s="29">
        <v>400</v>
      </c>
    </row>
    <row r="24" spans="1:7" s="42" customFormat="1" ht="18.75" x14ac:dyDescent="0.25">
      <c r="A24" s="1204" t="s">
        <v>1213</v>
      </c>
      <c r="B24" s="1204"/>
      <c r="C24" s="241"/>
      <c r="D24" s="241"/>
      <c r="E24" s="1205" t="s">
        <v>1228</v>
      </c>
      <c r="F24" s="1205"/>
    </row>
    <row r="25" spans="1:7" s="41" customFormat="1" ht="13.5" customHeight="1" x14ac:dyDescent="0.25">
      <c r="A25" s="243" t="s">
        <v>235</v>
      </c>
      <c r="C25" s="1213" t="s">
        <v>131</v>
      </c>
      <c r="D25" s="1213"/>
      <c r="E25" s="1213" t="s">
        <v>132</v>
      </c>
      <c r="F25" s="1213"/>
    </row>
    <row r="26" spans="1:7" s="42" customFormat="1" ht="18.75" x14ac:dyDescent="0.25"/>
    <row r="27" spans="1:7" s="42" customFormat="1" ht="18.75" x14ac:dyDescent="0.25">
      <c r="A27" s="1204" t="s">
        <v>133</v>
      </c>
      <c r="B27" s="1204"/>
      <c r="C27" s="241"/>
      <c r="D27" s="241"/>
      <c r="E27" s="1214"/>
      <c r="F27" s="1214"/>
    </row>
    <row r="28" spans="1:7" s="41" customFormat="1" ht="13.5" customHeight="1" x14ac:dyDescent="0.25">
      <c r="A28" s="243" t="s">
        <v>235</v>
      </c>
      <c r="C28" s="1213" t="s">
        <v>131</v>
      </c>
      <c r="D28" s="1213"/>
      <c r="E28" s="1213" t="s">
        <v>132</v>
      </c>
      <c r="F28" s="1213"/>
    </row>
    <row r="29" spans="1:7" s="42" customFormat="1" ht="18.75" x14ac:dyDescent="0.25"/>
    <row r="30" spans="1:7" s="42" customFormat="1" ht="18.75" x14ac:dyDescent="0.25">
      <c r="A30" s="419" t="s">
        <v>551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O92"/>
  <sheetViews>
    <sheetView view="pageBreakPreview" topLeftCell="A4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501</v>
      </c>
      <c r="B3" s="1264"/>
      <c r="C3" s="1264"/>
      <c r="D3" s="1264"/>
      <c r="E3" s="1264"/>
      <c r="F3" s="1264"/>
      <c r="G3" s="236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18.75" x14ac:dyDescent="0.3">
      <c r="A11" s="1265" t="s">
        <v>585</v>
      </c>
      <c r="B11" s="1266"/>
      <c r="C11" s="1266"/>
      <c r="D11" s="1266"/>
      <c r="E11" s="1266"/>
      <c r="F11" s="1267"/>
      <c r="G11" s="306"/>
      <c r="H11" s="306"/>
      <c r="I11" s="306"/>
      <c r="O11" s="116"/>
    </row>
    <row r="12" spans="1:15" s="115" customFormat="1" ht="54" customHeight="1" x14ac:dyDescent="0.3">
      <c r="A12" s="355">
        <v>1</v>
      </c>
      <c r="B12" s="131" t="s">
        <v>351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O12" s="116"/>
    </row>
    <row r="13" spans="1:15" s="115" customFormat="1" ht="54" customHeight="1" x14ac:dyDescent="0.3">
      <c r="A13" s="355">
        <v>2</v>
      </c>
      <c r="B13" s="131" t="s">
        <v>352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K13" s="117"/>
      <c r="N13" s="118"/>
      <c r="O13" s="116"/>
    </row>
    <row r="14" spans="1:15" s="115" customFormat="1" ht="39.75" customHeight="1" x14ac:dyDescent="0.3">
      <c r="A14" s="355">
        <v>3</v>
      </c>
      <c r="B14" s="131" t="s">
        <v>353</v>
      </c>
      <c r="C14" s="433"/>
      <c r="D14" s="433"/>
      <c r="E14" s="434" t="e">
        <f>F14/D14</f>
        <v>#DIV/0!</v>
      </c>
      <c r="F14" s="356"/>
      <c r="G14" s="356"/>
      <c r="H14" s="310"/>
      <c r="I14" s="311">
        <f>F14-H14</f>
        <v>0</v>
      </c>
      <c r="O14" s="116"/>
    </row>
    <row r="15" spans="1:15" s="115" customFormat="1" ht="39.75" customHeight="1" x14ac:dyDescent="0.3">
      <c r="A15" s="355">
        <v>4</v>
      </c>
      <c r="B15" s="131" t="s">
        <v>583</v>
      </c>
      <c r="C15" s="433"/>
      <c r="D15" s="433"/>
      <c r="E15" s="434" t="e">
        <f>F15/D15</f>
        <v>#DIV/0!</v>
      </c>
      <c r="F15" s="356"/>
      <c r="G15" s="356"/>
      <c r="H15" s="310"/>
      <c r="I15" s="311">
        <f>F15-H15</f>
        <v>0</v>
      </c>
      <c r="O15" s="116"/>
    </row>
    <row r="16" spans="1:15" s="115" customFormat="1" ht="18.75" x14ac:dyDescent="0.3">
      <c r="A16" s="438"/>
      <c r="B16" s="439" t="s">
        <v>295</v>
      </c>
      <c r="C16" s="440" t="s">
        <v>305</v>
      </c>
      <c r="D16" s="440" t="s">
        <v>305</v>
      </c>
      <c r="E16" s="440" t="s">
        <v>305</v>
      </c>
      <c r="F16" s="441">
        <f>SUM(F12:F15)</f>
        <v>0</v>
      </c>
      <c r="G16" s="357" t="s">
        <v>587</v>
      </c>
      <c r="H16" s="312">
        <f>SUM(H12:H15)</f>
        <v>0</v>
      </c>
      <c r="I16" s="312">
        <f>SUM(I12:I15)</f>
        <v>0</v>
      </c>
      <c r="O16" s="116"/>
    </row>
    <row r="17" spans="1:15" s="115" customFormat="1" ht="18.75" x14ac:dyDescent="0.3">
      <c r="A17" s="1265" t="s">
        <v>586</v>
      </c>
      <c r="B17" s="1266"/>
      <c r="C17" s="1266"/>
      <c r="D17" s="1266"/>
      <c r="E17" s="1266"/>
      <c r="F17" s="1267"/>
      <c r="G17" s="314"/>
      <c r="H17" s="316"/>
      <c r="I17" s="316"/>
      <c r="O17" s="116"/>
    </row>
    <row r="18" spans="1:15" s="115" customFormat="1" ht="54" customHeight="1" x14ac:dyDescent="0.3">
      <c r="A18" s="355">
        <v>1</v>
      </c>
      <c r="B18" s="131" t="s">
        <v>351</v>
      </c>
      <c r="C18" s="433"/>
      <c r="D18" s="433"/>
      <c r="E18" s="434" t="e">
        <f>F18/D18</f>
        <v>#DIV/0!</v>
      </c>
      <c r="F18" s="356"/>
      <c r="G18" s="356"/>
      <c r="H18" s="310"/>
      <c r="I18" s="311">
        <f>F18-H18</f>
        <v>0</v>
      </c>
      <c r="O18" s="116"/>
    </row>
    <row r="19" spans="1:15" s="115" customFormat="1" ht="54" customHeight="1" x14ac:dyDescent="0.3">
      <c r="A19" s="355">
        <v>2</v>
      </c>
      <c r="B19" s="131" t="s">
        <v>352</v>
      </c>
      <c r="C19" s="433"/>
      <c r="D19" s="433"/>
      <c r="E19" s="434" t="e">
        <f>F19/D19</f>
        <v>#DIV/0!</v>
      </c>
      <c r="F19" s="356"/>
      <c r="G19" s="356"/>
      <c r="H19" s="310"/>
      <c r="I19" s="311">
        <f>F19-H19</f>
        <v>0</v>
      </c>
      <c r="K19" s="117"/>
      <c r="N19" s="118"/>
      <c r="O19" s="116"/>
    </row>
    <row r="20" spans="1:15" s="115" customFormat="1" ht="39.75" customHeight="1" x14ac:dyDescent="0.3">
      <c r="A20" s="355">
        <v>3</v>
      </c>
      <c r="B20" s="131" t="s">
        <v>353</v>
      </c>
      <c r="C20" s="433"/>
      <c r="D20" s="433"/>
      <c r="E20" s="434" t="e">
        <f>F20/D20</f>
        <v>#DIV/0!</v>
      </c>
      <c r="F20" s="356"/>
      <c r="G20" s="356"/>
      <c r="H20" s="310"/>
      <c r="I20" s="311">
        <f>F20-H20</f>
        <v>0</v>
      </c>
      <c r="O20" s="116"/>
    </row>
    <row r="21" spans="1:15" s="115" customFormat="1" ht="39.75" customHeight="1" x14ac:dyDescent="0.3">
      <c r="A21" s="355">
        <v>4</v>
      </c>
      <c r="B21" s="131" t="s">
        <v>583</v>
      </c>
      <c r="C21" s="433"/>
      <c r="D21" s="433"/>
      <c r="E21" s="434" t="e">
        <f>F21/D21</f>
        <v>#DIV/0!</v>
      </c>
      <c r="F21" s="356"/>
      <c r="G21" s="356"/>
      <c r="H21" s="310"/>
      <c r="I21" s="311">
        <f>F21-H21</f>
        <v>0</v>
      </c>
      <c r="O21" s="116"/>
    </row>
    <row r="22" spans="1:15" s="115" customFormat="1" ht="18.75" x14ac:dyDescent="0.3">
      <c r="A22" s="438"/>
      <c r="B22" s="439" t="s">
        <v>295</v>
      </c>
      <c r="C22" s="440" t="s">
        <v>305</v>
      </c>
      <c r="D22" s="440" t="s">
        <v>305</v>
      </c>
      <c r="E22" s="440" t="s">
        <v>305</v>
      </c>
      <c r="F22" s="441">
        <f>SUM(F18:F21)</f>
        <v>0</v>
      </c>
      <c r="G22" s="357" t="s">
        <v>588</v>
      </c>
      <c r="H22" s="312">
        <f>SUM(H18:H21)</f>
        <v>0</v>
      </c>
      <c r="I22" s="312">
        <f>SUM(I18:I21)</f>
        <v>0</v>
      </c>
      <c r="O22" s="116"/>
    </row>
    <row r="23" spans="1:15" s="115" customFormat="1" ht="18.75" x14ac:dyDescent="0.3">
      <c r="A23" s="53"/>
      <c r="B23" s="53"/>
      <c r="C23" s="53"/>
      <c r="D23" s="53"/>
      <c r="E23" s="53"/>
      <c r="F23" s="53"/>
      <c r="G23" s="314" t="s">
        <v>464</v>
      </c>
      <c r="H23" s="315">
        <f>H16+H22</f>
        <v>0</v>
      </c>
      <c r="I23" s="315">
        <f>I16+I22</f>
        <v>0</v>
      </c>
      <c r="O23" s="116"/>
    </row>
    <row r="24" spans="1:15" s="115" customFormat="1" ht="18.75" x14ac:dyDescent="0.3">
      <c r="A24" s="53"/>
      <c r="B24" s="53"/>
      <c r="C24" s="53"/>
      <c r="D24" s="53"/>
      <c r="E24" s="53"/>
      <c r="F24" s="53"/>
      <c r="G24" s="314"/>
      <c r="H24" s="316"/>
      <c r="I24" s="316"/>
      <c r="O24" s="116"/>
    </row>
    <row r="25" spans="1:15" s="115" customFormat="1" ht="18.75" x14ac:dyDescent="0.3">
      <c r="A25" s="53"/>
      <c r="B25" s="53"/>
      <c r="C25" s="53"/>
      <c r="D25" s="53"/>
      <c r="E25" s="53"/>
      <c r="F25" s="53"/>
      <c r="G25" s="314"/>
      <c r="H25" s="316"/>
      <c r="I25" s="316"/>
      <c r="O25" s="116"/>
    </row>
    <row r="26" spans="1:15" s="42" customFormat="1" ht="23.25" customHeight="1" x14ac:dyDescent="0.25">
      <c r="A26" s="696" t="s">
        <v>762</v>
      </c>
      <c r="D26" s="241"/>
      <c r="F26" s="864" t="s">
        <v>1101</v>
      </c>
      <c r="I26" s="296"/>
    </row>
    <row r="27" spans="1:15" s="297" customFormat="1" ht="12.75" x14ac:dyDescent="0.25">
      <c r="D27" s="298" t="s">
        <v>131</v>
      </c>
      <c r="F27" s="298" t="s">
        <v>132</v>
      </c>
      <c r="I27" s="299"/>
    </row>
    <row r="28" spans="1:15" s="41" customFormat="1" ht="15.75" x14ac:dyDescent="0.25">
      <c r="I28" s="300"/>
    </row>
    <row r="29" spans="1:15" s="42" customFormat="1" ht="23.25" customHeight="1" x14ac:dyDescent="0.25">
      <c r="A29" s="48" t="s">
        <v>133</v>
      </c>
      <c r="D29" s="241"/>
      <c r="F29" s="869" t="s">
        <v>1104</v>
      </c>
      <c r="I29" s="296"/>
    </row>
    <row r="30" spans="1:15" s="297" customFormat="1" ht="12.75" x14ac:dyDescent="0.25">
      <c r="D30" s="298" t="s">
        <v>131</v>
      </c>
      <c r="F30" s="298" t="s">
        <v>132</v>
      </c>
      <c r="I30" s="299"/>
    </row>
    <row r="31" spans="1:15" s="115" customFormat="1" ht="18.75" x14ac:dyDescent="0.3">
      <c r="B31" s="119"/>
      <c r="C31" s="119"/>
      <c r="D31" s="119"/>
      <c r="E31" s="120"/>
      <c r="F31" s="120"/>
      <c r="G31" s="120"/>
      <c r="O31" s="116"/>
    </row>
    <row r="32" spans="1:15" ht="18.75" x14ac:dyDescent="0.3">
      <c r="B32" s="119"/>
      <c r="C32" s="119"/>
      <c r="D32" s="119"/>
      <c r="E32" s="119"/>
      <c r="F32" s="119"/>
      <c r="G32" s="119"/>
    </row>
    <row r="33" spans="2:7" ht="18.75" x14ac:dyDescent="0.3">
      <c r="B33" s="119"/>
      <c r="C33" s="119"/>
      <c r="D33" s="119"/>
      <c r="E33" s="119"/>
      <c r="F33" s="119"/>
      <c r="G33" s="119"/>
    </row>
    <row r="34" spans="2:7" ht="18.75" x14ac:dyDescent="0.3">
      <c r="B34" s="53"/>
      <c r="C34" s="53"/>
      <c r="D34" s="53"/>
      <c r="E34" s="53"/>
      <c r="F34" s="53"/>
      <c r="G34" s="53"/>
    </row>
    <row r="40" spans="2:7" x14ac:dyDescent="0.25">
      <c r="F40" s="121"/>
    </row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90" hidden="1" x14ac:dyDescent="0.25"/>
    <row r="91" hidden="1" x14ac:dyDescent="0.25"/>
    <row r="92" hidden="1" x14ac:dyDescent="0.25"/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O84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584</v>
      </c>
      <c r="B3" s="1264"/>
      <c r="C3" s="1264"/>
      <c r="D3" s="1264"/>
      <c r="E3" s="1264"/>
      <c r="F3" s="1264"/>
      <c r="G3" s="236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54" customHeight="1" x14ac:dyDescent="0.3">
      <c r="A11" s="355">
        <v>1</v>
      </c>
      <c r="B11" s="131" t="s">
        <v>351</v>
      </c>
      <c r="C11" s="433"/>
      <c r="D11" s="433"/>
      <c r="E11" s="434" t="e">
        <f>F11/D11</f>
        <v>#DIV/0!</v>
      </c>
      <c r="F11" s="356"/>
      <c r="G11" s="356"/>
      <c r="H11" s="310"/>
      <c r="I11" s="311">
        <f>F11-H11</f>
        <v>0</v>
      </c>
      <c r="O11" s="116"/>
    </row>
    <row r="12" spans="1:15" s="115" customFormat="1" ht="54" customHeight="1" x14ac:dyDescent="0.3">
      <c r="A12" s="355">
        <v>2</v>
      </c>
      <c r="B12" s="131" t="s">
        <v>352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K12" s="117"/>
      <c r="N12" s="118"/>
      <c r="O12" s="116"/>
    </row>
    <row r="13" spans="1:15" s="115" customFormat="1" ht="39.75" customHeight="1" x14ac:dyDescent="0.3">
      <c r="A13" s="355">
        <v>3</v>
      </c>
      <c r="B13" s="131" t="s">
        <v>353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O13" s="116"/>
    </row>
    <row r="14" spans="1:15" s="115" customFormat="1" ht="39.75" customHeight="1" x14ac:dyDescent="0.3">
      <c r="A14" s="355">
        <v>4</v>
      </c>
      <c r="B14" s="131" t="s">
        <v>583</v>
      </c>
      <c r="C14" s="433"/>
      <c r="D14" s="433"/>
      <c r="E14" s="434" t="e">
        <f>F14/D14</f>
        <v>#DIV/0!</v>
      </c>
      <c r="F14" s="356"/>
      <c r="G14" s="356"/>
      <c r="H14" s="310"/>
      <c r="I14" s="311"/>
      <c r="O14" s="116"/>
    </row>
    <row r="15" spans="1:15" s="115" customFormat="1" ht="18.75" x14ac:dyDescent="0.3">
      <c r="A15" s="438"/>
      <c r="B15" s="439" t="s">
        <v>295</v>
      </c>
      <c r="C15" s="440" t="s">
        <v>305</v>
      </c>
      <c r="D15" s="440" t="s">
        <v>305</v>
      </c>
      <c r="E15" s="440" t="s">
        <v>305</v>
      </c>
      <c r="F15" s="441">
        <f>SUM(F11:F14)</f>
        <v>0</v>
      </c>
      <c r="G15" s="357" t="s">
        <v>366</v>
      </c>
      <c r="H15" s="312">
        <f>SUM(H11:H13)</f>
        <v>0</v>
      </c>
      <c r="I15" s="312">
        <f>SUM(I11:I13)</f>
        <v>0</v>
      </c>
      <c r="O15" s="116"/>
    </row>
    <row r="16" spans="1:15" s="115" customFormat="1" ht="18.75" x14ac:dyDescent="0.3">
      <c r="A16" s="53"/>
      <c r="B16" s="53"/>
      <c r="C16" s="53"/>
      <c r="D16" s="53"/>
      <c r="E16" s="53"/>
      <c r="F16" s="53"/>
      <c r="G16" s="314"/>
      <c r="H16" s="316"/>
      <c r="I16" s="316"/>
      <c r="O16" s="116"/>
    </row>
    <row r="17" spans="1:15" s="115" customFormat="1" ht="18.75" x14ac:dyDescent="0.3">
      <c r="A17" s="53"/>
      <c r="B17" s="53"/>
      <c r="C17" s="53"/>
      <c r="D17" s="53"/>
      <c r="E17" s="53"/>
      <c r="F17" s="53"/>
      <c r="G17" s="314"/>
      <c r="H17" s="316"/>
      <c r="I17" s="316"/>
      <c r="O17" s="116"/>
    </row>
    <row r="18" spans="1:15" s="115" customFormat="1" ht="18.75" x14ac:dyDescent="0.3">
      <c r="A18" s="53"/>
      <c r="B18" s="53"/>
      <c r="C18" s="53"/>
      <c r="D18" s="53"/>
      <c r="E18" s="53"/>
      <c r="F18" s="53"/>
      <c r="G18" s="314"/>
      <c r="H18" s="316"/>
      <c r="I18" s="316"/>
      <c r="O18" s="116"/>
    </row>
    <row r="19" spans="1:15" s="428" customFormat="1" ht="23.25" customHeight="1" x14ac:dyDescent="0.25">
      <c r="A19" s="696" t="s">
        <v>762</v>
      </c>
      <c r="D19" s="427"/>
      <c r="F19" s="864" t="s">
        <v>1101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41" customFormat="1" ht="15.75" x14ac:dyDescent="0.25">
      <c r="I21" s="300"/>
    </row>
    <row r="22" spans="1:15" s="428" customFormat="1" ht="23.25" customHeight="1" x14ac:dyDescent="0.25">
      <c r="A22" s="426" t="s">
        <v>133</v>
      </c>
      <c r="D22" s="427"/>
      <c r="F22" s="869" t="s">
        <v>1104</v>
      </c>
      <c r="I22" s="296"/>
    </row>
    <row r="23" spans="1:15" s="297" customFormat="1" ht="12.75" x14ac:dyDescent="0.25">
      <c r="D23" s="298" t="s">
        <v>131</v>
      </c>
      <c r="F23" s="298" t="s">
        <v>132</v>
      </c>
      <c r="I23" s="299"/>
    </row>
    <row r="24" spans="1:15" ht="18.75" x14ac:dyDescent="0.3">
      <c r="B24" s="119"/>
      <c r="C24" s="119"/>
      <c r="D24" s="119"/>
      <c r="E24" s="119"/>
      <c r="F24" s="119"/>
      <c r="G24" s="119"/>
    </row>
    <row r="25" spans="1:15" ht="18.75" x14ac:dyDescent="0.3">
      <c r="B25" s="119"/>
      <c r="C25" s="119"/>
      <c r="D25" s="119"/>
      <c r="E25" s="119"/>
      <c r="F25" s="119"/>
      <c r="G25" s="119"/>
    </row>
    <row r="26" spans="1:15" ht="18.75" x14ac:dyDescent="0.3">
      <c r="B26" s="53"/>
      <c r="C26" s="53"/>
      <c r="D26" s="53"/>
      <c r="E26" s="53"/>
      <c r="F26" s="53"/>
      <c r="G26" s="53"/>
    </row>
    <row r="32" spans="1:15" x14ac:dyDescent="0.25">
      <c r="F32" s="121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O84"/>
  <sheetViews>
    <sheetView view="pageBreakPreview" zoomScale="80" zoomScaleNormal="50" zoomScaleSheetLayoutView="80" workbookViewId="0">
      <selection activeCell="U15" sqref="U15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11"/>
      <c r="B1" s="111"/>
      <c r="C1" s="111"/>
      <c r="D1" s="111"/>
      <c r="E1" s="111"/>
      <c r="F1" s="232" t="s">
        <v>434</v>
      </c>
      <c r="G1" s="54"/>
      <c r="H1" s="111"/>
    </row>
    <row r="2" spans="1:15" ht="18.75" x14ac:dyDescent="0.3">
      <c r="A2" s="111"/>
      <c r="B2" s="111"/>
      <c r="C2" s="111"/>
      <c r="D2" s="111"/>
      <c r="E2" s="111"/>
      <c r="F2" s="113"/>
      <c r="G2" s="113"/>
      <c r="H2" s="111"/>
    </row>
    <row r="3" spans="1:15" ht="18.75" x14ac:dyDescent="0.3">
      <c r="A3" s="1263" t="s">
        <v>567</v>
      </c>
      <c r="B3" s="1264"/>
      <c r="C3" s="1264"/>
      <c r="D3" s="1264"/>
      <c r="E3" s="1264"/>
      <c r="F3" s="1264"/>
      <c r="G3" s="236"/>
      <c r="H3" s="111"/>
    </row>
    <row r="4" spans="1:15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5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5" s="53" customFormat="1" ht="37.5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5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5" ht="18.75" x14ac:dyDescent="0.3">
      <c r="A8" s="58"/>
      <c r="B8" s="111"/>
      <c r="C8" s="111"/>
      <c r="D8" s="111"/>
      <c r="E8" s="111"/>
      <c r="F8" s="111"/>
      <c r="G8" s="111"/>
      <c r="H8" s="111"/>
    </row>
    <row r="9" spans="1:15" s="115" customFormat="1" ht="56.25" x14ac:dyDescent="0.3">
      <c r="A9" s="435" t="s">
        <v>282</v>
      </c>
      <c r="B9" s="435" t="s">
        <v>297</v>
      </c>
      <c r="C9" s="435" t="s">
        <v>346</v>
      </c>
      <c r="D9" s="436" t="s">
        <v>347</v>
      </c>
      <c r="E9" s="435" t="s">
        <v>348</v>
      </c>
      <c r="F9" s="435" t="s">
        <v>349</v>
      </c>
      <c r="G9" s="114"/>
      <c r="H9" s="53"/>
      <c r="O9" s="116"/>
    </row>
    <row r="10" spans="1:15" s="115" customFormat="1" ht="18.75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437" t="s">
        <v>350</v>
      </c>
      <c r="G10" s="306" t="s">
        <v>357</v>
      </c>
      <c r="H10" s="306" t="s">
        <v>302</v>
      </c>
      <c r="I10" s="306" t="s">
        <v>303</v>
      </c>
      <c r="O10" s="116"/>
    </row>
    <row r="11" spans="1:15" s="115" customFormat="1" ht="54" customHeight="1" x14ac:dyDescent="0.3">
      <c r="A11" s="355">
        <v>1</v>
      </c>
      <c r="B11" s="131" t="s">
        <v>351</v>
      </c>
      <c r="C11" s="433"/>
      <c r="D11" s="433"/>
      <c r="E11" s="434" t="e">
        <f>F11/D11</f>
        <v>#DIV/0!</v>
      </c>
      <c r="F11" s="356"/>
      <c r="G11" s="356"/>
      <c r="H11" s="310"/>
      <c r="I11" s="311">
        <f>F11-H11</f>
        <v>0</v>
      </c>
      <c r="O11" s="116"/>
    </row>
    <row r="12" spans="1:15" s="115" customFormat="1" ht="54" customHeight="1" x14ac:dyDescent="0.3">
      <c r="A12" s="355">
        <v>2</v>
      </c>
      <c r="B12" s="131" t="s">
        <v>352</v>
      </c>
      <c r="C12" s="433"/>
      <c r="D12" s="433"/>
      <c r="E12" s="434" t="e">
        <f>F12/D12</f>
        <v>#DIV/0!</v>
      </c>
      <c r="F12" s="356"/>
      <c r="G12" s="356"/>
      <c r="H12" s="310"/>
      <c r="I12" s="311">
        <f>F12-H12</f>
        <v>0</v>
      </c>
      <c r="K12" s="117"/>
      <c r="N12" s="118"/>
      <c r="O12" s="116"/>
    </row>
    <row r="13" spans="1:15" s="115" customFormat="1" ht="39.75" customHeight="1" x14ac:dyDescent="0.3">
      <c r="A13" s="355">
        <v>3</v>
      </c>
      <c r="B13" s="131" t="s">
        <v>353</v>
      </c>
      <c r="C13" s="433"/>
      <c r="D13" s="433"/>
      <c r="E13" s="434" t="e">
        <f>F13/D13</f>
        <v>#DIV/0!</v>
      </c>
      <c r="F13" s="356"/>
      <c r="G13" s="356"/>
      <c r="H13" s="310"/>
      <c r="I13" s="311">
        <f>F13-H13</f>
        <v>0</v>
      </c>
      <c r="O13" s="116"/>
    </row>
    <row r="14" spans="1:15" s="115" customFormat="1" ht="39.75" customHeight="1" x14ac:dyDescent="0.3">
      <c r="A14" s="355">
        <v>4</v>
      </c>
      <c r="B14" s="131" t="s">
        <v>583</v>
      </c>
      <c r="C14" s="433"/>
      <c r="D14" s="433"/>
      <c r="E14" s="434" t="e">
        <f>F14/D14</f>
        <v>#DIV/0!</v>
      </c>
      <c r="F14" s="356"/>
      <c r="G14" s="356"/>
      <c r="H14" s="310"/>
      <c r="I14" s="311"/>
      <c r="O14" s="116"/>
    </row>
    <row r="15" spans="1:15" s="115" customFormat="1" ht="18.75" x14ac:dyDescent="0.3">
      <c r="A15" s="438"/>
      <c r="B15" s="439" t="s">
        <v>295</v>
      </c>
      <c r="C15" s="440" t="s">
        <v>305</v>
      </c>
      <c r="D15" s="440" t="s">
        <v>305</v>
      </c>
      <c r="E15" s="440" t="s">
        <v>305</v>
      </c>
      <c r="F15" s="441">
        <f>SUM(F11:F14)</f>
        <v>0</v>
      </c>
      <c r="G15" s="357" t="s">
        <v>366</v>
      </c>
      <c r="H15" s="312">
        <f>SUM(H11:H13)</f>
        <v>0</v>
      </c>
      <c r="I15" s="312">
        <f>SUM(I11:I13)</f>
        <v>0</v>
      </c>
      <c r="O15" s="116"/>
    </row>
    <row r="16" spans="1:15" s="115" customFormat="1" ht="18.75" x14ac:dyDescent="0.3">
      <c r="A16" s="53"/>
      <c r="B16" s="53"/>
      <c r="C16" s="53"/>
      <c r="D16" s="53"/>
      <c r="E16" s="53"/>
      <c r="F16" s="53"/>
      <c r="G16" s="314"/>
      <c r="H16" s="316"/>
      <c r="I16" s="316"/>
      <c r="O16" s="116"/>
    </row>
    <row r="17" spans="1:15" s="115" customFormat="1" ht="18.75" x14ac:dyDescent="0.3">
      <c r="A17" s="53"/>
      <c r="B17" s="53"/>
      <c r="C17" s="53"/>
      <c r="D17" s="53"/>
      <c r="E17" s="53"/>
      <c r="F17" s="53"/>
      <c r="G17" s="314"/>
      <c r="H17" s="316"/>
      <c r="I17" s="316"/>
      <c r="O17" s="116"/>
    </row>
    <row r="18" spans="1:15" s="115" customFormat="1" ht="18.75" x14ac:dyDescent="0.3">
      <c r="A18" s="53"/>
      <c r="B18" s="53"/>
      <c r="C18" s="53"/>
      <c r="D18" s="53"/>
      <c r="E18" s="53"/>
      <c r="F18" s="53"/>
      <c r="G18" s="314"/>
      <c r="H18" s="316"/>
      <c r="I18" s="316"/>
      <c r="O18" s="116"/>
    </row>
    <row r="19" spans="1:15" s="428" customFormat="1" ht="23.25" customHeight="1" x14ac:dyDescent="0.25">
      <c r="A19" s="696" t="s">
        <v>762</v>
      </c>
      <c r="D19" s="427"/>
      <c r="F19" s="864" t="s">
        <v>1101</v>
      </c>
      <c r="I19" s="296"/>
    </row>
    <row r="20" spans="1:15" s="297" customFormat="1" ht="12.75" x14ac:dyDescent="0.25">
      <c r="D20" s="298" t="s">
        <v>131</v>
      </c>
      <c r="F20" s="298" t="s">
        <v>132</v>
      </c>
      <c r="I20" s="299"/>
    </row>
    <row r="21" spans="1:15" s="41" customFormat="1" ht="15.75" x14ac:dyDescent="0.25">
      <c r="I21" s="300"/>
    </row>
    <row r="22" spans="1:15" s="428" customFormat="1" ht="23.25" customHeight="1" x14ac:dyDescent="0.25">
      <c r="A22" s="426" t="s">
        <v>133</v>
      </c>
      <c r="D22" s="427"/>
      <c r="F22" s="869" t="s">
        <v>1104</v>
      </c>
      <c r="I22" s="296"/>
    </row>
    <row r="23" spans="1:15" s="297" customFormat="1" ht="12.75" x14ac:dyDescent="0.25">
      <c r="D23" s="298" t="s">
        <v>131</v>
      </c>
      <c r="F23" s="298" t="s">
        <v>132</v>
      </c>
      <c r="I23" s="299"/>
    </row>
    <row r="24" spans="1:15" ht="18.75" x14ac:dyDescent="0.3">
      <c r="B24" s="119"/>
      <c r="C24" s="119"/>
      <c r="D24" s="119"/>
      <c r="E24" s="119"/>
      <c r="F24" s="119"/>
      <c r="G24" s="119"/>
    </row>
    <row r="25" spans="1:15" ht="18.75" x14ac:dyDescent="0.3">
      <c r="B25" s="119"/>
      <c r="C25" s="119"/>
      <c r="D25" s="119"/>
      <c r="E25" s="119"/>
      <c r="F25" s="119"/>
      <c r="G25" s="119"/>
    </row>
    <row r="26" spans="1:15" ht="18.75" x14ac:dyDescent="0.3">
      <c r="B26" s="53"/>
      <c r="C26" s="53"/>
      <c r="D26" s="53"/>
      <c r="E26" s="53"/>
      <c r="F26" s="53"/>
      <c r="G26" s="53"/>
    </row>
    <row r="32" spans="1:15" x14ac:dyDescent="0.25">
      <c r="F32" s="121"/>
    </row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82" hidden="1" x14ac:dyDescent="0.25"/>
    <row r="83" hidden="1" x14ac:dyDescent="0.25"/>
    <row r="84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X37"/>
  <sheetViews>
    <sheetView view="pageBreakPreview" topLeftCell="A4" zoomScale="70" zoomScaleSheetLayoutView="70" workbookViewId="0">
      <selection activeCell="E14" sqref="E14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6.25" hidden="1" customHeight="1" x14ac:dyDescent="0.3">
      <c r="A12" s="130">
        <v>1</v>
      </c>
      <c r="B12" s="131" t="s">
        <v>360</v>
      </c>
      <c r="C12" s="132" t="e">
        <f t="shared" ref="C12:C17" si="0">E12/D12</f>
        <v>#DIV/0!</v>
      </c>
      <c r="D12" s="133"/>
      <c r="E12" s="133"/>
      <c r="F12" s="309"/>
      <c r="G12" s="310"/>
      <c r="H12" s="311">
        <f t="shared" ref="H12:H17" si="1">E12-G12</f>
        <v>0</v>
      </c>
    </row>
    <row r="13" spans="1:24" ht="26.25" hidden="1" customHeight="1" x14ac:dyDescent="0.3">
      <c r="A13" s="130">
        <v>2</v>
      </c>
      <c r="B13" s="131" t="s">
        <v>362</v>
      </c>
      <c r="C13" s="132" t="e">
        <f t="shared" si="0"/>
        <v>#DIV/0!</v>
      </c>
      <c r="D13" s="133"/>
      <c r="E13" s="133"/>
      <c r="F13" s="309"/>
      <c r="G13" s="310"/>
      <c r="H13" s="311">
        <f t="shared" si="1"/>
        <v>0</v>
      </c>
    </row>
    <row r="14" spans="1:24" ht="26.25" customHeight="1" x14ac:dyDescent="0.3">
      <c r="A14" s="130"/>
      <c r="B14" s="131" t="s">
        <v>361</v>
      </c>
      <c r="C14" s="132">
        <f t="shared" si="0"/>
        <v>1238.2716241443684</v>
      </c>
      <c r="D14" s="133">
        <v>32.14</v>
      </c>
      <c r="E14" s="133">
        <f>51000-11201.95</f>
        <v>39798.050000000003</v>
      </c>
      <c r="F14" s="309"/>
      <c r="G14" s="310"/>
      <c r="H14" s="311">
        <f t="shared" si="1"/>
        <v>39798.050000000003</v>
      </c>
    </row>
    <row r="15" spans="1:24" ht="26.25" hidden="1" customHeight="1" x14ac:dyDescent="0.3">
      <c r="A15" s="130"/>
      <c r="B15" s="131" t="s">
        <v>363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customHeight="1" x14ac:dyDescent="0.3">
      <c r="A16" s="130"/>
      <c r="B16" s="131" t="s">
        <v>364</v>
      </c>
      <c r="C16" s="132">
        <f t="shared" si="0"/>
        <v>8.0666507014204871</v>
      </c>
      <c r="D16" s="133">
        <v>793.39</v>
      </c>
      <c r="E16" s="133">
        <v>6400</v>
      </c>
      <c r="F16" s="309"/>
      <c r="G16" s="310"/>
      <c r="H16" s="311">
        <f t="shared" si="1"/>
        <v>6400</v>
      </c>
    </row>
    <row r="17" spans="1:9" ht="26.25" customHeight="1" x14ac:dyDescent="0.3">
      <c r="A17" s="130"/>
      <c r="B17" s="131" t="s">
        <v>545</v>
      </c>
      <c r="C17" s="132">
        <f t="shared" si="0"/>
        <v>32.879286049788632</v>
      </c>
      <c r="D17" s="133">
        <v>532.25</v>
      </c>
      <c r="E17" s="133">
        <v>17500</v>
      </c>
      <c r="F17" s="63"/>
      <c r="G17" s="63"/>
      <c r="H17" s="63">
        <f t="shared" si="1"/>
        <v>17500</v>
      </c>
    </row>
    <row r="18" spans="1:9" x14ac:dyDescent="0.3">
      <c r="A18" s="130"/>
      <c r="B18" s="131"/>
      <c r="C18" s="130"/>
      <c r="D18" s="133"/>
      <c r="E18" s="133" t="str">
        <f>IF(C18*D18=0," ",C18*D18)</f>
        <v xml:space="preserve"> </v>
      </c>
      <c r="F18" s="63"/>
      <c r="G18" s="63"/>
      <c r="H18" s="63"/>
    </row>
    <row r="19" spans="1:9" s="135" customFormat="1" ht="22.15" customHeight="1" x14ac:dyDescent="0.3">
      <c r="A19" s="472"/>
      <c r="B19" s="439" t="s">
        <v>295</v>
      </c>
      <c r="C19" s="473" t="s">
        <v>305</v>
      </c>
      <c r="D19" s="473" t="s">
        <v>305</v>
      </c>
      <c r="E19" s="474">
        <f>SUM(E12:E18)</f>
        <v>63698.05</v>
      </c>
      <c r="F19" s="313" t="s">
        <v>366</v>
      </c>
      <c r="G19" s="312">
        <f>SUM(G12:G18)</f>
        <v>0</v>
      </c>
      <c r="H19" s="312">
        <f>SUM(H12:H18)</f>
        <v>63698.05</v>
      </c>
    </row>
    <row r="20" spans="1:9" s="97" customFormat="1" ht="22.15" hidden="1" customHeight="1" x14ac:dyDescent="0.3">
      <c r="A20" s="1265" t="s">
        <v>586</v>
      </c>
      <c r="B20" s="1266"/>
      <c r="C20" s="1266"/>
      <c r="D20" s="1266"/>
      <c r="E20" s="1267"/>
      <c r="F20" s="129"/>
      <c r="G20" s="129"/>
      <c r="H20" s="129"/>
    </row>
    <row r="21" spans="1:9" ht="24" hidden="1" customHeight="1" x14ac:dyDescent="0.3">
      <c r="A21" s="130">
        <v>1</v>
      </c>
      <c r="B21" s="131" t="s">
        <v>360</v>
      </c>
      <c r="C21" s="132" t="e">
        <f t="shared" ref="C21:C26" si="2">E21/D21</f>
        <v>#DIV/0!</v>
      </c>
      <c r="D21" s="133"/>
      <c r="E21" s="133"/>
      <c r="F21" s="309"/>
      <c r="G21" s="310"/>
      <c r="H21" s="311">
        <f t="shared" ref="H21:H26" si="3">E21-G21</f>
        <v>0</v>
      </c>
    </row>
    <row r="22" spans="1:9" ht="23.25" hidden="1" customHeight="1" x14ac:dyDescent="0.3">
      <c r="A22" s="130">
        <v>2</v>
      </c>
      <c r="B22" s="131" t="s">
        <v>362</v>
      </c>
      <c r="C22" s="132" t="e">
        <f t="shared" si="2"/>
        <v>#DIV/0!</v>
      </c>
      <c r="D22" s="133"/>
      <c r="E22" s="133"/>
      <c r="F22" s="309"/>
      <c r="G22" s="310"/>
      <c r="H22" s="311">
        <f t="shared" si="3"/>
        <v>0</v>
      </c>
    </row>
    <row r="23" spans="1:9" ht="26.25" hidden="1" customHeight="1" x14ac:dyDescent="0.3">
      <c r="A23" s="130">
        <v>3</v>
      </c>
      <c r="B23" s="131" t="s">
        <v>361</v>
      </c>
      <c r="C23" s="132" t="e">
        <f t="shared" si="2"/>
        <v>#DIV/0!</v>
      </c>
      <c r="D23" s="133"/>
      <c r="E23" s="133"/>
      <c r="F23" s="309"/>
      <c r="G23" s="310"/>
      <c r="H23" s="311">
        <f t="shared" si="3"/>
        <v>0</v>
      </c>
    </row>
    <row r="24" spans="1:9" ht="26.25" hidden="1" customHeight="1" x14ac:dyDescent="0.3">
      <c r="A24" s="130">
        <v>4</v>
      </c>
      <c r="B24" s="131" t="s">
        <v>363</v>
      </c>
      <c r="C24" s="132" t="e">
        <f t="shared" si="2"/>
        <v>#DIV/0!</v>
      </c>
      <c r="D24" s="133"/>
      <c r="E24" s="133"/>
      <c r="F24" s="309"/>
      <c r="G24" s="310"/>
      <c r="H24" s="311">
        <f t="shared" si="3"/>
        <v>0</v>
      </c>
    </row>
    <row r="25" spans="1:9" ht="26.25" hidden="1" customHeight="1" x14ac:dyDescent="0.3">
      <c r="A25" s="130">
        <v>5</v>
      </c>
      <c r="B25" s="131" t="s">
        <v>364</v>
      </c>
      <c r="C25" s="132" t="e">
        <f t="shared" si="2"/>
        <v>#DIV/0!</v>
      </c>
      <c r="D25" s="133"/>
      <c r="E25" s="133"/>
      <c r="F25" s="309"/>
      <c r="G25" s="310"/>
      <c r="H25" s="311">
        <f t="shared" si="3"/>
        <v>0</v>
      </c>
    </row>
    <row r="26" spans="1:9" ht="26.25" hidden="1" customHeight="1" x14ac:dyDescent="0.3">
      <c r="A26" s="130">
        <v>6</v>
      </c>
      <c r="B26" s="131" t="s">
        <v>545</v>
      </c>
      <c r="C26" s="132" t="e">
        <f t="shared" si="2"/>
        <v>#DIV/0!</v>
      </c>
      <c r="D26" s="133"/>
      <c r="E26" s="133"/>
      <c r="F26" s="309"/>
      <c r="G26" s="310"/>
      <c r="H26" s="311">
        <f t="shared" si="3"/>
        <v>0</v>
      </c>
    </row>
    <row r="27" spans="1:9" ht="26.25" hidden="1" customHeight="1" x14ac:dyDescent="0.3">
      <c r="A27" s="130"/>
      <c r="B27" s="131"/>
      <c r="C27" s="132"/>
      <c r="D27" s="133"/>
      <c r="E27" s="133"/>
      <c r="F27" s="309"/>
      <c r="G27" s="310"/>
      <c r="H27" s="311"/>
    </row>
    <row r="28" spans="1:9" s="97" customFormat="1" ht="22.15" hidden="1" customHeight="1" x14ac:dyDescent="0.3">
      <c r="A28" s="472"/>
      <c r="B28" s="439" t="s">
        <v>295</v>
      </c>
      <c r="C28" s="473" t="s">
        <v>305</v>
      </c>
      <c r="D28" s="473" t="s">
        <v>305</v>
      </c>
      <c r="E28" s="474">
        <f>SUM(E21:E27)</f>
        <v>0</v>
      </c>
      <c r="F28" s="313" t="s">
        <v>366</v>
      </c>
      <c r="G28" s="312">
        <f>SUM(G21:G27)</f>
        <v>0</v>
      </c>
      <c r="H28" s="312">
        <f>SUM(H21:H27)</f>
        <v>0</v>
      </c>
    </row>
    <row r="29" spans="1:9" s="97" customFormat="1" ht="22.15" customHeight="1" x14ac:dyDescent="0.3">
      <c r="A29" s="136"/>
      <c r="B29" s="137"/>
      <c r="C29" s="114"/>
      <c r="D29" s="114"/>
      <c r="E29" s="138"/>
      <c r="F29" s="314" t="s">
        <v>464</v>
      </c>
      <c r="G29" s="315">
        <f>G26+G28</f>
        <v>0</v>
      </c>
      <c r="H29" s="315">
        <f>H26+H28</f>
        <v>0</v>
      </c>
    </row>
    <row r="30" spans="1:9" s="97" customFormat="1" ht="22.15" customHeight="1" x14ac:dyDescent="0.3">
      <c r="A30" s="136"/>
      <c r="B30" s="137"/>
      <c r="C30" s="114"/>
      <c r="D30" s="114"/>
      <c r="E30" s="138"/>
      <c r="F30" s="314"/>
      <c r="G30" s="316"/>
      <c r="H30" s="316"/>
    </row>
    <row r="31" spans="1:9" s="42" customFormat="1" ht="23.25" customHeight="1" x14ac:dyDescent="0.25">
      <c r="A31" s="1083" t="s">
        <v>762</v>
      </c>
      <c r="C31" s="241"/>
      <c r="E31" s="1084" t="s">
        <v>1131</v>
      </c>
      <c r="I31" s="296"/>
    </row>
    <row r="32" spans="1:9" s="297" customFormat="1" ht="12.75" x14ac:dyDescent="0.25">
      <c r="C32" s="298" t="s">
        <v>131</v>
      </c>
      <c r="E32" s="298" t="s">
        <v>132</v>
      </c>
      <c r="I32" s="299"/>
    </row>
    <row r="33" spans="1:9" s="41" customFormat="1" ht="15.75" x14ac:dyDescent="0.25">
      <c r="I33" s="300"/>
    </row>
    <row r="34" spans="1:9" s="42" customFormat="1" ht="23.25" customHeight="1" x14ac:dyDescent="0.25">
      <c r="A34" s="48" t="s">
        <v>133</v>
      </c>
      <c r="C34" s="241"/>
      <c r="E34" s="869" t="s">
        <v>1104</v>
      </c>
      <c r="I34" s="296"/>
    </row>
    <row r="35" spans="1:9" s="297" customFormat="1" ht="12.75" x14ac:dyDescent="0.25">
      <c r="C35" s="298" t="s">
        <v>131</v>
      </c>
      <c r="E35" s="298" t="s">
        <v>132</v>
      </c>
      <c r="I35" s="299"/>
    </row>
    <row r="37" spans="1:9" s="139" customFormat="1" ht="19.5" x14ac:dyDescent="0.3">
      <c r="F37" s="140"/>
      <c r="G37" s="140"/>
      <c r="H37" s="140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589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hidden="1" customHeight="1" x14ac:dyDescent="0.3">
      <c r="A11" s="130">
        <v>1</v>
      </c>
      <c r="B11" s="131" t="s">
        <v>360</v>
      </c>
      <c r="C11" s="132" t="e">
        <f t="shared" ref="C11:C16" si="0">E11/D11</f>
        <v>#DIV/0!</v>
      </c>
      <c r="D11" s="133"/>
      <c r="E11" s="133"/>
      <c r="F11" s="309"/>
      <c r="G11" s="310"/>
      <c r="H11" s="311">
        <f t="shared" ref="H11:H16" si="1">E11-G11</f>
        <v>0</v>
      </c>
      <c r="T11" s="117"/>
      <c r="U11" s="115"/>
      <c r="V11" s="117"/>
      <c r="W11" s="115"/>
      <c r="X11" s="134"/>
    </row>
    <row r="12" spans="1:24" ht="23.25" hidden="1" customHeight="1" x14ac:dyDescent="0.3">
      <c r="A12" s="130">
        <v>2</v>
      </c>
      <c r="B12" s="131" t="s">
        <v>362</v>
      </c>
      <c r="C12" s="132" t="e">
        <f t="shared" si="0"/>
        <v>#DIV/0!</v>
      </c>
      <c r="D12" s="133"/>
      <c r="E12" s="133"/>
      <c r="F12" s="309"/>
      <c r="G12" s="310"/>
      <c r="H12" s="311">
        <f t="shared" si="1"/>
        <v>0</v>
      </c>
    </row>
    <row r="13" spans="1:24" ht="26.25" customHeight="1" x14ac:dyDescent="0.3">
      <c r="A13" s="130"/>
      <c r="B13" s="131" t="s">
        <v>361</v>
      </c>
      <c r="C13" s="132">
        <f t="shared" si="0"/>
        <v>1649.0354698195395</v>
      </c>
      <c r="D13" s="133">
        <v>32.14</v>
      </c>
      <c r="E13" s="133">
        <v>53000</v>
      </c>
      <c r="F13" s="309"/>
      <c r="G13" s="310"/>
      <c r="H13" s="311">
        <f t="shared" si="1"/>
        <v>53000</v>
      </c>
    </row>
    <row r="14" spans="1:24" ht="26.25" hidden="1" customHeight="1" x14ac:dyDescent="0.3">
      <c r="A14" s="130"/>
      <c r="B14" s="131" t="s">
        <v>363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customHeight="1" x14ac:dyDescent="0.3">
      <c r="A15" s="130"/>
      <c r="B15" s="131" t="s">
        <v>364</v>
      </c>
      <c r="C15" s="132">
        <f t="shared" si="0"/>
        <v>8.4447749530495724</v>
      </c>
      <c r="D15" s="133">
        <v>793.39</v>
      </c>
      <c r="E15" s="133">
        <v>6700</v>
      </c>
      <c r="F15" s="309"/>
      <c r="G15" s="310"/>
      <c r="H15" s="311">
        <f t="shared" si="1"/>
        <v>6700</v>
      </c>
    </row>
    <row r="16" spans="1:24" ht="26.25" customHeight="1" x14ac:dyDescent="0.3">
      <c r="A16" s="130"/>
      <c r="B16" s="131" t="s">
        <v>545</v>
      </c>
      <c r="C16" s="132">
        <f t="shared" si="0"/>
        <v>34.194457491780177</v>
      </c>
      <c r="D16" s="133">
        <v>532.25</v>
      </c>
      <c r="E16" s="133">
        <v>18200</v>
      </c>
      <c r="F16" s="309"/>
      <c r="G16" s="310"/>
      <c r="H16" s="311">
        <f t="shared" si="1"/>
        <v>18200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77900</v>
      </c>
      <c r="F18" s="313" t="s">
        <v>366</v>
      </c>
      <c r="G18" s="312">
        <f>SUM(G11:G17)</f>
        <v>0</v>
      </c>
      <c r="H18" s="312">
        <f>SUM(H11:H17)</f>
        <v>77900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42" customFormat="1" ht="23.25" customHeight="1" x14ac:dyDescent="0.25">
      <c r="A20" s="696" t="s">
        <v>762</v>
      </c>
      <c r="C20" s="241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42" customFormat="1" ht="23.25" customHeight="1" x14ac:dyDescent="0.25">
      <c r="A23" s="48" t="s">
        <v>133</v>
      </c>
      <c r="C23" s="241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568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hidden="1" customHeight="1" x14ac:dyDescent="0.3">
      <c r="A11" s="130">
        <v>1</v>
      </c>
      <c r="B11" s="131" t="s">
        <v>360</v>
      </c>
      <c r="C11" s="132" t="e">
        <f t="shared" ref="C11:C16" si="0">E11/D11</f>
        <v>#DIV/0!</v>
      </c>
      <c r="D11" s="133"/>
      <c r="E11" s="133"/>
      <c r="F11" s="309"/>
      <c r="G11" s="310"/>
      <c r="H11" s="311">
        <f t="shared" ref="H11:H16" si="1">E11-G11</f>
        <v>0</v>
      </c>
      <c r="T11" s="117"/>
      <c r="U11" s="115"/>
      <c r="V11" s="117"/>
      <c r="W11" s="115"/>
      <c r="X11" s="134"/>
    </row>
    <row r="12" spans="1:24" ht="23.25" hidden="1" customHeight="1" x14ac:dyDescent="0.3">
      <c r="A12" s="130">
        <v>2</v>
      </c>
      <c r="B12" s="131" t="s">
        <v>362</v>
      </c>
      <c r="C12" s="132" t="e">
        <f t="shared" si="0"/>
        <v>#DIV/0!</v>
      </c>
      <c r="D12" s="133"/>
      <c r="E12" s="133"/>
      <c r="F12" s="309"/>
      <c r="G12" s="310"/>
      <c r="H12" s="311">
        <f t="shared" si="1"/>
        <v>0</v>
      </c>
    </row>
    <row r="13" spans="1:24" ht="26.25" customHeight="1" x14ac:dyDescent="0.3">
      <c r="A13" s="130">
        <v>3</v>
      </c>
      <c r="B13" s="131" t="s">
        <v>361</v>
      </c>
      <c r="C13" s="132">
        <f t="shared" si="0"/>
        <v>1714.3746110765401</v>
      </c>
      <c r="D13" s="133">
        <v>32.14</v>
      </c>
      <c r="E13" s="133">
        <v>55100</v>
      </c>
      <c r="F13" s="309"/>
      <c r="G13" s="310"/>
      <c r="H13" s="311">
        <f t="shared" si="1"/>
        <v>55100</v>
      </c>
    </row>
    <row r="14" spans="1:24" ht="26.25" hidden="1" customHeight="1" x14ac:dyDescent="0.3">
      <c r="A14" s="130">
        <v>4</v>
      </c>
      <c r="B14" s="131" t="s">
        <v>363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customHeight="1" x14ac:dyDescent="0.3">
      <c r="A15" s="130">
        <v>5</v>
      </c>
      <c r="B15" s="131" t="s">
        <v>364</v>
      </c>
      <c r="C15" s="132">
        <f t="shared" si="0"/>
        <v>8.8228992046786576</v>
      </c>
      <c r="D15" s="133">
        <v>793.39</v>
      </c>
      <c r="E15" s="133">
        <v>7000</v>
      </c>
      <c r="F15" s="309"/>
      <c r="G15" s="310"/>
      <c r="H15" s="311">
        <f t="shared" si="1"/>
        <v>7000</v>
      </c>
    </row>
    <row r="16" spans="1:24" ht="26.25" customHeight="1" x14ac:dyDescent="0.3">
      <c r="A16" s="130">
        <v>6</v>
      </c>
      <c r="B16" s="131" t="s">
        <v>545</v>
      </c>
      <c r="C16" s="132">
        <f t="shared" si="0"/>
        <v>35.509628933771722</v>
      </c>
      <c r="D16" s="133">
        <v>532.25</v>
      </c>
      <c r="E16" s="133">
        <v>18900</v>
      </c>
      <c r="F16" s="309"/>
      <c r="G16" s="310"/>
      <c r="H16" s="311">
        <f t="shared" si="1"/>
        <v>18900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81000</v>
      </c>
      <c r="F18" s="313" t="s">
        <v>366</v>
      </c>
      <c r="G18" s="312">
        <f>SUM(G11:G17)</f>
        <v>0</v>
      </c>
      <c r="H18" s="312">
        <f>SUM(H11:H17)</f>
        <v>81000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42" customFormat="1" ht="23.25" customHeight="1" x14ac:dyDescent="0.25">
      <c r="A20" s="696" t="s">
        <v>762</v>
      </c>
      <c r="C20" s="241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42" customFormat="1" ht="23.25" customHeight="1" x14ac:dyDescent="0.25">
      <c r="A23" s="48" t="s">
        <v>133</v>
      </c>
      <c r="C23" s="241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X37"/>
  <sheetViews>
    <sheetView view="pageBreakPreview" topLeftCell="A4" zoomScale="70" zoomScaleSheetLayoutView="70" workbookViewId="0">
      <selection activeCell="D42" sqref="D42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465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T10" s="115"/>
      <c r="U10" s="115"/>
      <c r="V10" s="115"/>
      <c r="W10" s="115"/>
      <c r="X10" s="124"/>
    </row>
    <row r="11" spans="1:24" ht="21.75" customHeight="1" x14ac:dyDescent="0.3">
      <c r="A11" s="1265" t="s">
        <v>585</v>
      </c>
      <c r="B11" s="1266"/>
      <c r="C11" s="1266"/>
      <c r="D11" s="1266"/>
      <c r="E11" s="1267"/>
      <c r="F11" s="306" t="s">
        <v>357</v>
      </c>
      <c r="G11" s="306" t="s">
        <v>302</v>
      </c>
      <c r="H11" s="306" t="s">
        <v>303</v>
      </c>
      <c r="X11" s="119"/>
    </row>
    <row r="12" spans="1:24" ht="24" customHeight="1" x14ac:dyDescent="0.3">
      <c r="A12" s="130">
        <v>1</v>
      </c>
      <c r="B12" s="131" t="s">
        <v>358</v>
      </c>
      <c r="C12" s="132">
        <f t="shared" ref="C12:C17" si="0">E12/D12</f>
        <v>22389.791183294667</v>
      </c>
      <c r="D12" s="133">
        <v>8.6199999999999992</v>
      </c>
      <c r="E12" s="133">
        <f>224600-31600</f>
        <v>193000</v>
      </c>
      <c r="F12" s="309"/>
      <c r="G12" s="310"/>
      <c r="H12" s="311">
        <f t="shared" ref="H12:H17" si="1">E12-G12</f>
        <v>193000</v>
      </c>
      <c r="T12" s="117"/>
      <c r="U12" s="115"/>
      <c r="V12" s="117"/>
      <c r="W12" s="115"/>
      <c r="X12" s="134"/>
    </row>
    <row r="13" spans="1:24" ht="23.25" customHeight="1" x14ac:dyDescent="0.3">
      <c r="A13" s="130">
        <v>2</v>
      </c>
      <c r="B13" s="131" t="s">
        <v>359</v>
      </c>
      <c r="C13" s="132">
        <f t="shared" si="0"/>
        <v>298.42467395507936</v>
      </c>
      <c r="D13" s="133">
        <v>7007.47</v>
      </c>
      <c r="E13" s="133">
        <f>2080000+11201.95</f>
        <v>2091201.95</v>
      </c>
      <c r="F13" s="309"/>
      <c r="G13" s="310"/>
      <c r="H13" s="311">
        <f t="shared" si="1"/>
        <v>2091201.95</v>
      </c>
    </row>
    <row r="14" spans="1:24" ht="26.25" hidden="1" customHeight="1" x14ac:dyDescent="0.3">
      <c r="A14" s="130">
        <v>3</v>
      </c>
      <c r="B14" s="131" t="s">
        <v>360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4</v>
      </c>
      <c r="B15" s="131" t="s">
        <v>362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5</v>
      </c>
      <c r="B16" s="131" t="s">
        <v>914</v>
      </c>
      <c r="C16" s="132" t="e">
        <f t="shared" si="0"/>
        <v>#DIV/0!</v>
      </c>
      <c r="D16" s="133"/>
      <c r="E16" s="377"/>
      <c r="F16" s="309"/>
      <c r="G16" s="310"/>
      <c r="H16" s="311">
        <f t="shared" si="1"/>
        <v>0</v>
      </c>
    </row>
    <row r="17" spans="1:9" ht="26.25" hidden="1" customHeight="1" x14ac:dyDescent="0.3">
      <c r="A17" s="130">
        <v>6</v>
      </c>
      <c r="B17" s="131" t="s">
        <v>915</v>
      </c>
      <c r="C17" s="132" t="e">
        <f t="shared" si="0"/>
        <v>#DIV/0!</v>
      </c>
      <c r="D17" s="133"/>
      <c r="E17" s="133"/>
      <c r="F17" s="309"/>
      <c r="G17" s="310"/>
      <c r="H17" s="311">
        <f t="shared" si="1"/>
        <v>0</v>
      </c>
    </row>
    <row r="18" spans="1:9" x14ac:dyDescent="0.3">
      <c r="A18" s="130"/>
      <c r="B18" s="131"/>
      <c r="C18" s="130"/>
      <c r="D18" s="133"/>
      <c r="E18" s="133" t="str">
        <f>IF(C18*D18=0," ",C18*D18)</f>
        <v xml:space="preserve"> </v>
      </c>
      <c r="F18" s="63"/>
      <c r="G18" s="63"/>
      <c r="H18" s="63"/>
    </row>
    <row r="19" spans="1:9" s="135" customFormat="1" ht="22.15" customHeight="1" x14ac:dyDescent="0.3">
      <c r="A19" s="472"/>
      <c r="B19" s="439" t="s">
        <v>295</v>
      </c>
      <c r="C19" s="473" t="s">
        <v>305</v>
      </c>
      <c r="D19" s="473" t="s">
        <v>305</v>
      </c>
      <c r="E19" s="474">
        <f>SUM(E12:E18)</f>
        <v>2284201.9500000002</v>
      </c>
      <c r="F19" s="313" t="s">
        <v>366</v>
      </c>
      <c r="G19" s="312">
        <f>SUM(G12:G18)</f>
        <v>0</v>
      </c>
      <c r="H19" s="312">
        <f>SUM(H12:H18)</f>
        <v>2284201.9500000002</v>
      </c>
    </row>
    <row r="20" spans="1:9" s="97" customFormat="1" ht="22.15" hidden="1" customHeight="1" x14ac:dyDescent="0.3">
      <c r="A20" s="1265" t="s">
        <v>586</v>
      </c>
      <c r="B20" s="1266"/>
      <c r="C20" s="1266"/>
      <c r="D20" s="1266"/>
      <c r="E20" s="1267"/>
      <c r="F20" s="129"/>
      <c r="G20" s="129"/>
      <c r="H20" s="129"/>
    </row>
    <row r="21" spans="1:9" ht="24" hidden="1" customHeight="1" x14ac:dyDescent="0.3">
      <c r="A21" s="130">
        <v>1</v>
      </c>
      <c r="B21" s="131" t="s">
        <v>358</v>
      </c>
      <c r="C21" s="132" t="e">
        <f t="shared" ref="C21:C26" si="2">E21/D21</f>
        <v>#DIV/0!</v>
      </c>
      <c r="D21" s="133"/>
      <c r="E21" s="133"/>
      <c r="F21" s="309"/>
      <c r="G21" s="310"/>
      <c r="H21" s="311">
        <f t="shared" ref="H21:H26" si="3">E21-G21</f>
        <v>0</v>
      </c>
    </row>
    <row r="22" spans="1:9" ht="23.25" hidden="1" customHeight="1" x14ac:dyDescent="0.3">
      <c r="A22" s="130">
        <v>2</v>
      </c>
      <c r="B22" s="131" t="s">
        <v>359</v>
      </c>
      <c r="C22" s="132" t="e">
        <f t="shared" si="2"/>
        <v>#DIV/0!</v>
      </c>
      <c r="D22" s="133"/>
      <c r="E22" s="133"/>
      <c r="F22" s="309"/>
      <c r="G22" s="310"/>
      <c r="H22" s="311">
        <f t="shared" si="3"/>
        <v>0</v>
      </c>
    </row>
    <row r="23" spans="1:9" ht="26.25" hidden="1" customHeight="1" x14ac:dyDescent="0.3">
      <c r="A23" s="130">
        <v>3</v>
      </c>
      <c r="B23" s="131" t="s">
        <v>360</v>
      </c>
      <c r="C23" s="132" t="e">
        <f t="shared" si="2"/>
        <v>#DIV/0!</v>
      </c>
      <c r="D23" s="133"/>
      <c r="E23" s="133"/>
      <c r="F23" s="309"/>
      <c r="G23" s="310"/>
      <c r="H23" s="311">
        <f t="shared" si="3"/>
        <v>0</v>
      </c>
    </row>
    <row r="24" spans="1:9" ht="26.25" hidden="1" customHeight="1" x14ac:dyDescent="0.3">
      <c r="A24" s="130">
        <v>4</v>
      </c>
      <c r="B24" s="131" t="s">
        <v>362</v>
      </c>
      <c r="C24" s="132" t="e">
        <f t="shared" si="2"/>
        <v>#DIV/0!</v>
      </c>
      <c r="D24" s="133"/>
      <c r="E24" s="133"/>
      <c r="F24" s="309"/>
      <c r="G24" s="310"/>
      <c r="H24" s="311">
        <f t="shared" si="3"/>
        <v>0</v>
      </c>
    </row>
    <row r="25" spans="1:9" ht="26.25" hidden="1" customHeight="1" x14ac:dyDescent="0.3">
      <c r="A25" s="130">
        <v>5</v>
      </c>
      <c r="B25" s="131" t="s">
        <v>914</v>
      </c>
      <c r="C25" s="132" t="e">
        <f t="shared" si="2"/>
        <v>#DIV/0!</v>
      </c>
      <c r="D25" s="133"/>
      <c r="E25" s="133"/>
      <c r="F25" s="309"/>
      <c r="G25" s="310"/>
      <c r="H25" s="311">
        <f t="shared" si="3"/>
        <v>0</v>
      </c>
    </row>
    <row r="26" spans="1:9" ht="26.25" hidden="1" customHeight="1" x14ac:dyDescent="0.3">
      <c r="A26" s="130">
        <v>6</v>
      </c>
      <c r="B26" s="131" t="s">
        <v>915</v>
      </c>
      <c r="C26" s="132" t="e">
        <f t="shared" si="2"/>
        <v>#DIV/0!</v>
      </c>
      <c r="D26" s="133"/>
      <c r="E26" s="133"/>
      <c r="F26" s="309"/>
      <c r="G26" s="310"/>
      <c r="H26" s="311">
        <f t="shared" si="3"/>
        <v>0</v>
      </c>
    </row>
    <row r="27" spans="1:9" ht="26.25" hidden="1" customHeight="1" x14ac:dyDescent="0.3">
      <c r="A27" s="130"/>
      <c r="B27" s="131"/>
      <c r="C27" s="132"/>
      <c r="D27" s="133"/>
      <c r="E27" s="133"/>
      <c r="F27" s="309"/>
      <c r="G27" s="310"/>
      <c r="H27" s="311"/>
    </row>
    <row r="28" spans="1:9" s="97" customFormat="1" ht="22.15" hidden="1" customHeight="1" x14ac:dyDescent="0.3">
      <c r="A28" s="472"/>
      <c r="B28" s="439" t="s">
        <v>295</v>
      </c>
      <c r="C28" s="473" t="s">
        <v>305</v>
      </c>
      <c r="D28" s="473" t="s">
        <v>305</v>
      </c>
      <c r="E28" s="474">
        <f>SUM(E21:E27)</f>
        <v>0</v>
      </c>
      <c r="F28" s="313" t="s">
        <v>366</v>
      </c>
      <c r="G28" s="312">
        <f>SUM(G21:G27)</f>
        <v>0</v>
      </c>
      <c r="H28" s="312">
        <f>SUM(H21:H27)</f>
        <v>0</v>
      </c>
    </row>
    <row r="29" spans="1:9" s="97" customFormat="1" ht="22.15" customHeight="1" x14ac:dyDescent="0.3">
      <c r="A29" s="136"/>
      <c r="B29" s="137"/>
      <c r="C29" s="114"/>
      <c r="D29" s="114"/>
      <c r="E29" s="138"/>
      <c r="F29" s="314" t="s">
        <v>464</v>
      </c>
      <c r="G29" s="315">
        <f>G26+G28</f>
        <v>0</v>
      </c>
      <c r="H29" s="315">
        <f>H26+H28</f>
        <v>0</v>
      </c>
    </row>
    <row r="30" spans="1:9" s="97" customFormat="1" ht="22.15" customHeight="1" x14ac:dyDescent="0.3">
      <c r="A30" s="136"/>
      <c r="B30" s="137"/>
      <c r="C30" s="114"/>
      <c r="D30" s="114"/>
      <c r="E30" s="138"/>
      <c r="F30" s="314"/>
      <c r="G30" s="316"/>
      <c r="H30" s="316"/>
    </row>
    <row r="31" spans="1:9" s="850" customFormat="1" ht="23.25" customHeight="1" x14ac:dyDescent="0.25">
      <c r="A31" s="1083" t="s">
        <v>762</v>
      </c>
      <c r="C31" s="849"/>
      <c r="E31" s="1084" t="s">
        <v>1131</v>
      </c>
      <c r="I31" s="296"/>
    </row>
    <row r="32" spans="1:9" s="297" customFormat="1" ht="12.75" x14ac:dyDescent="0.25">
      <c r="C32" s="298" t="s">
        <v>131</v>
      </c>
      <c r="E32" s="298" t="s">
        <v>132</v>
      </c>
      <c r="I32" s="299"/>
    </row>
    <row r="33" spans="1:9" s="41" customFormat="1" ht="15.75" x14ac:dyDescent="0.25">
      <c r="I33" s="300"/>
    </row>
    <row r="34" spans="1:9" s="850" customFormat="1" ht="23.25" customHeight="1" x14ac:dyDescent="0.25">
      <c r="A34" s="848" t="s">
        <v>133</v>
      </c>
      <c r="C34" s="849"/>
      <c r="E34" s="869" t="s">
        <v>1104</v>
      </c>
      <c r="I34" s="296"/>
    </row>
    <row r="35" spans="1:9" s="297" customFormat="1" ht="12.75" x14ac:dyDescent="0.25">
      <c r="C35" s="298" t="s">
        <v>131</v>
      </c>
      <c r="E35" s="298" t="s">
        <v>132</v>
      </c>
      <c r="I35" s="299"/>
    </row>
    <row r="37" spans="1:9" s="139" customFormat="1" ht="19.5" x14ac:dyDescent="0.3">
      <c r="F37" s="140"/>
      <c r="G37" s="140"/>
      <c r="H37" s="140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589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customHeight="1" x14ac:dyDescent="0.3">
      <c r="A11" s="130">
        <v>1</v>
      </c>
      <c r="B11" s="131" t="s">
        <v>358</v>
      </c>
      <c r="C11" s="132">
        <f t="shared" ref="C11:C16" si="0">E11/D11</f>
        <v>27099.767981438519</v>
      </c>
      <c r="D11" s="133">
        <v>8.6199999999999992</v>
      </c>
      <c r="E11" s="133">
        <v>233600</v>
      </c>
      <c r="F11" s="309"/>
      <c r="G11" s="310"/>
      <c r="H11" s="311">
        <f t="shared" ref="H11:H16" si="1">E11-G11</f>
        <v>233600</v>
      </c>
      <c r="T11" s="117"/>
      <c r="U11" s="115"/>
      <c r="V11" s="117"/>
      <c r="W11" s="115"/>
      <c r="X11" s="134"/>
    </row>
    <row r="12" spans="1:24" ht="23.25" customHeight="1" x14ac:dyDescent="0.3">
      <c r="A12" s="130">
        <v>2</v>
      </c>
      <c r="B12" s="131" t="s">
        <v>359</v>
      </c>
      <c r="C12" s="132">
        <f t="shared" si="0"/>
        <v>308.69914534061508</v>
      </c>
      <c r="D12" s="133">
        <v>7007.47</v>
      </c>
      <c r="E12" s="133">
        <v>2163200</v>
      </c>
      <c r="F12" s="309"/>
      <c r="G12" s="310"/>
      <c r="H12" s="311">
        <f t="shared" si="1"/>
        <v>2163200</v>
      </c>
    </row>
    <row r="13" spans="1:24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  <c r="F13" s="309"/>
      <c r="G13" s="310"/>
      <c r="H13" s="311">
        <f t="shared" si="1"/>
        <v>0</v>
      </c>
    </row>
    <row r="14" spans="1:24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5</v>
      </c>
      <c r="B15" s="131" t="s">
        <v>914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6</v>
      </c>
      <c r="B16" s="131" t="s">
        <v>915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2396800</v>
      </c>
      <c r="F18" s="313" t="s">
        <v>366</v>
      </c>
      <c r="G18" s="312">
        <f>SUM(G11:G17)</f>
        <v>0</v>
      </c>
      <c r="H18" s="312">
        <f>SUM(H11:H17)</f>
        <v>2396800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850" customFormat="1" ht="23.25" customHeight="1" x14ac:dyDescent="0.25">
      <c r="A20" s="848" t="s">
        <v>762</v>
      </c>
      <c r="C20" s="849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850" customFormat="1" ht="23.25" customHeight="1" x14ac:dyDescent="0.25">
      <c r="A23" s="848" t="s">
        <v>133</v>
      </c>
      <c r="C23" s="849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X26"/>
  <sheetViews>
    <sheetView view="pageBreakPreview" zoomScale="85" zoomScaleSheetLayoutView="85" workbookViewId="0">
      <selection activeCell="R39" sqref="R39"/>
    </sheetView>
  </sheetViews>
  <sheetFormatPr defaultColWidth="8.85546875" defaultRowHeight="18.75" x14ac:dyDescent="0.3"/>
  <cols>
    <col min="1" max="1" width="6.42578125" style="53" customWidth="1"/>
    <col min="2" max="2" width="66.42578125" style="53" customWidth="1"/>
    <col min="3" max="3" width="26.85546875" style="53" customWidth="1"/>
    <col min="4" max="4" width="21.7109375" style="53" customWidth="1"/>
    <col min="5" max="5" width="40.28515625" style="53" customWidth="1"/>
    <col min="6" max="6" width="27.85546875" style="55" customWidth="1"/>
    <col min="7" max="8" width="19.85546875" style="55" customWidth="1"/>
    <col min="9" max="9" width="17.42578125" style="53" customWidth="1"/>
    <col min="10" max="19" width="8.85546875" style="53" customWidth="1"/>
    <col min="20" max="20" width="12.28515625" style="53" customWidth="1"/>
    <col min="21" max="21" width="5.5703125" style="53" customWidth="1"/>
    <col min="22" max="22" width="12.28515625" style="53" customWidth="1"/>
    <col min="23" max="23" width="6" style="53" customWidth="1"/>
    <col min="24" max="24" width="13.28515625" style="53" customWidth="1"/>
    <col min="25" max="256" width="8.85546875" style="53"/>
    <col min="257" max="257" width="6.42578125" style="53" customWidth="1"/>
    <col min="258" max="258" width="66.42578125" style="53" customWidth="1"/>
    <col min="259" max="259" width="26.85546875" style="53" customWidth="1"/>
    <col min="260" max="260" width="21.7109375" style="53" customWidth="1"/>
    <col min="261" max="261" width="40.28515625" style="53" customWidth="1"/>
    <col min="262" max="264" width="19.85546875" style="53" customWidth="1"/>
    <col min="265" max="265" width="17.42578125" style="53" customWidth="1"/>
    <col min="266" max="275" width="8.85546875" style="53" customWidth="1"/>
    <col min="276" max="276" width="12.28515625" style="53" customWidth="1"/>
    <col min="277" max="277" width="5.5703125" style="53" customWidth="1"/>
    <col min="278" max="278" width="12.28515625" style="53" customWidth="1"/>
    <col min="279" max="279" width="6" style="53" customWidth="1"/>
    <col min="280" max="280" width="13.28515625" style="53" customWidth="1"/>
    <col min="281" max="512" width="8.85546875" style="53"/>
    <col min="513" max="513" width="6.42578125" style="53" customWidth="1"/>
    <col min="514" max="514" width="66.42578125" style="53" customWidth="1"/>
    <col min="515" max="515" width="26.85546875" style="53" customWidth="1"/>
    <col min="516" max="516" width="21.7109375" style="53" customWidth="1"/>
    <col min="517" max="517" width="40.28515625" style="53" customWidth="1"/>
    <col min="518" max="520" width="19.85546875" style="53" customWidth="1"/>
    <col min="521" max="521" width="17.42578125" style="53" customWidth="1"/>
    <col min="522" max="531" width="8.85546875" style="53" customWidth="1"/>
    <col min="532" max="532" width="12.28515625" style="53" customWidth="1"/>
    <col min="533" max="533" width="5.5703125" style="53" customWidth="1"/>
    <col min="534" max="534" width="12.28515625" style="53" customWidth="1"/>
    <col min="535" max="535" width="6" style="53" customWidth="1"/>
    <col min="536" max="536" width="13.28515625" style="53" customWidth="1"/>
    <col min="537" max="768" width="8.85546875" style="53"/>
    <col min="769" max="769" width="6.42578125" style="53" customWidth="1"/>
    <col min="770" max="770" width="66.42578125" style="53" customWidth="1"/>
    <col min="771" max="771" width="26.85546875" style="53" customWidth="1"/>
    <col min="772" max="772" width="21.7109375" style="53" customWidth="1"/>
    <col min="773" max="773" width="40.28515625" style="53" customWidth="1"/>
    <col min="774" max="776" width="19.85546875" style="53" customWidth="1"/>
    <col min="777" max="777" width="17.42578125" style="53" customWidth="1"/>
    <col min="778" max="787" width="8.85546875" style="53" customWidth="1"/>
    <col min="788" max="788" width="12.28515625" style="53" customWidth="1"/>
    <col min="789" max="789" width="5.5703125" style="53" customWidth="1"/>
    <col min="790" max="790" width="12.28515625" style="53" customWidth="1"/>
    <col min="791" max="791" width="6" style="53" customWidth="1"/>
    <col min="792" max="792" width="13.28515625" style="53" customWidth="1"/>
    <col min="793" max="1024" width="8.85546875" style="53"/>
    <col min="1025" max="1025" width="6.42578125" style="53" customWidth="1"/>
    <col min="1026" max="1026" width="66.42578125" style="53" customWidth="1"/>
    <col min="1027" max="1027" width="26.85546875" style="53" customWidth="1"/>
    <col min="1028" max="1028" width="21.7109375" style="53" customWidth="1"/>
    <col min="1029" max="1029" width="40.28515625" style="53" customWidth="1"/>
    <col min="1030" max="1032" width="19.85546875" style="53" customWidth="1"/>
    <col min="1033" max="1033" width="17.42578125" style="53" customWidth="1"/>
    <col min="1034" max="1043" width="8.85546875" style="53" customWidth="1"/>
    <col min="1044" max="1044" width="12.28515625" style="53" customWidth="1"/>
    <col min="1045" max="1045" width="5.5703125" style="53" customWidth="1"/>
    <col min="1046" max="1046" width="12.28515625" style="53" customWidth="1"/>
    <col min="1047" max="1047" width="6" style="53" customWidth="1"/>
    <col min="1048" max="1048" width="13.28515625" style="53" customWidth="1"/>
    <col min="1049" max="1280" width="8.85546875" style="53"/>
    <col min="1281" max="1281" width="6.42578125" style="53" customWidth="1"/>
    <col min="1282" max="1282" width="66.42578125" style="53" customWidth="1"/>
    <col min="1283" max="1283" width="26.85546875" style="53" customWidth="1"/>
    <col min="1284" max="1284" width="21.7109375" style="53" customWidth="1"/>
    <col min="1285" max="1285" width="40.28515625" style="53" customWidth="1"/>
    <col min="1286" max="1288" width="19.85546875" style="53" customWidth="1"/>
    <col min="1289" max="1289" width="17.42578125" style="53" customWidth="1"/>
    <col min="1290" max="1299" width="8.85546875" style="53" customWidth="1"/>
    <col min="1300" max="1300" width="12.28515625" style="53" customWidth="1"/>
    <col min="1301" max="1301" width="5.5703125" style="53" customWidth="1"/>
    <col min="1302" max="1302" width="12.28515625" style="53" customWidth="1"/>
    <col min="1303" max="1303" width="6" style="53" customWidth="1"/>
    <col min="1304" max="1304" width="13.28515625" style="53" customWidth="1"/>
    <col min="1305" max="1536" width="8.85546875" style="53"/>
    <col min="1537" max="1537" width="6.42578125" style="53" customWidth="1"/>
    <col min="1538" max="1538" width="66.42578125" style="53" customWidth="1"/>
    <col min="1539" max="1539" width="26.85546875" style="53" customWidth="1"/>
    <col min="1540" max="1540" width="21.7109375" style="53" customWidth="1"/>
    <col min="1541" max="1541" width="40.28515625" style="53" customWidth="1"/>
    <col min="1542" max="1544" width="19.85546875" style="53" customWidth="1"/>
    <col min="1545" max="1545" width="17.42578125" style="53" customWidth="1"/>
    <col min="1546" max="1555" width="8.85546875" style="53" customWidth="1"/>
    <col min="1556" max="1556" width="12.28515625" style="53" customWidth="1"/>
    <col min="1557" max="1557" width="5.5703125" style="53" customWidth="1"/>
    <col min="1558" max="1558" width="12.28515625" style="53" customWidth="1"/>
    <col min="1559" max="1559" width="6" style="53" customWidth="1"/>
    <col min="1560" max="1560" width="13.28515625" style="53" customWidth="1"/>
    <col min="1561" max="1792" width="8.85546875" style="53"/>
    <col min="1793" max="1793" width="6.42578125" style="53" customWidth="1"/>
    <col min="1794" max="1794" width="66.42578125" style="53" customWidth="1"/>
    <col min="1795" max="1795" width="26.85546875" style="53" customWidth="1"/>
    <col min="1796" max="1796" width="21.7109375" style="53" customWidth="1"/>
    <col min="1797" max="1797" width="40.28515625" style="53" customWidth="1"/>
    <col min="1798" max="1800" width="19.85546875" style="53" customWidth="1"/>
    <col min="1801" max="1801" width="17.42578125" style="53" customWidth="1"/>
    <col min="1802" max="1811" width="8.85546875" style="53" customWidth="1"/>
    <col min="1812" max="1812" width="12.28515625" style="53" customWidth="1"/>
    <col min="1813" max="1813" width="5.5703125" style="53" customWidth="1"/>
    <col min="1814" max="1814" width="12.28515625" style="53" customWidth="1"/>
    <col min="1815" max="1815" width="6" style="53" customWidth="1"/>
    <col min="1816" max="1816" width="13.28515625" style="53" customWidth="1"/>
    <col min="1817" max="2048" width="8.85546875" style="53"/>
    <col min="2049" max="2049" width="6.42578125" style="53" customWidth="1"/>
    <col min="2050" max="2050" width="66.42578125" style="53" customWidth="1"/>
    <col min="2051" max="2051" width="26.85546875" style="53" customWidth="1"/>
    <col min="2052" max="2052" width="21.7109375" style="53" customWidth="1"/>
    <col min="2053" max="2053" width="40.28515625" style="53" customWidth="1"/>
    <col min="2054" max="2056" width="19.85546875" style="53" customWidth="1"/>
    <col min="2057" max="2057" width="17.42578125" style="53" customWidth="1"/>
    <col min="2058" max="2067" width="8.85546875" style="53" customWidth="1"/>
    <col min="2068" max="2068" width="12.28515625" style="53" customWidth="1"/>
    <col min="2069" max="2069" width="5.5703125" style="53" customWidth="1"/>
    <col min="2070" max="2070" width="12.28515625" style="53" customWidth="1"/>
    <col min="2071" max="2071" width="6" style="53" customWidth="1"/>
    <col min="2072" max="2072" width="13.28515625" style="53" customWidth="1"/>
    <col min="2073" max="2304" width="8.85546875" style="53"/>
    <col min="2305" max="2305" width="6.42578125" style="53" customWidth="1"/>
    <col min="2306" max="2306" width="66.42578125" style="53" customWidth="1"/>
    <col min="2307" max="2307" width="26.85546875" style="53" customWidth="1"/>
    <col min="2308" max="2308" width="21.7109375" style="53" customWidth="1"/>
    <col min="2309" max="2309" width="40.28515625" style="53" customWidth="1"/>
    <col min="2310" max="2312" width="19.85546875" style="53" customWidth="1"/>
    <col min="2313" max="2313" width="17.42578125" style="53" customWidth="1"/>
    <col min="2314" max="2323" width="8.85546875" style="53" customWidth="1"/>
    <col min="2324" max="2324" width="12.28515625" style="53" customWidth="1"/>
    <col min="2325" max="2325" width="5.5703125" style="53" customWidth="1"/>
    <col min="2326" max="2326" width="12.28515625" style="53" customWidth="1"/>
    <col min="2327" max="2327" width="6" style="53" customWidth="1"/>
    <col min="2328" max="2328" width="13.28515625" style="53" customWidth="1"/>
    <col min="2329" max="2560" width="8.85546875" style="53"/>
    <col min="2561" max="2561" width="6.42578125" style="53" customWidth="1"/>
    <col min="2562" max="2562" width="66.42578125" style="53" customWidth="1"/>
    <col min="2563" max="2563" width="26.85546875" style="53" customWidth="1"/>
    <col min="2564" max="2564" width="21.7109375" style="53" customWidth="1"/>
    <col min="2565" max="2565" width="40.28515625" style="53" customWidth="1"/>
    <col min="2566" max="2568" width="19.85546875" style="53" customWidth="1"/>
    <col min="2569" max="2569" width="17.42578125" style="53" customWidth="1"/>
    <col min="2570" max="2579" width="8.85546875" style="53" customWidth="1"/>
    <col min="2580" max="2580" width="12.28515625" style="53" customWidth="1"/>
    <col min="2581" max="2581" width="5.5703125" style="53" customWidth="1"/>
    <col min="2582" max="2582" width="12.28515625" style="53" customWidth="1"/>
    <col min="2583" max="2583" width="6" style="53" customWidth="1"/>
    <col min="2584" max="2584" width="13.28515625" style="53" customWidth="1"/>
    <col min="2585" max="2816" width="8.85546875" style="53"/>
    <col min="2817" max="2817" width="6.42578125" style="53" customWidth="1"/>
    <col min="2818" max="2818" width="66.42578125" style="53" customWidth="1"/>
    <col min="2819" max="2819" width="26.85546875" style="53" customWidth="1"/>
    <col min="2820" max="2820" width="21.7109375" style="53" customWidth="1"/>
    <col min="2821" max="2821" width="40.28515625" style="53" customWidth="1"/>
    <col min="2822" max="2824" width="19.85546875" style="53" customWidth="1"/>
    <col min="2825" max="2825" width="17.42578125" style="53" customWidth="1"/>
    <col min="2826" max="2835" width="8.85546875" style="53" customWidth="1"/>
    <col min="2836" max="2836" width="12.28515625" style="53" customWidth="1"/>
    <col min="2837" max="2837" width="5.5703125" style="53" customWidth="1"/>
    <col min="2838" max="2838" width="12.28515625" style="53" customWidth="1"/>
    <col min="2839" max="2839" width="6" style="53" customWidth="1"/>
    <col min="2840" max="2840" width="13.28515625" style="53" customWidth="1"/>
    <col min="2841" max="3072" width="8.85546875" style="53"/>
    <col min="3073" max="3073" width="6.42578125" style="53" customWidth="1"/>
    <col min="3074" max="3074" width="66.42578125" style="53" customWidth="1"/>
    <col min="3075" max="3075" width="26.85546875" style="53" customWidth="1"/>
    <col min="3076" max="3076" width="21.7109375" style="53" customWidth="1"/>
    <col min="3077" max="3077" width="40.28515625" style="53" customWidth="1"/>
    <col min="3078" max="3080" width="19.85546875" style="53" customWidth="1"/>
    <col min="3081" max="3081" width="17.42578125" style="53" customWidth="1"/>
    <col min="3082" max="3091" width="8.85546875" style="53" customWidth="1"/>
    <col min="3092" max="3092" width="12.28515625" style="53" customWidth="1"/>
    <col min="3093" max="3093" width="5.5703125" style="53" customWidth="1"/>
    <col min="3094" max="3094" width="12.28515625" style="53" customWidth="1"/>
    <col min="3095" max="3095" width="6" style="53" customWidth="1"/>
    <col min="3096" max="3096" width="13.28515625" style="53" customWidth="1"/>
    <col min="3097" max="3328" width="8.85546875" style="53"/>
    <col min="3329" max="3329" width="6.42578125" style="53" customWidth="1"/>
    <col min="3330" max="3330" width="66.42578125" style="53" customWidth="1"/>
    <col min="3331" max="3331" width="26.85546875" style="53" customWidth="1"/>
    <col min="3332" max="3332" width="21.7109375" style="53" customWidth="1"/>
    <col min="3333" max="3333" width="40.28515625" style="53" customWidth="1"/>
    <col min="3334" max="3336" width="19.85546875" style="53" customWidth="1"/>
    <col min="3337" max="3337" width="17.42578125" style="53" customWidth="1"/>
    <col min="3338" max="3347" width="8.85546875" style="53" customWidth="1"/>
    <col min="3348" max="3348" width="12.28515625" style="53" customWidth="1"/>
    <col min="3349" max="3349" width="5.5703125" style="53" customWidth="1"/>
    <col min="3350" max="3350" width="12.28515625" style="53" customWidth="1"/>
    <col min="3351" max="3351" width="6" style="53" customWidth="1"/>
    <col min="3352" max="3352" width="13.28515625" style="53" customWidth="1"/>
    <col min="3353" max="3584" width="8.85546875" style="53"/>
    <col min="3585" max="3585" width="6.42578125" style="53" customWidth="1"/>
    <col min="3586" max="3586" width="66.42578125" style="53" customWidth="1"/>
    <col min="3587" max="3587" width="26.85546875" style="53" customWidth="1"/>
    <col min="3588" max="3588" width="21.7109375" style="53" customWidth="1"/>
    <col min="3589" max="3589" width="40.28515625" style="53" customWidth="1"/>
    <col min="3590" max="3592" width="19.85546875" style="53" customWidth="1"/>
    <col min="3593" max="3593" width="17.42578125" style="53" customWidth="1"/>
    <col min="3594" max="3603" width="8.85546875" style="53" customWidth="1"/>
    <col min="3604" max="3604" width="12.28515625" style="53" customWidth="1"/>
    <col min="3605" max="3605" width="5.5703125" style="53" customWidth="1"/>
    <col min="3606" max="3606" width="12.28515625" style="53" customWidth="1"/>
    <col min="3607" max="3607" width="6" style="53" customWidth="1"/>
    <col min="3608" max="3608" width="13.28515625" style="53" customWidth="1"/>
    <col min="3609" max="3840" width="8.85546875" style="53"/>
    <col min="3841" max="3841" width="6.42578125" style="53" customWidth="1"/>
    <col min="3842" max="3842" width="66.42578125" style="53" customWidth="1"/>
    <col min="3843" max="3843" width="26.85546875" style="53" customWidth="1"/>
    <col min="3844" max="3844" width="21.7109375" style="53" customWidth="1"/>
    <col min="3845" max="3845" width="40.28515625" style="53" customWidth="1"/>
    <col min="3846" max="3848" width="19.85546875" style="53" customWidth="1"/>
    <col min="3849" max="3849" width="17.42578125" style="53" customWidth="1"/>
    <col min="3850" max="3859" width="8.85546875" style="53" customWidth="1"/>
    <col min="3860" max="3860" width="12.28515625" style="53" customWidth="1"/>
    <col min="3861" max="3861" width="5.5703125" style="53" customWidth="1"/>
    <col min="3862" max="3862" width="12.28515625" style="53" customWidth="1"/>
    <col min="3863" max="3863" width="6" style="53" customWidth="1"/>
    <col min="3864" max="3864" width="13.28515625" style="53" customWidth="1"/>
    <col min="3865" max="4096" width="8.85546875" style="53"/>
    <col min="4097" max="4097" width="6.42578125" style="53" customWidth="1"/>
    <col min="4098" max="4098" width="66.42578125" style="53" customWidth="1"/>
    <col min="4099" max="4099" width="26.85546875" style="53" customWidth="1"/>
    <col min="4100" max="4100" width="21.7109375" style="53" customWidth="1"/>
    <col min="4101" max="4101" width="40.28515625" style="53" customWidth="1"/>
    <col min="4102" max="4104" width="19.85546875" style="53" customWidth="1"/>
    <col min="4105" max="4105" width="17.42578125" style="53" customWidth="1"/>
    <col min="4106" max="4115" width="8.85546875" style="53" customWidth="1"/>
    <col min="4116" max="4116" width="12.28515625" style="53" customWidth="1"/>
    <col min="4117" max="4117" width="5.5703125" style="53" customWidth="1"/>
    <col min="4118" max="4118" width="12.28515625" style="53" customWidth="1"/>
    <col min="4119" max="4119" width="6" style="53" customWidth="1"/>
    <col min="4120" max="4120" width="13.28515625" style="53" customWidth="1"/>
    <col min="4121" max="4352" width="8.85546875" style="53"/>
    <col min="4353" max="4353" width="6.42578125" style="53" customWidth="1"/>
    <col min="4354" max="4354" width="66.42578125" style="53" customWidth="1"/>
    <col min="4355" max="4355" width="26.85546875" style="53" customWidth="1"/>
    <col min="4356" max="4356" width="21.7109375" style="53" customWidth="1"/>
    <col min="4357" max="4357" width="40.28515625" style="53" customWidth="1"/>
    <col min="4358" max="4360" width="19.85546875" style="53" customWidth="1"/>
    <col min="4361" max="4361" width="17.42578125" style="53" customWidth="1"/>
    <col min="4362" max="4371" width="8.85546875" style="53" customWidth="1"/>
    <col min="4372" max="4372" width="12.28515625" style="53" customWidth="1"/>
    <col min="4373" max="4373" width="5.5703125" style="53" customWidth="1"/>
    <col min="4374" max="4374" width="12.28515625" style="53" customWidth="1"/>
    <col min="4375" max="4375" width="6" style="53" customWidth="1"/>
    <col min="4376" max="4376" width="13.28515625" style="53" customWidth="1"/>
    <col min="4377" max="4608" width="8.85546875" style="53"/>
    <col min="4609" max="4609" width="6.42578125" style="53" customWidth="1"/>
    <col min="4610" max="4610" width="66.42578125" style="53" customWidth="1"/>
    <col min="4611" max="4611" width="26.85546875" style="53" customWidth="1"/>
    <col min="4612" max="4612" width="21.7109375" style="53" customWidth="1"/>
    <col min="4613" max="4613" width="40.28515625" style="53" customWidth="1"/>
    <col min="4614" max="4616" width="19.85546875" style="53" customWidth="1"/>
    <col min="4617" max="4617" width="17.42578125" style="53" customWidth="1"/>
    <col min="4618" max="4627" width="8.85546875" style="53" customWidth="1"/>
    <col min="4628" max="4628" width="12.28515625" style="53" customWidth="1"/>
    <col min="4629" max="4629" width="5.5703125" style="53" customWidth="1"/>
    <col min="4630" max="4630" width="12.28515625" style="53" customWidth="1"/>
    <col min="4631" max="4631" width="6" style="53" customWidth="1"/>
    <col min="4632" max="4632" width="13.28515625" style="53" customWidth="1"/>
    <col min="4633" max="4864" width="8.85546875" style="53"/>
    <col min="4865" max="4865" width="6.42578125" style="53" customWidth="1"/>
    <col min="4866" max="4866" width="66.42578125" style="53" customWidth="1"/>
    <col min="4867" max="4867" width="26.85546875" style="53" customWidth="1"/>
    <col min="4868" max="4868" width="21.7109375" style="53" customWidth="1"/>
    <col min="4869" max="4869" width="40.28515625" style="53" customWidth="1"/>
    <col min="4870" max="4872" width="19.85546875" style="53" customWidth="1"/>
    <col min="4873" max="4873" width="17.42578125" style="53" customWidth="1"/>
    <col min="4874" max="4883" width="8.85546875" style="53" customWidth="1"/>
    <col min="4884" max="4884" width="12.28515625" style="53" customWidth="1"/>
    <col min="4885" max="4885" width="5.5703125" style="53" customWidth="1"/>
    <col min="4886" max="4886" width="12.28515625" style="53" customWidth="1"/>
    <col min="4887" max="4887" width="6" style="53" customWidth="1"/>
    <col min="4888" max="4888" width="13.28515625" style="53" customWidth="1"/>
    <col min="4889" max="5120" width="8.85546875" style="53"/>
    <col min="5121" max="5121" width="6.42578125" style="53" customWidth="1"/>
    <col min="5122" max="5122" width="66.42578125" style="53" customWidth="1"/>
    <col min="5123" max="5123" width="26.85546875" style="53" customWidth="1"/>
    <col min="5124" max="5124" width="21.7109375" style="53" customWidth="1"/>
    <col min="5125" max="5125" width="40.28515625" style="53" customWidth="1"/>
    <col min="5126" max="5128" width="19.85546875" style="53" customWidth="1"/>
    <col min="5129" max="5129" width="17.42578125" style="53" customWidth="1"/>
    <col min="5130" max="5139" width="8.85546875" style="53" customWidth="1"/>
    <col min="5140" max="5140" width="12.28515625" style="53" customWidth="1"/>
    <col min="5141" max="5141" width="5.5703125" style="53" customWidth="1"/>
    <col min="5142" max="5142" width="12.28515625" style="53" customWidth="1"/>
    <col min="5143" max="5143" width="6" style="53" customWidth="1"/>
    <col min="5144" max="5144" width="13.28515625" style="53" customWidth="1"/>
    <col min="5145" max="5376" width="8.85546875" style="53"/>
    <col min="5377" max="5377" width="6.42578125" style="53" customWidth="1"/>
    <col min="5378" max="5378" width="66.42578125" style="53" customWidth="1"/>
    <col min="5379" max="5379" width="26.85546875" style="53" customWidth="1"/>
    <col min="5380" max="5380" width="21.7109375" style="53" customWidth="1"/>
    <col min="5381" max="5381" width="40.28515625" style="53" customWidth="1"/>
    <col min="5382" max="5384" width="19.85546875" style="53" customWidth="1"/>
    <col min="5385" max="5385" width="17.42578125" style="53" customWidth="1"/>
    <col min="5386" max="5395" width="8.85546875" style="53" customWidth="1"/>
    <col min="5396" max="5396" width="12.28515625" style="53" customWidth="1"/>
    <col min="5397" max="5397" width="5.5703125" style="53" customWidth="1"/>
    <col min="5398" max="5398" width="12.28515625" style="53" customWidth="1"/>
    <col min="5399" max="5399" width="6" style="53" customWidth="1"/>
    <col min="5400" max="5400" width="13.28515625" style="53" customWidth="1"/>
    <col min="5401" max="5632" width="8.85546875" style="53"/>
    <col min="5633" max="5633" width="6.42578125" style="53" customWidth="1"/>
    <col min="5634" max="5634" width="66.42578125" style="53" customWidth="1"/>
    <col min="5635" max="5635" width="26.85546875" style="53" customWidth="1"/>
    <col min="5636" max="5636" width="21.7109375" style="53" customWidth="1"/>
    <col min="5637" max="5637" width="40.28515625" style="53" customWidth="1"/>
    <col min="5638" max="5640" width="19.85546875" style="53" customWidth="1"/>
    <col min="5641" max="5641" width="17.42578125" style="53" customWidth="1"/>
    <col min="5642" max="5651" width="8.85546875" style="53" customWidth="1"/>
    <col min="5652" max="5652" width="12.28515625" style="53" customWidth="1"/>
    <col min="5653" max="5653" width="5.5703125" style="53" customWidth="1"/>
    <col min="5654" max="5654" width="12.28515625" style="53" customWidth="1"/>
    <col min="5655" max="5655" width="6" style="53" customWidth="1"/>
    <col min="5656" max="5656" width="13.28515625" style="53" customWidth="1"/>
    <col min="5657" max="5888" width="8.85546875" style="53"/>
    <col min="5889" max="5889" width="6.42578125" style="53" customWidth="1"/>
    <col min="5890" max="5890" width="66.42578125" style="53" customWidth="1"/>
    <col min="5891" max="5891" width="26.85546875" style="53" customWidth="1"/>
    <col min="5892" max="5892" width="21.7109375" style="53" customWidth="1"/>
    <col min="5893" max="5893" width="40.28515625" style="53" customWidth="1"/>
    <col min="5894" max="5896" width="19.85546875" style="53" customWidth="1"/>
    <col min="5897" max="5897" width="17.42578125" style="53" customWidth="1"/>
    <col min="5898" max="5907" width="8.85546875" style="53" customWidth="1"/>
    <col min="5908" max="5908" width="12.28515625" style="53" customWidth="1"/>
    <col min="5909" max="5909" width="5.5703125" style="53" customWidth="1"/>
    <col min="5910" max="5910" width="12.28515625" style="53" customWidth="1"/>
    <col min="5911" max="5911" width="6" style="53" customWidth="1"/>
    <col min="5912" max="5912" width="13.28515625" style="53" customWidth="1"/>
    <col min="5913" max="6144" width="8.85546875" style="53"/>
    <col min="6145" max="6145" width="6.42578125" style="53" customWidth="1"/>
    <col min="6146" max="6146" width="66.42578125" style="53" customWidth="1"/>
    <col min="6147" max="6147" width="26.85546875" style="53" customWidth="1"/>
    <col min="6148" max="6148" width="21.7109375" style="53" customWidth="1"/>
    <col min="6149" max="6149" width="40.28515625" style="53" customWidth="1"/>
    <col min="6150" max="6152" width="19.85546875" style="53" customWidth="1"/>
    <col min="6153" max="6153" width="17.42578125" style="53" customWidth="1"/>
    <col min="6154" max="6163" width="8.85546875" style="53" customWidth="1"/>
    <col min="6164" max="6164" width="12.28515625" style="53" customWidth="1"/>
    <col min="6165" max="6165" width="5.5703125" style="53" customWidth="1"/>
    <col min="6166" max="6166" width="12.28515625" style="53" customWidth="1"/>
    <col min="6167" max="6167" width="6" style="53" customWidth="1"/>
    <col min="6168" max="6168" width="13.28515625" style="53" customWidth="1"/>
    <col min="6169" max="6400" width="8.85546875" style="53"/>
    <col min="6401" max="6401" width="6.42578125" style="53" customWidth="1"/>
    <col min="6402" max="6402" width="66.42578125" style="53" customWidth="1"/>
    <col min="6403" max="6403" width="26.85546875" style="53" customWidth="1"/>
    <col min="6404" max="6404" width="21.7109375" style="53" customWidth="1"/>
    <col min="6405" max="6405" width="40.28515625" style="53" customWidth="1"/>
    <col min="6406" max="6408" width="19.85546875" style="53" customWidth="1"/>
    <col min="6409" max="6409" width="17.42578125" style="53" customWidth="1"/>
    <col min="6410" max="6419" width="8.85546875" style="53" customWidth="1"/>
    <col min="6420" max="6420" width="12.28515625" style="53" customWidth="1"/>
    <col min="6421" max="6421" width="5.5703125" style="53" customWidth="1"/>
    <col min="6422" max="6422" width="12.28515625" style="53" customWidth="1"/>
    <col min="6423" max="6423" width="6" style="53" customWidth="1"/>
    <col min="6424" max="6424" width="13.28515625" style="53" customWidth="1"/>
    <col min="6425" max="6656" width="8.85546875" style="53"/>
    <col min="6657" max="6657" width="6.42578125" style="53" customWidth="1"/>
    <col min="6658" max="6658" width="66.42578125" style="53" customWidth="1"/>
    <col min="6659" max="6659" width="26.85546875" style="53" customWidth="1"/>
    <col min="6660" max="6660" width="21.7109375" style="53" customWidth="1"/>
    <col min="6661" max="6661" width="40.28515625" style="53" customWidth="1"/>
    <col min="6662" max="6664" width="19.85546875" style="53" customWidth="1"/>
    <col min="6665" max="6665" width="17.42578125" style="53" customWidth="1"/>
    <col min="6666" max="6675" width="8.85546875" style="53" customWidth="1"/>
    <col min="6676" max="6676" width="12.28515625" style="53" customWidth="1"/>
    <col min="6677" max="6677" width="5.5703125" style="53" customWidth="1"/>
    <col min="6678" max="6678" width="12.28515625" style="53" customWidth="1"/>
    <col min="6679" max="6679" width="6" style="53" customWidth="1"/>
    <col min="6680" max="6680" width="13.28515625" style="53" customWidth="1"/>
    <col min="6681" max="6912" width="8.85546875" style="53"/>
    <col min="6913" max="6913" width="6.42578125" style="53" customWidth="1"/>
    <col min="6914" max="6914" width="66.42578125" style="53" customWidth="1"/>
    <col min="6915" max="6915" width="26.85546875" style="53" customWidth="1"/>
    <col min="6916" max="6916" width="21.7109375" style="53" customWidth="1"/>
    <col min="6917" max="6917" width="40.28515625" style="53" customWidth="1"/>
    <col min="6918" max="6920" width="19.85546875" style="53" customWidth="1"/>
    <col min="6921" max="6921" width="17.42578125" style="53" customWidth="1"/>
    <col min="6922" max="6931" width="8.85546875" style="53" customWidth="1"/>
    <col min="6932" max="6932" width="12.28515625" style="53" customWidth="1"/>
    <col min="6933" max="6933" width="5.5703125" style="53" customWidth="1"/>
    <col min="6934" max="6934" width="12.28515625" style="53" customWidth="1"/>
    <col min="6935" max="6935" width="6" style="53" customWidth="1"/>
    <col min="6936" max="6936" width="13.28515625" style="53" customWidth="1"/>
    <col min="6937" max="7168" width="8.85546875" style="53"/>
    <col min="7169" max="7169" width="6.42578125" style="53" customWidth="1"/>
    <col min="7170" max="7170" width="66.42578125" style="53" customWidth="1"/>
    <col min="7171" max="7171" width="26.85546875" style="53" customWidth="1"/>
    <col min="7172" max="7172" width="21.7109375" style="53" customWidth="1"/>
    <col min="7173" max="7173" width="40.28515625" style="53" customWidth="1"/>
    <col min="7174" max="7176" width="19.85546875" style="53" customWidth="1"/>
    <col min="7177" max="7177" width="17.42578125" style="53" customWidth="1"/>
    <col min="7178" max="7187" width="8.85546875" style="53" customWidth="1"/>
    <col min="7188" max="7188" width="12.28515625" style="53" customWidth="1"/>
    <col min="7189" max="7189" width="5.5703125" style="53" customWidth="1"/>
    <col min="7190" max="7190" width="12.28515625" style="53" customWidth="1"/>
    <col min="7191" max="7191" width="6" style="53" customWidth="1"/>
    <col min="7192" max="7192" width="13.28515625" style="53" customWidth="1"/>
    <col min="7193" max="7424" width="8.85546875" style="53"/>
    <col min="7425" max="7425" width="6.42578125" style="53" customWidth="1"/>
    <col min="7426" max="7426" width="66.42578125" style="53" customWidth="1"/>
    <col min="7427" max="7427" width="26.85546875" style="53" customWidth="1"/>
    <col min="7428" max="7428" width="21.7109375" style="53" customWidth="1"/>
    <col min="7429" max="7429" width="40.28515625" style="53" customWidth="1"/>
    <col min="7430" max="7432" width="19.85546875" style="53" customWidth="1"/>
    <col min="7433" max="7433" width="17.42578125" style="53" customWidth="1"/>
    <col min="7434" max="7443" width="8.85546875" style="53" customWidth="1"/>
    <col min="7444" max="7444" width="12.28515625" style="53" customWidth="1"/>
    <col min="7445" max="7445" width="5.5703125" style="53" customWidth="1"/>
    <col min="7446" max="7446" width="12.28515625" style="53" customWidth="1"/>
    <col min="7447" max="7447" width="6" style="53" customWidth="1"/>
    <col min="7448" max="7448" width="13.28515625" style="53" customWidth="1"/>
    <col min="7449" max="7680" width="8.85546875" style="53"/>
    <col min="7681" max="7681" width="6.42578125" style="53" customWidth="1"/>
    <col min="7682" max="7682" width="66.42578125" style="53" customWidth="1"/>
    <col min="7683" max="7683" width="26.85546875" style="53" customWidth="1"/>
    <col min="7684" max="7684" width="21.7109375" style="53" customWidth="1"/>
    <col min="7685" max="7685" width="40.28515625" style="53" customWidth="1"/>
    <col min="7686" max="7688" width="19.85546875" style="53" customWidth="1"/>
    <col min="7689" max="7689" width="17.42578125" style="53" customWidth="1"/>
    <col min="7690" max="7699" width="8.85546875" style="53" customWidth="1"/>
    <col min="7700" max="7700" width="12.28515625" style="53" customWidth="1"/>
    <col min="7701" max="7701" width="5.5703125" style="53" customWidth="1"/>
    <col min="7702" max="7702" width="12.28515625" style="53" customWidth="1"/>
    <col min="7703" max="7703" width="6" style="53" customWidth="1"/>
    <col min="7704" max="7704" width="13.28515625" style="53" customWidth="1"/>
    <col min="7705" max="7936" width="8.85546875" style="53"/>
    <col min="7937" max="7937" width="6.42578125" style="53" customWidth="1"/>
    <col min="7938" max="7938" width="66.42578125" style="53" customWidth="1"/>
    <col min="7939" max="7939" width="26.85546875" style="53" customWidth="1"/>
    <col min="7940" max="7940" width="21.7109375" style="53" customWidth="1"/>
    <col min="7941" max="7941" width="40.28515625" style="53" customWidth="1"/>
    <col min="7942" max="7944" width="19.85546875" style="53" customWidth="1"/>
    <col min="7945" max="7945" width="17.42578125" style="53" customWidth="1"/>
    <col min="7946" max="7955" width="8.85546875" style="53" customWidth="1"/>
    <col min="7956" max="7956" width="12.28515625" style="53" customWidth="1"/>
    <col min="7957" max="7957" width="5.5703125" style="53" customWidth="1"/>
    <col min="7958" max="7958" width="12.28515625" style="53" customWidth="1"/>
    <col min="7959" max="7959" width="6" style="53" customWidth="1"/>
    <col min="7960" max="7960" width="13.28515625" style="53" customWidth="1"/>
    <col min="7961" max="8192" width="8.85546875" style="53"/>
    <col min="8193" max="8193" width="6.42578125" style="53" customWidth="1"/>
    <col min="8194" max="8194" width="66.42578125" style="53" customWidth="1"/>
    <col min="8195" max="8195" width="26.85546875" style="53" customWidth="1"/>
    <col min="8196" max="8196" width="21.7109375" style="53" customWidth="1"/>
    <col min="8197" max="8197" width="40.28515625" style="53" customWidth="1"/>
    <col min="8198" max="8200" width="19.85546875" style="53" customWidth="1"/>
    <col min="8201" max="8201" width="17.42578125" style="53" customWidth="1"/>
    <col min="8202" max="8211" width="8.85546875" style="53" customWidth="1"/>
    <col min="8212" max="8212" width="12.28515625" style="53" customWidth="1"/>
    <col min="8213" max="8213" width="5.5703125" style="53" customWidth="1"/>
    <col min="8214" max="8214" width="12.28515625" style="53" customWidth="1"/>
    <col min="8215" max="8215" width="6" style="53" customWidth="1"/>
    <col min="8216" max="8216" width="13.28515625" style="53" customWidth="1"/>
    <col min="8217" max="8448" width="8.85546875" style="53"/>
    <col min="8449" max="8449" width="6.42578125" style="53" customWidth="1"/>
    <col min="8450" max="8450" width="66.42578125" style="53" customWidth="1"/>
    <col min="8451" max="8451" width="26.85546875" style="53" customWidth="1"/>
    <col min="8452" max="8452" width="21.7109375" style="53" customWidth="1"/>
    <col min="8453" max="8453" width="40.28515625" style="53" customWidth="1"/>
    <col min="8454" max="8456" width="19.85546875" style="53" customWidth="1"/>
    <col min="8457" max="8457" width="17.42578125" style="53" customWidth="1"/>
    <col min="8458" max="8467" width="8.85546875" style="53" customWidth="1"/>
    <col min="8468" max="8468" width="12.28515625" style="53" customWidth="1"/>
    <col min="8469" max="8469" width="5.5703125" style="53" customWidth="1"/>
    <col min="8470" max="8470" width="12.28515625" style="53" customWidth="1"/>
    <col min="8471" max="8471" width="6" style="53" customWidth="1"/>
    <col min="8472" max="8472" width="13.28515625" style="53" customWidth="1"/>
    <col min="8473" max="8704" width="8.85546875" style="53"/>
    <col min="8705" max="8705" width="6.42578125" style="53" customWidth="1"/>
    <col min="8706" max="8706" width="66.42578125" style="53" customWidth="1"/>
    <col min="8707" max="8707" width="26.85546875" style="53" customWidth="1"/>
    <col min="8708" max="8708" width="21.7109375" style="53" customWidth="1"/>
    <col min="8709" max="8709" width="40.28515625" style="53" customWidth="1"/>
    <col min="8710" max="8712" width="19.85546875" style="53" customWidth="1"/>
    <col min="8713" max="8713" width="17.42578125" style="53" customWidth="1"/>
    <col min="8714" max="8723" width="8.85546875" style="53" customWidth="1"/>
    <col min="8724" max="8724" width="12.28515625" style="53" customWidth="1"/>
    <col min="8725" max="8725" width="5.5703125" style="53" customWidth="1"/>
    <col min="8726" max="8726" width="12.28515625" style="53" customWidth="1"/>
    <col min="8727" max="8727" width="6" style="53" customWidth="1"/>
    <col min="8728" max="8728" width="13.28515625" style="53" customWidth="1"/>
    <col min="8729" max="8960" width="8.85546875" style="53"/>
    <col min="8961" max="8961" width="6.42578125" style="53" customWidth="1"/>
    <col min="8962" max="8962" width="66.42578125" style="53" customWidth="1"/>
    <col min="8963" max="8963" width="26.85546875" style="53" customWidth="1"/>
    <col min="8964" max="8964" width="21.7109375" style="53" customWidth="1"/>
    <col min="8965" max="8965" width="40.28515625" style="53" customWidth="1"/>
    <col min="8966" max="8968" width="19.85546875" style="53" customWidth="1"/>
    <col min="8969" max="8969" width="17.42578125" style="53" customWidth="1"/>
    <col min="8970" max="8979" width="8.85546875" style="53" customWidth="1"/>
    <col min="8980" max="8980" width="12.28515625" style="53" customWidth="1"/>
    <col min="8981" max="8981" width="5.5703125" style="53" customWidth="1"/>
    <col min="8982" max="8982" width="12.28515625" style="53" customWidth="1"/>
    <col min="8983" max="8983" width="6" style="53" customWidth="1"/>
    <col min="8984" max="8984" width="13.28515625" style="53" customWidth="1"/>
    <col min="8985" max="9216" width="8.85546875" style="53"/>
    <col min="9217" max="9217" width="6.42578125" style="53" customWidth="1"/>
    <col min="9218" max="9218" width="66.42578125" style="53" customWidth="1"/>
    <col min="9219" max="9219" width="26.85546875" style="53" customWidth="1"/>
    <col min="9220" max="9220" width="21.7109375" style="53" customWidth="1"/>
    <col min="9221" max="9221" width="40.28515625" style="53" customWidth="1"/>
    <col min="9222" max="9224" width="19.85546875" style="53" customWidth="1"/>
    <col min="9225" max="9225" width="17.42578125" style="53" customWidth="1"/>
    <col min="9226" max="9235" width="8.85546875" style="53" customWidth="1"/>
    <col min="9236" max="9236" width="12.28515625" style="53" customWidth="1"/>
    <col min="9237" max="9237" width="5.5703125" style="53" customWidth="1"/>
    <col min="9238" max="9238" width="12.28515625" style="53" customWidth="1"/>
    <col min="9239" max="9239" width="6" style="53" customWidth="1"/>
    <col min="9240" max="9240" width="13.28515625" style="53" customWidth="1"/>
    <col min="9241" max="9472" width="8.85546875" style="53"/>
    <col min="9473" max="9473" width="6.42578125" style="53" customWidth="1"/>
    <col min="9474" max="9474" width="66.42578125" style="53" customWidth="1"/>
    <col min="9475" max="9475" width="26.85546875" style="53" customWidth="1"/>
    <col min="9476" max="9476" width="21.7109375" style="53" customWidth="1"/>
    <col min="9477" max="9477" width="40.28515625" style="53" customWidth="1"/>
    <col min="9478" max="9480" width="19.85546875" style="53" customWidth="1"/>
    <col min="9481" max="9481" width="17.42578125" style="53" customWidth="1"/>
    <col min="9482" max="9491" width="8.85546875" style="53" customWidth="1"/>
    <col min="9492" max="9492" width="12.28515625" style="53" customWidth="1"/>
    <col min="9493" max="9493" width="5.5703125" style="53" customWidth="1"/>
    <col min="9494" max="9494" width="12.28515625" style="53" customWidth="1"/>
    <col min="9495" max="9495" width="6" style="53" customWidth="1"/>
    <col min="9496" max="9496" width="13.28515625" style="53" customWidth="1"/>
    <col min="9497" max="9728" width="8.85546875" style="53"/>
    <col min="9729" max="9729" width="6.42578125" style="53" customWidth="1"/>
    <col min="9730" max="9730" width="66.42578125" style="53" customWidth="1"/>
    <col min="9731" max="9731" width="26.85546875" style="53" customWidth="1"/>
    <col min="9732" max="9732" width="21.7109375" style="53" customWidth="1"/>
    <col min="9733" max="9733" width="40.28515625" style="53" customWidth="1"/>
    <col min="9734" max="9736" width="19.85546875" style="53" customWidth="1"/>
    <col min="9737" max="9737" width="17.42578125" style="53" customWidth="1"/>
    <col min="9738" max="9747" width="8.85546875" style="53" customWidth="1"/>
    <col min="9748" max="9748" width="12.28515625" style="53" customWidth="1"/>
    <col min="9749" max="9749" width="5.5703125" style="53" customWidth="1"/>
    <col min="9750" max="9750" width="12.28515625" style="53" customWidth="1"/>
    <col min="9751" max="9751" width="6" style="53" customWidth="1"/>
    <col min="9752" max="9752" width="13.28515625" style="53" customWidth="1"/>
    <col min="9753" max="9984" width="8.85546875" style="53"/>
    <col min="9985" max="9985" width="6.42578125" style="53" customWidth="1"/>
    <col min="9986" max="9986" width="66.42578125" style="53" customWidth="1"/>
    <col min="9987" max="9987" width="26.85546875" style="53" customWidth="1"/>
    <col min="9988" max="9988" width="21.7109375" style="53" customWidth="1"/>
    <col min="9989" max="9989" width="40.28515625" style="53" customWidth="1"/>
    <col min="9990" max="9992" width="19.85546875" style="53" customWidth="1"/>
    <col min="9993" max="9993" width="17.42578125" style="53" customWidth="1"/>
    <col min="9994" max="10003" width="8.85546875" style="53" customWidth="1"/>
    <col min="10004" max="10004" width="12.28515625" style="53" customWidth="1"/>
    <col min="10005" max="10005" width="5.5703125" style="53" customWidth="1"/>
    <col min="10006" max="10006" width="12.28515625" style="53" customWidth="1"/>
    <col min="10007" max="10007" width="6" style="53" customWidth="1"/>
    <col min="10008" max="10008" width="13.28515625" style="53" customWidth="1"/>
    <col min="10009" max="10240" width="8.85546875" style="53"/>
    <col min="10241" max="10241" width="6.42578125" style="53" customWidth="1"/>
    <col min="10242" max="10242" width="66.42578125" style="53" customWidth="1"/>
    <col min="10243" max="10243" width="26.85546875" style="53" customWidth="1"/>
    <col min="10244" max="10244" width="21.7109375" style="53" customWidth="1"/>
    <col min="10245" max="10245" width="40.28515625" style="53" customWidth="1"/>
    <col min="10246" max="10248" width="19.85546875" style="53" customWidth="1"/>
    <col min="10249" max="10249" width="17.42578125" style="53" customWidth="1"/>
    <col min="10250" max="10259" width="8.85546875" style="53" customWidth="1"/>
    <col min="10260" max="10260" width="12.28515625" style="53" customWidth="1"/>
    <col min="10261" max="10261" width="5.5703125" style="53" customWidth="1"/>
    <col min="10262" max="10262" width="12.28515625" style="53" customWidth="1"/>
    <col min="10263" max="10263" width="6" style="53" customWidth="1"/>
    <col min="10264" max="10264" width="13.28515625" style="53" customWidth="1"/>
    <col min="10265" max="10496" width="8.85546875" style="53"/>
    <col min="10497" max="10497" width="6.42578125" style="53" customWidth="1"/>
    <col min="10498" max="10498" width="66.42578125" style="53" customWidth="1"/>
    <col min="10499" max="10499" width="26.85546875" style="53" customWidth="1"/>
    <col min="10500" max="10500" width="21.7109375" style="53" customWidth="1"/>
    <col min="10501" max="10501" width="40.28515625" style="53" customWidth="1"/>
    <col min="10502" max="10504" width="19.85546875" style="53" customWidth="1"/>
    <col min="10505" max="10505" width="17.42578125" style="53" customWidth="1"/>
    <col min="10506" max="10515" width="8.85546875" style="53" customWidth="1"/>
    <col min="10516" max="10516" width="12.28515625" style="53" customWidth="1"/>
    <col min="10517" max="10517" width="5.5703125" style="53" customWidth="1"/>
    <col min="10518" max="10518" width="12.28515625" style="53" customWidth="1"/>
    <col min="10519" max="10519" width="6" style="53" customWidth="1"/>
    <col min="10520" max="10520" width="13.28515625" style="53" customWidth="1"/>
    <col min="10521" max="10752" width="8.85546875" style="53"/>
    <col min="10753" max="10753" width="6.42578125" style="53" customWidth="1"/>
    <col min="10754" max="10754" width="66.42578125" style="53" customWidth="1"/>
    <col min="10755" max="10755" width="26.85546875" style="53" customWidth="1"/>
    <col min="10756" max="10756" width="21.7109375" style="53" customWidth="1"/>
    <col min="10757" max="10757" width="40.28515625" style="53" customWidth="1"/>
    <col min="10758" max="10760" width="19.85546875" style="53" customWidth="1"/>
    <col min="10761" max="10761" width="17.42578125" style="53" customWidth="1"/>
    <col min="10762" max="10771" width="8.85546875" style="53" customWidth="1"/>
    <col min="10772" max="10772" width="12.28515625" style="53" customWidth="1"/>
    <col min="10773" max="10773" width="5.5703125" style="53" customWidth="1"/>
    <col min="10774" max="10774" width="12.28515625" style="53" customWidth="1"/>
    <col min="10775" max="10775" width="6" style="53" customWidth="1"/>
    <col min="10776" max="10776" width="13.28515625" style="53" customWidth="1"/>
    <col min="10777" max="11008" width="8.85546875" style="53"/>
    <col min="11009" max="11009" width="6.42578125" style="53" customWidth="1"/>
    <col min="11010" max="11010" width="66.42578125" style="53" customWidth="1"/>
    <col min="11011" max="11011" width="26.85546875" style="53" customWidth="1"/>
    <col min="11012" max="11012" width="21.7109375" style="53" customWidth="1"/>
    <col min="11013" max="11013" width="40.28515625" style="53" customWidth="1"/>
    <col min="11014" max="11016" width="19.85546875" style="53" customWidth="1"/>
    <col min="11017" max="11017" width="17.42578125" style="53" customWidth="1"/>
    <col min="11018" max="11027" width="8.85546875" style="53" customWidth="1"/>
    <col min="11028" max="11028" width="12.28515625" style="53" customWidth="1"/>
    <col min="11029" max="11029" width="5.5703125" style="53" customWidth="1"/>
    <col min="11030" max="11030" width="12.28515625" style="53" customWidth="1"/>
    <col min="11031" max="11031" width="6" style="53" customWidth="1"/>
    <col min="11032" max="11032" width="13.28515625" style="53" customWidth="1"/>
    <col min="11033" max="11264" width="8.85546875" style="53"/>
    <col min="11265" max="11265" width="6.42578125" style="53" customWidth="1"/>
    <col min="11266" max="11266" width="66.42578125" style="53" customWidth="1"/>
    <col min="11267" max="11267" width="26.85546875" style="53" customWidth="1"/>
    <col min="11268" max="11268" width="21.7109375" style="53" customWidth="1"/>
    <col min="11269" max="11269" width="40.28515625" style="53" customWidth="1"/>
    <col min="11270" max="11272" width="19.85546875" style="53" customWidth="1"/>
    <col min="11273" max="11273" width="17.42578125" style="53" customWidth="1"/>
    <col min="11274" max="11283" width="8.85546875" style="53" customWidth="1"/>
    <col min="11284" max="11284" width="12.28515625" style="53" customWidth="1"/>
    <col min="11285" max="11285" width="5.5703125" style="53" customWidth="1"/>
    <col min="11286" max="11286" width="12.28515625" style="53" customWidth="1"/>
    <col min="11287" max="11287" width="6" style="53" customWidth="1"/>
    <col min="11288" max="11288" width="13.28515625" style="53" customWidth="1"/>
    <col min="11289" max="11520" width="8.85546875" style="53"/>
    <col min="11521" max="11521" width="6.42578125" style="53" customWidth="1"/>
    <col min="11522" max="11522" width="66.42578125" style="53" customWidth="1"/>
    <col min="11523" max="11523" width="26.85546875" style="53" customWidth="1"/>
    <col min="11524" max="11524" width="21.7109375" style="53" customWidth="1"/>
    <col min="11525" max="11525" width="40.28515625" style="53" customWidth="1"/>
    <col min="11526" max="11528" width="19.85546875" style="53" customWidth="1"/>
    <col min="11529" max="11529" width="17.42578125" style="53" customWidth="1"/>
    <col min="11530" max="11539" width="8.85546875" style="53" customWidth="1"/>
    <col min="11540" max="11540" width="12.28515625" style="53" customWidth="1"/>
    <col min="11541" max="11541" width="5.5703125" style="53" customWidth="1"/>
    <col min="11542" max="11542" width="12.28515625" style="53" customWidth="1"/>
    <col min="11543" max="11543" width="6" style="53" customWidth="1"/>
    <col min="11544" max="11544" width="13.28515625" style="53" customWidth="1"/>
    <col min="11545" max="11776" width="8.85546875" style="53"/>
    <col min="11777" max="11777" width="6.42578125" style="53" customWidth="1"/>
    <col min="11778" max="11778" width="66.42578125" style="53" customWidth="1"/>
    <col min="11779" max="11779" width="26.85546875" style="53" customWidth="1"/>
    <col min="11780" max="11780" width="21.7109375" style="53" customWidth="1"/>
    <col min="11781" max="11781" width="40.28515625" style="53" customWidth="1"/>
    <col min="11782" max="11784" width="19.85546875" style="53" customWidth="1"/>
    <col min="11785" max="11785" width="17.42578125" style="53" customWidth="1"/>
    <col min="11786" max="11795" width="8.85546875" style="53" customWidth="1"/>
    <col min="11796" max="11796" width="12.28515625" style="53" customWidth="1"/>
    <col min="11797" max="11797" width="5.5703125" style="53" customWidth="1"/>
    <col min="11798" max="11798" width="12.28515625" style="53" customWidth="1"/>
    <col min="11799" max="11799" width="6" style="53" customWidth="1"/>
    <col min="11800" max="11800" width="13.28515625" style="53" customWidth="1"/>
    <col min="11801" max="12032" width="8.85546875" style="53"/>
    <col min="12033" max="12033" width="6.42578125" style="53" customWidth="1"/>
    <col min="12034" max="12034" width="66.42578125" style="53" customWidth="1"/>
    <col min="12035" max="12035" width="26.85546875" style="53" customWidth="1"/>
    <col min="12036" max="12036" width="21.7109375" style="53" customWidth="1"/>
    <col min="12037" max="12037" width="40.28515625" style="53" customWidth="1"/>
    <col min="12038" max="12040" width="19.85546875" style="53" customWidth="1"/>
    <col min="12041" max="12041" width="17.42578125" style="53" customWidth="1"/>
    <col min="12042" max="12051" width="8.85546875" style="53" customWidth="1"/>
    <col min="12052" max="12052" width="12.28515625" style="53" customWidth="1"/>
    <col min="12053" max="12053" width="5.5703125" style="53" customWidth="1"/>
    <col min="12054" max="12054" width="12.28515625" style="53" customWidth="1"/>
    <col min="12055" max="12055" width="6" style="53" customWidth="1"/>
    <col min="12056" max="12056" width="13.28515625" style="53" customWidth="1"/>
    <col min="12057" max="12288" width="8.85546875" style="53"/>
    <col min="12289" max="12289" width="6.42578125" style="53" customWidth="1"/>
    <col min="12290" max="12290" width="66.42578125" style="53" customWidth="1"/>
    <col min="12291" max="12291" width="26.85546875" style="53" customWidth="1"/>
    <col min="12292" max="12292" width="21.7109375" style="53" customWidth="1"/>
    <col min="12293" max="12293" width="40.28515625" style="53" customWidth="1"/>
    <col min="12294" max="12296" width="19.85546875" style="53" customWidth="1"/>
    <col min="12297" max="12297" width="17.42578125" style="53" customWidth="1"/>
    <col min="12298" max="12307" width="8.85546875" style="53" customWidth="1"/>
    <col min="12308" max="12308" width="12.28515625" style="53" customWidth="1"/>
    <col min="12309" max="12309" width="5.5703125" style="53" customWidth="1"/>
    <col min="12310" max="12310" width="12.28515625" style="53" customWidth="1"/>
    <col min="12311" max="12311" width="6" style="53" customWidth="1"/>
    <col min="12312" max="12312" width="13.28515625" style="53" customWidth="1"/>
    <col min="12313" max="12544" width="8.85546875" style="53"/>
    <col min="12545" max="12545" width="6.42578125" style="53" customWidth="1"/>
    <col min="12546" max="12546" width="66.42578125" style="53" customWidth="1"/>
    <col min="12547" max="12547" width="26.85546875" style="53" customWidth="1"/>
    <col min="12548" max="12548" width="21.7109375" style="53" customWidth="1"/>
    <col min="12549" max="12549" width="40.28515625" style="53" customWidth="1"/>
    <col min="12550" max="12552" width="19.85546875" style="53" customWidth="1"/>
    <col min="12553" max="12553" width="17.42578125" style="53" customWidth="1"/>
    <col min="12554" max="12563" width="8.85546875" style="53" customWidth="1"/>
    <col min="12564" max="12564" width="12.28515625" style="53" customWidth="1"/>
    <col min="12565" max="12565" width="5.5703125" style="53" customWidth="1"/>
    <col min="12566" max="12566" width="12.28515625" style="53" customWidth="1"/>
    <col min="12567" max="12567" width="6" style="53" customWidth="1"/>
    <col min="12568" max="12568" width="13.28515625" style="53" customWidth="1"/>
    <col min="12569" max="12800" width="8.85546875" style="53"/>
    <col min="12801" max="12801" width="6.42578125" style="53" customWidth="1"/>
    <col min="12802" max="12802" width="66.42578125" style="53" customWidth="1"/>
    <col min="12803" max="12803" width="26.85546875" style="53" customWidth="1"/>
    <col min="12804" max="12804" width="21.7109375" style="53" customWidth="1"/>
    <col min="12805" max="12805" width="40.28515625" style="53" customWidth="1"/>
    <col min="12806" max="12808" width="19.85546875" style="53" customWidth="1"/>
    <col min="12809" max="12809" width="17.42578125" style="53" customWidth="1"/>
    <col min="12810" max="12819" width="8.85546875" style="53" customWidth="1"/>
    <col min="12820" max="12820" width="12.28515625" style="53" customWidth="1"/>
    <col min="12821" max="12821" width="5.5703125" style="53" customWidth="1"/>
    <col min="12822" max="12822" width="12.28515625" style="53" customWidth="1"/>
    <col min="12823" max="12823" width="6" style="53" customWidth="1"/>
    <col min="12824" max="12824" width="13.28515625" style="53" customWidth="1"/>
    <col min="12825" max="13056" width="8.85546875" style="53"/>
    <col min="13057" max="13057" width="6.42578125" style="53" customWidth="1"/>
    <col min="13058" max="13058" width="66.42578125" style="53" customWidth="1"/>
    <col min="13059" max="13059" width="26.85546875" style="53" customWidth="1"/>
    <col min="13060" max="13060" width="21.7109375" style="53" customWidth="1"/>
    <col min="13061" max="13061" width="40.28515625" style="53" customWidth="1"/>
    <col min="13062" max="13064" width="19.85546875" style="53" customWidth="1"/>
    <col min="13065" max="13065" width="17.42578125" style="53" customWidth="1"/>
    <col min="13066" max="13075" width="8.85546875" style="53" customWidth="1"/>
    <col min="13076" max="13076" width="12.28515625" style="53" customWidth="1"/>
    <col min="13077" max="13077" width="5.5703125" style="53" customWidth="1"/>
    <col min="13078" max="13078" width="12.28515625" style="53" customWidth="1"/>
    <col min="13079" max="13079" width="6" style="53" customWidth="1"/>
    <col min="13080" max="13080" width="13.28515625" style="53" customWidth="1"/>
    <col min="13081" max="13312" width="8.85546875" style="53"/>
    <col min="13313" max="13313" width="6.42578125" style="53" customWidth="1"/>
    <col min="13314" max="13314" width="66.42578125" style="53" customWidth="1"/>
    <col min="13315" max="13315" width="26.85546875" style="53" customWidth="1"/>
    <col min="13316" max="13316" width="21.7109375" style="53" customWidth="1"/>
    <col min="13317" max="13317" width="40.28515625" style="53" customWidth="1"/>
    <col min="13318" max="13320" width="19.85546875" style="53" customWidth="1"/>
    <col min="13321" max="13321" width="17.42578125" style="53" customWidth="1"/>
    <col min="13322" max="13331" width="8.85546875" style="53" customWidth="1"/>
    <col min="13332" max="13332" width="12.28515625" style="53" customWidth="1"/>
    <col min="13333" max="13333" width="5.5703125" style="53" customWidth="1"/>
    <col min="13334" max="13334" width="12.28515625" style="53" customWidth="1"/>
    <col min="13335" max="13335" width="6" style="53" customWidth="1"/>
    <col min="13336" max="13336" width="13.28515625" style="53" customWidth="1"/>
    <col min="13337" max="13568" width="8.85546875" style="53"/>
    <col min="13569" max="13569" width="6.42578125" style="53" customWidth="1"/>
    <col min="13570" max="13570" width="66.42578125" style="53" customWidth="1"/>
    <col min="13571" max="13571" width="26.85546875" style="53" customWidth="1"/>
    <col min="13572" max="13572" width="21.7109375" style="53" customWidth="1"/>
    <col min="13573" max="13573" width="40.28515625" style="53" customWidth="1"/>
    <col min="13574" max="13576" width="19.85546875" style="53" customWidth="1"/>
    <col min="13577" max="13577" width="17.42578125" style="53" customWidth="1"/>
    <col min="13578" max="13587" width="8.85546875" style="53" customWidth="1"/>
    <col min="13588" max="13588" width="12.28515625" style="53" customWidth="1"/>
    <col min="13589" max="13589" width="5.5703125" style="53" customWidth="1"/>
    <col min="13590" max="13590" width="12.28515625" style="53" customWidth="1"/>
    <col min="13591" max="13591" width="6" style="53" customWidth="1"/>
    <col min="13592" max="13592" width="13.28515625" style="53" customWidth="1"/>
    <col min="13593" max="13824" width="8.85546875" style="53"/>
    <col min="13825" max="13825" width="6.42578125" style="53" customWidth="1"/>
    <col min="13826" max="13826" width="66.42578125" style="53" customWidth="1"/>
    <col min="13827" max="13827" width="26.85546875" style="53" customWidth="1"/>
    <col min="13828" max="13828" width="21.7109375" style="53" customWidth="1"/>
    <col min="13829" max="13829" width="40.28515625" style="53" customWidth="1"/>
    <col min="13830" max="13832" width="19.85546875" style="53" customWidth="1"/>
    <col min="13833" max="13833" width="17.42578125" style="53" customWidth="1"/>
    <col min="13834" max="13843" width="8.85546875" style="53" customWidth="1"/>
    <col min="13844" max="13844" width="12.28515625" style="53" customWidth="1"/>
    <col min="13845" max="13845" width="5.5703125" style="53" customWidth="1"/>
    <col min="13846" max="13846" width="12.28515625" style="53" customWidth="1"/>
    <col min="13847" max="13847" width="6" style="53" customWidth="1"/>
    <col min="13848" max="13848" width="13.28515625" style="53" customWidth="1"/>
    <col min="13849" max="14080" width="8.85546875" style="53"/>
    <col min="14081" max="14081" width="6.42578125" style="53" customWidth="1"/>
    <col min="14082" max="14082" width="66.42578125" style="53" customWidth="1"/>
    <col min="14083" max="14083" width="26.85546875" style="53" customWidth="1"/>
    <col min="14084" max="14084" width="21.7109375" style="53" customWidth="1"/>
    <col min="14085" max="14085" width="40.28515625" style="53" customWidth="1"/>
    <col min="14086" max="14088" width="19.85546875" style="53" customWidth="1"/>
    <col min="14089" max="14089" width="17.42578125" style="53" customWidth="1"/>
    <col min="14090" max="14099" width="8.85546875" style="53" customWidth="1"/>
    <col min="14100" max="14100" width="12.28515625" style="53" customWidth="1"/>
    <col min="14101" max="14101" width="5.5703125" style="53" customWidth="1"/>
    <col min="14102" max="14102" width="12.28515625" style="53" customWidth="1"/>
    <col min="14103" max="14103" width="6" style="53" customWidth="1"/>
    <col min="14104" max="14104" width="13.28515625" style="53" customWidth="1"/>
    <col min="14105" max="14336" width="8.85546875" style="53"/>
    <col min="14337" max="14337" width="6.42578125" style="53" customWidth="1"/>
    <col min="14338" max="14338" width="66.42578125" style="53" customWidth="1"/>
    <col min="14339" max="14339" width="26.85546875" style="53" customWidth="1"/>
    <col min="14340" max="14340" width="21.7109375" style="53" customWidth="1"/>
    <col min="14341" max="14341" width="40.28515625" style="53" customWidth="1"/>
    <col min="14342" max="14344" width="19.85546875" style="53" customWidth="1"/>
    <col min="14345" max="14345" width="17.42578125" style="53" customWidth="1"/>
    <col min="14346" max="14355" width="8.85546875" style="53" customWidth="1"/>
    <col min="14356" max="14356" width="12.28515625" style="53" customWidth="1"/>
    <col min="14357" max="14357" width="5.5703125" style="53" customWidth="1"/>
    <col min="14358" max="14358" width="12.28515625" style="53" customWidth="1"/>
    <col min="14359" max="14359" width="6" style="53" customWidth="1"/>
    <col min="14360" max="14360" width="13.28515625" style="53" customWidth="1"/>
    <col min="14361" max="14592" width="8.85546875" style="53"/>
    <col min="14593" max="14593" width="6.42578125" style="53" customWidth="1"/>
    <col min="14594" max="14594" width="66.42578125" style="53" customWidth="1"/>
    <col min="14595" max="14595" width="26.85546875" style="53" customWidth="1"/>
    <col min="14596" max="14596" width="21.7109375" style="53" customWidth="1"/>
    <col min="14597" max="14597" width="40.28515625" style="53" customWidth="1"/>
    <col min="14598" max="14600" width="19.85546875" style="53" customWidth="1"/>
    <col min="14601" max="14601" width="17.42578125" style="53" customWidth="1"/>
    <col min="14602" max="14611" width="8.85546875" style="53" customWidth="1"/>
    <col min="14612" max="14612" width="12.28515625" style="53" customWidth="1"/>
    <col min="14613" max="14613" width="5.5703125" style="53" customWidth="1"/>
    <col min="14614" max="14614" width="12.28515625" style="53" customWidth="1"/>
    <col min="14615" max="14615" width="6" style="53" customWidth="1"/>
    <col min="14616" max="14616" width="13.28515625" style="53" customWidth="1"/>
    <col min="14617" max="14848" width="8.85546875" style="53"/>
    <col min="14849" max="14849" width="6.42578125" style="53" customWidth="1"/>
    <col min="14850" max="14850" width="66.42578125" style="53" customWidth="1"/>
    <col min="14851" max="14851" width="26.85546875" style="53" customWidth="1"/>
    <col min="14852" max="14852" width="21.7109375" style="53" customWidth="1"/>
    <col min="14853" max="14853" width="40.28515625" style="53" customWidth="1"/>
    <col min="14854" max="14856" width="19.85546875" style="53" customWidth="1"/>
    <col min="14857" max="14857" width="17.42578125" style="53" customWidth="1"/>
    <col min="14858" max="14867" width="8.85546875" style="53" customWidth="1"/>
    <col min="14868" max="14868" width="12.28515625" style="53" customWidth="1"/>
    <col min="14869" max="14869" width="5.5703125" style="53" customWidth="1"/>
    <col min="14870" max="14870" width="12.28515625" style="53" customWidth="1"/>
    <col min="14871" max="14871" width="6" style="53" customWidth="1"/>
    <col min="14872" max="14872" width="13.28515625" style="53" customWidth="1"/>
    <col min="14873" max="15104" width="8.85546875" style="53"/>
    <col min="15105" max="15105" width="6.42578125" style="53" customWidth="1"/>
    <col min="15106" max="15106" width="66.42578125" style="53" customWidth="1"/>
    <col min="15107" max="15107" width="26.85546875" style="53" customWidth="1"/>
    <col min="15108" max="15108" width="21.7109375" style="53" customWidth="1"/>
    <col min="15109" max="15109" width="40.28515625" style="53" customWidth="1"/>
    <col min="15110" max="15112" width="19.85546875" style="53" customWidth="1"/>
    <col min="15113" max="15113" width="17.42578125" style="53" customWidth="1"/>
    <col min="15114" max="15123" width="8.85546875" style="53" customWidth="1"/>
    <col min="15124" max="15124" width="12.28515625" style="53" customWidth="1"/>
    <col min="15125" max="15125" width="5.5703125" style="53" customWidth="1"/>
    <col min="15126" max="15126" width="12.28515625" style="53" customWidth="1"/>
    <col min="15127" max="15127" width="6" style="53" customWidth="1"/>
    <col min="15128" max="15128" width="13.28515625" style="53" customWidth="1"/>
    <col min="15129" max="15360" width="8.85546875" style="53"/>
    <col min="15361" max="15361" width="6.42578125" style="53" customWidth="1"/>
    <col min="15362" max="15362" width="66.42578125" style="53" customWidth="1"/>
    <col min="15363" max="15363" width="26.85546875" style="53" customWidth="1"/>
    <col min="15364" max="15364" width="21.7109375" style="53" customWidth="1"/>
    <col min="15365" max="15365" width="40.28515625" style="53" customWidth="1"/>
    <col min="15366" max="15368" width="19.85546875" style="53" customWidth="1"/>
    <col min="15369" max="15369" width="17.42578125" style="53" customWidth="1"/>
    <col min="15370" max="15379" width="8.85546875" style="53" customWidth="1"/>
    <col min="15380" max="15380" width="12.28515625" style="53" customWidth="1"/>
    <col min="15381" max="15381" width="5.5703125" style="53" customWidth="1"/>
    <col min="15382" max="15382" width="12.28515625" style="53" customWidth="1"/>
    <col min="15383" max="15383" width="6" style="53" customWidth="1"/>
    <col min="15384" max="15384" width="13.28515625" style="53" customWidth="1"/>
    <col min="15385" max="15616" width="8.85546875" style="53"/>
    <col min="15617" max="15617" width="6.42578125" style="53" customWidth="1"/>
    <col min="15618" max="15618" width="66.42578125" style="53" customWidth="1"/>
    <col min="15619" max="15619" width="26.85546875" style="53" customWidth="1"/>
    <col min="15620" max="15620" width="21.7109375" style="53" customWidth="1"/>
    <col min="15621" max="15621" width="40.28515625" style="53" customWidth="1"/>
    <col min="15622" max="15624" width="19.85546875" style="53" customWidth="1"/>
    <col min="15625" max="15625" width="17.42578125" style="53" customWidth="1"/>
    <col min="15626" max="15635" width="8.85546875" style="53" customWidth="1"/>
    <col min="15636" max="15636" width="12.28515625" style="53" customWidth="1"/>
    <col min="15637" max="15637" width="5.5703125" style="53" customWidth="1"/>
    <col min="15638" max="15638" width="12.28515625" style="53" customWidth="1"/>
    <col min="15639" max="15639" width="6" style="53" customWidth="1"/>
    <col min="15640" max="15640" width="13.28515625" style="53" customWidth="1"/>
    <col min="15641" max="15872" width="8.85546875" style="53"/>
    <col min="15873" max="15873" width="6.42578125" style="53" customWidth="1"/>
    <col min="15874" max="15874" width="66.42578125" style="53" customWidth="1"/>
    <col min="15875" max="15875" width="26.85546875" style="53" customWidth="1"/>
    <col min="15876" max="15876" width="21.7109375" style="53" customWidth="1"/>
    <col min="15877" max="15877" width="40.28515625" style="53" customWidth="1"/>
    <col min="15878" max="15880" width="19.85546875" style="53" customWidth="1"/>
    <col min="15881" max="15881" width="17.42578125" style="53" customWidth="1"/>
    <col min="15882" max="15891" width="8.85546875" style="53" customWidth="1"/>
    <col min="15892" max="15892" width="12.28515625" style="53" customWidth="1"/>
    <col min="15893" max="15893" width="5.5703125" style="53" customWidth="1"/>
    <col min="15894" max="15894" width="12.28515625" style="53" customWidth="1"/>
    <col min="15895" max="15895" width="6" style="53" customWidth="1"/>
    <col min="15896" max="15896" width="13.28515625" style="53" customWidth="1"/>
    <col min="15897" max="16128" width="8.85546875" style="53"/>
    <col min="16129" max="16129" width="6.42578125" style="53" customWidth="1"/>
    <col min="16130" max="16130" width="66.42578125" style="53" customWidth="1"/>
    <col min="16131" max="16131" width="26.85546875" style="53" customWidth="1"/>
    <col min="16132" max="16132" width="21.7109375" style="53" customWidth="1"/>
    <col min="16133" max="16133" width="40.28515625" style="53" customWidth="1"/>
    <col min="16134" max="16136" width="19.85546875" style="53" customWidth="1"/>
    <col min="16137" max="16137" width="17.42578125" style="53" customWidth="1"/>
    <col min="16138" max="16147" width="8.85546875" style="53" customWidth="1"/>
    <col min="16148" max="16148" width="12.28515625" style="53" customWidth="1"/>
    <col min="16149" max="16149" width="5.5703125" style="53" customWidth="1"/>
    <col min="16150" max="16150" width="12.28515625" style="53" customWidth="1"/>
    <col min="16151" max="16151" width="6" style="53" customWidth="1"/>
    <col min="16152" max="16152" width="13.28515625" style="53" customWidth="1"/>
    <col min="16153" max="16384" width="8.85546875" style="53"/>
  </cols>
  <sheetData>
    <row r="1" spans="1:24" x14ac:dyDescent="0.3">
      <c r="E1" s="232" t="s">
        <v>435</v>
      </c>
    </row>
    <row r="3" spans="1:24" x14ac:dyDescent="0.3">
      <c r="A3" s="1263" t="s">
        <v>568</v>
      </c>
      <c r="B3" s="1263"/>
      <c r="C3" s="1263"/>
      <c r="D3" s="1263"/>
      <c r="E3" s="1263"/>
    </row>
    <row r="4" spans="1:24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24" s="275" customFormat="1" ht="19.5" customHeight="1" x14ac:dyDescent="0.3">
      <c r="A5" s="481" t="s">
        <v>916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24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84"/>
      <c r="K6" s="84"/>
    </row>
    <row r="7" spans="1:24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24" x14ac:dyDescent="0.3">
      <c r="A8" s="128"/>
    </row>
    <row r="9" spans="1:24" s="97" customFormat="1" ht="56.25" customHeight="1" x14ac:dyDescent="0.3">
      <c r="A9" s="471" t="s">
        <v>282</v>
      </c>
      <c r="B9" s="471" t="s">
        <v>0</v>
      </c>
      <c r="C9" s="461" t="s">
        <v>355</v>
      </c>
      <c r="D9" s="461" t="s">
        <v>356</v>
      </c>
      <c r="E9" s="461" t="s">
        <v>698</v>
      </c>
      <c r="F9" s="129"/>
      <c r="G9" s="129"/>
      <c r="H9" s="129"/>
    </row>
    <row r="10" spans="1:24" ht="16.5" customHeight="1" x14ac:dyDescent="0.3">
      <c r="A10" s="437">
        <v>1</v>
      </c>
      <c r="B10" s="437">
        <v>2</v>
      </c>
      <c r="C10" s="437">
        <v>3</v>
      </c>
      <c r="D10" s="437">
        <v>4</v>
      </c>
      <c r="E10" s="437">
        <v>5</v>
      </c>
      <c r="F10" s="306" t="s">
        <v>357</v>
      </c>
      <c r="G10" s="306" t="s">
        <v>302</v>
      </c>
      <c r="H10" s="306" t="s">
        <v>303</v>
      </c>
      <c r="T10" s="115"/>
      <c r="U10" s="115"/>
      <c r="V10" s="115"/>
      <c r="W10" s="115"/>
      <c r="X10" s="124"/>
    </row>
    <row r="11" spans="1:24" ht="24" customHeight="1" x14ac:dyDescent="0.3">
      <c r="A11" s="130">
        <v>1</v>
      </c>
      <c r="B11" s="131" t="s">
        <v>358</v>
      </c>
      <c r="C11" s="132">
        <f t="shared" ref="C11:C16" si="0">E11/D11</f>
        <v>28178.654292343392</v>
      </c>
      <c r="D11" s="133">
        <v>8.6199999999999992</v>
      </c>
      <c r="E11" s="133">
        <v>242900</v>
      </c>
      <c r="F11" s="309"/>
      <c r="G11" s="310"/>
      <c r="H11" s="311">
        <f t="shared" ref="H11:H16" si="1">E11-G11</f>
        <v>242900</v>
      </c>
      <c r="T11" s="117"/>
      <c r="U11" s="115"/>
      <c r="V11" s="117"/>
      <c r="W11" s="115"/>
      <c r="X11" s="134"/>
    </row>
    <row r="12" spans="1:24" ht="23.25" customHeight="1" x14ac:dyDescent="0.3">
      <c r="A12" s="130">
        <v>2</v>
      </c>
      <c r="B12" s="131" t="s">
        <v>359</v>
      </c>
      <c r="C12" s="132">
        <f t="shared" si="0"/>
        <v>321.04311541826081</v>
      </c>
      <c r="D12" s="133">
        <v>7007.47</v>
      </c>
      <c r="E12" s="133">
        <v>2249700</v>
      </c>
      <c r="F12" s="309"/>
      <c r="G12" s="310"/>
      <c r="H12" s="311">
        <f t="shared" si="1"/>
        <v>2249700</v>
      </c>
    </row>
    <row r="13" spans="1:24" ht="26.25" hidden="1" customHeight="1" x14ac:dyDescent="0.3">
      <c r="A13" s="130">
        <v>3</v>
      </c>
      <c r="B13" s="131" t="s">
        <v>360</v>
      </c>
      <c r="C13" s="132" t="e">
        <f t="shared" si="0"/>
        <v>#DIV/0!</v>
      </c>
      <c r="D13" s="133"/>
      <c r="E13" s="133"/>
      <c r="F13" s="309"/>
      <c r="G13" s="310"/>
      <c r="H13" s="311">
        <f t="shared" si="1"/>
        <v>0</v>
      </c>
    </row>
    <row r="14" spans="1:24" ht="26.25" hidden="1" customHeight="1" x14ac:dyDescent="0.3">
      <c r="A14" s="130">
        <v>4</v>
      </c>
      <c r="B14" s="131" t="s">
        <v>362</v>
      </c>
      <c r="C14" s="132" t="e">
        <f t="shared" si="0"/>
        <v>#DIV/0!</v>
      </c>
      <c r="D14" s="133"/>
      <c r="E14" s="133"/>
      <c r="F14" s="309"/>
      <c r="G14" s="310"/>
      <c r="H14" s="311">
        <f t="shared" si="1"/>
        <v>0</v>
      </c>
    </row>
    <row r="15" spans="1:24" ht="26.25" hidden="1" customHeight="1" x14ac:dyDescent="0.3">
      <c r="A15" s="130">
        <v>5</v>
      </c>
      <c r="B15" s="131" t="s">
        <v>914</v>
      </c>
      <c r="C15" s="132" t="e">
        <f t="shared" si="0"/>
        <v>#DIV/0!</v>
      </c>
      <c r="D15" s="133"/>
      <c r="E15" s="133"/>
      <c r="F15" s="309"/>
      <c r="G15" s="310"/>
      <c r="H15" s="311">
        <f t="shared" si="1"/>
        <v>0</v>
      </c>
    </row>
    <row r="16" spans="1:24" ht="26.25" hidden="1" customHeight="1" x14ac:dyDescent="0.3">
      <c r="A16" s="130">
        <v>6</v>
      </c>
      <c r="B16" s="131" t="s">
        <v>915</v>
      </c>
      <c r="C16" s="132" t="e">
        <f t="shared" si="0"/>
        <v>#DIV/0!</v>
      </c>
      <c r="D16" s="133"/>
      <c r="E16" s="133"/>
      <c r="F16" s="309"/>
      <c r="G16" s="310"/>
      <c r="H16" s="311">
        <f t="shared" si="1"/>
        <v>0</v>
      </c>
    </row>
    <row r="17" spans="1:9" x14ac:dyDescent="0.3">
      <c r="A17" s="130"/>
      <c r="B17" s="131"/>
      <c r="C17" s="130"/>
      <c r="D17" s="133"/>
      <c r="E17" s="133" t="str">
        <f>IF(C17*D17=0," ",C17*D17)</f>
        <v xml:space="preserve"> </v>
      </c>
      <c r="F17" s="63"/>
      <c r="G17" s="63"/>
      <c r="H17" s="63"/>
    </row>
    <row r="18" spans="1:9" s="135" customFormat="1" ht="22.15" customHeight="1" x14ac:dyDescent="0.3">
      <c r="A18" s="472"/>
      <c r="B18" s="439" t="s">
        <v>295</v>
      </c>
      <c r="C18" s="473" t="s">
        <v>305</v>
      </c>
      <c r="D18" s="473" t="s">
        <v>305</v>
      </c>
      <c r="E18" s="474">
        <f>SUM(E11:E17)</f>
        <v>2492600</v>
      </c>
      <c r="F18" s="313" t="s">
        <v>366</v>
      </c>
      <c r="G18" s="312">
        <f>SUM(G11:G17)</f>
        <v>0</v>
      </c>
      <c r="H18" s="312">
        <f>SUM(H11:H17)</f>
        <v>2492600</v>
      </c>
    </row>
    <row r="19" spans="1:9" s="97" customFormat="1" ht="22.15" customHeight="1" x14ac:dyDescent="0.3">
      <c r="A19" s="136"/>
      <c r="B19" s="137"/>
      <c r="C19" s="114"/>
      <c r="D19" s="114"/>
      <c r="E19" s="138"/>
      <c r="F19" s="314"/>
      <c r="G19" s="316"/>
      <c r="H19" s="316"/>
    </row>
    <row r="20" spans="1:9" s="850" customFormat="1" ht="23.25" customHeight="1" x14ac:dyDescent="0.25">
      <c r="A20" s="848" t="s">
        <v>762</v>
      </c>
      <c r="C20" s="849"/>
      <c r="E20" s="864" t="s">
        <v>1101</v>
      </c>
      <c r="I20" s="296"/>
    </row>
    <row r="21" spans="1:9" s="297" customFormat="1" ht="12.75" x14ac:dyDescent="0.25">
      <c r="C21" s="298" t="s">
        <v>131</v>
      </c>
      <c r="E21" s="298" t="s">
        <v>132</v>
      </c>
      <c r="I21" s="299"/>
    </row>
    <row r="22" spans="1:9" s="41" customFormat="1" ht="15.75" x14ac:dyDescent="0.25">
      <c r="I22" s="300"/>
    </row>
    <row r="23" spans="1:9" s="850" customFormat="1" ht="23.25" customHeight="1" x14ac:dyDescent="0.25">
      <c r="A23" s="848" t="s">
        <v>133</v>
      </c>
      <c r="C23" s="849"/>
      <c r="E23" s="869" t="s">
        <v>1104</v>
      </c>
      <c r="I23" s="296"/>
    </row>
    <row r="24" spans="1:9" s="297" customFormat="1" ht="12.75" x14ac:dyDescent="0.25">
      <c r="C24" s="298" t="s">
        <v>131</v>
      </c>
      <c r="E24" s="298" t="s">
        <v>132</v>
      </c>
      <c r="I24" s="299"/>
    </row>
    <row r="26" spans="1:9" s="139" customFormat="1" ht="19.5" x14ac:dyDescent="0.3">
      <c r="F26" s="140"/>
      <c r="G26" s="140"/>
      <c r="H26" s="140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93"/>
  <sheetViews>
    <sheetView view="pageBreakPreview" topLeftCell="A7" zoomScale="70" zoomScaleSheetLayoutView="70" workbookViewId="0">
      <selection activeCell="G90" sqref="G90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18.28515625" style="141" customWidth="1"/>
    <col min="8" max="8" width="16.5703125" style="141" customWidth="1"/>
    <col min="9" max="9" width="15.42578125" style="142" customWidth="1"/>
    <col min="10" max="10" width="19.42578125" style="142" customWidth="1"/>
    <col min="11" max="11" width="12" style="399" customWidth="1"/>
    <col min="12" max="12" width="25.7109375" style="399" customWidth="1"/>
    <col min="13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</row>
    <row r="11" spans="1:13" ht="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858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SUM(D15:D17)</f>
        <v>0</v>
      </c>
      <c r="E13" s="468" t="s">
        <v>305</v>
      </c>
      <c r="F13" s="490">
        <f>SUM(F14:F17)</f>
        <v>72000</v>
      </c>
      <c r="G13" s="804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804"/>
      <c r="H14" s="310"/>
      <c r="I14" s="310">
        <f>F14-H14</f>
        <v>0</v>
      </c>
      <c r="J14" s="310">
        <f>F14-G14</f>
        <v>0</v>
      </c>
    </row>
    <row r="15" spans="1:13" s="399" customFormat="1" x14ac:dyDescent="0.3">
      <c r="A15" s="330"/>
      <c r="B15" s="320" t="s">
        <v>594</v>
      </c>
      <c r="C15" s="366"/>
      <c r="D15" s="308"/>
      <c r="E15" s="495"/>
      <c r="F15" s="369">
        <f>24000+12000</f>
        <v>36000</v>
      </c>
      <c r="G15" s="859">
        <f>24000+12000</f>
        <v>36000</v>
      </c>
      <c r="H15" s="310">
        <f>6000+6000+6000+6000+6000+6000</f>
        <v>36000</v>
      </c>
      <c r="I15" s="310">
        <f>F15-H15</f>
        <v>0</v>
      </c>
      <c r="J15" s="310">
        <f>F15-G15</f>
        <v>0</v>
      </c>
      <c r="K15" s="1044">
        <v>36000</v>
      </c>
    </row>
    <row r="16" spans="1:13" ht="38.25" customHeight="1" x14ac:dyDescent="0.3">
      <c r="A16" s="330"/>
      <c r="B16" s="1021" t="s">
        <v>594</v>
      </c>
      <c r="C16" s="366"/>
      <c r="D16" s="308"/>
      <c r="E16" s="495"/>
      <c r="F16" s="308">
        <v>36000</v>
      </c>
      <c r="G16" s="804">
        <v>36000</v>
      </c>
      <c r="H16" s="310">
        <f>6000+6000+6000</f>
        <v>18000</v>
      </c>
      <c r="I16" s="310">
        <f>F16-H16</f>
        <v>18000</v>
      </c>
      <c r="J16" s="310">
        <f>F16-G16</f>
        <v>0</v>
      </c>
      <c r="K16" s="1042">
        <v>6000</v>
      </c>
      <c r="L16" s="1020" t="s">
        <v>1204</v>
      </c>
    </row>
    <row r="17" spans="1:12" x14ac:dyDescent="0.3">
      <c r="A17" s="330"/>
      <c r="B17" s="307"/>
      <c r="C17" s="366"/>
      <c r="D17" s="308"/>
      <c r="E17" s="495"/>
      <c r="F17" s="308"/>
      <c r="G17" s="804"/>
      <c r="H17" s="310"/>
      <c r="I17" s="310">
        <f>F17-H17</f>
        <v>0</v>
      </c>
      <c r="J17" s="310">
        <f>F17-G17</f>
        <v>0</v>
      </c>
      <c r="L17" s="399" t="s">
        <v>1214</v>
      </c>
    </row>
    <row r="18" spans="1:12" hidden="1" x14ac:dyDescent="0.3">
      <c r="A18" s="576">
        <v>2</v>
      </c>
      <c r="B18" s="577" t="s">
        <v>371</v>
      </c>
      <c r="C18" s="578" t="s">
        <v>305</v>
      </c>
      <c r="D18" s="616">
        <f>SUM(D20:D21)</f>
        <v>0</v>
      </c>
      <c r="E18" s="617" t="s">
        <v>305</v>
      </c>
      <c r="F18" s="616">
        <f>SUM(F19:F21)</f>
        <v>0</v>
      </c>
      <c r="G18" s="804"/>
      <c r="H18" s="310"/>
      <c r="I18" s="310"/>
      <c r="J18" s="310"/>
    </row>
    <row r="19" spans="1:12" hidden="1" x14ac:dyDescent="0.3">
      <c r="A19" s="330"/>
      <c r="B19" s="307" t="s">
        <v>199</v>
      </c>
      <c r="C19" s="366"/>
      <c r="D19" s="308"/>
      <c r="E19" s="498"/>
      <c r="F19" s="308"/>
      <c r="G19" s="804"/>
      <c r="H19" s="310"/>
      <c r="I19" s="310">
        <f>F19-H19</f>
        <v>0</v>
      </c>
      <c r="J19" s="310">
        <f>F19-G19</f>
        <v>0</v>
      </c>
    </row>
    <row r="20" spans="1:12" ht="21" hidden="1" customHeight="1" x14ac:dyDescent="0.3">
      <c r="A20" s="330"/>
      <c r="B20" s="307"/>
      <c r="C20" s="366"/>
      <c r="D20" s="308" t="s">
        <v>372</v>
      </c>
      <c r="E20" s="498"/>
      <c r="F20" s="308"/>
      <c r="G20" s="804"/>
      <c r="H20" s="310"/>
      <c r="I20" s="310">
        <f>F20-H20</f>
        <v>0</v>
      </c>
      <c r="J20" s="310">
        <f>F20-G20</f>
        <v>0</v>
      </c>
    </row>
    <row r="21" spans="1:12" hidden="1" x14ac:dyDescent="0.3">
      <c r="A21" s="330"/>
      <c r="B21" s="307"/>
      <c r="C21" s="366"/>
      <c r="D21" s="308"/>
      <c r="E21" s="498"/>
      <c r="F21" s="308"/>
      <c r="G21" s="804"/>
      <c r="H21" s="310"/>
      <c r="I21" s="310">
        <f>F21-H21</f>
        <v>0</v>
      </c>
      <c r="J21" s="310">
        <f>F21-G21</f>
        <v>0</v>
      </c>
    </row>
    <row r="22" spans="1:12" hidden="1" x14ac:dyDescent="0.3">
      <c r="A22" s="576">
        <v>3</v>
      </c>
      <c r="B22" s="577" t="s">
        <v>373</v>
      </c>
      <c r="C22" s="578" t="s">
        <v>305</v>
      </c>
      <c r="D22" s="579">
        <f>SUM(D24:D31)</f>
        <v>0</v>
      </c>
      <c r="E22" s="615" t="s">
        <v>305</v>
      </c>
      <c r="F22" s="579">
        <f>SUM(F23:F26)</f>
        <v>0</v>
      </c>
      <c r="G22" s="804"/>
      <c r="H22" s="310"/>
      <c r="I22" s="310"/>
      <c r="J22" s="310"/>
    </row>
    <row r="23" spans="1:12" hidden="1" x14ac:dyDescent="0.3">
      <c r="A23" s="330"/>
      <c r="B23" s="307" t="s">
        <v>199</v>
      </c>
      <c r="C23" s="366"/>
      <c r="D23" s="308"/>
      <c r="E23" s="498"/>
      <c r="F23" s="308"/>
      <c r="G23" s="804"/>
      <c r="H23" s="310"/>
      <c r="I23" s="310">
        <f>F23-H23</f>
        <v>0</v>
      </c>
      <c r="J23" s="310">
        <f>F23-G23</f>
        <v>0</v>
      </c>
    </row>
    <row r="24" spans="1:12" ht="23.45" hidden="1" customHeight="1" x14ac:dyDescent="0.3">
      <c r="A24" s="330"/>
      <c r="B24" s="327"/>
      <c r="C24" s="366"/>
      <c r="D24" s="308"/>
      <c r="E24" s="498"/>
      <c r="F24" s="308"/>
      <c r="G24" s="804"/>
      <c r="H24" s="310"/>
      <c r="I24" s="310">
        <f>F24-H24</f>
        <v>0</v>
      </c>
      <c r="J24" s="310">
        <f>F24-G24</f>
        <v>0</v>
      </c>
    </row>
    <row r="25" spans="1:12" ht="23.45" hidden="1" customHeight="1" x14ac:dyDescent="0.3">
      <c r="A25" s="330"/>
      <c r="B25" s="327"/>
      <c r="C25" s="366"/>
      <c r="D25" s="308"/>
      <c r="E25" s="498"/>
      <c r="F25" s="308"/>
      <c r="G25" s="804"/>
      <c r="H25" s="310"/>
      <c r="I25" s="310">
        <f>F25-H25</f>
        <v>0</v>
      </c>
      <c r="J25" s="310">
        <f>F25-G25</f>
        <v>0</v>
      </c>
    </row>
    <row r="26" spans="1:12" ht="24" hidden="1" customHeight="1" x14ac:dyDescent="0.3">
      <c r="A26" s="330"/>
      <c r="B26" s="332"/>
      <c r="C26" s="366"/>
      <c r="D26" s="308"/>
      <c r="E26" s="498"/>
      <c r="F26" s="308"/>
      <c r="G26" s="804"/>
      <c r="H26" s="310"/>
      <c r="I26" s="310">
        <f>F26-H26</f>
        <v>0</v>
      </c>
      <c r="J26" s="310">
        <f>F26-G26</f>
        <v>0</v>
      </c>
    </row>
    <row r="27" spans="1:12" ht="20.25" hidden="1" customHeight="1" x14ac:dyDescent="0.3">
      <c r="A27" s="576">
        <v>4</v>
      </c>
      <c r="B27" s="577" t="s">
        <v>374</v>
      </c>
      <c r="C27" s="578" t="s">
        <v>305</v>
      </c>
      <c r="D27" s="579">
        <f>SUM(D31:D31)</f>
        <v>0</v>
      </c>
      <c r="E27" s="615" t="s">
        <v>305</v>
      </c>
      <c r="F27" s="579">
        <f>SUM(F28:F31)</f>
        <v>0</v>
      </c>
      <c r="G27" s="804"/>
      <c r="H27" s="310"/>
      <c r="I27" s="310"/>
      <c r="J27" s="310"/>
    </row>
    <row r="28" spans="1:12" hidden="1" x14ac:dyDescent="0.3">
      <c r="A28" s="330"/>
      <c r="B28" s="327" t="s">
        <v>199</v>
      </c>
      <c r="C28" s="366"/>
      <c r="D28" s="308"/>
      <c r="E28" s="498"/>
      <c r="F28" s="308"/>
      <c r="G28" s="804"/>
      <c r="H28" s="310"/>
      <c r="I28" s="310">
        <f>F28-H28</f>
        <v>0</v>
      </c>
      <c r="J28" s="310">
        <f>F28-G28</f>
        <v>0</v>
      </c>
    </row>
    <row r="29" spans="1:12" hidden="1" x14ac:dyDescent="0.3">
      <c r="A29" s="330"/>
      <c r="B29" s="321"/>
      <c r="C29" s="366"/>
      <c r="D29" s="308"/>
      <c r="E29" s="498"/>
      <c r="F29" s="308"/>
      <c r="G29" s="804"/>
      <c r="H29" s="310"/>
      <c r="I29" s="310">
        <f>F29-H29</f>
        <v>0</v>
      </c>
      <c r="J29" s="310">
        <f>F29-G29</f>
        <v>0</v>
      </c>
    </row>
    <row r="30" spans="1:12" hidden="1" x14ac:dyDescent="0.3">
      <c r="A30" s="330"/>
      <c r="B30" s="327"/>
      <c r="C30" s="366"/>
      <c r="D30" s="308"/>
      <c r="E30" s="498"/>
      <c r="F30" s="308"/>
      <c r="G30" s="804"/>
      <c r="H30" s="310"/>
      <c r="I30" s="310">
        <f>F30-H30</f>
        <v>0</v>
      </c>
      <c r="J30" s="310">
        <f>F30-G30</f>
        <v>0</v>
      </c>
    </row>
    <row r="31" spans="1:12" hidden="1" x14ac:dyDescent="0.3">
      <c r="A31" s="330"/>
      <c r="B31" s="327"/>
      <c r="C31" s="366"/>
      <c r="D31" s="308"/>
      <c r="E31" s="498"/>
      <c r="F31" s="308"/>
      <c r="G31" s="804"/>
      <c r="H31" s="310"/>
      <c r="I31" s="310">
        <f>F31-H31</f>
        <v>0</v>
      </c>
      <c r="J31" s="310">
        <f>F31-G31</f>
        <v>0</v>
      </c>
    </row>
    <row r="32" spans="1:12" hidden="1" x14ac:dyDescent="0.3">
      <c r="A32" s="576">
        <v>5</v>
      </c>
      <c r="B32" s="577" t="s">
        <v>375</v>
      </c>
      <c r="C32" s="578" t="s">
        <v>305</v>
      </c>
      <c r="D32" s="579">
        <f>SUM(D33:D36)</f>
        <v>0</v>
      </c>
      <c r="E32" s="615" t="s">
        <v>305</v>
      </c>
      <c r="F32" s="579">
        <f>SUM(F33:F36)</f>
        <v>0</v>
      </c>
      <c r="G32" s="804"/>
      <c r="H32" s="310"/>
      <c r="I32" s="310"/>
      <c r="J32" s="310"/>
    </row>
    <row r="33" spans="1:13" hidden="1" x14ac:dyDescent="0.3">
      <c r="A33" s="367"/>
      <c r="B33" s="368" t="s">
        <v>199</v>
      </c>
      <c r="C33" s="366"/>
      <c r="D33" s="308"/>
      <c r="E33" s="495"/>
      <c r="F33" s="308"/>
      <c r="G33" s="804"/>
      <c r="H33" s="310"/>
      <c r="I33" s="310">
        <f>F33-H33</f>
        <v>0</v>
      </c>
      <c r="J33" s="310">
        <f>F33-G33</f>
        <v>0</v>
      </c>
    </row>
    <row r="34" spans="1:13" hidden="1" x14ac:dyDescent="0.3">
      <c r="A34" s="330"/>
      <c r="B34" s="327"/>
      <c r="C34" s="366"/>
      <c r="D34" s="308"/>
      <c r="E34" s="495"/>
      <c r="F34" s="369"/>
      <c r="G34" s="804"/>
      <c r="H34" s="310"/>
      <c r="I34" s="310">
        <f>F34-H34</f>
        <v>0</v>
      </c>
      <c r="J34" s="310">
        <f>F34-G34</f>
        <v>0</v>
      </c>
    </row>
    <row r="35" spans="1:13" hidden="1" x14ac:dyDescent="0.3">
      <c r="A35" s="330"/>
      <c r="B35" s="307"/>
      <c r="C35" s="366"/>
      <c r="D35" s="308"/>
      <c r="E35" s="495"/>
      <c r="F35" s="308"/>
      <c r="G35" s="804"/>
      <c r="H35" s="310"/>
      <c r="I35" s="310">
        <f>F35-H35</f>
        <v>0</v>
      </c>
      <c r="J35" s="310">
        <f>F35-G35</f>
        <v>0</v>
      </c>
    </row>
    <row r="36" spans="1:13" x14ac:dyDescent="0.3">
      <c r="A36" s="330"/>
      <c r="B36" s="307"/>
      <c r="C36" s="366"/>
      <c r="D36" s="308"/>
      <c r="E36" s="495"/>
      <c r="F36" s="308"/>
      <c r="G36" s="804"/>
      <c r="H36" s="310"/>
      <c r="I36" s="310"/>
      <c r="J36" s="310"/>
    </row>
    <row r="37" spans="1:13" s="123" customFormat="1" ht="37.5" x14ac:dyDescent="0.3">
      <c r="A37" s="487"/>
      <c r="B37" s="488" t="s">
        <v>295</v>
      </c>
      <c r="C37" s="489" t="s">
        <v>305</v>
      </c>
      <c r="D37" s="490">
        <f>D27+D22+D18+D13+D32</f>
        <v>0</v>
      </c>
      <c r="E37" s="497" t="s">
        <v>10</v>
      </c>
      <c r="F37" s="490">
        <f>F27+F22+F18+F13+F32</f>
        <v>72000</v>
      </c>
      <c r="G37" s="860" t="s">
        <v>587</v>
      </c>
      <c r="H37" s="312">
        <f>SUM(H12:H36)</f>
        <v>54000</v>
      </c>
      <c r="I37" s="312">
        <f>SUM(I12:I36)</f>
        <v>18000</v>
      </c>
      <c r="J37" s="312">
        <f>SUM(J12:J36)</f>
        <v>0</v>
      </c>
      <c r="K37" s="400"/>
      <c r="L37" s="400"/>
      <c r="M37" s="400"/>
    </row>
    <row r="38" spans="1:13" hidden="1" x14ac:dyDescent="0.3">
      <c r="A38" s="1268" t="s">
        <v>586</v>
      </c>
      <c r="B38" s="1268"/>
      <c r="C38" s="1268"/>
      <c r="D38" s="1268"/>
      <c r="E38" s="1268"/>
      <c r="F38" s="1268"/>
      <c r="G38" s="491"/>
      <c r="H38" s="492"/>
      <c r="I38" s="492"/>
      <c r="J38" s="492"/>
    </row>
    <row r="39" spans="1:13" s="123" customFormat="1" hidden="1" x14ac:dyDescent="0.3">
      <c r="A39" s="487">
        <v>1</v>
      </c>
      <c r="B39" s="488" t="s">
        <v>370</v>
      </c>
      <c r="C39" s="489" t="s">
        <v>305</v>
      </c>
      <c r="D39" s="490">
        <f>SUM(D40:D41)</f>
        <v>0</v>
      </c>
      <c r="E39" s="468" t="s">
        <v>305</v>
      </c>
      <c r="F39" s="490">
        <f>SUM(F40:F41)</f>
        <v>0</v>
      </c>
      <c r="G39" s="804"/>
      <c r="H39" s="310"/>
      <c r="I39" s="310"/>
      <c r="J39" s="310"/>
      <c r="K39" s="400"/>
      <c r="L39" s="400"/>
      <c r="M39" s="400"/>
    </row>
    <row r="40" spans="1:13" s="399" customFormat="1" hidden="1" x14ac:dyDescent="0.3">
      <c r="A40" s="330"/>
      <c r="B40" s="320" t="s">
        <v>594</v>
      </c>
      <c r="C40" s="366"/>
      <c r="D40" s="308"/>
      <c r="E40" s="495"/>
      <c r="F40" s="308"/>
      <c r="G40" s="859"/>
      <c r="H40" s="310"/>
      <c r="I40" s="310">
        <f>F40-H40</f>
        <v>0</v>
      </c>
      <c r="J40" s="310">
        <f>F40-G40</f>
        <v>0</v>
      </c>
    </row>
    <row r="41" spans="1:13" hidden="1" x14ac:dyDescent="0.3">
      <c r="A41" s="330"/>
      <c r="B41" s="307"/>
      <c r="C41" s="366"/>
      <c r="D41" s="308"/>
      <c r="E41" s="495"/>
      <c r="F41" s="308"/>
      <c r="G41" s="804"/>
      <c r="H41" s="310"/>
      <c r="I41" s="310">
        <f>F41-H41</f>
        <v>0</v>
      </c>
      <c r="J41" s="310">
        <f>F41-G41</f>
        <v>0</v>
      </c>
    </row>
    <row r="42" spans="1:13" hidden="1" x14ac:dyDescent="0.3">
      <c r="A42" s="576">
        <v>2</v>
      </c>
      <c r="B42" s="577" t="s">
        <v>371</v>
      </c>
      <c r="C42" s="578" t="s">
        <v>305</v>
      </c>
      <c r="D42" s="579">
        <f>SUM(D44:D45)</f>
        <v>0</v>
      </c>
      <c r="E42" s="617" t="s">
        <v>305</v>
      </c>
      <c r="F42" s="579">
        <f>SUM(F43:F45)</f>
        <v>0</v>
      </c>
      <c r="G42" s="804"/>
      <c r="H42" s="310"/>
      <c r="I42" s="310"/>
      <c r="J42" s="310"/>
    </row>
    <row r="43" spans="1:13" hidden="1" x14ac:dyDescent="0.3">
      <c r="A43" s="330"/>
      <c r="B43" s="307" t="s">
        <v>199</v>
      </c>
      <c r="C43" s="366"/>
      <c r="D43" s="308"/>
      <c r="E43" s="498"/>
      <c r="F43" s="308"/>
      <c r="G43" s="804"/>
      <c r="H43" s="310"/>
      <c r="I43" s="310">
        <f>F43-H43</f>
        <v>0</v>
      </c>
      <c r="J43" s="310">
        <f>F43-G43</f>
        <v>0</v>
      </c>
    </row>
    <row r="44" spans="1:13" ht="21" hidden="1" customHeight="1" x14ac:dyDescent="0.3">
      <c r="A44" s="330"/>
      <c r="B44" s="307"/>
      <c r="C44" s="366"/>
      <c r="D44" s="308" t="s">
        <v>372</v>
      </c>
      <c r="E44" s="498"/>
      <c r="F44" s="308"/>
      <c r="G44" s="804"/>
      <c r="H44" s="310"/>
      <c r="I44" s="310">
        <f>F44-H44</f>
        <v>0</v>
      </c>
      <c r="J44" s="310">
        <f>F44-G44</f>
        <v>0</v>
      </c>
    </row>
    <row r="45" spans="1:13" hidden="1" x14ac:dyDescent="0.3">
      <c r="A45" s="330"/>
      <c r="B45" s="307"/>
      <c r="C45" s="366"/>
      <c r="D45" s="308"/>
      <c r="E45" s="498"/>
      <c r="F45" s="308"/>
      <c r="G45" s="804"/>
      <c r="H45" s="310"/>
      <c r="I45" s="310">
        <f>F45-H45</f>
        <v>0</v>
      </c>
      <c r="J45" s="310">
        <f>F45-G45</f>
        <v>0</v>
      </c>
    </row>
    <row r="46" spans="1:13" hidden="1" x14ac:dyDescent="0.3">
      <c r="A46" s="576">
        <v>3</v>
      </c>
      <c r="B46" s="577" t="s">
        <v>373</v>
      </c>
      <c r="C46" s="578" t="s">
        <v>305</v>
      </c>
      <c r="D46" s="579">
        <f>SUM(D48:D53)</f>
        <v>0</v>
      </c>
      <c r="E46" s="615" t="s">
        <v>305</v>
      </c>
      <c r="F46" s="579">
        <f>SUM(F47:F49)</f>
        <v>0</v>
      </c>
      <c r="G46" s="804"/>
      <c r="H46" s="310"/>
      <c r="I46" s="310"/>
      <c r="J46" s="310"/>
    </row>
    <row r="47" spans="1:13" hidden="1" x14ac:dyDescent="0.3">
      <c r="A47" s="330"/>
      <c r="B47" s="307" t="s">
        <v>199</v>
      </c>
      <c r="C47" s="366"/>
      <c r="D47" s="308"/>
      <c r="E47" s="498"/>
      <c r="F47" s="308"/>
      <c r="G47" s="804"/>
      <c r="H47" s="310"/>
      <c r="I47" s="310">
        <f>F47-H47</f>
        <v>0</v>
      </c>
      <c r="J47" s="310">
        <f>F47-G47</f>
        <v>0</v>
      </c>
    </row>
    <row r="48" spans="1:13" ht="23.45" hidden="1" customHeight="1" x14ac:dyDescent="0.3">
      <c r="A48" s="330"/>
      <c r="B48" s="327"/>
      <c r="C48" s="366"/>
      <c r="D48" s="308"/>
      <c r="E48" s="498"/>
      <c r="F48" s="308"/>
      <c r="G48" s="804"/>
      <c r="H48" s="310"/>
      <c r="I48" s="310">
        <f>F48-H48</f>
        <v>0</v>
      </c>
      <c r="J48" s="310">
        <f>F48-G48</f>
        <v>0</v>
      </c>
    </row>
    <row r="49" spans="1:13" ht="24" hidden="1" customHeight="1" x14ac:dyDescent="0.3">
      <c r="A49" s="330"/>
      <c r="B49" s="332"/>
      <c r="C49" s="366"/>
      <c r="D49" s="308"/>
      <c r="E49" s="498"/>
      <c r="F49" s="308"/>
      <c r="G49" s="804"/>
      <c r="H49" s="310"/>
      <c r="I49" s="310">
        <f>F49-H49</f>
        <v>0</v>
      </c>
      <c r="J49" s="310">
        <f>F49-G49</f>
        <v>0</v>
      </c>
    </row>
    <row r="50" spans="1:13" ht="20.25" hidden="1" customHeight="1" x14ac:dyDescent="0.3">
      <c r="A50" s="576">
        <v>4</v>
      </c>
      <c r="B50" s="577" t="s">
        <v>374</v>
      </c>
      <c r="C50" s="578" t="s">
        <v>305</v>
      </c>
      <c r="D50" s="579">
        <f>SUM(D53:D53)</f>
        <v>0</v>
      </c>
      <c r="E50" s="615" t="s">
        <v>305</v>
      </c>
      <c r="F50" s="579">
        <f>SUM(F51:F53)</f>
        <v>0</v>
      </c>
      <c r="G50" s="804"/>
      <c r="H50" s="310"/>
      <c r="I50" s="310"/>
      <c r="J50" s="310"/>
    </row>
    <row r="51" spans="1:13" hidden="1" x14ac:dyDescent="0.3">
      <c r="A51" s="330"/>
      <c r="B51" s="327" t="s">
        <v>199</v>
      </c>
      <c r="C51" s="366"/>
      <c r="D51" s="308"/>
      <c r="E51" s="498"/>
      <c r="F51" s="308"/>
      <c r="G51" s="804"/>
      <c r="H51" s="310"/>
      <c r="I51" s="310">
        <f>F51-H51</f>
        <v>0</v>
      </c>
      <c r="J51" s="310">
        <f>F51-G51</f>
        <v>0</v>
      </c>
    </row>
    <row r="52" spans="1:13" hidden="1" x14ac:dyDescent="0.3">
      <c r="A52" s="330"/>
      <c r="B52" s="327"/>
      <c r="C52" s="366"/>
      <c r="D52" s="308"/>
      <c r="E52" s="498"/>
      <c r="F52" s="308"/>
      <c r="G52" s="804"/>
      <c r="H52" s="310"/>
      <c r="I52" s="310">
        <f>F52-H52</f>
        <v>0</v>
      </c>
      <c r="J52" s="310">
        <f>F52-G52</f>
        <v>0</v>
      </c>
    </row>
    <row r="53" spans="1:13" hidden="1" x14ac:dyDescent="0.3">
      <c r="A53" s="330"/>
      <c r="B53" s="327"/>
      <c r="C53" s="366"/>
      <c r="D53" s="308"/>
      <c r="E53" s="498"/>
      <c r="F53" s="308"/>
      <c r="G53" s="804"/>
      <c r="H53" s="310"/>
      <c r="I53" s="310">
        <f>F53-H53</f>
        <v>0</v>
      </c>
      <c r="J53" s="310">
        <f>F53-G53</f>
        <v>0</v>
      </c>
    </row>
    <row r="54" spans="1:13" hidden="1" x14ac:dyDescent="0.3">
      <c r="A54" s="576">
        <v>5</v>
      </c>
      <c r="B54" s="577" t="s">
        <v>375</v>
      </c>
      <c r="C54" s="578" t="s">
        <v>305</v>
      </c>
      <c r="D54" s="579">
        <f>SUM(D55:D58)</f>
        <v>0</v>
      </c>
      <c r="E54" s="615" t="s">
        <v>305</v>
      </c>
      <c r="F54" s="579">
        <f>SUM(F55:F58)</f>
        <v>0</v>
      </c>
      <c r="G54" s="804"/>
      <c r="H54" s="310"/>
      <c r="I54" s="310"/>
      <c r="J54" s="310"/>
    </row>
    <row r="55" spans="1:13" hidden="1" x14ac:dyDescent="0.3">
      <c r="A55" s="367"/>
      <c r="B55" s="368" t="s">
        <v>199</v>
      </c>
      <c r="C55" s="366"/>
      <c r="D55" s="308"/>
      <c r="E55" s="495"/>
      <c r="F55" s="308"/>
      <c r="G55" s="804"/>
      <c r="H55" s="310"/>
      <c r="I55" s="310">
        <f>F55-H55</f>
        <v>0</v>
      </c>
      <c r="J55" s="310">
        <f>F55-G55</f>
        <v>0</v>
      </c>
    </row>
    <row r="56" spans="1:13" hidden="1" x14ac:dyDescent="0.3">
      <c r="A56" s="330"/>
      <c r="B56" s="327"/>
      <c r="C56" s="366"/>
      <c r="D56" s="308"/>
      <c r="E56" s="495"/>
      <c r="F56" s="369"/>
      <c r="G56" s="804"/>
      <c r="H56" s="310"/>
      <c r="I56" s="310">
        <f>F56-H56</f>
        <v>0</v>
      </c>
      <c r="J56" s="310">
        <f>F56-G56</f>
        <v>0</v>
      </c>
    </row>
    <row r="57" spans="1:13" hidden="1" x14ac:dyDescent="0.3">
      <c r="A57" s="330"/>
      <c r="B57" s="307"/>
      <c r="C57" s="366"/>
      <c r="D57" s="308"/>
      <c r="E57" s="495"/>
      <c r="F57" s="308"/>
      <c r="G57" s="804"/>
      <c r="H57" s="310"/>
      <c r="I57" s="310">
        <f>F57-H57</f>
        <v>0</v>
      </c>
      <c r="J57" s="310">
        <f>F57-G57</f>
        <v>0</v>
      </c>
    </row>
    <row r="58" spans="1:13" hidden="1" x14ac:dyDescent="0.3">
      <c r="A58" s="330"/>
      <c r="B58" s="307"/>
      <c r="C58" s="366"/>
      <c r="D58" s="308"/>
      <c r="E58" s="495"/>
      <c r="F58" s="308"/>
      <c r="G58" s="804"/>
      <c r="H58" s="310"/>
      <c r="I58" s="310"/>
      <c r="J58" s="310"/>
    </row>
    <row r="59" spans="1:13" s="123" customFormat="1" ht="37.5" hidden="1" x14ac:dyDescent="0.3">
      <c r="A59" s="487"/>
      <c r="B59" s="488" t="s">
        <v>295</v>
      </c>
      <c r="C59" s="489" t="s">
        <v>305</v>
      </c>
      <c r="D59" s="490">
        <f>D50+D46+D42+D39+D54</f>
        <v>0</v>
      </c>
      <c r="E59" s="497" t="s">
        <v>10</v>
      </c>
      <c r="F59" s="490">
        <f>F50+F46+F42+F39+F54</f>
        <v>0</v>
      </c>
      <c r="G59" s="860" t="s">
        <v>588</v>
      </c>
      <c r="H59" s="312">
        <f>SUM(H38:H58)</f>
        <v>0</v>
      </c>
      <c r="I59" s="312">
        <f>SUM(I38:I58)</f>
        <v>0</v>
      </c>
      <c r="J59" s="312">
        <f>SUM(J38:J58)</f>
        <v>0</v>
      </c>
      <c r="K59" s="400"/>
      <c r="L59" s="400"/>
      <c r="M59" s="400"/>
    </row>
    <row r="60" spans="1:13" hidden="1" x14ac:dyDescent="0.3">
      <c r="A60" s="1268" t="s">
        <v>513</v>
      </c>
      <c r="B60" s="1268"/>
      <c r="C60" s="1268"/>
      <c r="D60" s="1268"/>
      <c r="E60" s="1268"/>
      <c r="F60" s="1268"/>
      <c r="G60" s="491"/>
      <c r="H60" s="492"/>
      <c r="I60" s="492"/>
      <c r="J60" s="492"/>
    </row>
    <row r="61" spans="1:13" s="123" customFormat="1" hidden="1" x14ac:dyDescent="0.3">
      <c r="A61" s="487">
        <v>1</v>
      </c>
      <c r="B61" s="488" t="s">
        <v>370</v>
      </c>
      <c r="C61" s="489" t="s">
        <v>305</v>
      </c>
      <c r="D61" s="490">
        <f>SUM(D63:D64)</f>
        <v>0</v>
      </c>
      <c r="E61" s="468" t="s">
        <v>305</v>
      </c>
      <c r="F61" s="490">
        <f>SUM(F62:F64)</f>
        <v>0</v>
      </c>
      <c r="G61" s="356"/>
      <c r="H61" s="310"/>
      <c r="I61" s="310"/>
      <c r="J61" s="310"/>
      <c r="K61" s="400"/>
      <c r="L61" s="400"/>
      <c r="M61" s="400"/>
    </row>
    <row r="62" spans="1:13" hidden="1" x14ac:dyDescent="0.3">
      <c r="A62" s="330"/>
      <c r="B62" s="307" t="s">
        <v>199</v>
      </c>
      <c r="C62" s="366"/>
      <c r="D62" s="308"/>
      <c r="E62" s="498"/>
      <c r="F62" s="308"/>
      <c r="G62" s="356"/>
      <c r="H62" s="310"/>
      <c r="I62" s="310">
        <f>F62-H62</f>
        <v>0</v>
      </c>
      <c r="J62" s="310">
        <f>F62-G62</f>
        <v>0</v>
      </c>
    </row>
    <row r="63" spans="1:13" hidden="1" x14ac:dyDescent="0.3">
      <c r="A63" s="330"/>
      <c r="B63" s="320" t="s">
        <v>594</v>
      </c>
      <c r="C63" s="366"/>
      <c r="D63" s="308"/>
      <c r="E63" s="495"/>
      <c r="F63" s="308"/>
      <c r="G63" s="859"/>
      <c r="H63" s="310"/>
      <c r="I63" s="310">
        <f>F63-H63</f>
        <v>0</v>
      </c>
      <c r="J63" s="310">
        <f>F63-G63</f>
        <v>0</v>
      </c>
    </row>
    <row r="64" spans="1:13" hidden="1" x14ac:dyDescent="0.3">
      <c r="A64" s="330"/>
      <c r="B64" s="307"/>
      <c r="C64" s="366"/>
      <c r="D64" s="308"/>
      <c r="E64" s="495"/>
      <c r="F64" s="308"/>
      <c r="G64" s="804"/>
      <c r="H64" s="310"/>
      <c r="I64" s="310">
        <f>F64-H64</f>
        <v>0</v>
      </c>
      <c r="J64" s="310">
        <f>F64-G64</f>
        <v>0</v>
      </c>
    </row>
    <row r="65" spans="1:10" hidden="1" x14ac:dyDescent="0.3">
      <c r="A65" s="576">
        <v>2</v>
      </c>
      <c r="B65" s="577" t="s">
        <v>371</v>
      </c>
      <c r="C65" s="578" t="s">
        <v>305</v>
      </c>
      <c r="D65" s="579">
        <f>SUM(D67:D68)</f>
        <v>0</v>
      </c>
      <c r="E65" s="617" t="s">
        <v>305</v>
      </c>
      <c r="F65" s="579">
        <f>SUM(F66:F68)</f>
        <v>0</v>
      </c>
      <c r="G65" s="804"/>
      <c r="H65" s="310"/>
      <c r="I65" s="310"/>
      <c r="J65" s="310"/>
    </row>
    <row r="66" spans="1:10" hidden="1" x14ac:dyDescent="0.3">
      <c r="A66" s="330"/>
      <c r="B66" s="307" t="s">
        <v>199</v>
      </c>
      <c r="C66" s="366"/>
      <c r="D66" s="308"/>
      <c r="E66" s="498"/>
      <c r="F66" s="308"/>
      <c r="G66" s="804"/>
      <c r="H66" s="310"/>
      <c r="I66" s="310">
        <f>F66-H66</f>
        <v>0</v>
      </c>
      <c r="J66" s="310">
        <f>F66-G66</f>
        <v>0</v>
      </c>
    </row>
    <row r="67" spans="1:10" ht="21" hidden="1" customHeight="1" x14ac:dyDescent="0.3">
      <c r="A67" s="330"/>
      <c r="B67" s="307"/>
      <c r="C67" s="366"/>
      <c r="D67" s="308" t="s">
        <v>372</v>
      </c>
      <c r="E67" s="498"/>
      <c r="F67" s="308"/>
      <c r="G67" s="804"/>
      <c r="H67" s="310"/>
      <c r="I67" s="310">
        <f>F67-H67</f>
        <v>0</v>
      </c>
      <c r="J67" s="310">
        <f>F67-G67</f>
        <v>0</v>
      </c>
    </row>
    <row r="68" spans="1:10" hidden="1" x14ac:dyDescent="0.3">
      <c r="A68" s="330"/>
      <c r="B68" s="307"/>
      <c r="C68" s="366"/>
      <c r="D68" s="308"/>
      <c r="E68" s="498"/>
      <c r="F68" s="308"/>
      <c r="G68" s="804"/>
      <c r="H68" s="310"/>
      <c r="I68" s="310">
        <f>F68-H68</f>
        <v>0</v>
      </c>
      <c r="J68" s="310">
        <f>F68-G68</f>
        <v>0</v>
      </c>
    </row>
    <row r="69" spans="1:10" hidden="1" x14ac:dyDescent="0.3">
      <c r="A69" s="576">
        <v>3</v>
      </c>
      <c r="B69" s="577" t="s">
        <v>373</v>
      </c>
      <c r="C69" s="578" t="s">
        <v>305</v>
      </c>
      <c r="D69" s="579">
        <f>SUM(D71:D76)</f>
        <v>0</v>
      </c>
      <c r="E69" s="615" t="s">
        <v>305</v>
      </c>
      <c r="F69" s="579">
        <f>SUM(F70:F72)</f>
        <v>0</v>
      </c>
      <c r="G69" s="804"/>
      <c r="H69" s="310"/>
      <c r="I69" s="310"/>
      <c r="J69" s="310"/>
    </row>
    <row r="70" spans="1:10" hidden="1" x14ac:dyDescent="0.3">
      <c r="A70" s="330"/>
      <c r="B70" s="307" t="s">
        <v>199</v>
      </c>
      <c r="C70" s="366"/>
      <c r="D70" s="308"/>
      <c r="E70" s="498"/>
      <c r="F70" s="308"/>
      <c r="G70" s="804"/>
      <c r="H70" s="310"/>
      <c r="I70" s="310">
        <f>F70-H70</f>
        <v>0</v>
      </c>
      <c r="J70" s="310">
        <f>F70-G70</f>
        <v>0</v>
      </c>
    </row>
    <row r="71" spans="1:10" ht="23.45" hidden="1" customHeight="1" x14ac:dyDescent="0.3">
      <c r="A71" s="330"/>
      <c r="B71" s="327"/>
      <c r="C71" s="366"/>
      <c r="D71" s="308"/>
      <c r="E71" s="498"/>
      <c r="F71" s="308"/>
      <c r="G71" s="804"/>
      <c r="H71" s="310"/>
      <c r="I71" s="310">
        <f>F71-H71</f>
        <v>0</v>
      </c>
      <c r="J71" s="310">
        <f>F71-G71</f>
        <v>0</v>
      </c>
    </row>
    <row r="72" spans="1:10" ht="24" hidden="1" customHeight="1" x14ac:dyDescent="0.3">
      <c r="A72" s="330"/>
      <c r="B72" s="332"/>
      <c r="C72" s="366"/>
      <c r="D72" s="308"/>
      <c r="E72" s="498"/>
      <c r="F72" s="308"/>
      <c r="G72" s="804"/>
      <c r="H72" s="310"/>
      <c r="I72" s="310">
        <f>F72-H72</f>
        <v>0</v>
      </c>
      <c r="J72" s="310">
        <f>F72-G72</f>
        <v>0</v>
      </c>
    </row>
    <row r="73" spans="1:10" ht="20.25" hidden="1" customHeight="1" x14ac:dyDescent="0.3">
      <c r="A73" s="576">
        <v>4</v>
      </c>
      <c r="B73" s="577" t="s">
        <v>374</v>
      </c>
      <c r="C73" s="578" t="s">
        <v>305</v>
      </c>
      <c r="D73" s="579">
        <f>SUM(D76:D76)</f>
        <v>0</v>
      </c>
      <c r="E73" s="615" t="s">
        <v>305</v>
      </c>
      <c r="F73" s="579">
        <f>SUM(F74:F76)</f>
        <v>0</v>
      </c>
      <c r="G73" s="804"/>
      <c r="H73" s="310"/>
      <c r="I73" s="310"/>
      <c r="J73" s="310"/>
    </row>
    <row r="74" spans="1:10" hidden="1" x14ac:dyDescent="0.3">
      <c r="A74" s="330"/>
      <c r="B74" s="327" t="s">
        <v>199</v>
      </c>
      <c r="C74" s="366"/>
      <c r="D74" s="308"/>
      <c r="E74" s="498"/>
      <c r="F74" s="308"/>
      <c r="G74" s="804"/>
      <c r="H74" s="310"/>
      <c r="I74" s="310">
        <f>F74-H74</f>
        <v>0</v>
      </c>
      <c r="J74" s="310">
        <f>F74-G74</f>
        <v>0</v>
      </c>
    </row>
    <row r="75" spans="1:10" hidden="1" x14ac:dyDescent="0.3">
      <c r="A75" s="330"/>
      <c r="B75" s="327"/>
      <c r="C75" s="366"/>
      <c r="D75" s="308"/>
      <c r="E75" s="498"/>
      <c r="F75" s="308"/>
      <c r="G75" s="804"/>
      <c r="H75" s="310"/>
      <c r="I75" s="310">
        <f>F75-H75</f>
        <v>0</v>
      </c>
      <c r="J75" s="310">
        <f>F75-G75</f>
        <v>0</v>
      </c>
    </row>
    <row r="76" spans="1:10" hidden="1" x14ac:dyDescent="0.3">
      <c r="A76" s="330"/>
      <c r="B76" s="327"/>
      <c r="C76" s="366"/>
      <c r="D76" s="308"/>
      <c r="E76" s="498"/>
      <c r="F76" s="308"/>
      <c r="G76" s="804"/>
      <c r="H76" s="310"/>
      <c r="I76" s="310">
        <f>F76-H76</f>
        <v>0</v>
      </c>
      <c r="J76" s="310">
        <f>F76-G76</f>
        <v>0</v>
      </c>
    </row>
    <row r="77" spans="1:10" hidden="1" x14ac:dyDescent="0.3">
      <c r="A77" s="576">
        <v>5</v>
      </c>
      <c r="B77" s="577" t="s">
        <v>375</v>
      </c>
      <c r="C77" s="578" t="s">
        <v>305</v>
      </c>
      <c r="D77" s="579">
        <f>SUM(D78:D80)</f>
        <v>0</v>
      </c>
      <c r="E77" s="615" t="s">
        <v>305</v>
      </c>
      <c r="F77" s="579">
        <f>SUM(F78:F80)</f>
        <v>0</v>
      </c>
      <c r="G77" s="804"/>
      <c r="H77" s="310"/>
      <c r="I77" s="310"/>
      <c r="J77" s="310"/>
    </row>
    <row r="78" spans="1:10" hidden="1" x14ac:dyDescent="0.3">
      <c r="A78" s="367"/>
      <c r="B78" s="368" t="s">
        <v>199</v>
      </c>
      <c r="C78" s="366"/>
      <c r="D78" s="308"/>
      <c r="E78" s="495"/>
      <c r="F78" s="308"/>
      <c r="G78" s="804"/>
      <c r="H78" s="310"/>
      <c r="I78" s="310">
        <f>F78-H78</f>
        <v>0</v>
      </c>
      <c r="J78" s="310">
        <f>F78-G78</f>
        <v>0</v>
      </c>
    </row>
    <row r="79" spans="1:10" s="399" customFormat="1" hidden="1" x14ac:dyDescent="0.3">
      <c r="A79" s="330"/>
      <c r="B79" s="307"/>
      <c r="C79" s="366"/>
      <c r="D79" s="308"/>
      <c r="E79" s="495"/>
      <c r="F79" s="308"/>
      <c r="G79" s="804"/>
      <c r="H79" s="310"/>
      <c r="I79" s="310">
        <f>F79-H79</f>
        <v>0</v>
      </c>
      <c r="J79" s="310">
        <f>F79-G79</f>
        <v>0</v>
      </c>
    </row>
    <row r="80" spans="1:10" s="399" customFormat="1" hidden="1" x14ac:dyDescent="0.3">
      <c r="A80" s="330"/>
      <c r="B80" s="307"/>
      <c r="C80" s="366"/>
      <c r="D80" s="308"/>
      <c r="E80" s="495"/>
      <c r="F80" s="308"/>
      <c r="G80" s="804"/>
      <c r="H80" s="310"/>
      <c r="I80" s="310"/>
      <c r="J80" s="310"/>
    </row>
    <row r="81" spans="1:13" s="123" customFormat="1" ht="37.5" hidden="1" x14ac:dyDescent="0.3">
      <c r="A81" s="487"/>
      <c r="B81" s="488" t="s">
        <v>295</v>
      </c>
      <c r="C81" s="489" t="s">
        <v>305</v>
      </c>
      <c r="D81" s="490">
        <f>D73+D69+D65+D61+D77</f>
        <v>0</v>
      </c>
      <c r="E81" s="497" t="s">
        <v>10</v>
      </c>
      <c r="F81" s="490">
        <f>F73+F69+F65+F61+F77</f>
        <v>0</v>
      </c>
      <c r="G81" s="860" t="s">
        <v>588</v>
      </c>
      <c r="H81" s="312">
        <f>SUM(H60:H80)</f>
        <v>0</v>
      </c>
      <c r="I81" s="312">
        <f>SUM(I60:I80)</f>
        <v>0</v>
      </c>
      <c r="J81" s="312">
        <f>SUM(J60:J80)</f>
        <v>0</v>
      </c>
      <c r="K81" s="400"/>
      <c r="L81" s="400"/>
      <c r="M81" s="400"/>
    </row>
    <row r="82" spans="1:13" x14ac:dyDescent="0.3">
      <c r="G82" s="314" t="s">
        <v>464</v>
      </c>
      <c r="H82" s="315">
        <f>H37+H59+H81</f>
        <v>54000</v>
      </c>
      <c r="I82" s="315">
        <f>I37+I59+I81</f>
        <v>18000</v>
      </c>
      <c r="J82" s="315">
        <f>J37+J59+J81</f>
        <v>0</v>
      </c>
    </row>
    <row r="85" spans="1:13" s="845" customFormat="1" ht="23.25" customHeight="1" x14ac:dyDescent="0.25">
      <c r="A85" s="1083" t="s">
        <v>762</v>
      </c>
      <c r="D85" s="844"/>
      <c r="F85" s="1084" t="s">
        <v>1131</v>
      </c>
      <c r="I85" s="296"/>
      <c r="J85" s="296"/>
    </row>
    <row r="86" spans="1:13" s="297" customFormat="1" ht="12.75" x14ac:dyDescent="0.25">
      <c r="D86" s="847" t="s">
        <v>131</v>
      </c>
      <c r="F86" s="847" t="s">
        <v>132</v>
      </c>
      <c r="I86" s="299"/>
      <c r="J86" s="299"/>
    </row>
    <row r="87" spans="1:13" s="41" customFormat="1" ht="15.75" x14ac:dyDescent="0.25">
      <c r="I87" s="300"/>
      <c r="J87" s="300"/>
    </row>
    <row r="88" spans="1:13" s="845" customFormat="1" ht="23.25" customHeight="1" x14ac:dyDescent="0.25">
      <c r="A88" s="843" t="s">
        <v>133</v>
      </c>
      <c r="D88" s="844"/>
      <c r="F88" s="869" t="s">
        <v>1104</v>
      </c>
      <c r="I88" s="296"/>
      <c r="J88" s="296"/>
    </row>
    <row r="89" spans="1:13" s="297" customFormat="1" ht="12.75" x14ac:dyDescent="0.25">
      <c r="D89" s="847" t="s">
        <v>131</v>
      </c>
      <c r="F89" s="847" t="s">
        <v>132</v>
      </c>
      <c r="I89" s="299"/>
      <c r="J89" s="299"/>
    </row>
    <row r="93" spans="1:13" ht="28.5" x14ac:dyDescent="0.45">
      <c r="B93" s="874" t="s">
        <v>1106</v>
      </c>
    </row>
  </sheetData>
  <mergeCells count="9">
    <mergeCell ref="A12:F12"/>
    <mergeCell ref="A38:F38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28"/>
  <sheetViews>
    <sheetView view="pageBreakPreview" topLeftCell="A13" zoomScale="85" zoomScaleSheetLayoutView="85" workbookViewId="0">
      <selection activeCell="R39" sqref="R39"/>
    </sheetView>
  </sheetViews>
  <sheetFormatPr defaultRowHeight="15" x14ac:dyDescent="0.25"/>
  <cols>
    <col min="1" max="1" width="11.5703125" style="29" customWidth="1"/>
    <col min="2" max="2" width="26.28515625" style="29" customWidth="1"/>
    <col min="3" max="3" width="15.85546875" style="29" customWidth="1"/>
    <col min="4" max="6" width="26.28515625" style="29" customWidth="1"/>
    <col min="7" max="256" width="9.140625" style="29"/>
    <col min="257" max="257" width="11.5703125" style="29" customWidth="1"/>
    <col min="258" max="262" width="26.28515625" style="29" customWidth="1"/>
    <col min="263" max="512" width="9.140625" style="29"/>
    <col min="513" max="513" width="11.5703125" style="29" customWidth="1"/>
    <col min="514" max="518" width="26.28515625" style="29" customWidth="1"/>
    <col min="519" max="768" width="9.140625" style="29"/>
    <col min="769" max="769" width="11.5703125" style="29" customWidth="1"/>
    <col min="770" max="774" width="26.28515625" style="29" customWidth="1"/>
    <col min="775" max="1024" width="9.140625" style="29"/>
    <col min="1025" max="1025" width="11.5703125" style="29" customWidth="1"/>
    <col min="1026" max="1030" width="26.28515625" style="29" customWidth="1"/>
    <col min="1031" max="1280" width="9.140625" style="29"/>
    <col min="1281" max="1281" width="11.5703125" style="29" customWidth="1"/>
    <col min="1282" max="1286" width="26.28515625" style="29" customWidth="1"/>
    <col min="1287" max="1536" width="9.140625" style="29"/>
    <col min="1537" max="1537" width="11.5703125" style="29" customWidth="1"/>
    <col min="1538" max="1542" width="26.28515625" style="29" customWidth="1"/>
    <col min="1543" max="1792" width="9.140625" style="29"/>
    <col min="1793" max="1793" width="11.5703125" style="29" customWidth="1"/>
    <col min="1794" max="1798" width="26.28515625" style="29" customWidth="1"/>
    <col min="1799" max="2048" width="9.140625" style="29"/>
    <col min="2049" max="2049" width="11.5703125" style="29" customWidth="1"/>
    <col min="2050" max="2054" width="26.28515625" style="29" customWidth="1"/>
    <col min="2055" max="2304" width="9.140625" style="29"/>
    <col min="2305" max="2305" width="11.5703125" style="29" customWidth="1"/>
    <col min="2306" max="2310" width="26.28515625" style="29" customWidth="1"/>
    <col min="2311" max="2560" width="9.140625" style="29"/>
    <col min="2561" max="2561" width="11.5703125" style="29" customWidth="1"/>
    <col min="2562" max="2566" width="26.28515625" style="29" customWidth="1"/>
    <col min="2567" max="2816" width="9.140625" style="29"/>
    <col min="2817" max="2817" width="11.5703125" style="29" customWidth="1"/>
    <col min="2818" max="2822" width="26.28515625" style="29" customWidth="1"/>
    <col min="2823" max="3072" width="9.140625" style="29"/>
    <col min="3073" max="3073" width="11.5703125" style="29" customWidth="1"/>
    <col min="3074" max="3078" width="26.28515625" style="29" customWidth="1"/>
    <col min="3079" max="3328" width="9.140625" style="29"/>
    <col min="3329" max="3329" width="11.5703125" style="29" customWidth="1"/>
    <col min="3330" max="3334" width="26.28515625" style="29" customWidth="1"/>
    <col min="3335" max="3584" width="9.140625" style="29"/>
    <col min="3585" max="3585" width="11.5703125" style="29" customWidth="1"/>
    <col min="3586" max="3590" width="26.28515625" style="29" customWidth="1"/>
    <col min="3591" max="3840" width="9.140625" style="29"/>
    <col min="3841" max="3841" width="11.5703125" style="29" customWidth="1"/>
    <col min="3842" max="3846" width="26.28515625" style="29" customWidth="1"/>
    <col min="3847" max="4096" width="9.140625" style="29"/>
    <col min="4097" max="4097" width="11.5703125" style="29" customWidth="1"/>
    <col min="4098" max="4102" width="26.28515625" style="29" customWidth="1"/>
    <col min="4103" max="4352" width="9.140625" style="29"/>
    <col min="4353" max="4353" width="11.5703125" style="29" customWidth="1"/>
    <col min="4354" max="4358" width="26.28515625" style="29" customWidth="1"/>
    <col min="4359" max="4608" width="9.140625" style="29"/>
    <col min="4609" max="4609" width="11.5703125" style="29" customWidth="1"/>
    <col min="4610" max="4614" width="26.28515625" style="29" customWidth="1"/>
    <col min="4615" max="4864" width="9.140625" style="29"/>
    <col min="4865" max="4865" width="11.5703125" style="29" customWidth="1"/>
    <col min="4866" max="4870" width="26.28515625" style="29" customWidth="1"/>
    <col min="4871" max="5120" width="9.140625" style="29"/>
    <col min="5121" max="5121" width="11.5703125" style="29" customWidth="1"/>
    <col min="5122" max="5126" width="26.28515625" style="29" customWidth="1"/>
    <col min="5127" max="5376" width="9.140625" style="29"/>
    <col min="5377" max="5377" width="11.5703125" style="29" customWidth="1"/>
    <col min="5378" max="5382" width="26.28515625" style="29" customWidth="1"/>
    <col min="5383" max="5632" width="9.140625" style="29"/>
    <col min="5633" max="5633" width="11.5703125" style="29" customWidth="1"/>
    <col min="5634" max="5638" width="26.28515625" style="29" customWidth="1"/>
    <col min="5639" max="5888" width="9.140625" style="29"/>
    <col min="5889" max="5889" width="11.5703125" style="29" customWidth="1"/>
    <col min="5890" max="5894" width="26.28515625" style="29" customWidth="1"/>
    <col min="5895" max="6144" width="9.140625" style="29"/>
    <col min="6145" max="6145" width="11.5703125" style="29" customWidth="1"/>
    <col min="6146" max="6150" width="26.28515625" style="29" customWidth="1"/>
    <col min="6151" max="6400" width="9.140625" style="29"/>
    <col min="6401" max="6401" width="11.5703125" style="29" customWidth="1"/>
    <col min="6402" max="6406" width="26.28515625" style="29" customWidth="1"/>
    <col min="6407" max="6656" width="9.140625" style="29"/>
    <col min="6657" max="6657" width="11.5703125" style="29" customWidth="1"/>
    <col min="6658" max="6662" width="26.28515625" style="29" customWidth="1"/>
    <col min="6663" max="6912" width="9.140625" style="29"/>
    <col min="6913" max="6913" width="11.5703125" style="29" customWidth="1"/>
    <col min="6914" max="6918" width="26.28515625" style="29" customWidth="1"/>
    <col min="6919" max="7168" width="9.140625" style="29"/>
    <col min="7169" max="7169" width="11.5703125" style="29" customWidth="1"/>
    <col min="7170" max="7174" width="26.28515625" style="29" customWidth="1"/>
    <col min="7175" max="7424" width="9.140625" style="29"/>
    <col min="7425" max="7425" width="11.5703125" style="29" customWidth="1"/>
    <col min="7426" max="7430" width="26.28515625" style="29" customWidth="1"/>
    <col min="7431" max="7680" width="9.140625" style="29"/>
    <col min="7681" max="7681" width="11.5703125" style="29" customWidth="1"/>
    <col min="7682" max="7686" width="26.28515625" style="29" customWidth="1"/>
    <col min="7687" max="7936" width="9.140625" style="29"/>
    <col min="7937" max="7937" width="11.5703125" style="29" customWidth="1"/>
    <col min="7938" max="7942" width="26.28515625" style="29" customWidth="1"/>
    <col min="7943" max="8192" width="9.140625" style="29"/>
    <col min="8193" max="8193" width="11.5703125" style="29" customWidth="1"/>
    <col min="8194" max="8198" width="26.28515625" style="29" customWidth="1"/>
    <col min="8199" max="8448" width="9.140625" style="29"/>
    <col min="8449" max="8449" width="11.5703125" style="29" customWidth="1"/>
    <col min="8450" max="8454" width="26.28515625" style="29" customWidth="1"/>
    <col min="8455" max="8704" width="9.140625" style="29"/>
    <col min="8705" max="8705" width="11.5703125" style="29" customWidth="1"/>
    <col min="8706" max="8710" width="26.28515625" style="29" customWidth="1"/>
    <col min="8711" max="8960" width="9.140625" style="29"/>
    <col min="8961" max="8961" width="11.5703125" style="29" customWidth="1"/>
    <col min="8962" max="8966" width="26.28515625" style="29" customWidth="1"/>
    <col min="8967" max="9216" width="9.140625" style="29"/>
    <col min="9217" max="9217" width="11.5703125" style="29" customWidth="1"/>
    <col min="9218" max="9222" width="26.28515625" style="29" customWidth="1"/>
    <col min="9223" max="9472" width="9.140625" style="29"/>
    <col min="9473" max="9473" width="11.5703125" style="29" customWidth="1"/>
    <col min="9474" max="9478" width="26.28515625" style="29" customWidth="1"/>
    <col min="9479" max="9728" width="9.140625" style="29"/>
    <col min="9729" max="9729" width="11.5703125" style="29" customWidth="1"/>
    <col min="9730" max="9734" width="26.28515625" style="29" customWidth="1"/>
    <col min="9735" max="9984" width="9.140625" style="29"/>
    <col min="9985" max="9985" width="11.5703125" style="29" customWidth="1"/>
    <col min="9986" max="9990" width="26.28515625" style="29" customWidth="1"/>
    <col min="9991" max="10240" width="9.140625" style="29"/>
    <col min="10241" max="10241" width="11.5703125" style="29" customWidth="1"/>
    <col min="10242" max="10246" width="26.28515625" style="29" customWidth="1"/>
    <col min="10247" max="10496" width="9.140625" style="29"/>
    <col min="10497" max="10497" width="11.5703125" style="29" customWidth="1"/>
    <col min="10498" max="10502" width="26.28515625" style="29" customWidth="1"/>
    <col min="10503" max="10752" width="9.140625" style="29"/>
    <col min="10753" max="10753" width="11.5703125" style="29" customWidth="1"/>
    <col min="10754" max="10758" width="26.28515625" style="29" customWidth="1"/>
    <col min="10759" max="11008" width="9.140625" style="29"/>
    <col min="11009" max="11009" width="11.5703125" style="29" customWidth="1"/>
    <col min="11010" max="11014" width="26.28515625" style="29" customWidth="1"/>
    <col min="11015" max="11264" width="9.140625" style="29"/>
    <col min="11265" max="11265" width="11.5703125" style="29" customWidth="1"/>
    <col min="11266" max="11270" width="26.28515625" style="29" customWidth="1"/>
    <col min="11271" max="11520" width="9.140625" style="29"/>
    <col min="11521" max="11521" width="11.5703125" style="29" customWidth="1"/>
    <col min="11522" max="11526" width="26.28515625" style="29" customWidth="1"/>
    <col min="11527" max="11776" width="9.140625" style="29"/>
    <col min="11777" max="11777" width="11.5703125" style="29" customWidth="1"/>
    <col min="11778" max="11782" width="26.28515625" style="29" customWidth="1"/>
    <col min="11783" max="12032" width="9.140625" style="29"/>
    <col min="12033" max="12033" width="11.5703125" style="29" customWidth="1"/>
    <col min="12034" max="12038" width="26.28515625" style="29" customWidth="1"/>
    <col min="12039" max="12288" width="9.140625" style="29"/>
    <col min="12289" max="12289" width="11.5703125" style="29" customWidth="1"/>
    <col min="12290" max="12294" width="26.28515625" style="29" customWidth="1"/>
    <col min="12295" max="12544" width="9.140625" style="29"/>
    <col min="12545" max="12545" width="11.5703125" style="29" customWidth="1"/>
    <col min="12546" max="12550" width="26.28515625" style="29" customWidth="1"/>
    <col min="12551" max="12800" width="9.140625" style="29"/>
    <col min="12801" max="12801" width="11.5703125" style="29" customWidth="1"/>
    <col min="12802" max="12806" width="26.28515625" style="29" customWidth="1"/>
    <col min="12807" max="13056" width="9.140625" style="29"/>
    <col min="13057" max="13057" width="11.5703125" style="29" customWidth="1"/>
    <col min="13058" max="13062" width="26.28515625" style="29" customWidth="1"/>
    <col min="13063" max="13312" width="9.140625" style="29"/>
    <col min="13313" max="13313" width="11.5703125" style="29" customWidth="1"/>
    <col min="13314" max="13318" width="26.28515625" style="29" customWidth="1"/>
    <col min="13319" max="13568" width="9.140625" style="29"/>
    <col min="13569" max="13569" width="11.5703125" style="29" customWidth="1"/>
    <col min="13570" max="13574" width="26.28515625" style="29" customWidth="1"/>
    <col min="13575" max="13824" width="9.140625" style="29"/>
    <col min="13825" max="13825" width="11.5703125" style="29" customWidth="1"/>
    <col min="13826" max="13830" width="26.28515625" style="29" customWidth="1"/>
    <col min="13831" max="14080" width="9.140625" style="29"/>
    <col min="14081" max="14081" width="11.5703125" style="29" customWidth="1"/>
    <col min="14082" max="14086" width="26.28515625" style="29" customWidth="1"/>
    <col min="14087" max="14336" width="9.140625" style="29"/>
    <col min="14337" max="14337" width="11.5703125" style="29" customWidth="1"/>
    <col min="14338" max="14342" width="26.28515625" style="29" customWidth="1"/>
    <col min="14343" max="14592" width="9.140625" style="29"/>
    <col min="14593" max="14593" width="11.5703125" style="29" customWidth="1"/>
    <col min="14594" max="14598" width="26.28515625" style="29" customWidth="1"/>
    <col min="14599" max="14848" width="9.140625" style="29"/>
    <col min="14849" max="14849" width="11.5703125" style="29" customWidth="1"/>
    <col min="14850" max="14854" width="26.28515625" style="29" customWidth="1"/>
    <col min="14855" max="15104" width="9.140625" style="29"/>
    <col min="15105" max="15105" width="11.5703125" style="29" customWidth="1"/>
    <col min="15106" max="15110" width="26.28515625" style="29" customWidth="1"/>
    <col min="15111" max="15360" width="9.140625" style="29"/>
    <col min="15361" max="15361" width="11.5703125" style="29" customWidth="1"/>
    <col min="15362" max="15366" width="26.28515625" style="29" customWidth="1"/>
    <col min="15367" max="15616" width="9.140625" style="29"/>
    <col min="15617" max="15617" width="11.5703125" style="29" customWidth="1"/>
    <col min="15618" max="15622" width="26.28515625" style="29" customWidth="1"/>
    <col min="15623" max="15872" width="9.140625" style="29"/>
    <col min="15873" max="15873" width="11.5703125" style="29" customWidth="1"/>
    <col min="15874" max="15878" width="26.28515625" style="29" customWidth="1"/>
    <col min="15879" max="16128" width="9.140625" style="29"/>
    <col min="16129" max="16129" width="11.5703125" style="29" customWidth="1"/>
    <col min="16130" max="16134" width="26.28515625" style="29" customWidth="1"/>
    <col min="16135" max="16384" width="9.140625" style="29"/>
  </cols>
  <sheetData>
    <row r="1" spans="1:7" x14ac:dyDescent="0.25">
      <c r="F1" s="38"/>
    </row>
    <row r="2" spans="1:7" x14ac:dyDescent="0.25">
      <c r="B2" s="1206" t="s">
        <v>426</v>
      </c>
      <c r="C2" s="1206"/>
      <c r="D2" s="1206"/>
      <c r="E2" s="1206"/>
    </row>
    <row r="5" spans="1:7" x14ac:dyDescent="0.25">
      <c r="A5" s="1207" t="s">
        <v>183</v>
      </c>
      <c r="B5" s="1209" t="s">
        <v>0</v>
      </c>
      <c r="C5" s="1207" t="s">
        <v>184</v>
      </c>
      <c r="D5" s="1211" t="s">
        <v>135</v>
      </c>
      <c r="E5" s="1212"/>
      <c r="F5" s="1212"/>
    </row>
    <row r="6" spans="1:7" ht="30" x14ac:dyDescent="0.25">
      <c r="A6" s="1208"/>
      <c r="B6" s="1210"/>
      <c r="C6" s="1208"/>
      <c r="D6" s="32" t="s">
        <v>554</v>
      </c>
      <c r="E6" s="32" t="s">
        <v>553</v>
      </c>
      <c r="F6" s="32" t="s">
        <v>552</v>
      </c>
    </row>
    <row r="7" spans="1:7" s="37" customFormat="1" ht="57" x14ac:dyDescent="0.2">
      <c r="A7" s="39">
        <v>1</v>
      </c>
      <c r="B7" s="36" t="s">
        <v>272</v>
      </c>
      <c r="C7" s="398" t="s">
        <v>137</v>
      </c>
      <c r="D7" s="395">
        <f>SUM(D9:D13)</f>
        <v>63647.520000000004</v>
      </c>
      <c r="E7" s="395">
        <f>SUM(E9:E13)</f>
        <v>0</v>
      </c>
      <c r="F7" s="395">
        <f>SUM(F9:F13)</f>
        <v>0</v>
      </c>
    </row>
    <row r="8" spans="1:7" x14ac:dyDescent="0.25">
      <c r="A8" s="31"/>
      <c r="B8" s="30" t="s">
        <v>199</v>
      </c>
      <c r="C8" s="398"/>
      <c r="D8" s="396"/>
      <c r="E8" s="396"/>
      <c r="F8" s="396"/>
    </row>
    <row r="9" spans="1:7" x14ac:dyDescent="0.25">
      <c r="A9" s="33" t="s">
        <v>187</v>
      </c>
      <c r="B9" s="34" t="s">
        <v>273</v>
      </c>
      <c r="C9" s="398"/>
      <c r="D9" s="396">
        <v>51189.9</v>
      </c>
      <c r="E9" s="396"/>
      <c r="F9" s="396"/>
      <c r="G9" s="29">
        <v>100</v>
      </c>
    </row>
    <row r="10" spans="1:7" ht="30" x14ac:dyDescent="0.25">
      <c r="A10" s="33" t="s">
        <v>190</v>
      </c>
      <c r="B10" s="34" t="s">
        <v>274</v>
      </c>
      <c r="C10" s="398"/>
      <c r="D10" s="397">
        <v>12457.62</v>
      </c>
      <c r="E10" s="396"/>
      <c r="F10" s="396"/>
      <c r="G10" s="29">
        <v>200</v>
      </c>
    </row>
    <row r="11" spans="1:7" ht="30" x14ac:dyDescent="0.25">
      <c r="A11" s="33" t="s">
        <v>208</v>
      </c>
      <c r="B11" s="34" t="s">
        <v>275</v>
      </c>
      <c r="C11" s="398"/>
      <c r="D11" s="396"/>
      <c r="E11" s="396"/>
      <c r="F11" s="396"/>
      <c r="G11" s="29">
        <v>300</v>
      </c>
    </row>
    <row r="12" spans="1:7" ht="45" x14ac:dyDescent="0.25">
      <c r="A12" s="33" t="s">
        <v>209</v>
      </c>
      <c r="B12" s="34" t="s">
        <v>276</v>
      </c>
      <c r="C12" s="398"/>
      <c r="D12" s="396"/>
      <c r="E12" s="396"/>
      <c r="F12" s="396"/>
      <c r="G12" s="29">
        <v>830</v>
      </c>
    </row>
    <row r="13" spans="1:7" ht="30" x14ac:dyDescent="0.25">
      <c r="A13" s="33" t="s">
        <v>210</v>
      </c>
      <c r="B13" s="34" t="s">
        <v>277</v>
      </c>
      <c r="C13" s="398"/>
      <c r="D13" s="396"/>
      <c r="E13" s="396"/>
      <c r="F13" s="396"/>
      <c r="G13" s="29">
        <v>850</v>
      </c>
    </row>
    <row r="14" spans="1:7" s="37" customFormat="1" ht="47.25" customHeight="1" x14ac:dyDescent="0.2">
      <c r="A14" s="39">
        <v>2</v>
      </c>
      <c r="B14" s="36" t="s">
        <v>278</v>
      </c>
      <c r="C14" s="398" t="s">
        <v>138</v>
      </c>
      <c r="D14" s="395">
        <f>SUM(D16:D20)</f>
        <v>15980.09</v>
      </c>
      <c r="E14" s="395">
        <f>SUM(E16:E20)</f>
        <v>0</v>
      </c>
      <c r="F14" s="395">
        <f>SUM(F16:F20)</f>
        <v>0</v>
      </c>
    </row>
    <row r="15" spans="1:7" x14ac:dyDescent="0.25">
      <c r="A15" s="31"/>
      <c r="B15" s="30" t="s">
        <v>199</v>
      </c>
      <c r="C15" s="33"/>
      <c r="D15" s="396"/>
      <c r="E15" s="396"/>
      <c r="F15" s="396"/>
    </row>
    <row r="16" spans="1:7" x14ac:dyDescent="0.25">
      <c r="A16" s="33" t="s">
        <v>212</v>
      </c>
      <c r="B16" s="34" t="s">
        <v>273</v>
      </c>
      <c r="C16" s="33"/>
      <c r="D16" s="396"/>
      <c r="E16" s="396"/>
      <c r="F16" s="396"/>
      <c r="G16" s="29">
        <v>100</v>
      </c>
    </row>
    <row r="17" spans="1:7" ht="30" x14ac:dyDescent="0.25">
      <c r="A17" s="33" t="s">
        <v>213</v>
      </c>
      <c r="B17" s="34" t="s">
        <v>274</v>
      </c>
      <c r="C17" s="33"/>
      <c r="D17" s="397">
        <v>15980.09</v>
      </c>
      <c r="E17" s="396"/>
      <c r="F17" s="396"/>
      <c r="G17" s="29">
        <v>200</v>
      </c>
    </row>
    <row r="18" spans="1:7" ht="30" x14ac:dyDescent="0.25">
      <c r="A18" s="33" t="s">
        <v>214</v>
      </c>
      <c r="B18" s="34" t="s">
        <v>275</v>
      </c>
      <c r="C18" s="33"/>
      <c r="D18" s="396"/>
      <c r="E18" s="396"/>
      <c r="F18" s="396"/>
      <c r="G18" s="29">
        <v>300</v>
      </c>
    </row>
    <row r="19" spans="1:7" ht="45" x14ac:dyDescent="0.25">
      <c r="A19" s="33" t="s">
        <v>215</v>
      </c>
      <c r="B19" s="34" t="s">
        <v>276</v>
      </c>
      <c r="C19" s="33"/>
      <c r="D19" s="396"/>
      <c r="E19" s="396"/>
      <c r="F19" s="396"/>
      <c r="G19" s="29">
        <v>830</v>
      </c>
    </row>
    <row r="20" spans="1:7" ht="30" x14ac:dyDescent="0.25">
      <c r="A20" s="33" t="s">
        <v>216</v>
      </c>
      <c r="B20" s="34" t="s">
        <v>277</v>
      </c>
      <c r="C20" s="33"/>
      <c r="D20" s="396"/>
      <c r="E20" s="396"/>
      <c r="F20" s="396"/>
      <c r="G20" s="29">
        <v>850</v>
      </c>
    </row>
    <row r="22" spans="1:7" s="42" customFormat="1" ht="18.75" x14ac:dyDescent="0.25">
      <c r="A22" s="48" t="s">
        <v>234</v>
      </c>
      <c r="C22" s="1217" t="s">
        <v>762</v>
      </c>
      <c r="D22" s="1217"/>
      <c r="E22" s="241"/>
      <c r="F22" s="864" t="s">
        <v>1101</v>
      </c>
    </row>
    <row r="23" spans="1:7" s="41" customFormat="1" ht="15.75" x14ac:dyDescent="0.25">
      <c r="C23" s="1215" t="s">
        <v>235</v>
      </c>
      <c r="D23" s="1215"/>
      <c r="E23" s="268" t="s">
        <v>131</v>
      </c>
      <c r="F23" s="268" t="s">
        <v>132</v>
      </c>
    </row>
    <row r="24" spans="1:7" s="42" customFormat="1" ht="18.75" x14ac:dyDescent="0.25"/>
    <row r="25" spans="1:7" s="42" customFormat="1" ht="18.75" x14ac:dyDescent="0.25">
      <c r="A25" s="48" t="s">
        <v>133</v>
      </c>
      <c r="C25" s="1216" t="s">
        <v>542</v>
      </c>
      <c r="D25" s="1216"/>
      <c r="E25" s="926"/>
      <c r="F25" s="926"/>
    </row>
    <row r="26" spans="1:7" s="41" customFormat="1" ht="15.75" x14ac:dyDescent="0.25">
      <c r="C26" s="1215" t="s">
        <v>235</v>
      </c>
      <c r="D26" s="1215"/>
      <c r="E26" s="268" t="s">
        <v>131</v>
      </c>
      <c r="F26" s="268" t="s">
        <v>132</v>
      </c>
    </row>
    <row r="27" spans="1:7" s="42" customFormat="1" ht="18.75" x14ac:dyDescent="0.25"/>
    <row r="28" spans="1:7" s="42" customFormat="1" ht="18.75" x14ac:dyDescent="0.25">
      <c r="A28" s="419" t="s">
        <v>551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43"/>
  <sheetViews>
    <sheetView view="pageBreakPreview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9" x14ac:dyDescent="0.25">
      <c r="F1" s="232" t="s">
        <v>436</v>
      </c>
    </row>
    <row r="3" spans="1:9" s="123" customFormat="1" ht="28.9" customHeight="1" x14ac:dyDescent="0.3">
      <c r="A3" s="1263" t="s">
        <v>606</v>
      </c>
      <c r="B3" s="1269"/>
      <c r="C3" s="1269"/>
      <c r="D3" s="1269"/>
      <c r="E3" s="1269"/>
      <c r="F3" s="1269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24"/>
    </row>
    <row r="9" spans="1:9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9" ht="75" customHeight="1" x14ac:dyDescent="0.25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  <c r="G10" s="399"/>
      <c r="H10" s="399"/>
      <c r="I10" s="399"/>
    </row>
    <row r="11" spans="1:9" ht="18.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399"/>
      <c r="H11" s="399"/>
      <c r="I11" s="399"/>
    </row>
    <row r="12" spans="1:9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SUM(D14:D15)</f>
        <v>0</v>
      </c>
      <c r="E12" s="468" t="s">
        <v>305</v>
      </c>
      <c r="F12" s="490">
        <f>SUM(F13:F15)</f>
        <v>24000</v>
      </c>
      <c r="G12" s="400"/>
      <c r="H12" s="400"/>
      <c r="I12" s="400"/>
    </row>
    <row r="13" spans="1:9" ht="18.75" x14ac:dyDescent="0.3">
      <c r="A13" s="330"/>
      <c r="B13" s="307" t="s">
        <v>199</v>
      </c>
      <c r="C13" s="366"/>
      <c r="D13" s="308"/>
      <c r="E13" s="498"/>
      <c r="F13" s="308"/>
      <c r="G13" s="399"/>
      <c r="H13" s="399"/>
      <c r="I13" s="399"/>
    </row>
    <row r="14" spans="1:9" ht="18.75" x14ac:dyDescent="0.3">
      <c r="A14" s="330"/>
      <c r="B14" s="320" t="s">
        <v>594</v>
      </c>
      <c r="C14" s="366"/>
      <c r="D14" s="308"/>
      <c r="E14" s="495"/>
      <c r="F14" s="308">
        <v>24000</v>
      </c>
      <c r="G14" s="399"/>
      <c r="H14" s="399"/>
      <c r="I14" s="399"/>
    </row>
    <row r="15" spans="1:9" ht="18.75" x14ac:dyDescent="0.3">
      <c r="A15" s="330"/>
      <c r="B15" s="307"/>
      <c r="C15" s="366"/>
      <c r="D15" s="308"/>
      <c r="E15" s="495"/>
      <c r="F15" s="308"/>
      <c r="G15" s="399"/>
      <c r="H15" s="399"/>
      <c r="I15" s="399"/>
    </row>
    <row r="16" spans="1:9" ht="18.75" hidden="1" x14ac:dyDescent="0.3">
      <c r="A16" s="576">
        <v>2</v>
      </c>
      <c r="B16" s="577" t="s">
        <v>371</v>
      </c>
      <c r="C16" s="578" t="s">
        <v>305</v>
      </c>
      <c r="D16" s="616">
        <f>SUM(D18:D19)</f>
        <v>0</v>
      </c>
      <c r="E16" s="617" t="s">
        <v>305</v>
      </c>
      <c r="F16" s="616">
        <f>SUM(F17:F19)</f>
        <v>0</v>
      </c>
      <c r="G16" s="399"/>
      <c r="H16" s="399"/>
      <c r="I16" s="399"/>
    </row>
    <row r="17" spans="1:9" ht="18.75" hidden="1" x14ac:dyDescent="0.3">
      <c r="A17" s="330"/>
      <c r="B17" s="307" t="s">
        <v>199</v>
      </c>
      <c r="C17" s="366"/>
      <c r="D17" s="308"/>
      <c r="E17" s="498"/>
      <c r="F17" s="308"/>
      <c r="G17" s="399"/>
      <c r="H17" s="399"/>
      <c r="I17" s="399"/>
    </row>
    <row r="18" spans="1:9" ht="21" hidden="1" customHeight="1" x14ac:dyDescent="0.3">
      <c r="A18" s="330"/>
      <c r="B18" s="307"/>
      <c r="C18" s="366"/>
      <c r="D18" s="308" t="s">
        <v>372</v>
      </c>
      <c r="E18" s="498"/>
      <c r="F18" s="308"/>
      <c r="G18" s="399"/>
      <c r="H18" s="399"/>
      <c r="I18" s="399"/>
    </row>
    <row r="19" spans="1:9" ht="18.75" hidden="1" x14ac:dyDescent="0.3">
      <c r="A19" s="330"/>
      <c r="B19" s="307"/>
      <c r="C19" s="366"/>
      <c r="D19" s="308"/>
      <c r="E19" s="498"/>
      <c r="F19" s="308"/>
      <c r="G19" s="399"/>
      <c r="H19" s="399"/>
      <c r="I19" s="399"/>
    </row>
    <row r="20" spans="1:9" ht="18.75" hidden="1" x14ac:dyDescent="0.3">
      <c r="A20" s="576">
        <v>3</v>
      </c>
      <c r="B20" s="577" t="s">
        <v>373</v>
      </c>
      <c r="C20" s="578" t="s">
        <v>305</v>
      </c>
      <c r="D20" s="579">
        <f>SUM(D22:D27)</f>
        <v>0</v>
      </c>
      <c r="E20" s="615" t="s">
        <v>305</v>
      </c>
      <c r="F20" s="579">
        <f>SUM(F21:F23)</f>
        <v>0</v>
      </c>
      <c r="G20" s="399"/>
      <c r="H20" s="399"/>
      <c r="I20" s="399"/>
    </row>
    <row r="21" spans="1:9" ht="18.75" hidden="1" x14ac:dyDescent="0.3">
      <c r="A21" s="330"/>
      <c r="B21" s="307" t="s">
        <v>199</v>
      </c>
      <c r="C21" s="366"/>
      <c r="D21" s="308"/>
      <c r="E21" s="498"/>
      <c r="F21" s="308"/>
      <c r="G21" s="399"/>
      <c r="H21" s="399"/>
      <c r="I21" s="399"/>
    </row>
    <row r="22" spans="1:9" ht="23.45" hidden="1" customHeight="1" x14ac:dyDescent="0.3">
      <c r="A22" s="330"/>
      <c r="B22" s="327"/>
      <c r="C22" s="366"/>
      <c r="D22" s="308"/>
      <c r="E22" s="498"/>
      <c r="F22" s="308"/>
      <c r="G22" s="399"/>
      <c r="H22" s="399"/>
      <c r="I22" s="399"/>
    </row>
    <row r="23" spans="1:9" ht="24" hidden="1" customHeight="1" x14ac:dyDescent="0.3">
      <c r="A23" s="330"/>
      <c r="B23" s="332"/>
      <c r="C23" s="366"/>
      <c r="D23" s="308"/>
      <c r="E23" s="498"/>
      <c r="F23" s="308"/>
      <c r="G23" s="399"/>
      <c r="H23" s="399"/>
      <c r="I23" s="399"/>
    </row>
    <row r="24" spans="1:9" ht="20.25" hidden="1" customHeight="1" x14ac:dyDescent="0.3">
      <c r="A24" s="576">
        <v>4</v>
      </c>
      <c r="B24" s="577" t="s">
        <v>374</v>
      </c>
      <c r="C24" s="578" t="s">
        <v>305</v>
      </c>
      <c r="D24" s="579">
        <f>SUM(D27:D27)</f>
        <v>0</v>
      </c>
      <c r="E24" s="615" t="s">
        <v>305</v>
      </c>
      <c r="F24" s="579">
        <f>SUM(F25:F27)</f>
        <v>0</v>
      </c>
      <c r="G24" s="399"/>
      <c r="H24" s="399"/>
      <c r="I24" s="399"/>
    </row>
    <row r="25" spans="1:9" ht="18.75" hidden="1" x14ac:dyDescent="0.3">
      <c r="A25" s="330"/>
      <c r="B25" s="327" t="s">
        <v>199</v>
      </c>
      <c r="C25" s="366"/>
      <c r="D25" s="308"/>
      <c r="E25" s="498"/>
      <c r="F25" s="308"/>
      <c r="G25" s="399"/>
      <c r="H25" s="399"/>
      <c r="I25" s="399"/>
    </row>
    <row r="26" spans="1:9" ht="18.75" hidden="1" x14ac:dyDescent="0.3">
      <c r="A26" s="330"/>
      <c r="B26" s="327"/>
      <c r="C26" s="366"/>
      <c r="D26" s="308"/>
      <c r="E26" s="498"/>
      <c r="F26" s="308"/>
      <c r="G26" s="399"/>
      <c r="H26" s="399"/>
      <c r="I26" s="399"/>
    </row>
    <row r="27" spans="1:9" ht="18.75" hidden="1" x14ac:dyDescent="0.3">
      <c r="A27" s="330"/>
      <c r="B27" s="327"/>
      <c r="C27" s="366"/>
      <c r="D27" s="308"/>
      <c r="E27" s="498"/>
      <c r="F27" s="308"/>
      <c r="G27" s="399"/>
      <c r="H27" s="399"/>
      <c r="I27" s="399"/>
    </row>
    <row r="28" spans="1:9" ht="18.75" hidden="1" x14ac:dyDescent="0.3">
      <c r="A28" s="576">
        <v>5</v>
      </c>
      <c r="B28" s="577" t="s">
        <v>375</v>
      </c>
      <c r="C28" s="578" t="s">
        <v>305</v>
      </c>
      <c r="D28" s="579">
        <f>SUM(D29:D34)</f>
        <v>0</v>
      </c>
      <c r="E28" s="615" t="s">
        <v>305</v>
      </c>
      <c r="F28" s="579">
        <f>SUM(F29:F34)</f>
        <v>0</v>
      </c>
      <c r="G28" s="399"/>
      <c r="H28" s="399"/>
      <c r="I28" s="399"/>
    </row>
    <row r="29" spans="1:9" ht="18.75" hidden="1" x14ac:dyDescent="0.3">
      <c r="A29" s="367"/>
      <c r="B29" s="368" t="s">
        <v>199</v>
      </c>
      <c r="C29" s="366"/>
      <c r="D29" s="308"/>
      <c r="E29" s="495"/>
      <c r="F29" s="308"/>
      <c r="G29" s="399"/>
      <c r="H29" s="399"/>
      <c r="I29" s="399"/>
    </row>
    <row r="30" spans="1:9" ht="18.75" hidden="1" x14ac:dyDescent="0.3">
      <c r="A30" s="330"/>
      <c r="B30" s="307"/>
      <c r="C30" s="366"/>
      <c r="D30" s="308"/>
      <c r="E30" s="495"/>
      <c r="F30" s="308"/>
      <c r="G30" s="399"/>
      <c r="H30" s="399"/>
      <c r="I30" s="399"/>
    </row>
    <row r="31" spans="1:9" ht="18.75" hidden="1" x14ac:dyDescent="0.3">
      <c r="A31" s="330"/>
      <c r="B31" s="307"/>
      <c r="C31" s="366"/>
      <c r="D31" s="308"/>
      <c r="E31" s="495"/>
      <c r="F31" s="308"/>
      <c r="G31" s="399"/>
      <c r="H31" s="399"/>
      <c r="I31" s="399"/>
    </row>
    <row r="32" spans="1:9" ht="18.75" hidden="1" x14ac:dyDescent="0.3">
      <c r="A32" s="330"/>
      <c r="B32" s="327"/>
      <c r="C32" s="366"/>
      <c r="D32" s="308"/>
      <c r="E32" s="495"/>
      <c r="F32" s="369"/>
      <c r="G32" s="399"/>
      <c r="H32" s="399"/>
      <c r="I32" s="399"/>
    </row>
    <row r="33" spans="1:9" ht="18.75" hidden="1" x14ac:dyDescent="0.3">
      <c r="A33" s="330"/>
      <c r="B33" s="307"/>
      <c r="C33" s="366"/>
      <c r="D33" s="308"/>
      <c r="E33" s="495"/>
      <c r="F33" s="308"/>
      <c r="G33" s="399"/>
      <c r="H33" s="399"/>
      <c r="I33" s="399"/>
    </row>
    <row r="34" spans="1:9" ht="18.75" hidden="1" x14ac:dyDescent="0.3">
      <c r="A34" s="330"/>
      <c r="B34" s="307"/>
      <c r="C34" s="366"/>
      <c r="D34" s="308"/>
      <c r="E34" s="495"/>
      <c r="F34" s="308"/>
      <c r="G34" s="399"/>
      <c r="H34" s="399"/>
      <c r="I34" s="399"/>
    </row>
    <row r="35" spans="1:9" s="123" customFormat="1" ht="18.75" x14ac:dyDescent="0.3">
      <c r="A35" s="487"/>
      <c r="B35" s="488" t="s">
        <v>295</v>
      </c>
      <c r="C35" s="489" t="s">
        <v>305</v>
      </c>
      <c r="D35" s="490">
        <f>D24+D20+D16+D12+D28</f>
        <v>0</v>
      </c>
      <c r="E35" s="497" t="s">
        <v>10</v>
      </c>
      <c r="F35" s="490">
        <f>F24+F20+F16+F12+F28</f>
        <v>24000</v>
      </c>
      <c r="G35" s="400"/>
      <c r="H35" s="400"/>
      <c r="I35" s="400"/>
    </row>
    <row r="36" spans="1:9" x14ac:dyDescent="0.25">
      <c r="G36" s="399"/>
      <c r="H36" s="399"/>
      <c r="I36" s="399"/>
    </row>
    <row r="37" spans="1:9" x14ac:dyDescent="0.25">
      <c r="G37" s="399"/>
      <c r="H37" s="399"/>
      <c r="I37" s="399"/>
    </row>
    <row r="38" spans="1:9" x14ac:dyDescent="0.25">
      <c r="G38" s="399"/>
      <c r="H38" s="399"/>
      <c r="I38" s="399"/>
    </row>
    <row r="39" spans="1:9" s="845" customFormat="1" ht="23.25" customHeight="1" x14ac:dyDescent="0.25">
      <c r="A39" s="843" t="s">
        <v>762</v>
      </c>
      <c r="D39" s="844"/>
      <c r="F39" s="864" t="s">
        <v>1101</v>
      </c>
    </row>
    <row r="40" spans="1:9" s="297" customFormat="1" ht="12.75" x14ac:dyDescent="0.25">
      <c r="D40" s="847" t="s">
        <v>131</v>
      </c>
      <c r="F40" s="847" t="s">
        <v>132</v>
      </c>
    </row>
    <row r="41" spans="1:9" s="41" customFormat="1" ht="15.75" x14ac:dyDescent="0.25"/>
    <row r="42" spans="1:9" s="845" customFormat="1" ht="23.25" customHeight="1" x14ac:dyDescent="0.25">
      <c r="A42" s="843" t="s">
        <v>133</v>
      </c>
      <c r="D42" s="844"/>
      <c r="F42" s="869" t="s">
        <v>1104</v>
      </c>
    </row>
    <row r="43" spans="1:9" s="297" customFormat="1" ht="12.75" x14ac:dyDescent="0.25">
      <c r="D43" s="847" t="s">
        <v>131</v>
      </c>
      <c r="F43" s="84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43"/>
  <sheetViews>
    <sheetView view="pageBreakPreview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9" x14ac:dyDescent="0.25">
      <c r="F1" s="232" t="s">
        <v>436</v>
      </c>
    </row>
    <row r="3" spans="1:9" s="123" customFormat="1" ht="28.9" customHeight="1" x14ac:dyDescent="0.3">
      <c r="A3" s="1263" t="s">
        <v>569</v>
      </c>
      <c r="B3" s="1269"/>
      <c r="C3" s="1269"/>
      <c r="D3" s="1269"/>
      <c r="E3" s="1269"/>
      <c r="F3" s="1269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24"/>
    </row>
    <row r="9" spans="1:9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9" ht="75" customHeight="1" x14ac:dyDescent="0.25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  <c r="G10" s="399"/>
      <c r="H10" s="399"/>
      <c r="I10" s="399"/>
    </row>
    <row r="11" spans="1:9" ht="18.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399"/>
      <c r="H11" s="399"/>
      <c r="I11" s="399"/>
    </row>
    <row r="12" spans="1:9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SUM(D14:D15)</f>
        <v>0</v>
      </c>
      <c r="E12" s="468" t="s">
        <v>305</v>
      </c>
      <c r="F12" s="490">
        <f>SUM(F13:F15)</f>
        <v>24000</v>
      </c>
      <c r="G12" s="400"/>
      <c r="H12" s="400"/>
      <c r="I12" s="400"/>
    </row>
    <row r="13" spans="1:9" ht="18.75" x14ac:dyDescent="0.3">
      <c r="A13" s="330"/>
      <c r="B13" s="307" t="s">
        <v>199</v>
      </c>
      <c r="C13" s="366"/>
      <c r="D13" s="308"/>
      <c r="E13" s="498"/>
      <c r="F13" s="308"/>
      <c r="G13" s="399"/>
      <c r="H13" s="399"/>
      <c r="I13" s="399"/>
    </row>
    <row r="14" spans="1:9" ht="18.75" x14ac:dyDescent="0.3">
      <c r="A14" s="330"/>
      <c r="B14" s="320" t="s">
        <v>594</v>
      </c>
      <c r="C14" s="366"/>
      <c r="D14" s="308"/>
      <c r="E14" s="495"/>
      <c r="F14" s="308">
        <v>24000</v>
      </c>
      <c r="G14" s="399"/>
      <c r="H14" s="399"/>
      <c r="I14" s="399"/>
    </row>
    <row r="15" spans="1:9" ht="18.75" x14ac:dyDescent="0.3">
      <c r="A15" s="330"/>
      <c r="B15" s="307"/>
      <c r="C15" s="366"/>
      <c r="D15" s="308"/>
      <c r="E15" s="495"/>
      <c r="F15" s="308"/>
      <c r="G15" s="399"/>
      <c r="H15" s="399"/>
      <c r="I15" s="399"/>
    </row>
    <row r="16" spans="1:9" ht="18.75" x14ac:dyDescent="0.3">
      <c r="A16" s="576">
        <v>2</v>
      </c>
      <c r="B16" s="577" t="s">
        <v>371</v>
      </c>
      <c r="C16" s="578" t="s">
        <v>305</v>
      </c>
      <c r="D16" s="616">
        <f>SUM(D18:D19)</f>
        <v>0</v>
      </c>
      <c r="E16" s="617" t="s">
        <v>305</v>
      </c>
      <c r="F16" s="616">
        <f>SUM(F17:F19)</f>
        <v>0</v>
      </c>
      <c r="G16" s="399"/>
      <c r="H16" s="399"/>
      <c r="I16" s="399"/>
    </row>
    <row r="17" spans="1:9" ht="18.75" hidden="1" x14ac:dyDescent="0.3">
      <c r="A17" s="330"/>
      <c r="B17" s="307" t="s">
        <v>199</v>
      </c>
      <c r="C17" s="366"/>
      <c r="D17" s="308"/>
      <c r="E17" s="498"/>
      <c r="F17" s="308"/>
      <c r="G17" s="399"/>
      <c r="H17" s="399"/>
      <c r="I17" s="399"/>
    </row>
    <row r="18" spans="1:9" ht="21" hidden="1" customHeight="1" x14ac:dyDescent="0.3">
      <c r="A18" s="330"/>
      <c r="B18" s="307"/>
      <c r="C18" s="366"/>
      <c r="D18" s="308" t="s">
        <v>372</v>
      </c>
      <c r="E18" s="498"/>
      <c r="F18" s="308"/>
      <c r="G18" s="399"/>
      <c r="H18" s="399"/>
      <c r="I18" s="399"/>
    </row>
    <row r="19" spans="1:9" ht="18.75" hidden="1" x14ac:dyDescent="0.3">
      <c r="A19" s="330"/>
      <c r="B19" s="307"/>
      <c r="C19" s="366"/>
      <c r="D19" s="308"/>
      <c r="E19" s="498"/>
      <c r="F19" s="308"/>
      <c r="G19" s="399"/>
      <c r="H19" s="399"/>
      <c r="I19" s="399"/>
    </row>
    <row r="20" spans="1:9" ht="18.75" x14ac:dyDescent="0.3">
      <c r="A20" s="576">
        <v>3</v>
      </c>
      <c r="B20" s="577" t="s">
        <v>373</v>
      </c>
      <c r="C20" s="578" t="s">
        <v>305</v>
      </c>
      <c r="D20" s="579">
        <f>SUM(D22:D27)</f>
        <v>0</v>
      </c>
      <c r="E20" s="615" t="s">
        <v>305</v>
      </c>
      <c r="F20" s="579">
        <f>SUM(F21:F23)</f>
        <v>0</v>
      </c>
      <c r="G20" s="399"/>
      <c r="H20" s="399"/>
      <c r="I20" s="399"/>
    </row>
    <row r="21" spans="1:9" ht="18.75" hidden="1" x14ac:dyDescent="0.3">
      <c r="A21" s="330"/>
      <c r="B21" s="307" t="s">
        <v>199</v>
      </c>
      <c r="C21" s="366"/>
      <c r="D21" s="308"/>
      <c r="E21" s="498"/>
      <c r="F21" s="308"/>
      <c r="G21" s="399"/>
      <c r="H21" s="399"/>
      <c r="I21" s="399"/>
    </row>
    <row r="22" spans="1:9" ht="23.45" hidden="1" customHeight="1" x14ac:dyDescent="0.3">
      <c r="A22" s="330"/>
      <c r="B22" s="327"/>
      <c r="C22" s="366"/>
      <c r="D22" s="308"/>
      <c r="E22" s="498"/>
      <c r="F22" s="308"/>
      <c r="G22" s="399"/>
      <c r="H22" s="399"/>
      <c r="I22" s="399"/>
    </row>
    <row r="23" spans="1:9" ht="24" hidden="1" customHeight="1" x14ac:dyDescent="0.3">
      <c r="A23" s="330"/>
      <c r="B23" s="332"/>
      <c r="C23" s="366"/>
      <c r="D23" s="308"/>
      <c r="E23" s="498"/>
      <c r="F23" s="308"/>
      <c r="G23" s="399"/>
      <c r="H23" s="399"/>
      <c r="I23" s="399"/>
    </row>
    <row r="24" spans="1:9" ht="20.25" customHeight="1" x14ac:dyDescent="0.3">
      <c r="A24" s="576">
        <v>4</v>
      </c>
      <c r="B24" s="577" t="s">
        <v>374</v>
      </c>
      <c r="C24" s="578" t="s">
        <v>305</v>
      </c>
      <c r="D24" s="579">
        <f>SUM(D27:D27)</f>
        <v>0</v>
      </c>
      <c r="E24" s="615" t="s">
        <v>305</v>
      </c>
      <c r="F24" s="579">
        <f>SUM(F25:F27)</f>
        <v>0</v>
      </c>
      <c r="G24" s="399"/>
      <c r="H24" s="399"/>
      <c r="I24" s="399"/>
    </row>
    <row r="25" spans="1:9" ht="18.75" hidden="1" x14ac:dyDescent="0.3">
      <c r="A25" s="330"/>
      <c r="B25" s="327" t="s">
        <v>199</v>
      </c>
      <c r="C25" s="366"/>
      <c r="D25" s="308"/>
      <c r="E25" s="498"/>
      <c r="F25" s="308"/>
      <c r="G25" s="399"/>
      <c r="H25" s="399"/>
      <c r="I25" s="399"/>
    </row>
    <row r="26" spans="1:9" ht="18.75" hidden="1" x14ac:dyDescent="0.3">
      <c r="A26" s="330"/>
      <c r="B26" s="327"/>
      <c r="C26" s="366"/>
      <c r="D26" s="308"/>
      <c r="E26" s="498"/>
      <c r="F26" s="308"/>
      <c r="G26" s="399"/>
      <c r="H26" s="399"/>
      <c r="I26" s="399"/>
    </row>
    <row r="27" spans="1:9" ht="18.75" hidden="1" x14ac:dyDescent="0.3">
      <c r="A27" s="330"/>
      <c r="B27" s="327"/>
      <c r="C27" s="366"/>
      <c r="D27" s="308"/>
      <c r="E27" s="498"/>
      <c r="F27" s="308"/>
      <c r="G27" s="399"/>
      <c r="H27" s="399"/>
      <c r="I27" s="399"/>
    </row>
    <row r="28" spans="1:9" ht="18.75" x14ac:dyDescent="0.3">
      <c r="A28" s="576">
        <v>5</v>
      </c>
      <c r="B28" s="577" t="s">
        <v>375</v>
      </c>
      <c r="C28" s="578" t="s">
        <v>305</v>
      </c>
      <c r="D28" s="579">
        <f>SUM(D29:D34)</f>
        <v>0</v>
      </c>
      <c r="E28" s="615" t="s">
        <v>305</v>
      </c>
      <c r="F28" s="579">
        <f>SUM(F29:F34)</f>
        <v>0</v>
      </c>
      <c r="G28" s="399"/>
      <c r="H28" s="399"/>
      <c r="I28" s="399"/>
    </row>
    <row r="29" spans="1:9" ht="18.75" hidden="1" x14ac:dyDescent="0.3">
      <c r="A29" s="367"/>
      <c r="B29" s="368" t="s">
        <v>199</v>
      </c>
      <c r="C29" s="366"/>
      <c r="D29" s="308"/>
      <c r="E29" s="495"/>
      <c r="F29" s="308"/>
      <c r="G29" s="399"/>
      <c r="H29" s="399"/>
      <c r="I29" s="399"/>
    </row>
    <row r="30" spans="1:9" ht="18.75" hidden="1" x14ac:dyDescent="0.3">
      <c r="A30" s="330"/>
      <c r="B30" s="307"/>
      <c r="C30" s="366"/>
      <c r="D30" s="308"/>
      <c r="E30" s="495"/>
      <c r="F30" s="308"/>
      <c r="G30" s="399"/>
      <c r="H30" s="399"/>
      <c r="I30" s="399"/>
    </row>
    <row r="31" spans="1:9" ht="18.75" hidden="1" x14ac:dyDescent="0.3">
      <c r="A31" s="330"/>
      <c r="B31" s="307"/>
      <c r="C31" s="366"/>
      <c r="D31" s="308"/>
      <c r="E31" s="495"/>
      <c r="F31" s="308"/>
      <c r="G31" s="399"/>
      <c r="H31" s="399"/>
      <c r="I31" s="399"/>
    </row>
    <row r="32" spans="1:9" ht="18.75" hidden="1" x14ac:dyDescent="0.3">
      <c r="A32" s="330"/>
      <c r="B32" s="327"/>
      <c r="C32" s="366"/>
      <c r="D32" s="308"/>
      <c r="E32" s="495"/>
      <c r="F32" s="369"/>
      <c r="G32" s="399"/>
      <c r="H32" s="399"/>
      <c r="I32" s="399"/>
    </row>
    <row r="33" spans="1:9" ht="18.75" hidden="1" x14ac:dyDescent="0.3">
      <c r="A33" s="330"/>
      <c r="B33" s="307"/>
      <c r="C33" s="366"/>
      <c r="D33" s="308"/>
      <c r="E33" s="495"/>
      <c r="F33" s="308"/>
      <c r="G33" s="399"/>
      <c r="H33" s="399"/>
      <c r="I33" s="399"/>
    </row>
    <row r="34" spans="1:9" ht="18.75" x14ac:dyDescent="0.3">
      <c r="A34" s="330"/>
      <c r="B34" s="307"/>
      <c r="C34" s="366"/>
      <c r="D34" s="308"/>
      <c r="E34" s="495"/>
      <c r="F34" s="308"/>
      <c r="G34" s="399"/>
      <c r="H34" s="399"/>
      <c r="I34" s="399"/>
    </row>
    <row r="35" spans="1:9" s="123" customFormat="1" ht="18.75" x14ac:dyDescent="0.3">
      <c r="A35" s="487"/>
      <c r="B35" s="488" t="s">
        <v>295</v>
      </c>
      <c r="C35" s="489" t="s">
        <v>305</v>
      </c>
      <c r="D35" s="490">
        <f>D24+D20+D16+D12+D28</f>
        <v>0</v>
      </c>
      <c r="E35" s="497" t="s">
        <v>10</v>
      </c>
      <c r="F35" s="490">
        <f>F24+F20+F16+F12+F28</f>
        <v>24000</v>
      </c>
      <c r="G35" s="400"/>
      <c r="H35" s="400"/>
      <c r="I35" s="400"/>
    </row>
    <row r="36" spans="1:9" x14ac:dyDescent="0.25">
      <c r="G36" s="399"/>
      <c r="H36" s="399"/>
      <c r="I36" s="399"/>
    </row>
    <row r="37" spans="1:9" x14ac:dyDescent="0.25">
      <c r="G37" s="399"/>
      <c r="H37" s="399"/>
      <c r="I37" s="399"/>
    </row>
    <row r="38" spans="1:9" x14ac:dyDescent="0.25">
      <c r="G38" s="399"/>
      <c r="H38" s="399"/>
      <c r="I38" s="399"/>
    </row>
    <row r="39" spans="1:9" s="845" customFormat="1" ht="23.25" customHeight="1" x14ac:dyDescent="0.25">
      <c r="A39" s="843" t="s">
        <v>762</v>
      </c>
      <c r="D39" s="844"/>
      <c r="F39" s="864" t="s">
        <v>1101</v>
      </c>
    </row>
    <row r="40" spans="1:9" s="297" customFormat="1" ht="12.75" x14ac:dyDescent="0.25">
      <c r="D40" s="847" t="s">
        <v>131</v>
      </c>
      <c r="F40" s="847" t="s">
        <v>132</v>
      </c>
    </row>
    <row r="41" spans="1:9" s="41" customFormat="1" ht="15.75" x14ac:dyDescent="0.25"/>
    <row r="42" spans="1:9" s="845" customFormat="1" ht="23.25" customHeight="1" x14ac:dyDescent="0.25">
      <c r="A42" s="843" t="s">
        <v>133</v>
      </c>
      <c r="D42" s="844"/>
      <c r="F42" s="869" t="s">
        <v>1104</v>
      </c>
    </row>
    <row r="43" spans="1:9" s="297" customFormat="1" ht="12.75" x14ac:dyDescent="0.25">
      <c r="D43" s="847" t="s">
        <v>131</v>
      </c>
      <c r="F43" s="84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92"/>
  <sheetViews>
    <sheetView view="pageBreakPreview" topLeftCell="A2" zoomScale="70" zoomScaleSheetLayoutView="70" workbookViewId="0">
      <selection activeCell="H16" sqref="H16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15.5703125" style="141" customWidth="1"/>
    <col min="8" max="8" width="12.7109375" style="141" customWidth="1"/>
    <col min="9" max="9" width="13.5703125" style="142" customWidth="1"/>
    <col min="10" max="10" width="17.28515625" style="142" customWidth="1"/>
    <col min="11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400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401"/>
      <c r="L4" s="402"/>
      <c r="M4" s="402"/>
    </row>
    <row r="5" spans="1:13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403"/>
      <c r="L5" s="403"/>
      <c r="M5" s="403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279"/>
      <c r="K6" s="404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404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</row>
    <row r="11" spans="1:13" ht="93.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858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SUM(D15:D16)</f>
        <v>0</v>
      </c>
      <c r="E13" s="468" t="s">
        <v>305</v>
      </c>
      <c r="F13" s="490">
        <f>SUM(F14:F16)</f>
        <v>12000</v>
      </c>
      <c r="G13" s="804"/>
      <c r="H13" s="310"/>
      <c r="I13" s="310"/>
      <c r="J13" s="310"/>
      <c r="K13" s="400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804"/>
      <c r="H14" s="310"/>
      <c r="I14" s="310">
        <f>F14-H14</f>
        <v>0</v>
      </c>
      <c r="J14" s="310">
        <f>F14-G14</f>
        <v>0</v>
      </c>
    </row>
    <row r="15" spans="1:13" s="399" customFormat="1" x14ac:dyDescent="0.3">
      <c r="A15" s="330"/>
      <c r="B15" s="320" t="s">
        <v>474</v>
      </c>
      <c r="C15" s="366"/>
      <c r="D15" s="308"/>
      <c r="E15" s="495"/>
      <c r="F15" s="369">
        <f>24000-12000</f>
        <v>12000</v>
      </c>
      <c r="G15" s="804">
        <v>12000</v>
      </c>
      <c r="H15" s="310">
        <f>1000+1000+1000+1000+1000+1000+1000+1000+1000</f>
        <v>9000</v>
      </c>
      <c r="I15" s="310">
        <f>F15-H15</f>
        <v>3000</v>
      </c>
      <c r="J15" s="310">
        <f>F15-G15</f>
        <v>0</v>
      </c>
      <c r="K15" s="1042">
        <v>7000</v>
      </c>
    </row>
    <row r="16" spans="1:13" x14ac:dyDescent="0.3">
      <c r="A16" s="330"/>
      <c r="B16" s="307"/>
      <c r="C16" s="366"/>
      <c r="D16" s="308"/>
      <c r="E16" s="495"/>
      <c r="F16" s="308"/>
      <c r="G16" s="804"/>
      <c r="H16" s="310"/>
      <c r="I16" s="310">
        <f>F16-H16</f>
        <v>0</v>
      </c>
      <c r="J16" s="310">
        <f>F16-G16</f>
        <v>0</v>
      </c>
    </row>
    <row r="17" spans="1:10" hidden="1" x14ac:dyDescent="0.3">
      <c r="A17" s="576">
        <v>2</v>
      </c>
      <c r="B17" s="577" t="s">
        <v>371</v>
      </c>
      <c r="C17" s="578" t="s">
        <v>305</v>
      </c>
      <c r="D17" s="616">
        <f>SUM(D19:D20)</f>
        <v>0</v>
      </c>
      <c r="E17" s="617" t="s">
        <v>305</v>
      </c>
      <c r="F17" s="616">
        <f>SUM(F18:F20)</f>
        <v>0</v>
      </c>
      <c r="G17" s="804"/>
      <c r="H17" s="310"/>
      <c r="I17" s="310"/>
      <c r="J17" s="310"/>
    </row>
    <row r="18" spans="1:10" hidden="1" x14ac:dyDescent="0.3">
      <c r="A18" s="330"/>
      <c r="B18" s="307" t="s">
        <v>199</v>
      </c>
      <c r="C18" s="366"/>
      <c r="D18" s="308"/>
      <c r="E18" s="498"/>
      <c r="F18" s="308"/>
      <c r="G18" s="804"/>
      <c r="H18" s="310"/>
      <c r="I18" s="310">
        <f>F18-H18</f>
        <v>0</v>
      </c>
      <c r="J18" s="310">
        <f>F18-G18</f>
        <v>0</v>
      </c>
    </row>
    <row r="19" spans="1:10" ht="21" hidden="1" customHeight="1" x14ac:dyDescent="0.3">
      <c r="A19" s="330"/>
      <c r="B19" s="307"/>
      <c r="C19" s="366"/>
      <c r="D19" s="308" t="s">
        <v>372</v>
      </c>
      <c r="E19" s="498"/>
      <c r="F19" s="308"/>
      <c r="G19" s="804"/>
      <c r="H19" s="310"/>
      <c r="I19" s="310">
        <f>F19-H19</f>
        <v>0</v>
      </c>
      <c r="J19" s="310">
        <f>F19-G19</f>
        <v>0</v>
      </c>
    </row>
    <row r="20" spans="1:10" hidden="1" x14ac:dyDescent="0.3">
      <c r="A20" s="330"/>
      <c r="B20" s="307"/>
      <c r="C20" s="366"/>
      <c r="D20" s="308"/>
      <c r="E20" s="498"/>
      <c r="F20" s="308"/>
      <c r="G20" s="804"/>
      <c r="H20" s="310"/>
      <c r="I20" s="310">
        <f>F20-H20</f>
        <v>0</v>
      </c>
      <c r="J20" s="310">
        <f>F20-G20</f>
        <v>0</v>
      </c>
    </row>
    <row r="21" spans="1:10" hidden="1" x14ac:dyDescent="0.3">
      <c r="A21" s="576">
        <v>3</v>
      </c>
      <c r="B21" s="577" t="s">
        <v>373</v>
      </c>
      <c r="C21" s="578" t="s">
        <v>305</v>
      </c>
      <c r="D21" s="579">
        <f>SUM(D23:D28)</f>
        <v>0</v>
      </c>
      <c r="E21" s="615" t="s">
        <v>305</v>
      </c>
      <c r="F21" s="579">
        <f>SUM(F22:F24)</f>
        <v>0</v>
      </c>
      <c r="G21" s="804"/>
      <c r="H21" s="310"/>
      <c r="I21" s="310"/>
      <c r="J21" s="310"/>
    </row>
    <row r="22" spans="1:10" hidden="1" x14ac:dyDescent="0.3">
      <c r="A22" s="330"/>
      <c r="B22" s="307" t="s">
        <v>199</v>
      </c>
      <c r="C22" s="366"/>
      <c r="D22" s="308"/>
      <c r="E22" s="498"/>
      <c r="F22" s="308"/>
      <c r="G22" s="804"/>
      <c r="H22" s="310"/>
      <c r="I22" s="310">
        <f>F22-H22</f>
        <v>0</v>
      </c>
      <c r="J22" s="310">
        <f>F22-G22</f>
        <v>0</v>
      </c>
    </row>
    <row r="23" spans="1:10" ht="23.45" hidden="1" customHeight="1" x14ac:dyDescent="0.3">
      <c r="A23" s="330"/>
      <c r="B23" s="327"/>
      <c r="C23" s="366"/>
      <c r="D23" s="308"/>
      <c r="E23" s="498"/>
      <c r="F23" s="308"/>
      <c r="G23" s="804"/>
      <c r="H23" s="310"/>
      <c r="I23" s="310">
        <f>F23-H23</f>
        <v>0</v>
      </c>
      <c r="J23" s="310">
        <f>F23-G23</f>
        <v>0</v>
      </c>
    </row>
    <row r="24" spans="1:10" ht="24" hidden="1" customHeight="1" x14ac:dyDescent="0.3">
      <c r="A24" s="330"/>
      <c r="B24" s="332"/>
      <c r="C24" s="366"/>
      <c r="D24" s="308"/>
      <c r="E24" s="498"/>
      <c r="F24" s="308"/>
      <c r="G24" s="804"/>
      <c r="H24" s="310"/>
      <c r="I24" s="310">
        <f>F24-H24</f>
        <v>0</v>
      </c>
      <c r="J24" s="310">
        <f>F24-G24</f>
        <v>0</v>
      </c>
    </row>
    <row r="25" spans="1:10" ht="20.25" hidden="1" customHeight="1" x14ac:dyDescent="0.3">
      <c r="A25" s="576">
        <v>4</v>
      </c>
      <c r="B25" s="577" t="s">
        <v>374</v>
      </c>
      <c r="C25" s="578" t="s">
        <v>305</v>
      </c>
      <c r="D25" s="579">
        <f>SUM(D28:D28)</f>
        <v>0</v>
      </c>
      <c r="E25" s="615" t="s">
        <v>305</v>
      </c>
      <c r="F25" s="579">
        <f>SUM(F26:F28)</f>
        <v>0</v>
      </c>
      <c r="G25" s="804"/>
      <c r="H25" s="310"/>
      <c r="I25" s="310"/>
      <c r="J25" s="310"/>
    </row>
    <row r="26" spans="1:10" hidden="1" x14ac:dyDescent="0.3">
      <c r="A26" s="330"/>
      <c r="B26" s="327" t="s">
        <v>199</v>
      </c>
      <c r="C26" s="366"/>
      <c r="D26" s="308"/>
      <c r="E26" s="498"/>
      <c r="F26" s="308"/>
      <c r="G26" s="804"/>
      <c r="H26" s="310"/>
      <c r="I26" s="310">
        <f>F26-H26</f>
        <v>0</v>
      </c>
      <c r="J26" s="310">
        <f>F26-G26</f>
        <v>0</v>
      </c>
    </row>
    <row r="27" spans="1:10" hidden="1" x14ac:dyDescent="0.3">
      <c r="A27" s="330"/>
      <c r="B27" s="327"/>
      <c r="C27" s="366"/>
      <c r="D27" s="308"/>
      <c r="E27" s="498"/>
      <c r="F27" s="308"/>
      <c r="G27" s="804"/>
      <c r="H27" s="310"/>
      <c r="I27" s="310">
        <f>F27-H27</f>
        <v>0</v>
      </c>
      <c r="J27" s="310">
        <f>F27-G27</f>
        <v>0</v>
      </c>
    </row>
    <row r="28" spans="1:10" hidden="1" x14ac:dyDescent="0.3">
      <c r="A28" s="330"/>
      <c r="B28" s="327"/>
      <c r="C28" s="366"/>
      <c r="D28" s="308"/>
      <c r="E28" s="498"/>
      <c r="F28" s="308"/>
      <c r="G28" s="804"/>
      <c r="H28" s="310"/>
      <c r="I28" s="310">
        <f>F28-H28</f>
        <v>0</v>
      </c>
      <c r="J28" s="310">
        <f>F28-G28</f>
        <v>0</v>
      </c>
    </row>
    <row r="29" spans="1:10" hidden="1" x14ac:dyDescent="0.3">
      <c r="A29" s="576">
        <v>5</v>
      </c>
      <c r="B29" s="577" t="s">
        <v>375</v>
      </c>
      <c r="C29" s="578" t="s">
        <v>305</v>
      </c>
      <c r="D29" s="579">
        <f>SUM(D30:D33)</f>
        <v>0</v>
      </c>
      <c r="E29" s="615" t="s">
        <v>305</v>
      </c>
      <c r="F29" s="579">
        <f>SUM(F30:F33)</f>
        <v>0</v>
      </c>
      <c r="G29" s="804"/>
      <c r="H29" s="310"/>
      <c r="I29" s="310"/>
      <c r="J29" s="310"/>
    </row>
    <row r="30" spans="1:10" hidden="1" x14ac:dyDescent="0.3">
      <c r="A30" s="367"/>
      <c r="B30" s="368" t="s">
        <v>199</v>
      </c>
      <c r="C30" s="366"/>
      <c r="D30" s="308"/>
      <c r="E30" s="495"/>
      <c r="F30" s="308"/>
      <c r="G30" s="804"/>
      <c r="H30" s="310"/>
      <c r="I30" s="310">
        <f>F30-H30</f>
        <v>0</v>
      </c>
      <c r="J30" s="310">
        <f>F30-G30</f>
        <v>0</v>
      </c>
    </row>
    <row r="31" spans="1:10" hidden="1" x14ac:dyDescent="0.3">
      <c r="A31" s="330"/>
      <c r="B31" s="327"/>
      <c r="C31" s="366"/>
      <c r="D31" s="308"/>
      <c r="E31" s="495"/>
      <c r="F31" s="369"/>
      <c r="G31" s="804"/>
      <c r="H31" s="310"/>
      <c r="I31" s="310">
        <f>F31-H31</f>
        <v>0</v>
      </c>
      <c r="J31" s="310">
        <f>F31-G31</f>
        <v>0</v>
      </c>
    </row>
    <row r="32" spans="1:10" hidden="1" x14ac:dyDescent="0.3">
      <c r="A32" s="330"/>
      <c r="B32" s="307"/>
      <c r="C32" s="366"/>
      <c r="D32" s="308"/>
      <c r="E32" s="495"/>
      <c r="F32" s="308"/>
      <c r="G32" s="804"/>
      <c r="H32" s="310"/>
      <c r="I32" s="310">
        <f>F32-H32</f>
        <v>0</v>
      </c>
      <c r="J32" s="310">
        <f>F32-G32</f>
        <v>0</v>
      </c>
    </row>
    <row r="33" spans="1:13" x14ac:dyDescent="0.3">
      <c r="A33" s="330"/>
      <c r="B33" s="307"/>
      <c r="C33" s="366"/>
      <c r="D33" s="308"/>
      <c r="E33" s="495"/>
      <c r="F33" s="308"/>
      <c r="G33" s="804"/>
      <c r="H33" s="310"/>
      <c r="I33" s="310"/>
      <c r="J33" s="310"/>
    </row>
    <row r="34" spans="1:13" s="123" customFormat="1" ht="37.5" x14ac:dyDescent="0.3">
      <c r="A34" s="487"/>
      <c r="B34" s="488" t="s">
        <v>295</v>
      </c>
      <c r="C34" s="489" t="s">
        <v>305</v>
      </c>
      <c r="D34" s="490">
        <f>D25+D21+D17+D13+D29</f>
        <v>0</v>
      </c>
      <c r="E34" s="497" t="s">
        <v>10</v>
      </c>
      <c r="F34" s="490">
        <f>F25+F21+F17+F13+F29</f>
        <v>12000</v>
      </c>
      <c r="G34" s="860" t="s">
        <v>587</v>
      </c>
      <c r="H34" s="312">
        <f>SUM(H12:H33)</f>
        <v>9000</v>
      </c>
      <c r="I34" s="312">
        <f>SUM(I12:I33)</f>
        <v>3000</v>
      </c>
      <c r="J34" s="312">
        <f>SUM(J12:J33)</f>
        <v>0</v>
      </c>
      <c r="K34" s="400"/>
      <c r="L34" s="400"/>
      <c r="M34" s="400"/>
    </row>
    <row r="35" spans="1:13" hidden="1" x14ac:dyDescent="0.3">
      <c r="A35" s="1268" t="s">
        <v>586</v>
      </c>
      <c r="B35" s="1268"/>
      <c r="C35" s="1268"/>
      <c r="D35" s="1268"/>
      <c r="E35" s="1268"/>
      <c r="F35" s="1268"/>
      <c r="G35" s="491"/>
      <c r="H35" s="492"/>
      <c r="I35" s="492"/>
      <c r="J35" s="492"/>
    </row>
    <row r="36" spans="1:13" s="123" customFormat="1" hidden="1" x14ac:dyDescent="0.3">
      <c r="A36" s="487">
        <v>1</v>
      </c>
      <c r="B36" s="488" t="s">
        <v>370</v>
      </c>
      <c r="C36" s="489" t="s">
        <v>305</v>
      </c>
      <c r="D36" s="490">
        <f>SUM(D38:D39)</f>
        <v>0</v>
      </c>
      <c r="E36" s="468" t="s">
        <v>305</v>
      </c>
      <c r="F36" s="490">
        <f>SUM(F37:F39)</f>
        <v>0</v>
      </c>
      <c r="G36" s="804"/>
      <c r="H36" s="310"/>
      <c r="I36" s="310"/>
      <c r="J36" s="310"/>
      <c r="K36" s="400"/>
      <c r="L36" s="400"/>
      <c r="M36" s="400"/>
    </row>
    <row r="37" spans="1:13" hidden="1" x14ac:dyDescent="0.3">
      <c r="A37" s="330"/>
      <c r="B37" s="307" t="s">
        <v>199</v>
      </c>
      <c r="C37" s="366"/>
      <c r="D37" s="308"/>
      <c r="E37" s="498"/>
      <c r="F37" s="308"/>
      <c r="G37" s="804"/>
      <c r="H37" s="310"/>
      <c r="I37" s="310">
        <f>F37-H37</f>
        <v>0</v>
      </c>
      <c r="J37" s="310">
        <f>F37-G37</f>
        <v>0</v>
      </c>
    </row>
    <row r="38" spans="1:13" s="399" customFormat="1" hidden="1" x14ac:dyDescent="0.3">
      <c r="A38" s="330"/>
      <c r="B38" s="320" t="s">
        <v>474</v>
      </c>
      <c r="C38" s="366"/>
      <c r="D38" s="308"/>
      <c r="E38" s="495"/>
      <c r="F38" s="308"/>
      <c r="G38" s="804"/>
      <c r="H38" s="310"/>
      <c r="I38" s="310">
        <f>F38-H38</f>
        <v>0</v>
      </c>
      <c r="J38" s="310">
        <f>F38-G38</f>
        <v>0</v>
      </c>
    </row>
    <row r="39" spans="1:13" hidden="1" x14ac:dyDescent="0.3">
      <c r="A39" s="330"/>
      <c r="B39" s="307"/>
      <c r="C39" s="366"/>
      <c r="D39" s="308"/>
      <c r="E39" s="495"/>
      <c r="F39" s="308"/>
      <c r="G39" s="804"/>
      <c r="H39" s="310"/>
      <c r="I39" s="310">
        <f>F39-H39</f>
        <v>0</v>
      </c>
      <c r="J39" s="310">
        <f>F39-G39</f>
        <v>0</v>
      </c>
    </row>
    <row r="40" spans="1:13" hidden="1" x14ac:dyDescent="0.3">
      <c r="A40" s="576">
        <v>2</v>
      </c>
      <c r="B40" s="577" t="s">
        <v>371</v>
      </c>
      <c r="C40" s="578" t="s">
        <v>305</v>
      </c>
      <c r="D40" s="579">
        <f>SUM(D42:D43)</f>
        <v>0</v>
      </c>
      <c r="E40" s="617" t="s">
        <v>305</v>
      </c>
      <c r="F40" s="579">
        <f>SUM(F41:F43)</f>
        <v>0</v>
      </c>
      <c r="G40" s="804"/>
      <c r="H40" s="310"/>
      <c r="I40" s="310"/>
      <c r="J40" s="310"/>
    </row>
    <row r="41" spans="1:13" hidden="1" x14ac:dyDescent="0.3">
      <c r="A41" s="330"/>
      <c r="B41" s="307" t="s">
        <v>199</v>
      </c>
      <c r="C41" s="366"/>
      <c r="D41" s="308"/>
      <c r="E41" s="498"/>
      <c r="F41" s="308"/>
      <c r="G41" s="804"/>
      <c r="H41" s="310"/>
      <c r="I41" s="310">
        <f>F41-H41</f>
        <v>0</v>
      </c>
      <c r="J41" s="310">
        <f>F41-G41</f>
        <v>0</v>
      </c>
    </row>
    <row r="42" spans="1:13" ht="21" hidden="1" customHeight="1" x14ac:dyDescent="0.3">
      <c r="A42" s="330"/>
      <c r="B42" s="307"/>
      <c r="C42" s="366"/>
      <c r="D42" s="308" t="s">
        <v>372</v>
      </c>
      <c r="E42" s="498"/>
      <c r="F42" s="308"/>
      <c r="G42" s="804"/>
      <c r="H42" s="310"/>
      <c r="I42" s="310">
        <f>F42-H42</f>
        <v>0</v>
      </c>
      <c r="J42" s="310">
        <f>F42-G42</f>
        <v>0</v>
      </c>
    </row>
    <row r="43" spans="1:13" hidden="1" x14ac:dyDescent="0.3">
      <c r="A43" s="330"/>
      <c r="B43" s="307"/>
      <c r="C43" s="366"/>
      <c r="D43" s="308"/>
      <c r="E43" s="498"/>
      <c r="F43" s="308"/>
      <c r="G43" s="804"/>
      <c r="H43" s="310"/>
      <c r="I43" s="310">
        <f>F43-H43</f>
        <v>0</v>
      </c>
      <c r="J43" s="310">
        <f>F43-G43</f>
        <v>0</v>
      </c>
    </row>
    <row r="44" spans="1:13" hidden="1" x14ac:dyDescent="0.3">
      <c r="A44" s="576">
        <v>3</v>
      </c>
      <c r="B44" s="577" t="s">
        <v>373</v>
      </c>
      <c r="C44" s="578" t="s">
        <v>305</v>
      </c>
      <c r="D44" s="579">
        <f>SUM(D46:D51)</f>
        <v>0</v>
      </c>
      <c r="E44" s="615" t="s">
        <v>305</v>
      </c>
      <c r="F44" s="579">
        <f>SUM(F45:F47)</f>
        <v>0</v>
      </c>
      <c r="G44" s="804"/>
      <c r="H44" s="310"/>
      <c r="I44" s="310"/>
      <c r="J44" s="310"/>
    </row>
    <row r="45" spans="1:13" hidden="1" x14ac:dyDescent="0.3">
      <c r="A45" s="330"/>
      <c r="B45" s="307" t="s">
        <v>199</v>
      </c>
      <c r="C45" s="366"/>
      <c r="D45" s="308"/>
      <c r="E45" s="498"/>
      <c r="F45" s="308"/>
      <c r="G45" s="804"/>
      <c r="H45" s="310"/>
      <c r="I45" s="310">
        <f>F45-H45</f>
        <v>0</v>
      </c>
      <c r="J45" s="310">
        <f>F45-G45</f>
        <v>0</v>
      </c>
    </row>
    <row r="46" spans="1:13" ht="23.45" hidden="1" customHeight="1" x14ac:dyDescent="0.3">
      <c r="A46" s="330"/>
      <c r="B46" s="327"/>
      <c r="C46" s="366"/>
      <c r="D46" s="308"/>
      <c r="E46" s="498"/>
      <c r="F46" s="308"/>
      <c r="G46" s="804"/>
      <c r="H46" s="310"/>
      <c r="I46" s="310">
        <f>F46-H46</f>
        <v>0</v>
      </c>
      <c r="J46" s="310">
        <f>F46-G46</f>
        <v>0</v>
      </c>
    </row>
    <row r="47" spans="1:13" ht="24" hidden="1" customHeight="1" x14ac:dyDescent="0.3">
      <c r="A47" s="330"/>
      <c r="B47" s="332"/>
      <c r="C47" s="366"/>
      <c r="D47" s="308"/>
      <c r="E47" s="498"/>
      <c r="F47" s="308"/>
      <c r="G47" s="804"/>
      <c r="H47" s="310"/>
      <c r="I47" s="310">
        <f>F47-H47</f>
        <v>0</v>
      </c>
      <c r="J47" s="310">
        <f>F47-G47</f>
        <v>0</v>
      </c>
    </row>
    <row r="48" spans="1:13" ht="20.25" hidden="1" customHeight="1" x14ac:dyDescent="0.3">
      <c r="A48" s="576">
        <v>4</v>
      </c>
      <c r="B48" s="577" t="s">
        <v>374</v>
      </c>
      <c r="C48" s="578" t="s">
        <v>305</v>
      </c>
      <c r="D48" s="579">
        <f>SUM(D51:D51)</f>
        <v>0</v>
      </c>
      <c r="E48" s="615" t="s">
        <v>305</v>
      </c>
      <c r="F48" s="579">
        <f>SUM(F49:F51)</f>
        <v>0</v>
      </c>
      <c r="G48" s="804"/>
      <c r="H48" s="310"/>
      <c r="I48" s="310"/>
      <c r="J48" s="310"/>
    </row>
    <row r="49" spans="1:13" hidden="1" x14ac:dyDescent="0.3">
      <c r="A49" s="330"/>
      <c r="B49" s="327" t="s">
        <v>199</v>
      </c>
      <c r="C49" s="366"/>
      <c r="D49" s="308"/>
      <c r="E49" s="498"/>
      <c r="F49" s="308"/>
      <c r="G49" s="804"/>
      <c r="H49" s="310"/>
      <c r="I49" s="310">
        <f>F49-H49</f>
        <v>0</v>
      </c>
      <c r="J49" s="310">
        <f>F49-G49</f>
        <v>0</v>
      </c>
    </row>
    <row r="50" spans="1:13" hidden="1" x14ac:dyDescent="0.3">
      <c r="A50" s="330"/>
      <c r="B50" s="327"/>
      <c r="C50" s="366"/>
      <c r="D50" s="308"/>
      <c r="E50" s="498"/>
      <c r="F50" s="308"/>
      <c r="G50" s="804"/>
      <c r="H50" s="310"/>
      <c r="I50" s="310">
        <f>F50-H50</f>
        <v>0</v>
      </c>
      <c r="J50" s="310">
        <f>F50-G50</f>
        <v>0</v>
      </c>
    </row>
    <row r="51" spans="1:13" hidden="1" x14ac:dyDescent="0.3">
      <c r="A51" s="330"/>
      <c r="B51" s="327"/>
      <c r="C51" s="366"/>
      <c r="D51" s="308"/>
      <c r="E51" s="498"/>
      <c r="F51" s="308"/>
      <c r="G51" s="804"/>
      <c r="H51" s="310"/>
      <c r="I51" s="310">
        <f>F51-H51</f>
        <v>0</v>
      </c>
      <c r="J51" s="310">
        <f>F51-G51</f>
        <v>0</v>
      </c>
    </row>
    <row r="52" spans="1:13" hidden="1" x14ac:dyDescent="0.3">
      <c r="A52" s="576">
        <v>5</v>
      </c>
      <c r="B52" s="577" t="s">
        <v>375</v>
      </c>
      <c r="C52" s="578" t="s">
        <v>305</v>
      </c>
      <c r="D52" s="579">
        <f>SUM(D53:D56)</f>
        <v>0</v>
      </c>
      <c r="E52" s="615" t="s">
        <v>305</v>
      </c>
      <c r="F52" s="579">
        <f>SUM(F53:F56)</f>
        <v>0</v>
      </c>
      <c r="G52" s="804"/>
      <c r="H52" s="310"/>
      <c r="I52" s="310"/>
      <c r="J52" s="310"/>
    </row>
    <row r="53" spans="1:13" hidden="1" x14ac:dyDescent="0.3">
      <c r="A53" s="367"/>
      <c r="B53" s="368" t="s">
        <v>199</v>
      </c>
      <c r="C53" s="366"/>
      <c r="D53" s="308"/>
      <c r="E53" s="495"/>
      <c r="F53" s="308"/>
      <c r="G53" s="804"/>
      <c r="H53" s="310"/>
      <c r="I53" s="310">
        <f>F53-H53</f>
        <v>0</v>
      </c>
      <c r="J53" s="310">
        <f>F53-G53</f>
        <v>0</v>
      </c>
    </row>
    <row r="54" spans="1:13" hidden="1" x14ac:dyDescent="0.3">
      <c r="A54" s="330"/>
      <c r="B54" s="327"/>
      <c r="C54" s="366"/>
      <c r="D54" s="308"/>
      <c r="E54" s="495"/>
      <c r="F54" s="369"/>
      <c r="G54" s="804"/>
      <c r="H54" s="310"/>
      <c r="I54" s="310">
        <f>F54-H54</f>
        <v>0</v>
      </c>
      <c r="J54" s="310">
        <f>F54-G54</f>
        <v>0</v>
      </c>
    </row>
    <row r="55" spans="1:13" hidden="1" x14ac:dyDescent="0.3">
      <c r="A55" s="330"/>
      <c r="B55" s="307"/>
      <c r="C55" s="366"/>
      <c r="D55" s="308"/>
      <c r="E55" s="495"/>
      <c r="F55" s="308"/>
      <c r="G55" s="804"/>
      <c r="H55" s="310"/>
      <c r="I55" s="310">
        <f>F55-H55</f>
        <v>0</v>
      </c>
      <c r="J55" s="310">
        <f>F55-G55</f>
        <v>0</v>
      </c>
    </row>
    <row r="56" spans="1:13" hidden="1" x14ac:dyDescent="0.3">
      <c r="A56" s="330"/>
      <c r="B56" s="307"/>
      <c r="C56" s="366"/>
      <c r="D56" s="308"/>
      <c r="E56" s="495"/>
      <c r="F56" s="308"/>
      <c r="G56" s="804"/>
      <c r="H56" s="310"/>
      <c r="I56" s="310"/>
      <c r="J56" s="310"/>
    </row>
    <row r="57" spans="1:13" s="123" customFormat="1" ht="37.5" hidden="1" x14ac:dyDescent="0.3">
      <c r="A57" s="487"/>
      <c r="B57" s="488" t="s">
        <v>295</v>
      </c>
      <c r="C57" s="489" t="s">
        <v>305</v>
      </c>
      <c r="D57" s="490">
        <f>D48+D44+D40+D36+D52</f>
        <v>0</v>
      </c>
      <c r="E57" s="497" t="s">
        <v>10</v>
      </c>
      <c r="F57" s="490">
        <f>F48+F44+F40+F36+F52</f>
        <v>0</v>
      </c>
      <c r="G57" s="860" t="s">
        <v>588</v>
      </c>
      <c r="H57" s="312">
        <f>SUM(H35:H56)</f>
        <v>0</v>
      </c>
      <c r="I57" s="312">
        <f>SUM(I35:I56)</f>
        <v>0</v>
      </c>
      <c r="J57" s="312">
        <f>SUM(J35:J56)</f>
        <v>0</v>
      </c>
      <c r="K57" s="400"/>
      <c r="L57" s="400"/>
      <c r="M57" s="400"/>
    </row>
    <row r="58" spans="1:13" hidden="1" x14ac:dyDescent="0.3">
      <c r="A58" s="1268" t="s">
        <v>513</v>
      </c>
      <c r="B58" s="1268"/>
      <c r="C58" s="1268"/>
      <c r="D58" s="1268"/>
      <c r="E58" s="1268"/>
      <c r="F58" s="1268"/>
      <c r="G58" s="491"/>
      <c r="H58" s="492"/>
      <c r="I58" s="492"/>
      <c r="J58" s="492"/>
    </row>
    <row r="59" spans="1:13" s="123" customFormat="1" hidden="1" x14ac:dyDescent="0.3">
      <c r="A59" s="487">
        <v>1</v>
      </c>
      <c r="B59" s="488" t="s">
        <v>370</v>
      </c>
      <c r="C59" s="489" t="s">
        <v>305</v>
      </c>
      <c r="D59" s="490">
        <f>SUM(D61:D62)</f>
        <v>0</v>
      </c>
      <c r="E59" s="468" t="s">
        <v>305</v>
      </c>
      <c r="F59" s="490">
        <f>SUM(F60:F62)</f>
        <v>0</v>
      </c>
      <c r="G59" s="356"/>
      <c r="H59" s="310"/>
      <c r="I59" s="310"/>
      <c r="J59" s="310"/>
      <c r="K59" s="400"/>
      <c r="L59" s="400"/>
      <c r="M59" s="400"/>
    </row>
    <row r="60" spans="1:13" hidden="1" x14ac:dyDescent="0.3">
      <c r="A60" s="330"/>
      <c r="B60" s="307" t="s">
        <v>199</v>
      </c>
      <c r="C60" s="366"/>
      <c r="D60" s="308"/>
      <c r="E60" s="498"/>
      <c r="F60" s="308"/>
      <c r="G60" s="356"/>
      <c r="H60" s="310"/>
      <c r="I60" s="310">
        <f>F60-H60</f>
        <v>0</v>
      </c>
      <c r="J60" s="310">
        <f>F60-G60</f>
        <v>0</v>
      </c>
    </row>
    <row r="61" spans="1:13" hidden="1" x14ac:dyDescent="0.3">
      <c r="A61" s="330"/>
      <c r="B61" s="320" t="s">
        <v>474</v>
      </c>
      <c r="C61" s="366"/>
      <c r="D61" s="308"/>
      <c r="E61" s="495"/>
      <c r="F61" s="308"/>
      <c r="G61" s="859"/>
      <c r="H61" s="310"/>
      <c r="I61" s="310">
        <f>F61-H61</f>
        <v>0</v>
      </c>
      <c r="J61" s="310">
        <f>F61-G61</f>
        <v>0</v>
      </c>
    </row>
    <row r="62" spans="1:13" hidden="1" x14ac:dyDescent="0.3">
      <c r="A62" s="330"/>
      <c r="B62" s="307"/>
      <c r="C62" s="366"/>
      <c r="D62" s="308"/>
      <c r="E62" s="495"/>
      <c r="F62" s="308"/>
      <c r="G62" s="804"/>
      <c r="H62" s="310"/>
      <c r="I62" s="310">
        <f>F62-H62</f>
        <v>0</v>
      </c>
      <c r="J62" s="310">
        <f>F62-G62</f>
        <v>0</v>
      </c>
    </row>
    <row r="63" spans="1:13" hidden="1" x14ac:dyDescent="0.3">
      <c r="A63" s="576">
        <v>2</v>
      </c>
      <c r="B63" s="577" t="s">
        <v>371</v>
      </c>
      <c r="C63" s="578" t="s">
        <v>305</v>
      </c>
      <c r="D63" s="579">
        <f>SUM(D65:D66)</f>
        <v>0</v>
      </c>
      <c r="E63" s="617" t="s">
        <v>305</v>
      </c>
      <c r="F63" s="579">
        <f>SUM(F64:F66)</f>
        <v>0</v>
      </c>
      <c r="G63" s="804"/>
      <c r="H63" s="310"/>
      <c r="I63" s="310"/>
      <c r="J63" s="310"/>
    </row>
    <row r="64" spans="1:13" hidden="1" x14ac:dyDescent="0.3">
      <c r="A64" s="330"/>
      <c r="B64" s="307" t="s">
        <v>199</v>
      </c>
      <c r="C64" s="366"/>
      <c r="D64" s="308"/>
      <c r="E64" s="498"/>
      <c r="F64" s="308"/>
      <c r="G64" s="804"/>
      <c r="H64" s="310"/>
      <c r="I64" s="310">
        <f>F64-H64</f>
        <v>0</v>
      </c>
      <c r="J64" s="310">
        <f>F64-G64</f>
        <v>0</v>
      </c>
    </row>
    <row r="65" spans="1:10" ht="21" hidden="1" customHeight="1" x14ac:dyDescent="0.3">
      <c r="A65" s="330"/>
      <c r="B65" s="307"/>
      <c r="C65" s="366"/>
      <c r="D65" s="308" t="s">
        <v>372</v>
      </c>
      <c r="E65" s="498"/>
      <c r="F65" s="308"/>
      <c r="G65" s="804"/>
      <c r="H65" s="310"/>
      <c r="I65" s="310">
        <f>F65-H65</f>
        <v>0</v>
      </c>
      <c r="J65" s="310">
        <f>F65-G65</f>
        <v>0</v>
      </c>
    </row>
    <row r="66" spans="1:10" hidden="1" x14ac:dyDescent="0.3">
      <c r="A66" s="330"/>
      <c r="B66" s="307"/>
      <c r="C66" s="366"/>
      <c r="D66" s="308"/>
      <c r="E66" s="498"/>
      <c r="F66" s="308"/>
      <c r="G66" s="804"/>
      <c r="H66" s="310"/>
      <c r="I66" s="310">
        <f>F66-H66</f>
        <v>0</v>
      </c>
      <c r="J66" s="310">
        <f>F66-G66</f>
        <v>0</v>
      </c>
    </row>
    <row r="67" spans="1:10" hidden="1" x14ac:dyDescent="0.3">
      <c r="A67" s="576">
        <v>3</v>
      </c>
      <c r="B67" s="577" t="s">
        <v>373</v>
      </c>
      <c r="C67" s="578" t="s">
        <v>305</v>
      </c>
      <c r="D67" s="579">
        <f>SUM(D69:D74)</f>
        <v>0</v>
      </c>
      <c r="E67" s="615" t="s">
        <v>305</v>
      </c>
      <c r="F67" s="579">
        <f>SUM(F68:F70)</f>
        <v>0</v>
      </c>
      <c r="G67" s="804"/>
      <c r="H67" s="310"/>
      <c r="I67" s="310"/>
      <c r="J67" s="310"/>
    </row>
    <row r="68" spans="1:10" hidden="1" x14ac:dyDescent="0.3">
      <c r="A68" s="330"/>
      <c r="B68" s="307" t="s">
        <v>199</v>
      </c>
      <c r="C68" s="366"/>
      <c r="D68" s="308"/>
      <c r="E68" s="498"/>
      <c r="F68" s="308"/>
      <c r="G68" s="804"/>
      <c r="H68" s="310"/>
      <c r="I68" s="310">
        <f>F68-H68</f>
        <v>0</v>
      </c>
      <c r="J68" s="310">
        <f>F68-G68</f>
        <v>0</v>
      </c>
    </row>
    <row r="69" spans="1:10" ht="23.45" hidden="1" customHeight="1" x14ac:dyDescent="0.3">
      <c r="A69" s="330"/>
      <c r="B69" s="327"/>
      <c r="C69" s="366"/>
      <c r="D69" s="308"/>
      <c r="E69" s="498"/>
      <c r="F69" s="308"/>
      <c r="G69" s="804"/>
      <c r="H69" s="310"/>
      <c r="I69" s="310">
        <f>F69-H69</f>
        <v>0</v>
      </c>
      <c r="J69" s="310">
        <f>F69-G69</f>
        <v>0</v>
      </c>
    </row>
    <row r="70" spans="1:10" ht="24" hidden="1" customHeight="1" x14ac:dyDescent="0.3">
      <c r="A70" s="330"/>
      <c r="B70" s="332"/>
      <c r="C70" s="366"/>
      <c r="D70" s="308"/>
      <c r="E70" s="498"/>
      <c r="F70" s="308"/>
      <c r="G70" s="804"/>
      <c r="H70" s="310"/>
      <c r="I70" s="310">
        <f>F70-H70</f>
        <v>0</v>
      </c>
      <c r="J70" s="310">
        <f>F70-G70</f>
        <v>0</v>
      </c>
    </row>
    <row r="71" spans="1:10" ht="20.25" hidden="1" customHeight="1" x14ac:dyDescent="0.3">
      <c r="A71" s="576">
        <v>4</v>
      </c>
      <c r="B71" s="577" t="s">
        <v>374</v>
      </c>
      <c r="C71" s="578" t="s">
        <v>305</v>
      </c>
      <c r="D71" s="579">
        <f>SUM(D74:D74)</f>
        <v>0</v>
      </c>
      <c r="E71" s="615" t="s">
        <v>305</v>
      </c>
      <c r="F71" s="579">
        <f>SUM(F72:F74)</f>
        <v>0</v>
      </c>
      <c r="G71" s="804"/>
      <c r="H71" s="310"/>
      <c r="I71" s="310"/>
      <c r="J71" s="310"/>
    </row>
    <row r="72" spans="1:10" hidden="1" x14ac:dyDescent="0.3">
      <c r="A72" s="330"/>
      <c r="B72" s="327" t="s">
        <v>199</v>
      </c>
      <c r="C72" s="366"/>
      <c r="D72" s="308"/>
      <c r="E72" s="498"/>
      <c r="F72" s="308"/>
      <c r="G72" s="804"/>
      <c r="H72" s="310"/>
      <c r="I72" s="310">
        <f>F72-H72</f>
        <v>0</v>
      </c>
      <c r="J72" s="310">
        <f>F72-G72</f>
        <v>0</v>
      </c>
    </row>
    <row r="73" spans="1:10" hidden="1" x14ac:dyDescent="0.3">
      <c r="A73" s="330"/>
      <c r="B73" s="327"/>
      <c r="C73" s="366"/>
      <c r="D73" s="308"/>
      <c r="E73" s="498"/>
      <c r="F73" s="308"/>
      <c r="G73" s="804"/>
      <c r="H73" s="310"/>
      <c r="I73" s="310">
        <f>F73-H73</f>
        <v>0</v>
      </c>
      <c r="J73" s="310">
        <f>F73-G73</f>
        <v>0</v>
      </c>
    </row>
    <row r="74" spans="1:10" hidden="1" x14ac:dyDescent="0.3">
      <c r="A74" s="330"/>
      <c r="B74" s="327"/>
      <c r="C74" s="366"/>
      <c r="D74" s="308"/>
      <c r="E74" s="498"/>
      <c r="F74" s="308"/>
      <c r="G74" s="804"/>
      <c r="H74" s="310"/>
      <c r="I74" s="310">
        <f>F74-H74</f>
        <v>0</v>
      </c>
      <c r="J74" s="310">
        <f>F74-G74</f>
        <v>0</v>
      </c>
    </row>
    <row r="75" spans="1:10" hidden="1" x14ac:dyDescent="0.3">
      <c r="A75" s="576">
        <v>5</v>
      </c>
      <c r="B75" s="577" t="s">
        <v>375</v>
      </c>
      <c r="C75" s="578" t="s">
        <v>305</v>
      </c>
      <c r="D75" s="579">
        <f>SUM(D76:D80)</f>
        <v>0</v>
      </c>
      <c r="E75" s="615" t="s">
        <v>305</v>
      </c>
      <c r="F75" s="579">
        <f>SUM(F76:F80)</f>
        <v>0</v>
      </c>
      <c r="G75" s="804"/>
      <c r="H75" s="310"/>
      <c r="I75" s="310"/>
      <c r="J75" s="310"/>
    </row>
    <row r="76" spans="1:10" hidden="1" x14ac:dyDescent="0.3">
      <c r="A76" s="367"/>
      <c r="B76" s="368" t="s">
        <v>199</v>
      </c>
      <c r="C76" s="366"/>
      <c r="D76" s="308"/>
      <c r="E76" s="495"/>
      <c r="F76" s="308"/>
      <c r="G76" s="804"/>
      <c r="H76" s="310"/>
      <c r="I76" s="310">
        <f>F76-H76</f>
        <v>0</v>
      </c>
      <c r="J76" s="310">
        <f>F76-G76</f>
        <v>0</v>
      </c>
    </row>
    <row r="77" spans="1:10" s="399" customFormat="1" hidden="1" x14ac:dyDescent="0.3">
      <c r="A77" s="330"/>
      <c r="B77" s="307"/>
      <c r="C77" s="366"/>
      <c r="D77" s="308"/>
      <c r="E77" s="495"/>
      <c r="F77" s="308"/>
      <c r="G77" s="804"/>
      <c r="H77" s="310"/>
      <c r="I77" s="310">
        <f>F77-H77</f>
        <v>0</v>
      </c>
      <c r="J77" s="310">
        <f>F77-G77</f>
        <v>0</v>
      </c>
    </row>
    <row r="78" spans="1:10" s="399" customFormat="1" hidden="1" x14ac:dyDescent="0.3">
      <c r="A78" s="330"/>
      <c r="B78" s="327"/>
      <c r="C78" s="366"/>
      <c r="D78" s="308"/>
      <c r="E78" s="495"/>
      <c r="F78" s="369"/>
      <c r="G78" s="804"/>
      <c r="H78" s="310"/>
      <c r="I78" s="310">
        <f>F78-H78</f>
        <v>0</v>
      </c>
      <c r="J78" s="310">
        <f>F78-G78</f>
        <v>0</v>
      </c>
    </row>
    <row r="79" spans="1:10" s="399" customFormat="1" hidden="1" x14ac:dyDescent="0.3">
      <c r="A79" s="330"/>
      <c r="B79" s="307"/>
      <c r="C79" s="366"/>
      <c r="D79" s="308"/>
      <c r="E79" s="495"/>
      <c r="F79" s="308"/>
      <c r="G79" s="804"/>
      <c r="H79" s="310"/>
      <c r="I79" s="310">
        <f>F79-H79</f>
        <v>0</v>
      </c>
      <c r="J79" s="310">
        <f>F79-G79</f>
        <v>0</v>
      </c>
    </row>
    <row r="80" spans="1:10" s="399" customFormat="1" hidden="1" x14ac:dyDescent="0.3">
      <c r="A80" s="330"/>
      <c r="B80" s="307"/>
      <c r="C80" s="366"/>
      <c r="D80" s="308"/>
      <c r="E80" s="495"/>
      <c r="F80" s="308"/>
      <c r="G80" s="804"/>
      <c r="H80" s="310"/>
      <c r="I80" s="310"/>
      <c r="J80" s="310"/>
    </row>
    <row r="81" spans="1:13" s="123" customFormat="1" ht="37.5" hidden="1" x14ac:dyDescent="0.3">
      <c r="A81" s="487"/>
      <c r="B81" s="488" t="s">
        <v>295</v>
      </c>
      <c r="C81" s="489" t="s">
        <v>305</v>
      </c>
      <c r="D81" s="490">
        <f>D71+D67+D63+D59+D75</f>
        <v>0</v>
      </c>
      <c r="E81" s="497" t="s">
        <v>10</v>
      </c>
      <c r="F81" s="490">
        <f>F71+F67+F63+F59+F75</f>
        <v>0</v>
      </c>
      <c r="G81" s="860" t="s">
        <v>588</v>
      </c>
      <c r="H81" s="312">
        <f>SUM(H58:H80)</f>
        <v>0</v>
      </c>
      <c r="I81" s="312">
        <f>SUM(I58:I80)</f>
        <v>0</v>
      </c>
      <c r="J81" s="312">
        <f>SUM(J58:J80)</f>
        <v>0</v>
      </c>
      <c r="K81" s="400"/>
      <c r="L81" s="400"/>
      <c r="M81" s="400"/>
    </row>
    <row r="82" spans="1:13" x14ac:dyDescent="0.3">
      <c r="G82" s="314" t="s">
        <v>464</v>
      </c>
      <c r="H82" s="315">
        <f>H34+H57+H81</f>
        <v>9000</v>
      </c>
      <c r="I82" s="315">
        <f>I34+I57+I81</f>
        <v>3000</v>
      </c>
      <c r="J82" s="315">
        <f>J34+J57+J81</f>
        <v>0</v>
      </c>
    </row>
    <row r="85" spans="1:13" s="845" customFormat="1" ht="23.25" customHeight="1" x14ac:dyDescent="0.25">
      <c r="A85" s="1083" t="s">
        <v>762</v>
      </c>
      <c r="D85" s="844"/>
      <c r="F85" s="1084" t="s">
        <v>1131</v>
      </c>
      <c r="I85" s="296"/>
      <c r="J85" s="296"/>
    </row>
    <row r="86" spans="1:13" s="297" customFormat="1" ht="12.75" x14ac:dyDescent="0.25">
      <c r="D86" s="847" t="s">
        <v>131</v>
      </c>
      <c r="F86" s="847" t="s">
        <v>132</v>
      </c>
      <c r="I86" s="299"/>
      <c r="J86" s="299"/>
    </row>
    <row r="87" spans="1:13" s="41" customFormat="1" ht="15.75" x14ac:dyDescent="0.25">
      <c r="I87" s="300"/>
      <c r="J87" s="300"/>
    </row>
    <row r="88" spans="1:13" s="845" customFormat="1" ht="23.25" customHeight="1" x14ac:dyDescent="0.25">
      <c r="A88" s="843" t="s">
        <v>133</v>
      </c>
      <c r="D88" s="844"/>
      <c r="F88" s="869" t="s">
        <v>1104</v>
      </c>
      <c r="I88" s="296"/>
      <c r="J88" s="296"/>
    </row>
    <row r="89" spans="1:13" s="297" customFormat="1" ht="12.75" x14ac:dyDescent="0.25">
      <c r="D89" s="847" t="s">
        <v>131</v>
      </c>
      <c r="F89" s="847" t="s">
        <v>132</v>
      </c>
      <c r="I89" s="299"/>
      <c r="J89" s="299"/>
    </row>
    <row r="92" spans="1:13" ht="28.5" x14ac:dyDescent="0.45">
      <c r="B92" s="874" t="s">
        <v>1107</v>
      </c>
    </row>
  </sheetData>
  <mergeCells count="9">
    <mergeCell ref="A12:F12"/>
    <mergeCell ref="A35:F35"/>
    <mergeCell ref="A58:F5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41"/>
  <sheetViews>
    <sheetView view="pageBreakPreview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9" x14ac:dyDescent="0.25">
      <c r="F1" s="232" t="s">
        <v>436</v>
      </c>
    </row>
    <row r="3" spans="1:9" s="123" customFormat="1" ht="28.9" customHeight="1" x14ac:dyDescent="0.3">
      <c r="A3" s="1263" t="s">
        <v>606</v>
      </c>
      <c r="B3" s="1269"/>
      <c r="C3" s="1269"/>
      <c r="D3" s="1269"/>
      <c r="E3" s="1269"/>
      <c r="F3" s="1269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24"/>
    </row>
    <row r="9" spans="1:9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9" ht="75" customHeight="1" x14ac:dyDescent="0.25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  <c r="G10" s="399"/>
      <c r="H10" s="399"/>
      <c r="I10" s="399"/>
    </row>
    <row r="11" spans="1:9" ht="18.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399"/>
      <c r="H11" s="399"/>
      <c r="I11" s="399"/>
    </row>
    <row r="12" spans="1:9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SUM(D14:D15)</f>
        <v>0</v>
      </c>
      <c r="E12" s="468" t="s">
        <v>305</v>
      </c>
      <c r="F12" s="490">
        <f>SUM(F13:F15)</f>
        <v>24000</v>
      </c>
      <c r="G12" s="400"/>
      <c r="H12" s="400"/>
      <c r="I12" s="400"/>
    </row>
    <row r="13" spans="1:9" ht="18.75" x14ac:dyDescent="0.3">
      <c r="A13" s="330"/>
      <c r="B13" s="307" t="s">
        <v>199</v>
      </c>
      <c r="C13" s="366"/>
      <c r="D13" s="308"/>
      <c r="E13" s="498"/>
      <c r="F13" s="308"/>
      <c r="G13" s="399"/>
      <c r="H13" s="399"/>
      <c r="I13" s="399"/>
    </row>
    <row r="14" spans="1:9" ht="18.75" x14ac:dyDescent="0.3">
      <c r="A14" s="330"/>
      <c r="B14" s="320" t="s">
        <v>474</v>
      </c>
      <c r="C14" s="366"/>
      <c r="D14" s="308"/>
      <c r="E14" s="495"/>
      <c r="F14" s="308">
        <v>24000</v>
      </c>
      <c r="G14" s="399"/>
      <c r="H14" s="399"/>
      <c r="I14" s="399"/>
    </row>
    <row r="15" spans="1:9" ht="18.75" x14ac:dyDescent="0.3">
      <c r="A15" s="330"/>
      <c r="B15" s="307"/>
      <c r="C15" s="366"/>
      <c r="D15" s="308"/>
      <c r="E15" s="495"/>
      <c r="F15" s="308"/>
      <c r="G15" s="399"/>
      <c r="H15" s="399"/>
      <c r="I15" s="399"/>
    </row>
    <row r="16" spans="1:9" ht="18.75" x14ac:dyDescent="0.3">
      <c r="A16" s="576">
        <v>2</v>
      </c>
      <c r="B16" s="577" t="s">
        <v>371</v>
      </c>
      <c r="C16" s="578" t="s">
        <v>305</v>
      </c>
      <c r="D16" s="616">
        <f>SUM(D18:D19)</f>
        <v>0</v>
      </c>
      <c r="E16" s="617" t="s">
        <v>305</v>
      </c>
      <c r="F16" s="616">
        <f>SUM(F17:F19)</f>
        <v>0</v>
      </c>
      <c r="G16" s="399"/>
      <c r="H16" s="399"/>
      <c r="I16" s="399"/>
    </row>
    <row r="17" spans="1:9" ht="18.75" hidden="1" x14ac:dyDescent="0.3">
      <c r="A17" s="330"/>
      <c r="B17" s="307" t="s">
        <v>199</v>
      </c>
      <c r="C17" s="366"/>
      <c r="D17" s="308"/>
      <c r="E17" s="498"/>
      <c r="F17" s="308"/>
      <c r="G17" s="399"/>
      <c r="H17" s="399"/>
      <c r="I17" s="399"/>
    </row>
    <row r="18" spans="1:9" ht="21" hidden="1" customHeight="1" x14ac:dyDescent="0.3">
      <c r="A18" s="330"/>
      <c r="B18" s="307"/>
      <c r="C18" s="366"/>
      <c r="D18" s="308" t="s">
        <v>372</v>
      </c>
      <c r="E18" s="498"/>
      <c r="F18" s="308"/>
      <c r="G18" s="399"/>
      <c r="H18" s="399"/>
      <c r="I18" s="399"/>
    </row>
    <row r="19" spans="1:9" ht="18.75" hidden="1" x14ac:dyDescent="0.3">
      <c r="A19" s="330"/>
      <c r="B19" s="307"/>
      <c r="C19" s="366"/>
      <c r="D19" s="308"/>
      <c r="E19" s="498"/>
      <c r="F19" s="308"/>
      <c r="G19" s="399"/>
      <c r="H19" s="399"/>
      <c r="I19" s="399"/>
    </row>
    <row r="20" spans="1:9" ht="18.75" x14ac:dyDescent="0.3">
      <c r="A20" s="576">
        <v>3</v>
      </c>
      <c r="B20" s="577" t="s">
        <v>373</v>
      </c>
      <c r="C20" s="578" t="s">
        <v>305</v>
      </c>
      <c r="D20" s="579">
        <f>SUM(D22:D27)</f>
        <v>0</v>
      </c>
      <c r="E20" s="615" t="s">
        <v>305</v>
      </c>
      <c r="F20" s="579">
        <f>SUM(F21:F23)</f>
        <v>0</v>
      </c>
      <c r="G20" s="399"/>
      <c r="H20" s="399"/>
      <c r="I20" s="399"/>
    </row>
    <row r="21" spans="1:9" ht="18.75" hidden="1" x14ac:dyDescent="0.3">
      <c r="A21" s="330"/>
      <c r="B21" s="307" t="s">
        <v>199</v>
      </c>
      <c r="C21" s="366"/>
      <c r="D21" s="308"/>
      <c r="E21" s="498"/>
      <c r="F21" s="308"/>
      <c r="G21" s="399"/>
      <c r="H21" s="399"/>
      <c r="I21" s="399"/>
    </row>
    <row r="22" spans="1:9" ht="23.45" hidden="1" customHeight="1" x14ac:dyDescent="0.3">
      <c r="A22" s="330"/>
      <c r="B22" s="327"/>
      <c r="C22" s="366"/>
      <c r="D22" s="308"/>
      <c r="E22" s="498"/>
      <c r="F22" s="308"/>
      <c r="G22" s="399"/>
      <c r="H22" s="399"/>
      <c r="I22" s="399"/>
    </row>
    <row r="23" spans="1:9" ht="24" hidden="1" customHeight="1" x14ac:dyDescent="0.3">
      <c r="A23" s="330"/>
      <c r="B23" s="332"/>
      <c r="C23" s="366"/>
      <c r="D23" s="308"/>
      <c r="E23" s="498"/>
      <c r="F23" s="308"/>
      <c r="G23" s="399"/>
      <c r="H23" s="399"/>
      <c r="I23" s="399"/>
    </row>
    <row r="24" spans="1:9" ht="20.25" customHeight="1" x14ac:dyDescent="0.3">
      <c r="A24" s="576">
        <v>4</v>
      </c>
      <c r="B24" s="577" t="s">
        <v>374</v>
      </c>
      <c r="C24" s="578" t="s">
        <v>305</v>
      </c>
      <c r="D24" s="579">
        <f>SUM(D27:D27)</f>
        <v>0</v>
      </c>
      <c r="E24" s="615" t="s">
        <v>305</v>
      </c>
      <c r="F24" s="579">
        <f>SUM(F25:F27)</f>
        <v>0</v>
      </c>
      <c r="G24" s="399"/>
      <c r="H24" s="399"/>
      <c r="I24" s="399"/>
    </row>
    <row r="25" spans="1:9" ht="18.75" hidden="1" x14ac:dyDescent="0.3">
      <c r="A25" s="330"/>
      <c r="B25" s="327" t="s">
        <v>199</v>
      </c>
      <c r="C25" s="366"/>
      <c r="D25" s="308"/>
      <c r="E25" s="498"/>
      <c r="F25" s="308"/>
      <c r="G25" s="399"/>
      <c r="H25" s="399"/>
      <c r="I25" s="399"/>
    </row>
    <row r="26" spans="1:9" ht="18.75" hidden="1" x14ac:dyDescent="0.3">
      <c r="A26" s="330"/>
      <c r="B26" s="327"/>
      <c r="C26" s="366"/>
      <c r="D26" s="308"/>
      <c r="E26" s="498"/>
      <c r="F26" s="308"/>
      <c r="G26" s="399"/>
      <c r="H26" s="399"/>
      <c r="I26" s="399"/>
    </row>
    <row r="27" spans="1:9" ht="18.75" hidden="1" x14ac:dyDescent="0.3">
      <c r="A27" s="330"/>
      <c r="B27" s="327"/>
      <c r="C27" s="366"/>
      <c r="D27" s="308"/>
      <c r="E27" s="498"/>
      <c r="F27" s="308"/>
      <c r="G27" s="399"/>
      <c r="H27" s="399"/>
      <c r="I27" s="399"/>
    </row>
    <row r="28" spans="1:9" ht="18.75" x14ac:dyDescent="0.3">
      <c r="A28" s="576">
        <v>5</v>
      </c>
      <c r="B28" s="577" t="s">
        <v>375</v>
      </c>
      <c r="C28" s="578" t="s">
        <v>305</v>
      </c>
      <c r="D28" s="579">
        <f>SUM(D29:D32)</f>
        <v>0</v>
      </c>
      <c r="E28" s="615" t="s">
        <v>305</v>
      </c>
      <c r="F28" s="579">
        <f>SUM(F29:F32)</f>
        <v>0</v>
      </c>
      <c r="G28" s="399"/>
      <c r="H28" s="399"/>
      <c r="I28" s="399"/>
    </row>
    <row r="29" spans="1:9" ht="18.75" hidden="1" x14ac:dyDescent="0.3">
      <c r="A29" s="367"/>
      <c r="B29" s="368" t="s">
        <v>199</v>
      </c>
      <c r="C29" s="366"/>
      <c r="D29" s="308"/>
      <c r="E29" s="495"/>
      <c r="F29" s="308"/>
      <c r="G29" s="399"/>
      <c r="H29" s="399"/>
      <c r="I29" s="399"/>
    </row>
    <row r="30" spans="1:9" ht="18.75" hidden="1" x14ac:dyDescent="0.3">
      <c r="A30" s="330"/>
      <c r="B30" s="327"/>
      <c r="C30" s="366"/>
      <c r="D30" s="308"/>
      <c r="E30" s="495"/>
      <c r="F30" s="369"/>
      <c r="G30" s="399"/>
      <c r="H30" s="399"/>
      <c r="I30" s="399"/>
    </row>
    <row r="31" spans="1:9" ht="18.75" hidden="1" x14ac:dyDescent="0.3">
      <c r="A31" s="330"/>
      <c r="B31" s="307"/>
      <c r="C31" s="366"/>
      <c r="D31" s="308"/>
      <c r="E31" s="495"/>
      <c r="F31" s="308"/>
      <c r="G31" s="399"/>
      <c r="H31" s="399"/>
      <c r="I31" s="399"/>
    </row>
    <row r="32" spans="1:9" ht="18.75" x14ac:dyDescent="0.3">
      <c r="A32" s="330"/>
      <c r="B32" s="307"/>
      <c r="C32" s="366"/>
      <c r="D32" s="308"/>
      <c r="E32" s="495"/>
      <c r="F32" s="308"/>
      <c r="G32" s="399"/>
      <c r="H32" s="399"/>
      <c r="I32" s="399"/>
    </row>
    <row r="33" spans="1:9" s="123" customFormat="1" ht="18.75" x14ac:dyDescent="0.3">
      <c r="A33" s="487"/>
      <c r="B33" s="488" t="s">
        <v>295</v>
      </c>
      <c r="C33" s="489" t="s">
        <v>305</v>
      </c>
      <c r="D33" s="490">
        <f>D24+D20+D16+D12+D28</f>
        <v>0</v>
      </c>
      <c r="E33" s="497" t="s">
        <v>10</v>
      </c>
      <c r="F33" s="490">
        <f>F24+F20+F16+F12+F28</f>
        <v>24000</v>
      </c>
      <c r="G33" s="400"/>
      <c r="H33" s="400"/>
      <c r="I33" s="400"/>
    </row>
    <row r="34" spans="1:9" x14ac:dyDescent="0.25">
      <c r="G34" s="399"/>
      <c r="H34" s="399"/>
      <c r="I34" s="399"/>
    </row>
    <row r="35" spans="1:9" x14ac:dyDescent="0.25">
      <c r="G35" s="399"/>
      <c r="H35" s="399"/>
      <c r="I35" s="399"/>
    </row>
    <row r="36" spans="1:9" x14ac:dyDescent="0.25">
      <c r="G36" s="399"/>
      <c r="H36" s="399"/>
      <c r="I36" s="399"/>
    </row>
    <row r="37" spans="1:9" s="845" customFormat="1" ht="23.25" customHeight="1" x14ac:dyDescent="0.25">
      <c r="A37" s="843" t="s">
        <v>762</v>
      </c>
      <c r="D37" s="844"/>
      <c r="F37" s="864" t="s">
        <v>1101</v>
      </c>
    </row>
    <row r="38" spans="1:9" s="297" customFormat="1" ht="12.75" x14ac:dyDescent="0.25">
      <c r="D38" s="847" t="s">
        <v>131</v>
      </c>
      <c r="F38" s="847" t="s">
        <v>132</v>
      </c>
    </row>
    <row r="39" spans="1:9" s="41" customFormat="1" ht="15.75" x14ac:dyDescent="0.25"/>
    <row r="40" spans="1:9" s="845" customFormat="1" ht="23.25" customHeight="1" x14ac:dyDescent="0.25">
      <c r="A40" s="843" t="s">
        <v>133</v>
      </c>
      <c r="D40" s="844"/>
      <c r="F40" s="869" t="s">
        <v>1104</v>
      </c>
    </row>
    <row r="41" spans="1:9" s="297" customFormat="1" ht="12.75" x14ac:dyDescent="0.25">
      <c r="D41" s="847" t="s">
        <v>131</v>
      </c>
      <c r="F41" s="84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41"/>
  <sheetViews>
    <sheetView view="pageBreakPreview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9" x14ac:dyDescent="0.25">
      <c r="F1" s="232" t="s">
        <v>436</v>
      </c>
    </row>
    <row r="3" spans="1:9" s="123" customFormat="1" ht="28.9" customHeight="1" x14ac:dyDescent="0.3">
      <c r="A3" s="1263" t="s">
        <v>569</v>
      </c>
      <c r="B3" s="1269"/>
      <c r="C3" s="1269"/>
      <c r="D3" s="1269"/>
      <c r="E3" s="1269"/>
      <c r="F3" s="1269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9" s="275" customFormat="1" ht="19.5" customHeight="1" x14ac:dyDescent="0.3">
      <c r="A5" s="481" t="s">
        <v>466</v>
      </c>
      <c r="B5" s="136"/>
      <c r="C5" s="136"/>
      <c r="D5" s="136"/>
      <c r="E5" s="136"/>
      <c r="F5" s="136"/>
      <c r="G5" s="52"/>
    </row>
    <row r="6" spans="1:9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9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9" ht="15.75" x14ac:dyDescent="0.25">
      <c r="B8" s="124"/>
    </row>
    <row r="9" spans="1:9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9" ht="75" customHeight="1" x14ac:dyDescent="0.25">
      <c r="A10" s="1270"/>
      <c r="B10" s="1270"/>
      <c r="C10" s="846" t="s">
        <v>354</v>
      </c>
      <c r="D10" s="846" t="s">
        <v>369</v>
      </c>
      <c r="E10" s="846" t="s">
        <v>354</v>
      </c>
      <c r="F10" s="846" t="s">
        <v>369</v>
      </c>
      <c r="G10" s="399"/>
      <c r="H10" s="399"/>
      <c r="I10" s="399"/>
    </row>
    <row r="11" spans="1:9" ht="18.75" x14ac:dyDescent="0.25">
      <c r="A11" s="846">
        <v>1</v>
      </c>
      <c r="B11" s="846">
        <v>2</v>
      </c>
      <c r="C11" s="846">
        <v>3</v>
      </c>
      <c r="D11" s="846">
        <v>4</v>
      </c>
      <c r="E11" s="846">
        <v>5</v>
      </c>
      <c r="F11" s="846">
        <v>6</v>
      </c>
      <c r="G11" s="399"/>
      <c r="H11" s="399"/>
      <c r="I11" s="399"/>
    </row>
    <row r="12" spans="1:9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SUM(D14:D15)</f>
        <v>0</v>
      </c>
      <c r="E12" s="468" t="s">
        <v>305</v>
      </c>
      <c r="F12" s="490">
        <f>SUM(F13:F15)</f>
        <v>24000</v>
      </c>
      <c r="G12" s="400"/>
      <c r="H12" s="400"/>
      <c r="I12" s="400"/>
    </row>
    <row r="13" spans="1:9" ht="18.75" x14ac:dyDescent="0.3">
      <c r="A13" s="330"/>
      <c r="B13" s="307" t="s">
        <v>199</v>
      </c>
      <c r="C13" s="366"/>
      <c r="D13" s="308"/>
      <c r="E13" s="498"/>
      <c r="F13" s="308"/>
      <c r="G13" s="399"/>
      <c r="H13" s="399"/>
      <c r="I13" s="399"/>
    </row>
    <row r="14" spans="1:9" ht="18.75" x14ac:dyDescent="0.3">
      <c r="A14" s="330"/>
      <c r="B14" s="320" t="s">
        <v>474</v>
      </c>
      <c r="C14" s="366"/>
      <c r="D14" s="308"/>
      <c r="E14" s="495"/>
      <c r="F14" s="308">
        <v>24000</v>
      </c>
      <c r="G14" s="399"/>
      <c r="H14" s="399"/>
      <c r="I14" s="399"/>
    </row>
    <row r="15" spans="1:9" ht="18.75" x14ac:dyDescent="0.3">
      <c r="A15" s="330"/>
      <c r="B15" s="307"/>
      <c r="C15" s="366"/>
      <c r="D15" s="308"/>
      <c r="E15" s="495"/>
      <c r="F15" s="308"/>
      <c r="G15" s="399"/>
      <c r="H15" s="399"/>
      <c r="I15" s="399"/>
    </row>
    <row r="16" spans="1:9" ht="18.75" x14ac:dyDescent="0.3">
      <c r="A16" s="576">
        <v>2</v>
      </c>
      <c r="B16" s="577" t="s">
        <v>371</v>
      </c>
      <c r="C16" s="578" t="s">
        <v>305</v>
      </c>
      <c r="D16" s="616">
        <f>SUM(D18:D19)</f>
        <v>0</v>
      </c>
      <c r="E16" s="617" t="s">
        <v>305</v>
      </c>
      <c r="F16" s="616">
        <f>SUM(F17:F19)</f>
        <v>0</v>
      </c>
      <c r="G16" s="399"/>
      <c r="H16" s="399"/>
      <c r="I16" s="399"/>
    </row>
    <row r="17" spans="1:9" ht="18.75" hidden="1" x14ac:dyDescent="0.3">
      <c r="A17" s="330"/>
      <c r="B17" s="307" t="s">
        <v>199</v>
      </c>
      <c r="C17" s="366"/>
      <c r="D17" s="308"/>
      <c r="E17" s="498"/>
      <c r="F17" s="308"/>
      <c r="G17" s="399"/>
      <c r="H17" s="399"/>
      <c r="I17" s="399"/>
    </row>
    <row r="18" spans="1:9" ht="21" hidden="1" customHeight="1" x14ac:dyDescent="0.3">
      <c r="A18" s="330"/>
      <c r="B18" s="307"/>
      <c r="C18" s="366"/>
      <c r="D18" s="308" t="s">
        <v>372</v>
      </c>
      <c r="E18" s="498"/>
      <c r="F18" s="308"/>
      <c r="G18" s="399"/>
      <c r="H18" s="399"/>
      <c r="I18" s="399"/>
    </row>
    <row r="19" spans="1:9" ht="18.75" hidden="1" x14ac:dyDescent="0.3">
      <c r="A19" s="330"/>
      <c r="B19" s="307"/>
      <c r="C19" s="366"/>
      <c r="D19" s="308"/>
      <c r="E19" s="498"/>
      <c r="F19" s="308"/>
      <c r="G19" s="399"/>
      <c r="H19" s="399"/>
      <c r="I19" s="399"/>
    </row>
    <row r="20" spans="1:9" ht="18.75" x14ac:dyDescent="0.3">
      <c r="A20" s="576">
        <v>3</v>
      </c>
      <c r="B20" s="577" t="s">
        <v>373</v>
      </c>
      <c r="C20" s="578" t="s">
        <v>305</v>
      </c>
      <c r="D20" s="579">
        <f>SUM(D22:D27)</f>
        <v>0</v>
      </c>
      <c r="E20" s="615" t="s">
        <v>305</v>
      </c>
      <c r="F20" s="579">
        <f>SUM(F21:F23)</f>
        <v>0</v>
      </c>
      <c r="G20" s="399"/>
      <c r="H20" s="399"/>
      <c r="I20" s="399"/>
    </row>
    <row r="21" spans="1:9" ht="18.75" hidden="1" x14ac:dyDescent="0.3">
      <c r="A21" s="330"/>
      <c r="B21" s="307" t="s">
        <v>199</v>
      </c>
      <c r="C21" s="366"/>
      <c r="D21" s="308"/>
      <c r="E21" s="498"/>
      <c r="F21" s="308"/>
      <c r="G21" s="399"/>
      <c r="H21" s="399"/>
      <c r="I21" s="399"/>
    </row>
    <row r="22" spans="1:9" ht="23.45" hidden="1" customHeight="1" x14ac:dyDescent="0.3">
      <c r="A22" s="330"/>
      <c r="B22" s="327"/>
      <c r="C22" s="366"/>
      <c r="D22" s="308"/>
      <c r="E22" s="498"/>
      <c r="F22" s="308"/>
      <c r="G22" s="399"/>
      <c r="H22" s="399"/>
      <c r="I22" s="399"/>
    </row>
    <row r="23" spans="1:9" ht="24" hidden="1" customHeight="1" x14ac:dyDescent="0.3">
      <c r="A23" s="330"/>
      <c r="B23" s="332"/>
      <c r="C23" s="366"/>
      <c r="D23" s="308"/>
      <c r="E23" s="498"/>
      <c r="F23" s="308"/>
      <c r="G23" s="399"/>
      <c r="H23" s="399"/>
      <c r="I23" s="399"/>
    </row>
    <row r="24" spans="1:9" ht="20.25" customHeight="1" x14ac:dyDescent="0.3">
      <c r="A24" s="576">
        <v>4</v>
      </c>
      <c r="B24" s="577" t="s">
        <v>374</v>
      </c>
      <c r="C24" s="578" t="s">
        <v>305</v>
      </c>
      <c r="D24" s="579">
        <f>SUM(D27:D27)</f>
        <v>0</v>
      </c>
      <c r="E24" s="615" t="s">
        <v>305</v>
      </c>
      <c r="F24" s="579">
        <f>SUM(F25:F27)</f>
        <v>0</v>
      </c>
      <c r="G24" s="399"/>
      <c r="H24" s="399"/>
      <c r="I24" s="399"/>
    </row>
    <row r="25" spans="1:9" ht="18.75" hidden="1" x14ac:dyDescent="0.3">
      <c r="A25" s="330"/>
      <c r="B25" s="327" t="s">
        <v>199</v>
      </c>
      <c r="C25" s="366"/>
      <c r="D25" s="308"/>
      <c r="E25" s="498"/>
      <c r="F25" s="308"/>
      <c r="G25" s="399"/>
      <c r="H25" s="399"/>
      <c r="I25" s="399"/>
    </row>
    <row r="26" spans="1:9" ht="18.75" hidden="1" x14ac:dyDescent="0.3">
      <c r="A26" s="330"/>
      <c r="B26" s="327"/>
      <c r="C26" s="366"/>
      <c r="D26" s="308"/>
      <c r="E26" s="498"/>
      <c r="F26" s="308"/>
      <c r="G26" s="399"/>
      <c r="H26" s="399"/>
      <c r="I26" s="399"/>
    </row>
    <row r="27" spans="1:9" ht="18.75" hidden="1" x14ac:dyDescent="0.3">
      <c r="A27" s="330"/>
      <c r="B27" s="327"/>
      <c r="C27" s="366"/>
      <c r="D27" s="308"/>
      <c r="E27" s="498"/>
      <c r="F27" s="308"/>
      <c r="G27" s="399"/>
      <c r="H27" s="399"/>
      <c r="I27" s="399"/>
    </row>
    <row r="28" spans="1:9" ht="18.75" x14ac:dyDescent="0.3">
      <c r="A28" s="576">
        <v>5</v>
      </c>
      <c r="B28" s="577" t="s">
        <v>375</v>
      </c>
      <c r="C28" s="578" t="s">
        <v>305</v>
      </c>
      <c r="D28" s="579">
        <f>SUM(D29:D32)</f>
        <v>0</v>
      </c>
      <c r="E28" s="615" t="s">
        <v>305</v>
      </c>
      <c r="F28" s="579">
        <f>SUM(F29:F32)</f>
        <v>0</v>
      </c>
      <c r="G28" s="399"/>
      <c r="H28" s="399"/>
      <c r="I28" s="399"/>
    </row>
    <row r="29" spans="1:9" ht="18.75" hidden="1" x14ac:dyDescent="0.3">
      <c r="A29" s="367"/>
      <c r="B29" s="368" t="s">
        <v>199</v>
      </c>
      <c r="C29" s="366"/>
      <c r="D29" s="308"/>
      <c r="E29" s="495"/>
      <c r="F29" s="308"/>
      <c r="G29" s="399"/>
      <c r="H29" s="399"/>
      <c r="I29" s="399"/>
    </row>
    <row r="30" spans="1:9" ht="18.75" hidden="1" x14ac:dyDescent="0.3">
      <c r="A30" s="330"/>
      <c r="B30" s="327"/>
      <c r="C30" s="366"/>
      <c r="D30" s="308"/>
      <c r="E30" s="495"/>
      <c r="F30" s="369"/>
      <c r="G30" s="399"/>
      <c r="H30" s="399"/>
      <c r="I30" s="399"/>
    </row>
    <row r="31" spans="1:9" ht="18.75" hidden="1" x14ac:dyDescent="0.3">
      <c r="A31" s="330"/>
      <c r="B31" s="307"/>
      <c r="C31" s="366"/>
      <c r="D31" s="308"/>
      <c r="E31" s="495"/>
      <c r="F31" s="308"/>
      <c r="G31" s="399"/>
      <c r="H31" s="399"/>
      <c r="I31" s="399"/>
    </row>
    <row r="32" spans="1:9" ht="18.75" x14ac:dyDescent="0.3">
      <c r="A32" s="330"/>
      <c r="B32" s="307"/>
      <c r="C32" s="366"/>
      <c r="D32" s="308"/>
      <c r="E32" s="495"/>
      <c r="F32" s="308"/>
      <c r="G32" s="399"/>
      <c r="H32" s="399"/>
      <c r="I32" s="399"/>
    </row>
    <row r="33" spans="1:9" s="123" customFormat="1" ht="18.75" x14ac:dyDescent="0.3">
      <c r="A33" s="487"/>
      <c r="B33" s="488" t="s">
        <v>295</v>
      </c>
      <c r="C33" s="489" t="s">
        <v>305</v>
      </c>
      <c r="D33" s="490">
        <f>D24+D20+D16+D12+D28</f>
        <v>0</v>
      </c>
      <c r="E33" s="497" t="s">
        <v>10</v>
      </c>
      <c r="F33" s="490">
        <f>F24+F20+F16+F12+F28</f>
        <v>24000</v>
      </c>
      <c r="G33" s="400"/>
      <c r="H33" s="400"/>
      <c r="I33" s="400"/>
    </row>
    <row r="34" spans="1:9" x14ac:dyDescent="0.25">
      <c r="G34" s="399"/>
      <c r="H34" s="399"/>
      <c r="I34" s="399"/>
    </row>
    <row r="35" spans="1:9" x14ac:dyDescent="0.25">
      <c r="G35" s="399"/>
      <c r="H35" s="399"/>
      <c r="I35" s="399"/>
    </row>
    <row r="36" spans="1:9" x14ac:dyDescent="0.25">
      <c r="G36" s="399"/>
      <c r="H36" s="399"/>
      <c r="I36" s="399"/>
    </row>
    <row r="37" spans="1:9" s="845" customFormat="1" ht="23.25" customHeight="1" x14ac:dyDescent="0.25">
      <c r="A37" s="843" t="s">
        <v>762</v>
      </c>
      <c r="D37" s="844"/>
      <c r="F37" s="864" t="s">
        <v>1101</v>
      </c>
    </row>
    <row r="38" spans="1:9" s="297" customFormat="1" ht="12.75" x14ac:dyDescent="0.25">
      <c r="D38" s="847" t="s">
        <v>131</v>
      </c>
      <c r="F38" s="847" t="s">
        <v>132</v>
      </c>
    </row>
    <row r="39" spans="1:9" s="41" customFormat="1" ht="15.75" x14ac:dyDescent="0.25"/>
    <row r="40" spans="1:9" s="845" customFormat="1" ht="23.25" customHeight="1" x14ac:dyDescent="0.25">
      <c r="A40" s="843" t="s">
        <v>133</v>
      </c>
      <c r="D40" s="844"/>
      <c r="F40" s="869" t="s">
        <v>1104</v>
      </c>
    </row>
    <row r="41" spans="1:9" s="297" customFormat="1" ht="12.75" x14ac:dyDescent="0.25">
      <c r="D41" s="847" t="s">
        <v>131</v>
      </c>
      <c r="F41" s="84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05"/>
  <sheetViews>
    <sheetView view="pageBreakPreview" topLeftCell="A45" zoomScale="75" zoomScaleSheetLayoutView="75" workbookViewId="0">
      <selection activeCell="H24" sqref="H24"/>
    </sheetView>
  </sheetViews>
  <sheetFormatPr defaultRowHeight="18.75" x14ac:dyDescent="0.3"/>
  <cols>
    <col min="1" max="1" width="8" style="122" customWidth="1"/>
    <col min="2" max="2" width="118.140625" style="122" customWidth="1"/>
    <col min="3" max="5" width="17.140625" style="122" customWidth="1"/>
    <col min="6" max="6" width="34" style="122" customWidth="1"/>
    <col min="7" max="7" width="19.85546875" style="141" customWidth="1"/>
    <col min="8" max="8" width="17" style="141" customWidth="1"/>
    <col min="9" max="9" width="16" style="142" customWidth="1"/>
    <col min="10" max="10" width="17.42578125" style="142" customWidth="1"/>
    <col min="11" max="11" width="14.7109375" style="1040" customWidth="1"/>
    <col min="12" max="13" width="12" style="399" customWidth="1"/>
    <col min="14" max="256" width="9.140625" style="122"/>
    <col min="257" max="257" width="8" style="122" customWidth="1"/>
    <col min="258" max="258" width="118.140625" style="122" customWidth="1"/>
    <col min="259" max="259" width="21.42578125" style="122" customWidth="1"/>
    <col min="260" max="260" width="24" style="122" customWidth="1"/>
    <col min="261" max="261" width="29" style="122" customWidth="1"/>
    <col min="262" max="262" width="34" style="122" customWidth="1"/>
    <col min="263" max="264" width="21.28515625" style="122" customWidth="1"/>
    <col min="265" max="265" width="14.5703125" style="122" customWidth="1"/>
    <col min="266" max="266" width="9.140625" style="122"/>
    <col min="267" max="267" width="12.5703125" style="122" bestFit="1" customWidth="1"/>
    <col min="268" max="512" width="9.140625" style="122"/>
    <col min="513" max="513" width="8" style="122" customWidth="1"/>
    <col min="514" max="514" width="118.140625" style="122" customWidth="1"/>
    <col min="515" max="515" width="21.42578125" style="122" customWidth="1"/>
    <col min="516" max="516" width="24" style="122" customWidth="1"/>
    <col min="517" max="517" width="29" style="122" customWidth="1"/>
    <col min="518" max="518" width="34" style="122" customWidth="1"/>
    <col min="519" max="520" width="21.28515625" style="122" customWidth="1"/>
    <col min="521" max="521" width="14.5703125" style="122" customWidth="1"/>
    <col min="522" max="522" width="9.140625" style="122"/>
    <col min="523" max="523" width="12.5703125" style="122" bestFit="1" customWidth="1"/>
    <col min="524" max="768" width="9.140625" style="122"/>
    <col min="769" max="769" width="8" style="122" customWidth="1"/>
    <col min="770" max="770" width="118.140625" style="122" customWidth="1"/>
    <col min="771" max="771" width="21.42578125" style="122" customWidth="1"/>
    <col min="772" max="772" width="24" style="122" customWidth="1"/>
    <col min="773" max="773" width="29" style="122" customWidth="1"/>
    <col min="774" max="774" width="34" style="122" customWidth="1"/>
    <col min="775" max="776" width="21.28515625" style="122" customWidth="1"/>
    <col min="777" max="777" width="14.5703125" style="122" customWidth="1"/>
    <col min="778" max="778" width="9.140625" style="122"/>
    <col min="779" max="779" width="12.5703125" style="122" bestFit="1" customWidth="1"/>
    <col min="780" max="1024" width="9.140625" style="122"/>
    <col min="1025" max="1025" width="8" style="122" customWidth="1"/>
    <col min="1026" max="1026" width="118.140625" style="122" customWidth="1"/>
    <col min="1027" max="1027" width="21.42578125" style="122" customWidth="1"/>
    <col min="1028" max="1028" width="24" style="122" customWidth="1"/>
    <col min="1029" max="1029" width="29" style="122" customWidth="1"/>
    <col min="1030" max="1030" width="34" style="122" customWidth="1"/>
    <col min="1031" max="1032" width="21.28515625" style="122" customWidth="1"/>
    <col min="1033" max="1033" width="14.5703125" style="122" customWidth="1"/>
    <col min="1034" max="1034" width="9.140625" style="122"/>
    <col min="1035" max="1035" width="12.5703125" style="122" bestFit="1" customWidth="1"/>
    <col min="1036" max="1280" width="9.140625" style="122"/>
    <col min="1281" max="1281" width="8" style="122" customWidth="1"/>
    <col min="1282" max="1282" width="118.140625" style="122" customWidth="1"/>
    <col min="1283" max="1283" width="21.42578125" style="122" customWidth="1"/>
    <col min="1284" max="1284" width="24" style="122" customWidth="1"/>
    <col min="1285" max="1285" width="29" style="122" customWidth="1"/>
    <col min="1286" max="1286" width="34" style="122" customWidth="1"/>
    <col min="1287" max="1288" width="21.28515625" style="122" customWidth="1"/>
    <col min="1289" max="1289" width="14.5703125" style="122" customWidth="1"/>
    <col min="1290" max="1290" width="9.140625" style="122"/>
    <col min="1291" max="1291" width="12.5703125" style="122" bestFit="1" customWidth="1"/>
    <col min="1292" max="1536" width="9.140625" style="122"/>
    <col min="1537" max="1537" width="8" style="122" customWidth="1"/>
    <col min="1538" max="1538" width="118.140625" style="122" customWidth="1"/>
    <col min="1539" max="1539" width="21.42578125" style="122" customWidth="1"/>
    <col min="1540" max="1540" width="24" style="122" customWidth="1"/>
    <col min="1541" max="1541" width="29" style="122" customWidth="1"/>
    <col min="1542" max="1542" width="34" style="122" customWidth="1"/>
    <col min="1543" max="1544" width="21.28515625" style="122" customWidth="1"/>
    <col min="1545" max="1545" width="14.5703125" style="122" customWidth="1"/>
    <col min="1546" max="1546" width="9.140625" style="122"/>
    <col min="1547" max="1547" width="12.5703125" style="122" bestFit="1" customWidth="1"/>
    <col min="1548" max="1792" width="9.140625" style="122"/>
    <col min="1793" max="1793" width="8" style="122" customWidth="1"/>
    <col min="1794" max="1794" width="118.140625" style="122" customWidth="1"/>
    <col min="1795" max="1795" width="21.42578125" style="122" customWidth="1"/>
    <col min="1796" max="1796" width="24" style="122" customWidth="1"/>
    <col min="1797" max="1797" width="29" style="122" customWidth="1"/>
    <col min="1798" max="1798" width="34" style="122" customWidth="1"/>
    <col min="1799" max="1800" width="21.28515625" style="122" customWidth="1"/>
    <col min="1801" max="1801" width="14.5703125" style="122" customWidth="1"/>
    <col min="1802" max="1802" width="9.140625" style="122"/>
    <col min="1803" max="1803" width="12.5703125" style="122" bestFit="1" customWidth="1"/>
    <col min="1804" max="2048" width="9.140625" style="122"/>
    <col min="2049" max="2049" width="8" style="122" customWidth="1"/>
    <col min="2050" max="2050" width="118.140625" style="122" customWidth="1"/>
    <col min="2051" max="2051" width="21.42578125" style="122" customWidth="1"/>
    <col min="2052" max="2052" width="24" style="122" customWidth="1"/>
    <col min="2053" max="2053" width="29" style="122" customWidth="1"/>
    <col min="2054" max="2054" width="34" style="122" customWidth="1"/>
    <col min="2055" max="2056" width="21.28515625" style="122" customWidth="1"/>
    <col min="2057" max="2057" width="14.5703125" style="122" customWidth="1"/>
    <col min="2058" max="2058" width="9.140625" style="122"/>
    <col min="2059" max="2059" width="12.5703125" style="122" bestFit="1" customWidth="1"/>
    <col min="2060" max="2304" width="9.140625" style="122"/>
    <col min="2305" max="2305" width="8" style="122" customWidth="1"/>
    <col min="2306" max="2306" width="118.140625" style="122" customWidth="1"/>
    <col min="2307" max="2307" width="21.42578125" style="122" customWidth="1"/>
    <col min="2308" max="2308" width="24" style="122" customWidth="1"/>
    <col min="2309" max="2309" width="29" style="122" customWidth="1"/>
    <col min="2310" max="2310" width="34" style="122" customWidth="1"/>
    <col min="2311" max="2312" width="21.28515625" style="122" customWidth="1"/>
    <col min="2313" max="2313" width="14.5703125" style="122" customWidth="1"/>
    <col min="2314" max="2314" width="9.140625" style="122"/>
    <col min="2315" max="2315" width="12.5703125" style="122" bestFit="1" customWidth="1"/>
    <col min="2316" max="2560" width="9.140625" style="122"/>
    <col min="2561" max="2561" width="8" style="122" customWidth="1"/>
    <col min="2562" max="2562" width="118.140625" style="122" customWidth="1"/>
    <col min="2563" max="2563" width="21.42578125" style="122" customWidth="1"/>
    <col min="2564" max="2564" width="24" style="122" customWidth="1"/>
    <col min="2565" max="2565" width="29" style="122" customWidth="1"/>
    <col min="2566" max="2566" width="34" style="122" customWidth="1"/>
    <col min="2567" max="2568" width="21.28515625" style="122" customWidth="1"/>
    <col min="2569" max="2569" width="14.5703125" style="122" customWidth="1"/>
    <col min="2570" max="2570" width="9.140625" style="122"/>
    <col min="2571" max="2571" width="12.5703125" style="122" bestFit="1" customWidth="1"/>
    <col min="2572" max="2816" width="9.140625" style="122"/>
    <col min="2817" max="2817" width="8" style="122" customWidth="1"/>
    <col min="2818" max="2818" width="118.140625" style="122" customWidth="1"/>
    <col min="2819" max="2819" width="21.42578125" style="122" customWidth="1"/>
    <col min="2820" max="2820" width="24" style="122" customWidth="1"/>
    <col min="2821" max="2821" width="29" style="122" customWidth="1"/>
    <col min="2822" max="2822" width="34" style="122" customWidth="1"/>
    <col min="2823" max="2824" width="21.28515625" style="122" customWidth="1"/>
    <col min="2825" max="2825" width="14.5703125" style="122" customWidth="1"/>
    <col min="2826" max="2826" width="9.140625" style="122"/>
    <col min="2827" max="2827" width="12.5703125" style="122" bestFit="1" customWidth="1"/>
    <col min="2828" max="3072" width="9.140625" style="122"/>
    <col min="3073" max="3073" width="8" style="122" customWidth="1"/>
    <col min="3074" max="3074" width="118.140625" style="122" customWidth="1"/>
    <col min="3075" max="3075" width="21.42578125" style="122" customWidth="1"/>
    <col min="3076" max="3076" width="24" style="122" customWidth="1"/>
    <col min="3077" max="3077" width="29" style="122" customWidth="1"/>
    <col min="3078" max="3078" width="34" style="122" customWidth="1"/>
    <col min="3079" max="3080" width="21.28515625" style="122" customWidth="1"/>
    <col min="3081" max="3081" width="14.5703125" style="122" customWidth="1"/>
    <col min="3082" max="3082" width="9.140625" style="122"/>
    <col min="3083" max="3083" width="12.5703125" style="122" bestFit="1" customWidth="1"/>
    <col min="3084" max="3328" width="9.140625" style="122"/>
    <col min="3329" max="3329" width="8" style="122" customWidth="1"/>
    <col min="3330" max="3330" width="118.140625" style="122" customWidth="1"/>
    <col min="3331" max="3331" width="21.42578125" style="122" customWidth="1"/>
    <col min="3332" max="3332" width="24" style="122" customWidth="1"/>
    <col min="3333" max="3333" width="29" style="122" customWidth="1"/>
    <col min="3334" max="3334" width="34" style="122" customWidth="1"/>
    <col min="3335" max="3336" width="21.28515625" style="122" customWidth="1"/>
    <col min="3337" max="3337" width="14.5703125" style="122" customWidth="1"/>
    <col min="3338" max="3338" width="9.140625" style="122"/>
    <col min="3339" max="3339" width="12.5703125" style="122" bestFit="1" customWidth="1"/>
    <col min="3340" max="3584" width="9.140625" style="122"/>
    <col min="3585" max="3585" width="8" style="122" customWidth="1"/>
    <col min="3586" max="3586" width="118.140625" style="122" customWidth="1"/>
    <col min="3587" max="3587" width="21.42578125" style="122" customWidth="1"/>
    <col min="3588" max="3588" width="24" style="122" customWidth="1"/>
    <col min="3589" max="3589" width="29" style="122" customWidth="1"/>
    <col min="3590" max="3590" width="34" style="122" customWidth="1"/>
    <col min="3591" max="3592" width="21.28515625" style="122" customWidth="1"/>
    <col min="3593" max="3593" width="14.5703125" style="122" customWidth="1"/>
    <col min="3594" max="3594" width="9.140625" style="122"/>
    <col min="3595" max="3595" width="12.5703125" style="122" bestFit="1" customWidth="1"/>
    <col min="3596" max="3840" width="9.140625" style="122"/>
    <col min="3841" max="3841" width="8" style="122" customWidth="1"/>
    <col min="3842" max="3842" width="118.140625" style="122" customWidth="1"/>
    <col min="3843" max="3843" width="21.42578125" style="122" customWidth="1"/>
    <col min="3844" max="3844" width="24" style="122" customWidth="1"/>
    <col min="3845" max="3845" width="29" style="122" customWidth="1"/>
    <col min="3846" max="3846" width="34" style="122" customWidth="1"/>
    <col min="3847" max="3848" width="21.28515625" style="122" customWidth="1"/>
    <col min="3849" max="3849" width="14.5703125" style="122" customWidth="1"/>
    <col min="3850" max="3850" width="9.140625" style="122"/>
    <col min="3851" max="3851" width="12.5703125" style="122" bestFit="1" customWidth="1"/>
    <col min="3852" max="4096" width="9.140625" style="122"/>
    <col min="4097" max="4097" width="8" style="122" customWidth="1"/>
    <col min="4098" max="4098" width="118.140625" style="122" customWidth="1"/>
    <col min="4099" max="4099" width="21.42578125" style="122" customWidth="1"/>
    <col min="4100" max="4100" width="24" style="122" customWidth="1"/>
    <col min="4101" max="4101" width="29" style="122" customWidth="1"/>
    <col min="4102" max="4102" width="34" style="122" customWidth="1"/>
    <col min="4103" max="4104" width="21.28515625" style="122" customWidth="1"/>
    <col min="4105" max="4105" width="14.5703125" style="122" customWidth="1"/>
    <col min="4106" max="4106" width="9.140625" style="122"/>
    <col min="4107" max="4107" width="12.5703125" style="122" bestFit="1" customWidth="1"/>
    <col min="4108" max="4352" width="9.140625" style="122"/>
    <col min="4353" max="4353" width="8" style="122" customWidth="1"/>
    <col min="4354" max="4354" width="118.140625" style="122" customWidth="1"/>
    <col min="4355" max="4355" width="21.42578125" style="122" customWidth="1"/>
    <col min="4356" max="4356" width="24" style="122" customWidth="1"/>
    <col min="4357" max="4357" width="29" style="122" customWidth="1"/>
    <col min="4358" max="4358" width="34" style="122" customWidth="1"/>
    <col min="4359" max="4360" width="21.28515625" style="122" customWidth="1"/>
    <col min="4361" max="4361" width="14.5703125" style="122" customWidth="1"/>
    <col min="4362" max="4362" width="9.140625" style="122"/>
    <col min="4363" max="4363" width="12.5703125" style="122" bestFit="1" customWidth="1"/>
    <col min="4364" max="4608" width="9.140625" style="122"/>
    <col min="4609" max="4609" width="8" style="122" customWidth="1"/>
    <col min="4610" max="4610" width="118.140625" style="122" customWidth="1"/>
    <col min="4611" max="4611" width="21.42578125" style="122" customWidth="1"/>
    <col min="4612" max="4612" width="24" style="122" customWidth="1"/>
    <col min="4613" max="4613" width="29" style="122" customWidth="1"/>
    <col min="4614" max="4614" width="34" style="122" customWidth="1"/>
    <col min="4615" max="4616" width="21.28515625" style="122" customWidth="1"/>
    <col min="4617" max="4617" width="14.5703125" style="122" customWidth="1"/>
    <col min="4618" max="4618" width="9.140625" style="122"/>
    <col min="4619" max="4619" width="12.5703125" style="122" bestFit="1" customWidth="1"/>
    <col min="4620" max="4864" width="9.140625" style="122"/>
    <col min="4865" max="4865" width="8" style="122" customWidth="1"/>
    <col min="4866" max="4866" width="118.140625" style="122" customWidth="1"/>
    <col min="4867" max="4867" width="21.42578125" style="122" customWidth="1"/>
    <col min="4868" max="4868" width="24" style="122" customWidth="1"/>
    <col min="4869" max="4869" width="29" style="122" customWidth="1"/>
    <col min="4870" max="4870" width="34" style="122" customWidth="1"/>
    <col min="4871" max="4872" width="21.28515625" style="122" customWidth="1"/>
    <col min="4873" max="4873" width="14.5703125" style="122" customWidth="1"/>
    <col min="4874" max="4874" width="9.140625" style="122"/>
    <col min="4875" max="4875" width="12.5703125" style="122" bestFit="1" customWidth="1"/>
    <col min="4876" max="5120" width="9.140625" style="122"/>
    <col min="5121" max="5121" width="8" style="122" customWidth="1"/>
    <col min="5122" max="5122" width="118.140625" style="122" customWidth="1"/>
    <col min="5123" max="5123" width="21.42578125" style="122" customWidth="1"/>
    <col min="5124" max="5124" width="24" style="122" customWidth="1"/>
    <col min="5125" max="5125" width="29" style="122" customWidth="1"/>
    <col min="5126" max="5126" width="34" style="122" customWidth="1"/>
    <col min="5127" max="5128" width="21.28515625" style="122" customWidth="1"/>
    <col min="5129" max="5129" width="14.5703125" style="122" customWidth="1"/>
    <col min="5130" max="5130" width="9.140625" style="122"/>
    <col min="5131" max="5131" width="12.5703125" style="122" bestFit="1" customWidth="1"/>
    <col min="5132" max="5376" width="9.140625" style="122"/>
    <col min="5377" max="5377" width="8" style="122" customWidth="1"/>
    <col min="5378" max="5378" width="118.140625" style="122" customWidth="1"/>
    <col min="5379" max="5379" width="21.42578125" style="122" customWidth="1"/>
    <col min="5380" max="5380" width="24" style="122" customWidth="1"/>
    <col min="5381" max="5381" width="29" style="122" customWidth="1"/>
    <col min="5382" max="5382" width="34" style="122" customWidth="1"/>
    <col min="5383" max="5384" width="21.28515625" style="122" customWidth="1"/>
    <col min="5385" max="5385" width="14.5703125" style="122" customWidth="1"/>
    <col min="5386" max="5386" width="9.140625" style="122"/>
    <col min="5387" max="5387" width="12.5703125" style="122" bestFit="1" customWidth="1"/>
    <col min="5388" max="5632" width="9.140625" style="122"/>
    <col min="5633" max="5633" width="8" style="122" customWidth="1"/>
    <col min="5634" max="5634" width="118.140625" style="122" customWidth="1"/>
    <col min="5635" max="5635" width="21.42578125" style="122" customWidth="1"/>
    <col min="5636" max="5636" width="24" style="122" customWidth="1"/>
    <col min="5637" max="5637" width="29" style="122" customWidth="1"/>
    <col min="5638" max="5638" width="34" style="122" customWidth="1"/>
    <col min="5639" max="5640" width="21.28515625" style="122" customWidth="1"/>
    <col min="5641" max="5641" width="14.5703125" style="122" customWidth="1"/>
    <col min="5642" max="5642" width="9.140625" style="122"/>
    <col min="5643" max="5643" width="12.5703125" style="122" bestFit="1" customWidth="1"/>
    <col min="5644" max="5888" width="9.140625" style="122"/>
    <col min="5889" max="5889" width="8" style="122" customWidth="1"/>
    <col min="5890" max="5890" width="118.140625" style="122" customWidth="1"/>
    <col min="5891" max="5891" width="21.42578125" style="122" customWidth="1"/>
    <col min="5892" max="5892" width="24" style="122" customWidth="1"/>
    <col min="5893" max="5893" width="29" style="122" customWidth="1"/>
    <col min="5894" max="5894" width="34" style="122" customWidth="1"/>
    <col min="5895" max="5896" width="21.28515625" style="122" customWidth="1"/>
    <col min="5897" max="5897" width="14.5703125" style="122" customWidth="1"/>
    <col min="5898" max="5898" width="9.140625" style="122"/>
    <col min="5899" max="5899" width="12.5703125" style="122" bestFit="1" customWidth="1"/>
    <col min="5900" max="6144" width="9.140625" style="122"/>
    <col min="6145" max="6145" width="8" style="122" customWidth="1"/>
    <col min="6146" max="6146" width="118.140625" style="122" customWidth="1"/>
    <col min="6147" max="6147" width="21.42578125" style="122" customWidth="1"/>
    <col min="6148" max="6148" width="24" style="122" customWidth="1"/>
    <col min="6149" max="6149" width="29" style="122" customWidth="1"/>
    <col min="6150" max="6150" width="34" style="122" customWidth="1"/>
    <col min="6151" max="6152" width="21.28515625" style="122" customWidth="1"/>
    <col min="6153" max="6153" width="14.5703125" style="122" customWidth="1"/>
    <col min="6154" max="6154" width="9.140625" style="122"/>
    <col min="6155" max="6155" width="12.5703125" style="122" bestFit="1" customWidth="1"/>
    <col min="6156" max="6400" width="9.140625" style="122"/>
    <col min="6401" max="6401" width="8" style="122" customWidth="1"/>
    <col min="6402" max="6402" width="118.140625" style="122" customWidth="1"/>
    <col min="6403" max="6403" width="21.42578125" style="122" customWidth="1"/>
    <col min="6404" max="6404" width="24" style="122" customWidth="1"/>
    <col min="6405" max="6405" width="29" style="122" customWidth="1"/>
    <col min="6406" max="6406" width="34" style="122" customWidth="1"/>
    <col min="6407" max="6408" width="21.28515625" style="122" customWidth="1"/>
    <col min="6409" max="6409" width="14.5703125" style="122" customWidth="1"/>
    <col min="6410" max="6410" width="9.140625" style="122"/>
    <col min="6411" max="6411" width="12.5703125" style="122" bestFit="1" customWidth="1"/>
    <col min="6412" max="6656" width="9.140625" style="122"/>
    <col min="6657" max="6657" width="8" style="122" customWidth="1"/>
    <col min="6658" max="6658" width="118.140625" style="122" customWidth="1"/>
    <col min="6659" max="6659" width="21.42578125" style="122" customWidth="1"/>
    <col min="6660" max="6660" width="24" style="122" customWidth="1"/>
    <col min="6661" max="6661" width="29" style="122" customWidth="1"/>
    <col min="6662" max="6662" width="34" style="122" customWidth="1"/>
    <col min="6663" max="6664" width="21.28515625" style="122" customWidth="1"/>
    <col min="6665" max="6665" width="14.5703125" style="122" customWidth="1"/>
    <col min="6666" max="6666" width="9.140625" style="122"/>
    <col min="6667" max="6667" width="12.5703125" style="122" bestFit="1" customWidth="1"/>
    <col min="6668" max="6912" width="9.140625" style="122"/>
    <col min="6913" max="6913" width="8" style="122" customWidth="1"/>
    <col min="6914" max="6914" width="118.140625" style="122" customWidth="1"/>
    <col min="6915" max="6915" width="21.42578125" style="122" customWidth="1"/>
    <col min="6916" max="6916" width="24" style="122" customWidth="1"/>
    <col min="6917" max="6917" width="29" style="122" customWidth="1"/>
    <col min="6918" max="6918" width="34" style="122" customWidth="1"/>
    <col min="6919" max="6920" width="21.28515625" style="122" customWidth="1"/>
    <col min="6921" max="6921" width="14.5703125" style="122" customWidth="1"/>
    <col min="6922" max="6922" width="9.140625" style="122"/>
    <col min="6923" max="6923" width="12.5703125" style="122" bestFit="1" customWidth="1"/>
    <col min="6924" max="7168" width="9.140625" style="122"/>
    <col min="7169" max="7169" width="8" style="122" customWidth="1"/>
    <col min="7170" max="7170" width="118.140625" style="122" customWidth="1"/>
    <col min="7171" max="7171" width="21.42578125" style="122" customWidth="1"/>
    <col min="7172" max="7172" width="24" style="122" customWidth="1"/>
    <col min="7173" max="7173" width="29" style="122" customWidth="1"/>
    <col min="7174" max="7174" width="34" style="122" customWidth="1"/>
    <col min="7175" max="7176" width="21.28515625" style="122" customWidth="1"/>
    <col min="7177" max="7177" width="14.5703125" style="122" customWidth="1"/>
    <col min="7178" max="7178" width="9.140625" style="122"/>
    <col min="7179" max="7179" width="12.5703125" style="122" bestFit="1" customWidth="1"/>
    <col min="7180" max="7424" width="9.140625" style="122"/>
    <col min="7425" max="7425" width="8" style="122" customWidth="1"/>
    <col min="7426" max="7426" width="118.140625" style="122" customWidth="1"/>
    <col min="7427" max="7427" width="21.42578125" style="122" customWidth="1"/>
    <col min="7428" max="7428" width="24" style="122" customWidth="1"/>
    <col min="7429" max="7429" width="29" style="122" customWidth="1"/>
    <col min="7430" max="7430" width="34" style="122" customWidth="1"/>
    <col min="7431" max="7432" width="21.28515625" style="122" customWidth="1"/>
    <col min="7433" max="7433" width="14.5703125" style="122" customWidth="1"/>
    <col min="7434" max="7434" width="9.140625" style="122"/>
    <col min="7435" max="7435" width="12.5703125" style="122" bestFit="1" customWidth="1"/>
    <col min="7436" max="7680" width="9.140625" style="122"/>
    <col min="7681" max="7681" width="8" style="122" customWidth="1"/>
    <col min="7682" max="7682" width="118.140625" style="122" customWidth="1"/>
    <col min="7683" max="7683" width="21.42578125" style="122" customWidth="1"/>
    <col min="7684" max="7684" width="24" style="122" customWidth="1"/>
    <col min="7685" max="7685" width="29" style="122" customWidth="1"/>
    <col min="7686" max="7686" width="34" style="122" customWidth="1"/>
    <col min="7687" max="7688" width="21.28515625" style="122" customWidth="1"/>
    <col min="7689" max="7689" width="14.5703125" style="122" customWidth="1"/>
    <col min="7690" max="7690" width="9.140625" style="122"/>
    <col min="7691" max="7691" width="12.5703125" style="122" bestFit="1" customWidth="1"/>
    <col min="7692" max="7936" width="9.140625" style="122"/>
    <col min="7937" max="7937" width="8" style="122" customWidth="1"/>
    <col min="7938" max="7938" width="118.140625" style="122" customWidth="1"/>
    <col min="7939" max="7939" width="21.42578125" style="122" customWidth="1"/>
    <col min="7940" max="7940" width="24" style="122" customWidth="1"/>
    <col min="7941" max="7941" width="29" style="122" customWidth="1"/>
    <col min="7942" max="7942" width="34" style="122" customWidth="1"/>
    <col min="7943" max="7944" width="21.28515625" style="122" customWidth="1"/>
    <col min="7945" max="7945" width="14.5703125" style="122" customWidth="1"/>
    <col min="7946" max="7946" width="9.140625" style="122"/>
    <col min="7947" max="7947" width="12.5703125" style="122" bestFit="1" customWidth="1"/>
    <col min="7948" max="8192" width="9.140625" style="122"/>
    <col min="8193" max="8193" width="8" style="122" customWidth="1"/>
    <col min="8194" max="8194" width="118.140625" style="122" customWidth="1"/>
    <col min="8195" max="8195" width="21.42578125" style="122" customWidth="1"/>
    <col min="8196" max="8196" width="24" style="122" customWidth="1"/>
    <col min="8197" max="8197" width="29" style="122" customWidth="1"/>
    <col min="8198" max="8198" width="34" style="122" customWidth="1"/>
    <col min="8199" max="8200" width="21.28515625" style="122" customWidth="1"/>
    <col min="8201" max="8201" width="14.5703125" style="122" customWidth="1"/>
    <col min="8202" max="8202" width="9.140625" style="122"/>
    <col min="8203" max="8203" width="12.5703125" style="122" bestFit="1" customWidth="1"/>
    <col min="8204" max="8448" width="9.140625" style="122"/>
    <col min="8449" max="8449" width="8" style="122" customWidth="1"/>
    <col min="8450" max="8450" width="118.140625" style="122" customWidth="1"/>
    <col min="8451" max="8451" width="21.42578125" style="122" customWidth="1"/>
    <col min="8452" max="8452" width="24" style="122" customWidth="1"/>
    <col min="8453" max="8453" width="29" style="122" customWidth="1"/>
    <col min="8454" max="8454" width="34" style="122" customWidth="1"/>
    <col min="8455" max="8456" width="21.28515625" style="122" customWidth="1"/>
    <col min="8457" max="8457" width="14.5703125" style="122" customWidth="1"/>
    <col min="8458" max="8458" width="9.140625" style="122"/>
    <col min="8459" max="8459" width="12.5703125" style="122" bestFit="1" customWidth="1"/>
    <col min="8460" max="8704" width="9.140625" style="122"/>
    <col min="8705" max="8705" width="8" style="122" customWidth="1"/>
    <col min="8706" max="8706" width="118.140625" style="122" customWidth="1"/>
    <col min="8707" max="8707" width="21.42578125" style="122" customWidth="1"/>
    <col min="8708" max="8708" width="24" style="122" customWidth="1"/>
    <col min="8709" max="8709" width="29" style="122" customWidth="1"/>
    <col min="8710" max="8710" width="34" style="122" customWidth="1"/>
    <col min="8711" max="8712" width="21.28515625" style="122" customWidth="1"/>
    <col min="8713" max="8713" width="14.5703125" style="122" customWidth="1"/>
    <col min="8714" max="8714" width="9.140625" style="122"/>
    <col min="8715" max="8715" width="12.5703125" style="122" bestFit="1" customWidth="1"/>
    <col min="8716" max="8960" width="9.140625" style="122"/>
    <col min="8961" max="8961" width="8" style="122" customWidth="1"/>
    <col min="8962" max="8962" width="118.140625" style="122" customWidth="1"/>
    <col min="8963" max="8963" width="21.42578125" style="122" customWidth="1"/>
    <col min="8964" max="8964" width="24" style="122" customWidth="1"/>
    <col min="8965" max="8965" width="29" style="122" customWidth="1"/>
    <col min="8966" max="8966" width="34" style="122" customWidth="1"/>
    <col min="8967" max="8968" width="21.28515625" style="122" customWidth="1"/>
    <col min="8969" max="8969" width="14.5703125" style="122" customWidth="1"/>
    <col min="8970" max="8970" width="9.140625" style="122"/>
    <col min="8971" max="8971" width="12.5703125" style="122" bestFit="1" customWidth="1"/>
    <col min="8972" max="9216" width="9.140625" style="122"/>
    <col min="9217" max="9217" width="8" style="122" customWidth="1"/>
    <col min="9218" max="9218" width="118.140625" style="122" customWidth="1"/>
    <col min="9219" max="9219" width="21.42578125" style="122" customWidth="1"/>
    <col min="9220" max="9220" width="24" style="122" customWidth="1"/>
    <col min="9221" max="9221" width="29" style="122" customWidth="1"/>
    <col min="9222" max="9222" width="34" style="122" customWidth="1"/>
    <col min="9223" max="9224" width="21.28515625" style="122" customWidth="1"/>
    <col min="9225" max="9225" width="14.5703125" style="122" customWidth="1"/>
    <col min="9226" max="9226" width="9.140625" style="122"/>
    <col min="9227" max="9227" width="12.5703125" style="122" bestFit="1" customWidth="1"/>
    <col min="9228" max="9472" width="9.140625" style="122"/>
    <col min="9473" max="9473" width="8" style="122" customWidth="1"/>
    <col min="9474" max="9474" width="118.140625" style="122" customWidth="1"/>
    <col min="9475" max="9475" width="21.42578125" style="122" customWidth="1"/>
    <col min="9476" max="9476" width="24" style="122" customWidth="1"/>
    <col min="9477" max="9477" width="29" style="122" customWidth="1"/>
    <col min="9478" max="9478" width="34" style="122" customWidth="1"/>
    <col min="9479" max="9480" width="21.28515625" style="122" customWidth="1"/>
    <col min="9481" max="9481" width="14.5703125" style="122" customWidth="1"/>
    <col min="9482" max="9482" width="9.140625" style="122"/>
    <col min="9483" max="9483" width="12.5703125" style="122" bestFit="1" customWidth="1"/>
    <col min="9484" max="9728" width="9.140625" style="122"/>
    <col min="9729" max="9729" width="8" style="122" customWidth="1"/>
    <col min="9730" max="9730" width="118.140625" style="122" customWidth="1"/>
    <col min="9731" max="9731" width="21.42578125" style="122" customWidth="1"/>
    <col min="9732" max="9732" width="24" style="122" customWidth="1"/>
    <col min="9733" max="9733" width="29" style="122" customWidth="1"/>
    <col min="9734" max="9734" width="34" style="122" customWidth="1"/>
    <col min="9735" max="9736" width="21.28515625" style="122" customWidth="1"/>
    <col min="9737" max="9737" width="14.5703125" style="122" customWidth="1"/>
    <col min="9738" max="9738" width="9.140625" style="122"/>
    <col min="9739" max="9739" width="12.5703125" style="122" bestFit="1" customWidth="1"/>
    <col min="9740" max="9984" width="9.140625" style="122"/>
    <col min="9985" max="9985" width="8" style="122" customWidth="1"/>
    <col min="9986" max="9986" width="118.140625" style="122" customWidth="1"/>
    <col min="9987" max="9987" width="21.42578125" style="122" customWidth="1"/>
    <col min="9988" max="9988" width="24" style="122" customWidth="1"/>
    <col min="9989" max="9989" width="29" style="122" customWidth="1"/>
    <col min="9990" max="9990" width="34" style="122" customWidth="1"/>
    <col min="9991" max="9992" width="21.28515625" style="122" customWidth="1"/>
    <col min="9993" max="9993" width="14.5703125" style="122" customWidth="1"/>
    <col min="9994" max="9994" width="9.140625" style="122"/>
    <col min="9995" max="9995" width="12.5703125" style="122" bestFit="1" customWidth="1"/>
    <col min="9996" max="10240" width="9.140625" style="122"/>
    <col min="10241" max="10241" width="8" style="122" customWidth="1"/>
    <col min="10242" max="10242" width="118.140625" style="122" customWidth="1"/>
    <col min="10243" max="10243" width="21.42578125" style="122" customWidth="1"/>
    <col min="10244" max="10244" width="24" style="122" customWidth="1"/>
    <col min="10245" max="10245" width="29" style="122" customWidth="1"/>
    <col min="10246" max="10246" width="34" style="122" customWidth="1"/>
    <col min="10247" max="10248" width="21.28515625" style="122" customWidth="1"/>
    <col min="10249" max="10249" width="14.5703125" style="122" customWidth="1"/>
    <col min="10250" max="10250" width="9.140625" style="122"/>
    <col min="10251" max="10251" width="12.5703125" style="122" bestFit="1" customWidth="1"/>
    <col min="10252" max="10496" width="9.140625" style="122"/>
    <col min="10497" max="10497" width="8" style="122" customWidth="1"/>
    <col min="10498" max="10498" width="118.140625" style="122" customWidth="1"/>
    <col min="10499" max="10499" width="21.42578125" style="122" customWidth="1"/>
    <col min="10500" max="10500" width="24" style="122" customWidth="1"/>
    <col min="10501" max="10501" width="29" style="122" customWidth="1"/>
    <col min="10502" max="10502" width="34" style="122" customWidth="1"/>
    <col min="10503" max="10504" width="21.28515625" style="122" customWidth="1"/>
    <col min="10505" max="10505" width="14.5703125" style="122" customWidth="1"/>
    <col min="10506" max="10506" width="9.140625" style="122"/>
    <col min="10507" max="10507" width="12.5703125" style="122" bestFit="1" customWidth="1"/>
    <col min="10508" max="10752" width="9.140625" style="122"/>
    <col min="10753" max="10753" width="8" style="122" customWidth="1"/>
    <col min="10754" max="10754" width="118.140625" style="122" customWidth="1"/>
    <col min="10755" max="10755" width="21.42578125" style="122" customWidth="1"/>
    <col min="10756" max="10756" width="24" style="122" customWidth="1"/>
    <col min="10757" max="10757" width="29" style="122" customWidth="1"/>
    <col min="10758" max="10758" width="34" style="122" customWidth="1"/>
    <col min="10759" max="10760" width="21.28515625" style="122" customWidth="1"/>
    <col min="10761" max="10761" width="14.5703125" style="122" customWidth="1"/>
    <col min="10762" max="10762" width="9.140625" style="122"/>
    <col min="10763" max="10763" width="12.5703125" style="122" bestFit="1" customWidth="1"/>
    <col min="10764" max="11008" width="9.140625" style="122"/>
    <col min="11009" max="11009" width="8" style="122" customWidth="1"/>
    <col min="11010" max="11010" width="118.140625" style="122" customWidth="1"/>
    <col min="11011" max="11011" width="21.42578125" style="122" customWidth="1"/>
    <col min="11012" max="11012" width="24" style="122" customWidth="1"/>
    <col min="11013" max="11013" width="29" style="122" customWidth="1"/>
    <col min="11014" max="11014" width="34" style="122" customWidth="1"/>
    <col min="11015" max="11016" width="21.28515625" style="122" customWidth="1"/>
    <col min="11017" max="11017" width="14.5703125" style="122" customWidth="1"/>
    <col min="11018" max="11018" width="9.140625" style="122"/>
    <col min="11019" max="11019" width="12.5703125" style="122" bestFit="1" customWidth="1"/>
    <col min="11020" max="11264" width="9.140625" style="122"/>
    <col min="11265" max="11265" width="8" style="122" customWidth="1"/>
    <col min="11266" max="11266" width="118.140625" style="122" customWidth="1"/>
    <col min="11267" max="11267" width="21.42578125" style="122" customWidth="1"/>
    <col min="11268" max="11268" width="24" style="122" customWidth="1"/>
    <col min="11269" max="11269" width="29" style="122" customWidth="1"/>
    <col min="11270" max="11270" width="34" style="122" customWidth="1"/>
    <col min="11271" max="11272" width="21.28515625" style="122" customWidth="1"/>
    <col min="11273" max="11273" width="14.5703125" style="122" customWidth="1"/>
    <col min="11274" max="11274" width="9.140625" style="122"/>
    <col min="11275" max="11275" width="12.5703125" style="122" bestFit="1" customWidth="1"/>
    <col min="11276" max="11520" width="9.140625" style="122"/>
    <col min="11521" max="11521" width="8" style="122" customWidth="1"/>
    <col min="11522" max="11522" width="118.140625" style="122" customWidth="1"/>
    <col min="11523" max="11523" width="21.42578125" style="122" customWidth="1"/>
    <col min="11524" max="11524" width="24" style="122" customWidth="1"/>
    <col min="11525" max="11525" width="29" style="122" customWidth="1"/>
    <col min="11526" max="11526" width="34" style="122" customWidth="1"/>
    <col min="11527" max="11528" width="21.28515625" style="122" customWidth="1"/>
    <col min="11529" max="11529" width="14.5703125" style="122" customWidth="1"/>
    <col min="11530" max="11530" width="9.140625" style="122"/>
    <col min="11531" max="11531" width="12.5703125" style="122" bestFit="1" customWidth="1"/>
    <col min="11532" max="11776" width="9.140625" style="122"/>
    <col min="11777" max="11777" width="8" style="122" customWidth="1"/>
    <col min="11778" max="11778" width="118.140625" style="122" customWidth="1"/>
    <col min="11779" max="11779" width="21.42578125" style="122" customWidth="1"/>
    <col min="11780" max="11780" width="24" style="122" customWidth="1"/>
    <col min="11781" max="11781" width="29" style="122" customWidth="1"/>
    <col min="11782" max="11782" width="34" style="122" customWidth="1"/>
    <col min="11783" max="11784" width="21.28515625" style="122" customWidth="1"/>
    <col min="11785" max="11785" width="14.5703125" style="122" customWidth="1"/>
    <col min="11786" max="11786" width="9.140625" style="122"/>
    <col min="11787" max="11787" width="12.5703125" style="122" bestFit="1" customWidth="1"/>
    <col min="11788" max="12032" width="9.140625" style="122"/>
    <col min="12033" max="12033" width="8" style="122" customWidth="1"/>
    <col min="12034" max="12034" width="118.140625" style="122" customWidth="1"/>
    <col min="12035" max="12035" width="21.42578125" style="122" customWidth="1"/>
    <col min="12036" max="12036" width="24" style="122" customWidth="1"/>
    <col min="12037" max="12037" width="29" style="122" customWidth="1"/>
    <col min="12038" max="12038" width="34" style="122" customWidth="1"/>
    <col min="12039" max="12040" width="21.28515625" style="122" customWidth="1"/>
    <col min="12041" max="12041" width="14.5703125" style="122" customWidth="1"/>
    <col min="12042" max="12042" width="9.140625" style="122"/>
    <col min="12043" max="12043" width="12.5703125" style="122" bestFit="1" customWidth="1"/>
    <col min="12044" max="12288" width="9.140625" style="122"/>
    <col min="12289" max="12289" width="8" style="122" customWidth="1"/>
    <col min="12290" max="12290" width="118.140625" style="122" customWidth="1"/>
    <col min="12291" max="12291" width="21.42578125" style="122" customWidth="1"/>
    <col min="12292" max="12292" width="24" style="122" customWidth="1"/>
    <col min="12293" max="12293" width="29" style="122" customWidth="1"/>
    <col min="12294" max="12294" width="34" style="122" customWidth="1"/>
    <col min="12295" max="12296" width="21.28515625" style="122" customWidth="1"/>
    <col min="12297" max="12297" width="14.5703125" style="122" customWidth="1"/>
    <col min="12298" max="12298" width="9.140625" style="122"/>
    <col min="12299" max="12299" width="12.5703125" style="122" bestFit="1" customWidth="1"/>
    <col min="12300" max="12544" width="9.140625" style="122"/>
    <col min="12545" max="12545" width="8" style="122" customWidth="1"/>
    <col min="12546" max="12546" width="118.140625" style="122" customWidth="1"/>
    <col min="12547" max="12547" width="21.42578125" style="122" customWidth="1"/>
    <col min="12548" max="12548" width="24" style="122" customWidth="1"/>
    <col min="12549" max="12549" width="29" style="122" customWidth="1"/>
    <col min="12550" max="12550" width="34" style="122" customWidth="1"/>
    <col min="12551" max="12552" width="21.28515625" style="122" customWidth="1"/>
    <col min="12553" max="12553" width="14.5703125" style="122" customWidth="1"/>
    <col min="12554" max="12554" width="9.140625" style="122"/>
    <col min="12555" max="12555" width="12.5703125" style="122" bestFit="1" customWidth="1"/>
    <col min="12556" max="12800" width="9.140625" style="122"/>
    <col min="12801" max="12801" width="8" style="122" customWidth="1"/>
    <col min="12802" max="12802" width="118.140625" style="122" customWidth="1"/>
    <col min="12803" max="12803" width="21.42578125" style="122" customWidth="1"/>
    <col min="12804" max="12804" width="24" style="122" customWidth="1"/>
    <col min="12805" max="12805" width="29" style="122" customWidth="1"/>
    <col min="12806" max="12806" width="34" style="122" customWidth="1"/>
    <col min="12807" max="12808" width="21.28515625" style="122" customWidth="1"/>
    <col min="12809" max="12809" width="14.5703125" style="122" customWidth="1"/>
    <col min="12810" max="12810" width="9.140625" style="122"/>
    <col min="12811" max="12811" width="12.5703125" style="122" bestFit="1" customWidth="1"/>
    <col min="12812" max="13056" width="9.140625" style="122"/>
    <col min="13057" max="13057" width="8" style="122" customWidth="1"/>
    <col min="13058" max="13058" width="118.140625" style="122" customWidth="1"/>
    <col min="13059" max="13059" width="21.42578125" style="122" customWidth="1"/>
    <col min="13060" max="13060" width="24" style="122" customWidth="1"/>
    <col min="13061" max="13061" width="29" style="122" customWidth="1"/>
    <col min="13062" max="13062" width="34" style="122" customWidth="1"/>
    <col min="13063" max="13064" width="21.28515625" style="122" customWidth="1"/>
    <col min="13065" max="13065" width="14.5703125" style="122" customWidth="1"/>
    <col min="13066" max="13066" width="9.140625" style="122"/>
    <col min="13067" max="13067" width="12.5703125" style="122" bestFit="1" customWidth="1"/>
    <col min="13068" max="13312" width="9.140625" style="122"/>
    <col min="13313" max="13313" width="8" style="122" customWidth="1"/>
    <col min="13314" max="13314" width="118.140625" style="122" customWidth="1"/>
    <col min="13315" max="13315" width="21.42578125" style="122" customWidth="1"/>
    <col min="13316" max="13316" width="24" style="122" customWidth="1"/>
    <col min="13317" max="13317" width="29" style="122" customWidth="1"/>
    <col min="13318" max="13318" width="34" style="122" customWidth="1"/>
    <col min="13319" max="13320" width="21.28515625" style="122" customWidth="1"/>
    <col min="13321" max="13321" width="14.5703125" style="122" customWidth="1"/>
    <col min="13322" max="13322" width="9.140625" style="122"/>
    <col min="13323" max="13323" width="12.5703125" style="122" bestFit="1" customWidth="1"/>
    <col min="13324" max="13568" width="9.140625" style="122"/>
    <col min="13569" max="13569" width="8" style="122" customWidth="1"/>
    <col min="13570" max="13570" width="118.140625" style="122" customWidth="1"/>
    <col min="13571" max="13571" width="21.42578125" style="122" customWidth="1"/>
    <col min="13572" max="13572" width="24" style="122" customWidth="1"/>
    <col min="13573" max="13573" width="29" style="122" customWidth="1"/>
    <col min="13574" max="13574" width="34" style="122" customWidth="1"/>
    <col min="13575" max="13576" width="21.28515625" style="122" customWidth="1"/>
    <col min="13577" max="13577" width="14.5703125" style="122" customWidth="1"/>
    <col min="13578" max="13578" width="9.140625" style="122"/>
    <col min="13579" max="13579" width="12.5703125" style="122" bestFit="1" customWidth="1"/>
    <col min="13580" max="13824" width="9.140625" style="122"/>
    <col min="13825" max="13825" width="8" style="122" customWidth="1"/>
    <col min="13826" max="13826" width="118.140625" style="122" customWidth="1"/>
    <col min="13827" max="13827" width="21.42578125" style="122" customWidth="1"/>
    <col min="13828" max="13828" width="24" style="122" customWidth="1"/>
    <col min="13829" max="13829" width="29" style="122" customWidth="1"/>
    <col min="13830" max="13830" width="34" style="122" customWidth="1"/>
    <col min="13831" max="13832" width="21.28515625" style="122" customWidth="1"/>
    <col min="13833" max="13833" width="14.5703125" style="122" customWidth="1"/>
    <col min="13834" max="13834" width="9.140625" style="122"/>
    <col min="13835" max="13835" width="12.5703125" style="122" bestFit="1" customWidth="1"/>
    <col min="13836" max="14080" width="9.140625" style="122"/>
    <col min="14081" max="14081" width="8" style="122" customWidth="1"/>
    <col min="14082" max="14082" width="118.140625" style="122" customWidth="1"/>
    <col min="14083" max="14083" width="21.42578125" style="122" customWidth="1"/>
    <col min="14084" max="14084" width="24" style="122" customWidth="1"/>
    <col min="14085" max="14085" width="29" style="122" customWidth="1"/>
    <col min="14086" max="14086" width="34" style="122" customWidth="1"/>
    <col min="14087" max="14088" width="21.28515625" style="122" customWidth="1"/>
    <col min="14089" max="14089" width="14.5703125" style="122" customWidth="1"/>
    <col min="14090" max="14090" width="9.140625" style="122"/>
    <col min="14091" max="14091" width="12.5703125" style="122" bestFit="1" customWidth="1"/>
    <col min="14092" max="14336" width="9.140625" style="122"/>
    <col min="14337" max="14337" width="8" style="122" customWidth="1"/>
    <col min="14338" max="14338" width="118.140625" style="122" customWidth="1"/>
    <col min="14339" max="14339" width="21.42578125" style="122" customWidth="1"/>
    <col min="14340" max="14340" width="24" style="122" customWidth="1"/>
    <col min="14341" max="14341" width="29" style="122" customWidth="1"/>
    <col min="14342" max="14342" width="34" style="122" customWidth="1"/>
    <col min="14343" max="14344" width="21.28515625" style="122" customWidth="1"/>
    <col min="14345" max="14345" width="14.5703125" style="122" customWidth="1"/>
    <col min="14346" max="14346" width="9.140625" style="122"/>
    <col min="14347" max="14347" width="12.5703125" style="122" bestFit="1" customWidth="1"/>
    <col min="14348" max="14592" width="9.140625" style="122"/>
    <col min="14593" max="14593" width="8" style="122" customWidth="1"/>
    <col min="14594" max="14594" width="118.140625" style="122" customWidth="1"/>
    <col min="14595" max="14595" width="21.42578125" style="122" customWidth="1"/>
    <col min="14596" max="14596" width="24" style="122" customWidth="1"/>
    <col min="14597" max="14597" width="29" style="122" customWidth="1"/>
    <col min="14598" max="14598" width="34" style="122" customWidth="1"/>
    <col min="14599" max="14600" width="21.28515625" style="122" customWidth="1"/>
    <col min="14601" max="14601" width="14.5703125" style="122" customWidth="1"/>
    <col min="14602" max="14602" width="9.140625" style="122"/>
    <col min="14603" max="14603" width="12.5703125" style="122" bestFit="1" customWidth="1"/>
    <col min="14604" max="14848" width="9.140625" style="122"/>
    <col min="14849" max="14849" width="8" style="122" customWidth="1"/>
    <col min="14850" max="14850" width="118.140625" style="122" customWidth="1"/>
    <col min="14851" max="14851" width="21.42578125" style="122" customWidth="1"/>
    <col min="14852" max="14852" width="24" style="122" customWidth="1"/>
    <col min="14853" max="14853" width="29" style="122" customWidth="1"/>
    <col min="14854" max="14854" width="34" style="122" customWidth="1"/>
    <col min="14855" max="14856" width="21.28515625" style="122" customWidth="1"/>
    <col min="14857" max="14857" width="14.5703125" style="122" customWidth="1"/>
    <col min="14858" max="14858" width="9.140625" style="122"/>
    <col min="14859" max="14859" width="12.5703125" style="122" bestFit="1" customWidth="1"/>
    <col min="14860" max="15104" width="9.140625" style="122"/>
    <col min="15105" max="15105" width="8" style="122" customWidth="1"/>
    <col min="15106" max="15106" width="118.140625" style="122" customWidth="1"/>
    <col min="15107" max="15107" width="21.42578125" style="122" customWidth="1"/>
    <col min="15108" max="15108" width="24" style="122" customWidth="1"/>
    <col min="15109" max="15109" width="29" style="122" customWidth="1"/>
    <col min="15110" max="15110" width="34" style="122" customWidth="1"/>
    <col min="15111" max="15112" width="21.28515625" style="122" customWidth="1"/>
    <col min="15113" max="15113" width="14.5703125" style="122" customWidth="1"/>
    <col min="15114" max="15114" width="9.140625" style="122"/>
    <col min="15115" max="15115" width="12.5703125" style="122" bestFit="1" customWidth="1"/>
    <col min="15116" max="15360" width="9.140625" style="122"/>
    <col min="15361" max="15361" width="8" style="122" customWidth="1"/>
    <col min="15362" max="15362" width="118.140625" style="122" customWidth="1"/>
    <col min="15363" max="15363" width="21.42578125" style="122" customWidth="1"/>
    <col min="15364" max="15364" width="24" style="122" customWidth="1"/>
    <col min="15365" max="15365" width="29" style="122" customWidth="1"/>
    <col min="15366" max="15366" width="34" style="122" customWidth="1"/>
    <col min="15367" max="15368" width="21.28515625" style="122" customWidth="1"/>
    <col min="15369" max="15369" width="14.5703125" style="122" customWidth="1"/>
    <col min="15370" max="15370" width="9.140625" style="122"/>
    <col min="15371" max="15371" width="12.5703125" style="122" bestFit="1" customWidth="1"/>
    <col min="15372" max="15616" width="9.140625" style="122"/>
    <col min="15617" max="15617" width="8" style="122" customWidth="1"/>
    <col min="15618" max="15618" width="118.140625" style="122" customWidth="1"/>
    <col min="15619" max="15619" width="21.42578125" style="122" customWidth="1"/>
    <col min="15620" max="15620" width="24" style="122" customWidth="1"/>
    <col min="15621" max="15621" width="29" style="122" customWidth="1"/>
    <col min="15622" max="15622" width="34" style="122" customWidth="1"/>
    <col min="15623" max="15624" width="21.28515625" style="122" customWidth="1"/>
    <col min="15625" max="15625" width="14.5703125" style="122" customWidth="1"/>
    <col min="15626" max="15626" width="9.140625" style="122"/>
    <col min="15627" max="15627" width="12.5703125" style="122" bestFit="1" customWidth="1"/>
    <col min="15628" max="15872" width="9.140625" style="122"/>
    <col min="15873" max="15873" width="8" style="122" customWidth="1"/>
    <col min="15874" max="15874" width="118.140625" style="122" customWidth="1"/>
    <col min="15875" max="15875" width="21.42578125" style="122" customWidth="1"/>
    <col min="15876" max="15876" width="24" style="122" customWidth="1"/>
    <col min="15877" max="15877" width="29" style="122" customWidth="1"/>
    <col min="15878" max="15878" width="34" style="122" customWidth="1"/>
    <col min="15879" max="15880" width="21.28515625" style="122" customWidth="1"/>
    <col min="15881" max="15881" width="14.5703125" style="122" customWidth="1"/>
    <col min="15882" max="15882" width="9.140625" style="122"/>
    <col min="15883" max="15883" width="12.5703125" style="122" bestFit="1" customWidth="1"/>
    <col min="15884" max="16128" width="9.140625" style="122"/>
    <col min="16129" max="16129" width="8" style="122" customWidth="1"/>
    <col min="16130" max="16130" width="118.140625" style="122" customWidth="1"/>
    <col min="16131" max="16131" width="21.42578125" style="122" customWidth="1"/>
    <col min="16132" max="16132" width="24" style="122" customWidth="1"/>
    <col min="16133" max="16133" width="29" style="122" customWidth="1"/>
    <col min="16134" max="16134" width="34" style="122" customWidth="1"/>
    <col min="16135" max="16136" width="21.28515625" style="122" customWidth="1"/>
    <col min="16137" max="16137" width="14.5703125" style="122" customWidth="1"/>
    <col min="16138" max="16138" width="9.140625" style="122"/>
    <col min="16139" max="16139" width="12.5703125" style="122" bestFit="1" customWidth="1"/>
    <col min="16140" max="16384" width="9.140625" style="122"/>
  </cols>
  <sheetData>
    <row r="1" spans="1:13" x14ac:dyDescent="0.3">
      <c r="F1" s="232" t="s">
        <v>436</v>
      </c>
    </row>
    <row r="3" spans="1:13" s="123" customFormat="1" ht="28.9" customHeight="1" x14ac:dyDescent="0.3">
      <c r="A3" s="1263" t="s">
        <v>486</v>
      </c>
      <c r="B3" s="1269"/>
      <c r="C3" s="1269"/>
      <c r="D3" s="1269"/>
      <c r="E3" s="1269"/>
      <c r="F3" s="1269"/>
      <c r="G3" s="143"/>
      <c r="H3" s="143"/>
      <c r="I3" s="144"/>
      <c r="J3" s="144"/>
      <c r="K3" s="1041"/>
      <c r="L3" s="400"/>
      <c r="M3" s="400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957"/>
      <c r="L4" s="402"/>
      <c r="M4" s="402"/>
    </row>
    <row r="5" spans="1:13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958"/>
      <c r="L5" s="403"/>
      <c r="M5" s="403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279"/>
      <c r="K6" s="142"/>
      <c r="L6" s="404"/>
      <c r="M6" s="40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142"/>
      <c r="L7" s="404"/>
      <c r="M7" s="404"/>
    </row>
    <row r="8" spans="1:13" x14ac:dyDescent="0.3">
      <c r="B8" s="124"/>
    </row>
    <row r="9" spans="1:13" x14ac:dyDescent="0.3">
      <c r="A9" s="1270" t="s">
        <v>282</v>
      </c>
      <c r="B9" s="1270" t="s">
        <v>297</v>
      </c>
      <c r="C9" s="1271" t="s">
        <v>367</v>
      </c>
      <c r="D9" s="1271"/>
      <c r="E9" s="1271" t="s">
        <v>368</v>
      </c>
      <c r="F9" s="1271"/>
    </row>
    <row r="10" spans="1:13" ht="75" customHeight="1" x14ac:dyDescent="0.3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</row>
    <row r="11" spans="1:13" ht="93.75" x14ac:dyDescent="0.3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</row>
    <row r="12" spans="1:13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123" customFormat="1" x14ac:dyDescent="0.3">
      <c r="A13" s="487">
        <v>1</v>
      </c>
      <c r="B13" s="488" t="s">
        <v>370</v>
      </c>
      <c r="C13" s="489" t="s">
        <v>305</v>
      </c>
      <c r="D13" s="490">
        <f>SUM(D15:D31)</f>
        <v>0</v>
      </c>
      <c r="E13" s="468" t="s">
        <v>305</v>
      </c>
      <c r="F13" s="490">
        <f>SUM(F14:F31)</f>
        <v>90025.22</v>
      </c>
      <c r="G13" s="309"/>
      <c r="H13" s="310"/>
      <c r="I13" s="310"/>
      <c r="J13" s="310"/>
      <c r="K13" s="1041"/>
      <c r="L13" s="400"/>
      <c r="M13" s="400"/>
    </row>
    <row r="14" spans="1:13" x14ac:dyDescent="0.3">
      <c r="A14" s="330"/>
      <c r="B14" s="307" t="s">
        <v>199</v>
      </c>
      <c r="C14" s="366"/>
      <c r="D14" s="308"/>
      <c r="E14" s="498"/>
      <c r="F14" s="308"/>
      <c r="G14" s="309"/>
      <c r="H14" s="310"/>
      <c r="I14" s="310"/>
      <c r="J14" s="310"/>
    </row>
    <row r="15" spans="1:13" x14ac:dyDescent="0.3">
      <c r="A15" s="330"/>
      <c r="B15" s="320" t="s">
        <v>467</v>
      </c>
      <c r="C15" s="366"/>
      <c r="D15" s="308"/>
      <c r="E15" s="498"/>
      <c r="F15" s="308">
        <f>1400-1400</f>
        <v>0</v>
      </c>
      <c r="G15" s="309"/>
      <c r="H15" s="310"/>
      <c r="I15" s="310">
        <f t="shared" ref="I15:I31" si="0">F15-H15</f>
        <v>0</v>
      </c>
      <c r="J15" s="310">
        <f t="shared" ref="J15:J31" si="1">F15-G15</f>
        <v>0</v>
      </c>
    </row>
    <row r="16" spans="1:13" x14ac:dyDescent="0.3">
      <c r="A16" s="330"/>
      <c r="B16" s="320" t="s">
        <v>468</v>
      </c>
      <c r="C16" s="366"/>
      <c r="D16" s="308"/>
      <c r="E16" s="498"/>
      <c r="F16" s="308">
        <f>636.72-636.72</f>
        <v>0</v>
      </c>
      <c r="G16" s="309"/>
      <c r="H16" s="310"/>
      <c r="I16" s="310">
        <f t="shared" si="0"/>
        <v>0</v>
      </c>
      <c r="J16" s="310">
        <f t="shared" si="1"/>
        <v>0</v>
      </c>
    </row>
    <row r="17" spans="1:13" x14ac:dyDescent="0.3">
      <c r="A17" s="330"/>
      <c r="B17" s="320" t="s">
        <v>469</v>
      </c>
      <c r="C17" s="366"/>
      <c r="D17" s="308"/>
      <c r="E17" s="495"/>
      <c r="F17" s="308">
        <f>4050-90</f>
        <v>3960</v>
      </c>
      <c r="G17" s="309">
        <v>3960</v>
      </c>
      <c r="H17" s="310">
        <f>440+440+440+440+440+440</f>
        <v>2640</v>
      </c>
      <c r="I17" s="310">
        <f t="shared" si="0"/>
        <v>1320</v>
      </c>
      <c r="J17" s="310">
        <f t="shared" si="1"/>
        <v>0</v>
      </c>
      <c r="K17" s="1045">
        <v>2200</v>
      </c>
    </row>
    <row r="18" spans="1:13" hidden="1" x14ac:dyDescent="0.3">
      <c r="A18" s="330"/>
      <c r="B18" s="320" t="s">
        <v>470</v>
      </c>
      <c r="C18" s="366"/>
      <c r="D18" s="308"/>
      <c r="E18" s="495"/>
      <c r="F18" s="308"/>
      <c r="G18" s="418"/>
      <c r="H18" s="310"/>
      <c r="I18" s="310">
        <f t="shared" si="0"/>
        <v>0</v>
      </c>
      <c r="J18" s="310">
        <f t="shared" si="1"/>
        <v>0</v>
      </c>
    </row>
    <row r="19" spans="1:13" hidden="1" x14ac:dyDescent="0.3">
      <c r="A19" s="330"/>
      <c r="B19" s="320" t="s">
        <v>471</v>
      </c>
      <c r="C19" s="366"/>
      <c r="D19" s="308"/>
      <c r="E19" s="495"/>
      <c r="F19" s="308"/>
      <c r="G19" s="309"/>
      <c r="H19" s="310"/>
      <c r="I19" s="310">
        <f t="shared" si="0"/>
        <v>0</v>
      </c>
      <c r="J19" s="310">
        <f t="shared" si="1"/>
        <v>0</v>
      </c>
    </row>
    <row r="20" spans="1:13" hidden="1" x14ac:dyDescent="0.3">
      <c r="A20" s="330"/>
      <c r="B20" s="320" t="s">
        <v>590</v>
      </c>
      <c r="C20" s="366"/>
      <c r="D20" s="308"/>
      <c r="E20" s="495"/>
      <c r="F20" s="308"/>
      <c r="G20" s="418"/>
      <c r="H20" s="310"/>
      <c r="I20" s="310">
        <f t="shared" si="0"/>
        <v>0</v>
      </c>
      <c r="J20" s="310">
        <f t="shared" si="1"/>
        <v>0</v>
      </c>
    </row>
    <row r="21" spans="1:13" x14ac:dyDescent="0.3">
      <c r="A21" s="330"/>
      <c r="B21" s="320" t="s">
        <v>591</v>
      </c>
      <c r="C21" s="366"/>
      <c r="D21" s="308"/>
      <c r="E21" s="495"/>
      <c r="F21" s="369">
        <f>35415-29024.04-3875.96-1000-1515</f>
        <v>0</v>
      </c>
      <c r="G21" s="309"/>
      <c r="H21" s="310"/>
      <c r="I21" s="310">
        <f t="shared" si="0"/>
        <v>0</v>
      </c>
      <c r="J21" s="310">
        <f t="shared" si="1"/>
        <v>0</v>
      </c>
    </row>
    <row r="22" spans="1:13" hidden="1" x14ac:dyDescent="0.3">
      <c r="A22" s="330"/>
      <c r="B22" s="320" t="s">
        <v>592</v>
      </c>
      <c r="C22" s="366"/>
      <c r="D22" s="308"/>
      <c r="E22" s="495"/>
      <c r="F22" s="369"/>
      <c r="G22" s="416"/>
      <c r="H22" s="310"/>
      <c r="I22" s="310">
        <f t="shared" si="0"/>
        <v>0</v>
      </c>
      <c r="J22" s="310">
        <f t="shared" si="1"/>
        <v>0</v>
      </c>
    </row>
    <row r="23" spans="1:13" ht="37.5" x14ac:dyDescent="0.3">
      <c r="A23" s="330"/>
      <c r="B23" s="612" t="s">
        <v>472</v>
      </c>
      <c r="C23" s="366"/>
      <c r="D23" s="308"/>
      <c r="E23" s="495"/>
      <c r="F23" s="369">
        <f>30794.13+10264.68</f>
        <v>41058.81</v>
      </c>
      <c r="G23" s="418">
        <f>30098.03+10960.78</f>
        <v>41058.81</v>
      </c>
      <c r="H23" s="740">
        <f>1565.83+1565.83+1565.83+1565.83+23834.71+4697.49+1565.83</f>
        <v>36361.35</v>
      </c>
      <c r="I23" s="310">
        <f t="shared" si="0"/>
        <v>4697.4599999999991</v>
      </c>
      <c r="J23" s="310">
        <f t="shared" si="1"/>
        <v>0</v>
      </c>
      <c r="K23" s="1042">
        <v>30098.03</v>
      </c>
    </row>
    <row r="24" spans="1:13" x14ac:dyDescent="0.3">
      <c r="A24" s="330"/>
      <c r="B24" s="612" t="s">
        <v>473</v>
      </c>
      <c r="C24" s="366"/>
      <c r="D24" s="308"/>
      <c r="E24" s="495"/>
      <c r="F24" s="369">
        <f>22500+7500</f>
        <v>30000</v>
      </c>
      <c r="G24" s="309">
        <f>22500+7500</f>
        <v>30000</v>
      </c>
      <c r="H24" s="310">
        <f>2500+2500+2500+2500+2500+2500+2500+2500+2500</f>
        <v>22500</v>
      </c>
      <c r="I24" s="310">
        <f t="shared" si="0"/>
        <v>7500</v>
      </c>
      <c r="J24" s="310">
        <f t="shared" si="1"/>
        <v>0</v>
      </c>
      <c r="K24" s="1042">
        <v>17500</v>
      </c>
    </row>
    <row r="25" spans="1:13" x14ac:dyDescent="0.3">
      <c r="A25" s="330"/>
      <c r="B25" s="612" t="s">
        <v>475</v>
      </c>
      <c r="C25" s="366"/>
      <c r="D25" s="308"/>
      <c r="E25" s="495"/>
      <c r="F25" s="369">
        <f>3875.96+330.45</f>
        <v>4206.41</v>
      </c>
      <c r="G25" s="418">
        <f>3875.96+330.45</f>
        <v>4206.41</v>
      </c>
      <c r="H25" s="310">
        <f>700+700+700+700+700+700</f>
        <v>4200</v>
      </c>
      <c r="I25" s="310">
        <f t="shared" si="0"/>
        <v>6.4099999999998545</v>
      </c>
      <c r="J25" s="310">
        <f t="shared" si="1"/>
        <v>0</v>
      </c>
      <c r="K25" s="1042">
        <v>3500</v>
      </c>
    </row>
    <row r="26" spans="1:13" ht="20.25" customHeight="1" x14ac:dyDescent="0.3">
      <c r="A26" s="330"/>
      <c r="B26" s="612" t="s">
        <v>596</v>
      </c>
      <c r="C26" s="366"/>
      <c r="D26" s="308"/>
      <c r="E26" s="495"/>
      <c r="F26" s="369">
        <v>10800</v>
      </c>
      <c r="G26" s="309">
        <v>10800</v>
      </c>
      <c r="H26" s="310">
        <f>900+900+900+900+900+900+900+900+900</f>
        <v>8100</v>
      </c>
      <c r="I26" s="310">
        <f t="shared" si="0"/>
        <v>2700</v>
      </c>
      <c r="J26" s="310">
        <f t="shared" si="1"/>
        <v>0</v>
      </c>
      <c r="K26" s="1042">
        <v>6300</v>
      </c>
    </row>
    <row r="27" spans="1:13" ht="20.25" hidden="1" customHeight="1" x14ac:dyDescent="0.3">
      <c r="A27" s="330"/>
      <c r="B27" s="612" t="s">
        <v>903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</row>
    <row r="28" spans="1:13" ht="22.5" hidden="1" customHeight="1" x14ac:dyDescent="0.3">
      <c r="A28" s="330"/>
      <c r="B28" s="612" t="s">
        <v>904</v>
      </c>
      <c r="C28" s="366"/>
      <c r="D28" s="308"/>
      <c r="E28" s="495"/>
      <c r="F28" s="308"/>
      <c r="G28" s="309"/>
      <c r="H28" s="310"/>
      <c r="I28" s="310">
        <f t="shared" si="0"/>
        <v>0</v>
      </c>
      <c r="J28" s="310">
        <f t="shared" si="1"/>
        <v>0</v>
      </c>
    </row>
    <row r="29" spans="1:13" ht="22.5" hidden="1" customHeight="1" x14ac:dyDescent="0.3">
      <c r="A29" s="330"/>
      <c r="B29" s="307"/>
      <c r="C29" s="366"/>
      <c r="D29" s="308"/>
      <c r="E29" s="495"/>
      <c r="F29" s="308"/>
      <c r="G29" s="309"/>
      <c r="H29" s="310"/>
      <c r="I29" s="310">
        <f t="shared" si="0"/>
        <v>0</v>
      </c>
      <c r="J29" s="310">
        <f t="shared" si="1"/>
        <v>0</v>
      </c>
    </row>
    <row r="30" spans="1:13" ht="22.5" hidden="1" customHeight="1" x14ac:dyDescent="0.3">
      <c r="A30" s="330"/>
      <c r="B30" s="307"/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</row>
    <row r="31" spans="1:13" hidden="1" x14ac:dyDescent="0.3">
      <c r="A31" s="330"/>
      <c r="B31" s="307"/>
      <c r="C31" s="366"/>
      <c r="D31" s="308"/>
      <c r="E31" s="495"/>
      <c r="F31" s="308"/>
      <c r="G31" s="309"/>
      <c r="H31" s="310"/>
      <c r="I31" s="310">
        <f t="shared" si="0"/>
        <v>0</v>
      </c>
      <c r="J31" s="310">
        <f t="shared" si="1"/>
        <v>0</v>
      </c>
    </row>
    <row r="32" spans="1:13" s="123" customFormat="1" x14ac:dyDescent="0.3">
      <c r="A32" s="487">
        <v>2</v>
      </c>
      <c r="B32" s="488" t="s">
        <v>371</v>
      </c>
      <c r="C32" s="489" t="s">
        <v>305</v>
      </c>
      <c r="D32" s="441">
        <f>SUM(D34:D35)</f>
        <v>0</v>
      </c>
      <c r="E32" s="496" t="s">
        <v>305</v>
      </c>
      <c r="F32" s="441">
        <f>SUM(F33:F35)</f>
        <v>0</v>
      </c>
      <c r="G32" s="309"/>
      <c r="H32" s="310"/>
      <c r="I32" s="310"/>
      <c r="J32" s="310"/>
      <c r="K32" s="1041"/>
      <c r="L32" s="400"/>
      <c r="M32" s="400"/>
    </row>
    <row r="33" spans="1:13" hidden="1" x14ac:dyDescent="0.3">
      <c r="A33" s="330"/>
      <c r="B33" s="307" t="s">
        <v>199</v>
      </c>
      <c r="C33" s="366"/>
      <c r="D33" s="308"/>
      <c r="E33" s="498"/>
      <c r="F33" s="308"/>
      <c r="G33" s="309"/>
      <c r="H33" s="310"/>
      <c r="I33" s="310">
        <f>F33-H33</f>
        <v>0</v>
      </c>
      <c r="J33" s="310">
        <f>F33-G33</f>
        <v>0</v>
      </c>
    </row>
    <row r="34" spans="1:13" ht="21" hidden="1" customHeight="1" x14ac:dyDescent="0.3">
      <c r="A34" s="330"/>
      <c r="B34" s="307"/>
      <c r="C34" s="366"/>
      <c r="D34" s="308" t="s">
        <v>372</v>
      </c>
      <c r="E34" s="498"/>
      <c r="F34" s="308"/>
      <c r="G34" s="309"/>
      <c r="H34" s="310"/>
      <c r="I34" s="310">
        <f>F34-H34</f>
        <v>0</v>
      </c>
      <c r="J34" s="310">
        <f>F34-G34</f>
        <v>0</v>
      </c>
    </row>
    <row r="35" spans="1:13" hidden="1" x14ac:dyDescent="0.3">
      <c r="A35" s="330"/>
      <c r="B35" s="307"/>
      <c r="C35" s="366"/>
      <c r="D35" s="308"/>
      <c r="E35" s="498"/>
      <c r="F35" s="308"/>
      <c r="G35" s="309"/>
      <c r="H35" s="310"/>
      <c r="I35" s="310">
        <f>F35-H35</f>
        <v>0</v>
      </c>
      <c r="J35" s="310">
        <f>F35-G35</f>
        <v>0</v>
      </c>
    </row>
    <row r="36" spans="1:13" s="123" customFormat="1" x14ac:dyDescent="0.3">
      <c r="A36" s="487">
        <v>3</v>
      </c>
      <c r="B36" s="488" t="s">
        <v>373</v>
      </c>
      <c r="C36" s="489" t="s">
        <v>305</v>
      </c>
      <c r="D36" s="490">
        <f>SUM(D38:D49)</f>
        <v>0</v>
      </c>
      <c r="E36" s="497" t="s">
        <v>305</v>
      </c>
      <c r="F36" s="490">
        <f>SUM(F37:F44)</f>
        <v>0</v>
      </c>
      <c r="G36" s="309"/>
      <c r="H36" s="310"/>
      <c r="I36" s="310"/>
      <c r="J36" s="310"/>
      <c r="K36" s="1041"/>
      <c r="L36" s="400"/>
      <c r="M36" s="400"/>
    </row>
    <row r="37" spans="1:13" hidden="1" x14ac:dyDescent="0.3">
      <c r="A37" s="330"/>
      <c r="B37" s="307" t="s">
        <v>199</v>
      </c>
      <c r="C37" s="366"/>
      <c r="D37" s="308"/>
      <c r="E37" s="498"/>
      <c r="F37" s="308"/>
      <c r="G37" s="309"/>
      <c r="H37" s="310"/>
      <c r="I37" s="310">
        <f t="shared" ref="I37:I44" si="2">F37-H37</f>
        <v>0</v>
      </c>
      <c r="J37" s="310">
        <f t="shared" ref="J37:J44" si="3">F37-G37</f>
        <v>0</v>
      </c>
    </row>
    <row r="38" spans="1:13" ht="23.45" hidden="1" customHeight="1" x14ac:dyDescent="0.3">
      <c r="A38" s="330"/>
      <c r="B38" s="327" t="s">
        <v>601</v>
      </c>
      <c r="C38" s="366"/>
      <c r="D38" s="308"/>
      <c r="E38" s="498"/>
      <c r="F38" s="308"/>
      <c r="G38" s="309"/>
      <c r="H38" s="310"/>
      <c r="I38" s="310">
        <f t="shared" si="2"/>
        <v>0</v>
      </c>
      <c r="J38" s="310">
        <f t="shared" si="3"/>
        <v>0</v>
      </c>
    </row>
    <row r="39" spans="1:13" ht="23.45" hidden="1" customHeight="1" x14ac:dyDescent="0.3">
      <c r="A39" s="330"/>
      <c r="B39" s="327" t="s">
        <v>603</v>
      </c>
      <c r="C39" s="366"/>
      <c r="D39" s="308"/>
      <c r="E39" s="498"/>
      <c r="F39" s="308"/>
      <c r="G39" s="309"/>
      <c r="H39" s="310"/>
      <c r="I39" s="310">
        <f t="shared" si="2"/>
        <v>0</v>
      </c>
      <c r="J39" s="310">
        <f t="shared" si="3"/>
        <v>0</v>
      </c>
    </row>
    <row r="40" spans="1:13" ht="23.45" hidden="1" customHeight="1" x14ac:dyDescent="0.3">
      <c r="A40" s="330"/>
      <c r="B40" s="327"/>
      <c r="C40" s="366"/>
      <c r="D40" s="308"/>
      <c r="E40" s="498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3" ht="23.45" hidden="1" customHeight="1" x14ac:dyDescent="0.3">
      <c r="A41" s="330"/>
      <c r="B41" s="327"/>
      <c r="C41" s="366"/>
      <c r="D41" s="308"/>
      <c r="E41" s="498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3" ht="23.45" hidden="1" customHeight="1" x14ac:dyDescent="0.3">
      <c r="A42" s="330"/>
      <c r="B42" s="327"/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3" ht="23.45" hidden="1" customHeight="1" x14ac:dyDescent="0.3">
      <c r="A43" s="330"/>
      <c r="B43" s="327"/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3" ht="24" hidden="1" customHeight="1" x14ac:dyDescent="0.3">
      <c r="A44" s="330"/>
      <c r="B44" s="332"/>
      <c r="C44" s="366"/>
      <c r="D44" s="308"/>
      <c r="E44" s="498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3" s="123" customFormat="1" ht="20.25" customHeight="1" x14ac:dyDescent="0.3">
      <c r="A45" s="487">
        <v>4</v>
      </c>
      <c r="B45" s="488" t="s">
        <v>374</v>
      </c>
      <c r="C45" s="489" t="s">
        <v>305</v>
      </c>
      <c r="D45" s="490">
        <f>SUM(D49:D49)</f>
        <v>0</v>
      </c>
      <c r="E45" s="497" t="s">
        <v>305</v>
      </c>
      <c r="F45" s="490">
        <f>SUM(F46:F49)</f>
        <v>0</v>
      </c>
      <c r="G45" s="309"/>
      <c r="H45" s="310"/>
      <c r="I45" s="310"/>
      <c r="J45" s="310"/>
      <c r="K45" s="1041"/>
      <c r="L45" s="400"/>
      <c r="M45" s="400"/>
    </row>
    <row r="46" spans="1:13" hidden="1" x14ac:dyDescent="0.3">
      <c r="A46" s="330"/>
      <c r="B46" s="327" t="s">
        <v>199</v>
      </c>
      <c r="C46" s="366"/>
      <c r="D46" s="308"/>
      <c r="E46" s="498"/>
      <c r="F46" s="308"/>
      <c r="G46" s="309"/>
      <c r="H46" s="310"/>
      <c r="I46" s="310">
        <f>F46-H46</f>
        <v>0</v>
      </c>
      <c r="J46" s="310">
        <f>F46-G46</f>
        <v>0</v>
      </c>
    </row>
    <row r="47" spans="1:13" hidden="1" x14ac:dyDescent="0.3">
      <c r="A47" s="330"/>
      <c r="B47" s="321" t="s">
        <v>477</v>
      </c>
      <c r="C47" s="366"/>
      <c r="D47" s="308"/>
      <c r="E47" s="498"/>
      <c r="F47" s="308"/>
      <c r="G47" s="309"/>
      <c r="H47" s="310"/>
      <c r="I47" s="310">
        <f>F47-H47</f>
        <v>0</v>
      </c>
      <c r="J47" s="310">
        <f>F47-G47</f>
        <v>0</v>
      </c>
    </row>
    <row r="48" spans="1:13" hidden="1" x14ac:dyDescent="0.3">
      <c r="A48" s="330"/>
      <c r="B48" s="327"/>
      <c r="C48" s="366"/>
      <c r="D48" s="308"/>
      <c r="E48" s="498"/>
      <c r="F48" s="308"/>
      <c r="G48" s="309"/>
      <c r="H48" s="310"/>
      <c r="I48" s="310">
        <f>F48-H48</f>
        <v>0</v>
      </c>
      <c r="J48" s="310">
        <f>F48-G48</f>
        <v>0</v>
      </c>
    </row>
    <row r="49" spans="1:11" hidden="1" x14ac:dyDescent="0.3">
      <c r="A49" s="330"/>
      <c r="B49" s="327"/>
      <c r="C49" s="366"/>
      <c r="D49" s="308"/>
      <c r="E49" s="498"/>
      <c r="F49" s="308"/>
      <c r="G49" s="309"/>
      <c r="H49" s="310"/>
      <c r="I49" s="310">
        <f>F49-H49</f>
        <v>0</v>
      </c>
      <c r="J49" s="310">
        <f>F49-G49</f>
        <v>0</v>
      </c>
    </row>
    <row r="50" spans="1:11" x14ac:dyDescent="0.3">
      <c r="A50" s="487">
        <v>5</v>
      </c>
      <c r="B50" s="488" t="s">
        <v>375</v>
      </c>
      <c r="C50" s="489" t="s">
        <v>305</v>
      </c>
      <c r="D50" s="490">
        <f>SUM(D51:D72)</f>
        <v>0</v>
      </c>
      <c r="E50" s="497" t="s">
        <v>305</v>
      </c>
      <c r="F50" s="490">
        <f>SUM(F51:F72)</f>
        <v>6991.97</v>
      </c>
      <c r="G50" s="309"/>
      <c r="H50" s="310"/>
      <c r="I50" s="310"/>
      <c r="J50" s="310"/>
    </row>
    <row r="51" spans="1:11" x14ac:dyDescent="0.3">
      <c r="A51" s="367"/>
      <c r="B51" s="368" t="s">
        <v>199</v>
      </c>
      <c r="C51" s="366"/>
      <c r="D51" s="308"/>
      <c r="E51" s="495"/>
      <c r="F51" s="308"/>
      <c r="G51" s="309"/>
      <c r="H51" s="310"/>
      <c r="I51" s="310"/>
      <c r="J51" s="310"/>
    </row>
    <row r="52" spans="1:11" hidden="1" x14ac:dyDescent="0.3">
      <c r="A52" s="330"/>
      <c r="B52" s="320" t="s">
        <v>478</v>
      </c>
      <c r="C52" s="366"/>
      <c r="D52" s="308"/>
      <c r="E52" s="495"/>
      <c r="F52" s="308"/>
      <c r="G52" s="309"/>
      <c r="H52" s="310"/>
      <c r="I52" s="310">
        <f t="shared" ref="I52:I57" si="4">F52-H52</f>
        <v>0</v>
      </c>
      <c r="J52" s="310">
        <f t="shared" ref="J52:J71" si="5">F52-G52</f>
        <v>0</v>
      </c>
    </row>
    <row r="53" spans="1:11" hidden="1" x14ac:dyDescent="0.3">
      <c r="A53" s="330"/>
      <c r="B53" s="320" t="s">
        <v>479</v>
      </c>
      <c r="C53" s="366"/>
      <c r="D53" s="308"/>
      <c r="E53" s="495"/>
      <c r="F53" s="308"/>
      <c r="G53" s="309"/>
      <c r="H53" s="310"/>
      <c r="I53" s="310">
        <f t="shared" si="4"/>
        <v>0</v>
      </c>
      <c r="J53" s="310">
        <f t="shared" si="5"/>
        <v>0</v>
      </c>
    </row>
    <row r="54" spans="1:11" hidden="1" x14ac:dyDescent="0.3">
      <c r="A54" s="330"/>
      <c r="B54" s="320" t="s">
        <v>480</v>
      </c>
      <c r="C54" s="366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1" x14ac:dyDescent="0.3">
      <c r="A55" s="330"/>
      <c r="B55" s="320" t="s">
        <v>481</v>
      </c>
      <c r="C55" s="366"/>
      <c r="D55" s="308"/>
      <c r="E55" s="495"/>
      <c r="F55" s="308">
        <f>4500-330.45-177.58</f>
        <v>3991.9700000000003</v>
      </c>
      <c r="G55" s="309">
        <v>3991.97</v>
      </c>
      <c r="H55" s="309">
        <v>3991.97</v>
      </c>
      <c r="I55" s="310">
        <f t="shared" si="4"/>
        <v>0</v>
      </c>
      <c r="J55" s="310">
        <f t="shared" si="5"/>
        <v>0</v>
      </c>
      <c r="K55" s="1042">
        <v>3991.97</v>
      </c>
    </row>
    <row r="56" spans="1:11" hidden="1" x14ac:dyDescent="0.3">
      <c r="A56" s="330"/>
      <c r="B56" s="321" t="s">
        <v>482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1" hidden="1" x14ac:dyDescent="0.3">
      <c r="A57" s="330"/>
      <c r="B57" s="320" t="s">
        <v>483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1" hidden="1" x14ac:dyDescent="0.3">
      <c r="A58" s="330"/>
      <c r="B58" s="320" t="s">
        <v>485</v>
      </c>
      <c r="C58" s="366"/>
      <c r="D58" s="308"/>
      <c r="E58" s="495"/>
      <c r="F58" s="308"/>
      <c r="G58" s="309"/>
      <c r="H58" s="310"/>
      <c r="I58" s="310">
        <f>F58-H58</f>
        <v>0</v>
      </c>
      <c r="J58" s="310">
        <f t="shared" si="5"/>
        <v>0</v>
      </c>
    </row>
    <row r="59" spans="1:11" x14ac:dyDescent="0.3">
      <c r="A59" s="330"/>
      <c r="B59" s="320" t="s">
        <v>484</v>
      </c>
      <c r="C59" s="366"/>
      <c r="D59" s="308"/>
      <c r="E59" s="495"/>
      <c r="F59" s="308">
        <v>3000</v>
      </c>
      <c r="G59" s="309">
        <v>3000</v>
      </c>
      <c r="H59" s="310">
        <v>3000</v>
      </c>
      <c r="I59" s="310">
        <f>F59-H59</f>
        <v>0</v>
      </c>
      <c r="J59" s="310">
        <f t="shared" si="5"/>
        <v>0</v>
      </c>
      <c r="K59" s="1042">
        <v>3000</v>
      </c>
    </row>
    <row r="60" spans="1:11" hidden="1" x14ac:dyDescent="0.3">
      <c r="A60" s="330"/>
      <c r="B60" s="320" t="s">
        <v>598</v>
      </c>
      <c r="C60" s="366"/>
      <c r="D60" s="308"/>
      <c r="E60" s="495"/>
      <c r="F60" s="308"/>
      <c r="G60" s="309"/>
      <c r="H60" s="310"/>
      <c r="I60" s="310">
        <f t="shared" ref="I60:I71" si="6">F60-H60</f>
        <v>0</v>
      </c>
      <c r="J60" s="310">
        <f t="shared" si="5"/>
        <v>0</v>
      </c>
    </row>
    <row r="61" spans="1:11" hidden="1" x14ac:dyDescent="0.3">
      <c r="A61" s="330"/>
      <c r="B61" s="320" t="s">
        <v>599</v>
      </c>
      <c r="C61" s="366"/>
      <c r="D61" s="308"/>
      <c r="E61" s="495"/>
      <c r="F61" s="308"/>
      <c r="G61" s="309"/>
      <c r="H61" s="310"/>
      <c r="I61" s="310">
        <f t="shared" si="6"/>
        <v>0</v>
      </c>
      <c r="J61" s="310">
        <f t="shared" si="5"/>
        <v>0</v>
      </c>
    </row>
    <row r="62" spans="1:11" hidden="1" x14ac:dyDescent="0.3">
      <c r="A62" s="330"/>
      <c r="B62" s="320" t="s">
        <v>600</v>
      </c>
      <c r="C62" s="366"/>
      <c r="D62" s="308"/>
      <c r="E62" s="495"/>
      <c r="F62" s="308"/>
      <c r="G62" s="309"/>
      <c r="H62" s="310"/>
      <c r="I62" s="310">
        <f t="shared" si="6"/>
        <v>0</v>
      </c>
      <c r="J62" s="310">
        <f t="shared" si="5"/>
        <v>0</v>
      </c>
    </row>
    <row r="63" spans="1:11" hidden="1" x14ac:dyDescent="0.3">
      <c r="A63" s="330"/>
      <c r="B63" s="307" t="s">
        <v>602</v>
      </c>
      <c r="C63" s="366"/>
      <c r="D63" s="308"/>
      <c r="E63" s="495"/>
      <c r="F63" s="308"/>
      <c r="G63" s="309"/>
      <c r="H63" s="310"/>
      <c r="I63" s="310">
        <f t="shared" si="6"/>
        <v>0</v>
      </c>
      <c r="J63" s="310">
        <f t="shared" si="5"/>
        <v>0</v>
      </c>
    </row>
    <row r="64" spans="1:11" x14ac:dyDescent="0.3">
      <c r="A64" s="330"/>
      <c r="B64" s="1059" t="s">
        <v>1227</v>
      </c>
      <c r="C64" s="366"/>
      <c r="D64" s="308"/>
      <c r="E64" s="495"/>
      <c r="F64" s="308">
        <f>32006-32006</f>
        <v>0</v>
      </c>
      <c r="G64" s="309">
        <v>32006</v>
      </c>
      <c r="H64" s="310">
        <v>32006</v>
      </c>
      <c r="I64" s="310">
        <f t="shared" si="6"/>
        <v>-32006</v>
      </c>
      <c r="J64" s="310">
        <f t="shared" si="5"/>
        <v>-32006</v>
      </c>
      <c r="K64" s="1081" t="s">
        <v>1239</v>
      </c>
    </row>
    <row r="65" spans="1:13" x14ac:dyDescent="0.3">
      <c r="A65" s="330"/>
      <c r="B65" s="307"/>
      <c r="C65" s="366"/>
      <c r="D65" s="308"/>
      <c r="E65" s="495"/>
      <c r="F65" s="308"/>
      <c r="G65" s="309"/>
      <c r="H65" s="310"/>
      <c r="I65" s="310">
        <f t="shared" si="6"/>
        <v>0</v>
      </c>
      <c r="J65" s="310">
        <f t="shared" si="5"/>
        <v>0</v>
      </c>
    </row>
    <row r="66" spans="1:13" hidden="1" x14ac:dyDescent="0.3">
      <c r="A66" s="330"/>
      <c r="B66" s="307"/>
      <c r="C66" s="366"/>
      <c r="D66" s="308"/>
      <c r="E66" s="495"/>
      <c r="F66" s="308"/>
      <c r="G66" s="309"/>
      <c r="H66" s="310"/>
      <c r="I66" s="310">
        <f t="shared" si="6"/>
        <v>0</v>
      </c>
      <c r="J66" s="310">
        <f t="shared" si="5"/>
        <v>0</v>
      </c>
    </row>
    <row r="67" spans="1:13" hidden="1" x14ac:dyDescent="0.3">
      <c r="A67" s="330"/>
      <c r="B67" s="307"/>
      <c r="C67" s="366"/>
      <c r="D67" s="308"/>
      <c r="E67" s="495"/>
      <c r="F67" s="308"/>
      <c r="G67" s="309"/>
      <c r="H67" s="310"/>
      <c r="I67" s="310">
        <f t="shared" si="6"/>
        <v>0</v>
      </c>
      <c r="J67" s="310">
        <f t="shared" si="5"/>
        <v>0</v>
      </c>
    </row>
    <row r="68" spans="1:13" hidden="1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6"/>
        <v>0</v>
      </c>
      <c r="J68" s="310">
        <f t="shared" si="5"/>
        <v>0</v>
      </c>
    </row>
    <row r="69" spans="1:13" hidden="1" x14ac:dyDescent="0.3">
      <c r="A69" s="330"/>
      <c r="B69" s="307"/>
      <c r="C69" s="366"/>
      <c r="D69" s="308"/>
      <c r="E69" s="495"/>
      <c r="F69" s="308"/>
      <c r="G69" s="309"/>
      <c r="H69" s="310"/>
      <c r="I69" s="310">
        <f t="shared" si="6"/>
        <v>0</v>
      </c>
      <c r="J69" s="310">
        <f t="shared" si="5"/>
        <v>0</v>
      </c>
    </row>
    <row r="70" spans="1:13" hidden="1" x14ac:dyDescent="0.3">
      <c r="A70" s="330"/>
      <c r="B70" s="327"/>
      <c r="C70" s="366"/>
      <c r="D70" s="308"/>
      <c r="E70" s="495"/>
      <c r="F70" s="369"/>
      <c r="G70" s="309"/>
      <c r="H70" s="310"/>
      <c r="I70" s="310">
        <f t="shared" si="6"/>
        <v>0</v>
      </c>
      <c r="J70" s="310">
        <f t="shared" si="5"/>
        <v>0</v>
      </c>
    </row>
    <row r="71" spans="1:13" hidden="1" x14ac:dyDescent="0.3">
      <c r="A71" s="330"/>
      <c r="B71" s="307"/>
      <c r="C71" s="366"/>
      <c r="D71" s="308"/>
      <c r="E71" s="495"/>
      <c r="F71" s="308"/>
      <c r="G71" s="309"/>
      <c r="H71" s="310"/>
      <c r="I71" s="310">
        <f t="shared" si="6"/>
        <v>0</v>
      </c>
      <c r="J71" s="310">
        <f t="shared" si="5"/>
        <v>0</v>
      </c>
    </row>
    <row r="72" spans="1:13" hidden="1" x14ac:dyDescent="0.3">
      <c r="A72" s="330"/>
      <c r="B72" s="307"/>
      <c r="C72" s="366"/>
      <c r="D72" s="308"/>
      <c r="E72" s="495"/>
      <c r="F72" s="308"/>
      <c r="G72" s="309"/>
      <c r="H72" s="310"/>
      <c r="I72" s="310"/>
      <c r="J72" s="310"/>
    </row>
    <row r="73" spans="1:13" s="123" customFormat="1" ht="37.5" x14ac:dyDescent="0.3">
      <c r="A73" s="487"/>
      <c r="B73" s="488" t="s">
        <v>295</v>
      </c>
      <c r="C73" s="489" t="s">
        <v>305</v>
      </c>
      <c r="D73" s="490">
        <f>D45+D36+D32+D13+D50</f>
        <v>0</v>
      </c>
      <c r="E73" s="497" t="s">
        <v>10</v>
      </c>
      <c r="F73" s="490">
        <f>F45+F36+F32+F13+F50</f>
        <v>97017.19</v>
      </c>
      <c r="G73" s="313" t="s">
        <v>587</v>
      </c>
      <c r="H73" s="312">
        <f>SUM(H12:H72)</f>
        <v>112799.32</v>
      </c>
      <c r="I73" s="312">
        <f>SUM(I12:I72)</f>
        <v>-15782.130000000001</v>
      </c>
      <c r="J73" s="312">
        <f>SUM(J12:J72)</f>
        <v>-32006</v>
      </c>
      <c r="K73" s="1041"/>
      <c r="L73" s="400"/>
      <c r="M73" s="400"/>
    </row>
    <row r="74" spans="1:13" x14ac:dyDescent="0.3">
      <c r="A74" s="1268" t="s">
        <v>586</v>
      </c>
      <c r="B74" s="1268"/>
      <c r="C74" s="1268"/>
      <c r="D74" s="1268"/>
      <c r="E74" s="1268"/>
      <c r="F74" s="1268"/>
      <c r="G74" s="491"/>
      <c r="H74" s="492"/>
      <c r="I74" s="492"/>
      <c r="J74" s="492"/>
    </row>
    <row r="75" spans="1:13" s="123" customFormat="1" x14ac:dyDescent="0.3">
      <c r="A75" s="487">
        <v>1</v>
      </c>
      <c r="B75" s="488" t="s">
        <v>370</v>
      </c>
      <c r="C75" s="489" t="s">
        <v>305</v>
      </c>
      <c r="D75" s="490">
        <f>SUM(D77:D93)</f>
        <v>0</v>
      </c>
      <c r="E75" s="468" t="s">
        <v>305</v>
      </c>
      <c r="F75" s="490">
        <f>SUM(F76:F93)</f>
        <v>28693.59</v>
      </c>
      <c r="G75" s="309"/>
      <c r="H75" s="310"/>
      <c r="I75" s="310"/>
      <c r="J75" s="310"/>
      <c r="K75" s="1041"/>
      <c r="L75" s="400"/>
      <c r="M75" s="400"/>
    </row>
    <row r="76" spans="1:13" x14ac:dyDescent="0.3">
      <c r="A76" s="330"/>
      <c r="B76" s="307" t="s">
        <v>199</v>
      </c>
      <c r="C76" s="366"/>
      <c r="D76" s="308"/>
      <c r="E76" s="498"/>
      <c r="F76" s="369"/>
      <c r="G76" s="309"/>
      <c r="H76" s="310"/>
      <c r="I76" s="310"/>
      <c r="J76" s="310"/>
    </row>
    <row r="77" spans="1:13" hidden="1" x14ac:dyDescent="0.3">
      <c r="A77" s="330"/>
      <c r="B77" s="320" t="s">
        <v>467</v>
      </c>
      <c r="C77" s="366"/>
      <c r="D77" s="308"/>
      <c r="E77" s="498"/>
      <c r="F77" s="369"/>
      <c r="G77" s="309"/>
      <c r="H77" s="310"/>
      <c r="I77" s="310">
        <f t="shared" ref="I77:I93" si="7">F77-H77</f>
        <v>0</v>
      </c>
      <c r="J77" s="310">
        <f t="shared" ref="J77:J93" si="8">F77-G77</f>
        <v>0</v>
      </c>
    </row>
    <row r="78" spans="1:13" hidden="1" x14ac:dyDescent="0.3">
      <c r="A78" s="330"/>
      <c r="B78" s="320" t="s">
        <v>468</v>
      </c>
      <c r="C78" s="366"/>
      <c r="D78" s="308"/>
      <c r="E78" s="498"/>
      <c r="F78" s="369"/>
      <c r="G78" s="309"/>
      <c r="H78" s="310"/>
      <c r="I78" s="310">
        <f t="shared" si="7"/>
        <v>0</v>
      </c>
      <c r="J78" s="310">
        <f t="shared" si="8"/>
        <v>0</v>
      </c>
    </row>
    <row r="79" spans="1:13" hidden="1" x14ac:dyDescent="0.3">
      <c r="A79" s="330"/>
      <c r="B79" s="320" t="s">
        <v>469</v>
      </c>
      <c r="C79" s="366"/>
      <c r="D79" s="308"/>
      <c r="E79" s="495"/>
      <c r="F79" s="369"/>
      <c r="G79" s="309"/>
      <c r="H79" s="310"/>
      <c r="I79" s="310">
        <f t="shared" si="7"/>
        <v>0</v>
      </c>
      <c r="J79" s="310">
        <f t="shared" si="8"/>
        <v>0</v>
      </c>
    </row>
    <row r="80" spans="1:13" hidden="1" x14ac:dyDescent="0.3">
      <c r="A80" s="330"/>
      <c r="B80" s="320" t="s">
        <v>470</v>
      </c>
      <c r="C80" s="366"/>
      <c r="D80" s="308"/>
      <c r="E80" s="495"/>
      <c r="F80" s="369"/>
      <c r="G80" s="418"/>
      <c r="H80" s="310"/>
      <c r="I80" s="310">
        <f t="shared" si="7"/>
        <v>0</v>
      </c>
      <c r="J80" s="310">
        <f t="shared" si="8"/>
        <v>0</v>
      </c>
    </row>
    <row r="81" spans="1:13" hidden="1" x14ac:dyDescent="0.3">
      <c r="A81" s="330"/>
      <c r="B81" s="320" t="s">
        <v>471</v>
      </c>
      <c r="C81" s="366"/>
      <c r="D81" s="308"/>
      <c r="E81" s="495"/>
      <c r="F81" s="369"/>
      <c r="G81" s="309"/>
      <c r="H81" s="310"/>
      <c r="I81" s="310">
        <f t="shared" si="7"/>
        <v>0</v>
      </c>
      <c r="J81" s="310">
        <f t="shared" si="8"/>
        <v>0</v>
      </c>
    </row>
    <row r="82" spans="1:13" hidden="1" x14ac:dyDescent="0.3">
      <c r="A82" s="330"/>
      <c r="B82" s="320" t="s">
        <v>590</v>
      </c>
      <c r="C82" s="366"/>
      <c r="D82" s="308"/>
      <c r="E82" s="495"/>
      <c r="F82" s="369"/>
      <c r="G82" s="418"/>
      <c r="H82" s="310"/>
      <c r="I82" s="310">
        <f t="shared" si="7"/>
        <v>0</v>
      </c>
      <c r="J82" s="310">
        <f t="shared" si="8"/>
        <v>0</v>
      </c>
    </row>
    <row r="83" spans="1:13" x14ac:dyDescent="0.3">
      <c r="A83" s="330"/>
      <c r="B83" s="320" t="s">
        <v>591</v>
      </c>
      <c r="C83" s="366"/>
      <c r="D83" s="308"/>
      <c r="E83" s="495"/>
      <c r="F83" s="369">
        <f>29024.04-3124.04</f>
        <v>25900</v>
      </c>
      <c r="G83" s="309">
        <v>25900</v>
      </c>
      <c r="H83" s="310">
        <f>11100</f>
        <v>11100</v>
      </c>
      <c r="I83" s="310">
        <f t="shared" si="7"/>
        <v>14800</v>
      </c>
      <c r="J83" s="310">
        <f t="shared" si="8"/>
        <v>0</v>
      </c>
      <c r="K83" s="1042">
        <v>11100</v>
      </c>
    </row>
    <row r="84" spans="1:13" hidden="1" x14ac:dyDescent="0.3">
      <c r="A84" s="330"/>
      <c r="B84" s="320" t="s">
        <v>592</v>
      </c>
      <c r="C84" s="366"/>
      <c r="D84" s="308"/>
      <c r="E84" s="495"/>
      <c r="F84" s="369"/>
      <c r="G84" s="416"/>
      <c r="H84" s="310"/>
      <c r="I84" s="310">
        <f t="shared" si="7"/>
        <v>0</v>
      </c>
      <c r="J84" s="310">
        <f t="shared" si="8"/>
        <v>0</v>
      </c>
    </row>
    <row r="85" spans="1:13" ht="37.5" hidden="1" x14ac:dyDescent="0.3">
      <c r="A85" s="330"/>
      <c r="B85" s="612" t="s">
        <v>472</v>
      </c>
      <c r="C85" s="366"/>
      <c r="D85" s="308"/>
      <c r="E85" s="495"/>
      <c r="F85" s="369"/>
      <c r="G85" s="418"/>
      <c r="H85" s="310"/>
      <c r="I85" s="310">
        <f t="shared" si="7"/>
        <v>0</v>
      </c>
      <c r="J85" s="310">
        <f t="shared" si="8"/>
        <v>0</v>
      </c>
    </row>
    <row r="86" spans="1:13" hidden="1" x14ac:dyDescent="0.3">
      <c r="A86" s="330"/>
      <c r="B86" s="612" t="s">
        <v>473</v>
      </c>
      <c r="C86" s="366"/>
      <c r="D86" s="308"/>
      <c r="E86" s="495"/>
      <c r="F86" s="369"/>
      <c r="G86" s="309"/>
      <c r="H86" s="310"/>
      <c r="I86" s="310">
        <f t="shared" si="7"/>
        <v>0</v>
      </c>
      <c r="J86" s="310">
        <f t="shared" si="8"/>
        <v>0</v>
      </c>
    </row>
    <row r="87" spans="1:13" x14ac:dyDescent="0.3">
      <c r="A87" s="330"/>
      <c r="B87" s="612" t="s">
        <v>475</v>
      </c>
      <c r="C87" s="366"/>
      <c r="D87" s="308"/>
      <c r="E87" s="495"/>
      <c r="F87" s="369">
        <f>3124.04-330.45</f>
        <v>2793.59</v>
      </c>
      <c r="G87" s="418">
        <f>3124.04-330.45</f>
        <v>2793.59</v>
      </c>
      <c r="H87" s="310">
        <f>700</f>
        <v>700</v>
      </c>
      <c r="I87" s="310">
        <f t="shared" si="7"/>
        <v>2093.59</v>
      </c>
      <c r="J87" s="310">
        <f t="shared" si="8"/>
        <v>0</v>
      </c>
    </row>
    <row r="88" spans="1:13" ht="20.25" hidden="1" customHeight="1" x14ac:dyDescent="0.3">
      <c r="A88" s="330"/>
      <c r="B88" s="612" t="s">
        <v>596</v>
      </c>
      <c r="C88" s="366"/>
      <c r="D88" s="308"/>
      <c r="E88" s="495"/>
      <c r="F88" s="369"/>
      <c r="G88" s="309"/>
      <c r="H88" s="310"/>
      <c r="I88" s="310">
        <f t="shared" si="7"/>
        <v>0</v>
      </c>
      <c r="J88" s="310">
        <f t="shared" si="8"/>
        <v>0</v>
      </c>
    </row>
    <row r="89" spans="1:13" ht="20.25" hidden="1" customHeight="1" x14ac:dyDescent="0.3">
      <c r="A89" s="330"/>
      <c r="B89" s="612" t="s">
        <v>903</v>
      </c>
      <c r="C89" s="366"/>
      <c r="D89" s="308"/>
      <c r="E89" s="495"/>
      <c r="F89" s="369"/>
      <c r="G89" s="309"/>
      <c r="H89" s="310"/>
      <c r="I89" s="310">
        <f t="shared" si="7"/>
        <v>0</v>
      </c>
      <c r="J89" s="310">
        <f t="shared" si="8"/>
        <v>0</v>
      </c>
    </row>
    <row r="90" spans="1:13" ht="22.5" hidden="1" customHeight="1" x14ac:dyDescent="0.3">
      <c r="A90" s="330"/>
      <c r="B90" s="612" t="s">
        <v>904</v>
      </c>
      <c r="C90" s="366"/>
      <c r="D90" s="308"/>
      <c r="E90" s="495"/>
      <c r="F90" s="369"/>
      <c r="G90" s="309"/>
      <c r="H90" s="310"/>
      <c r="I90" s="310">
        <f t="shared" si="7"/>
        <v>0</v>
      </c>
      <c r="J90" s="310">
        <f t="shared" si="8"/>
        <v>0</v>
      </c>
    </row>
    <row r="91" spans="1:13" ht="22.5" hidden="1" customHeight="1" x14ac:dyDescent="0.3">
      <c r="A91" s="330"/>
      <c r="B91" s="307"/>
      <c r="C91" s="366"/>
      <c r="D91" s="308"/>
      <c r="E91" s="495"/>
      <c r="F91" s="369"/>
      <c r="G91" s="309"/>
      <c r="H91" s="310"/>
      <c r="I91" s="310">
        <f t="shared" si="7"/>
        <v>0</v>
      </c>
      <c r="J91" s="310">
        <f t="shared" si="8"/>
        <v>0</v>
      </c>
    </row>
    <row r="92" spans="1:13" ht="22.5" hidden="1" customHeight="1" x14ac:dyDescent="0.3">
      <c r="A92" s="330"/>
      <c r="B92" s="307"/>
      <c r="C92" s="366"/>
      <c r="D92" s="308"/>
      <c r="E92" s="495"/>
      <c r="F92" s="369"/>
      <c r="G92" s="309"/>
      <c r="H92" s="310"/>
      <c r="I92" s="310">
        <f t="shared" si="7"/>
        <v>0</v>
      </c>
      <c r="J92" s="310">
        <f t="shared" si="8"/>
        <v>0</v>
      </c>
    </row>
    <row r="93" spans="1:13" hidden="1" x14ac:dyDescent="0.3">
      <c r="A93" s="330"/>
      <c r="B93" s="307"/>
      <c r="C93" s="366"/>
      <c r="D93" s="308"/>
      <c r="E93" s="495"/>
      <c r="F93" s="369"/>
      <c r="G93" s="309"/>
      <c r="H93" s="310"/>
      <c r="I93" s="310">
        <f t="shared" si="7"/>
        <v>0</v>
      </c>
      <c r="J93" s="310">
        <f t="shared" si="8"/>
        <v>0</v>
      </c>
    </row>
    <row r="94" spans="1:13" s="123" customFormat="1" hidden="1" x14ac:dyDescent="0.3">
      <c r="A94" s="487">
        <v>2</v>
      </c>
      <c r="B94" s="488" t="s">
        <v>371</v>
      </c>
      <c r="C94" s="489" t="s">
        <v>305</v>
      </c>
      <c r="D94" s="490">
        <f>SUM(D96:D97)</f>
        <v>0</v>
      </c>
      <c r="E94" s="496" t="s">
        <v>305</v>
      </c>
      <c r="F94" s="953">
        <f>SUM(F95:F97)</f>
        <v>0</v>
      </c>
      <c r="G94" s="309"/>
      <c r="H94" s="310"/>
      <c r="I94" s="310"/>
      <c r="J94" s="310"/>
      <c r="K94" s="1041"/>
      <c r="L94" s="400"/>
      <c r="M94" s="400"/>
    </row>
    <row r="95" spans="1:13" hidden="1" x14ac:dyDescent="0.3">
      <c r="A95" s="330"/>
      <c r="B95" s="307" t="s">
        <v>199</v>
      </c>
      <c r="C95" s="366"/>
      <c r="D95" s="308"/>
      <c r="E95" s="498"/>
      <c r="F95" s="369"/>
      <c r="G95" s="309"/>
      <c r="H95" s="310"/>
      <c r="I95" s="310">
        <f>F95-H95</f>
        <v>0</v>
      </c>
      <c r="J95" s="310">
        <f>F95-G95</f>
        <v>0</v>
      </c>
    </row>
    <row r="96" spans="1:13" ht="21" hidden="1" customHeight="1" x14ac:dyDescent="0.3">
      <c r="A96" s="330"/>
      <c r="B96" s="307"/>
      <c r="C96" s="366"/>
      <c r="D96" s="308" t="s">
        <v>372</v>
      </c>
      <c r="E96" s="498"/>
      <c r="F96" s="369"/>
      <c r="G96" s="309"/>
      <c r="H96" s="310"/>
      <c r="I96" s="310">
        <f>F96-H96</f>
        <v>0</v>
      </c>
      <c r="J96" s="310">
        <f>F96-G96</f>
        <v>0</v>
      </c>
    </row>
    <row r="97" spans="1:13" hidden="1" x14ac:dyDescent="0.3">
      <c r="A97" s="330"/>
      <c r="B97" s="307"/>
      <c r="C97" s="366"/>
      <c r="D97" s="308"/>
      <c r="E97" s="498"/>
      <c r="F97" s="369"/>
      <c r="G97" s="309"/>
      <c r="H97" s="310"/>
      <c r="I97" s="310">
        <f>F97-H97</f>
        <v>0</v>
      </c>
      <c r="J97" s="310">
        <f>F97-G97</f>
        <v>0</v>
      </c>
    </row>
    <row r="98" spans="1:13" s="123" customFormat="1" hidden="1" x14ac:dyDescent="0.3">
      <c r="A98" s="487">
        <v>3</v>
      </c>
      <c r="B98" s="488" t="s">
        <v>373</v>
      </c>
      <c r="C98" s="489" t="s">
        <v>305</v>
      </c>
      <c r="D98" s="490">
        <f>SUM(D100:D111)</f>
        <v>0</v>
      </c>
      <c r="E98" s="497" t="s">
        <v>305</v>
      </c>
      <c r="F98" s="953">
        <f>SUM(F99:F106)</f>
        <v>0</v>
      </c>
      <c r="G98" s="309"/>
      <c r="H98" s="310"/>
      <c r="I98" s="310"/>
      <c r="J98" s="310"/>
      <c r="K98" s="1041"/>
      <c r="L98" s="400"/>
      <c r="M98" s="400"/>
    </row>
    <row r="99" spans="1:13" hidden="1" x14ac:dyDescent="0.3">
      <c r="A99" s="330"/>
      <c r="B99" s="307" t="s">
        <v>199</v>
      </c>
      <c r="C99" s="366"/>
      <c r="D99" s="308"/>
      <c r="E99" s="498"/>
      <c r="F99" s="369"/>
      <c r="G99" s="309"/>
      <c r="H99" s="310"/>
      <c r="I99" s="310">
        <f t="shared" ref="I99:I106" si="9">F99-H99</f>
        <v>0</v>
      </c>
      <c r="J99" s="310">
        <f t="shared" ref="J99:J106" si="10">F99-G99</f>
        <v>0</v>
      </c>
    </row>
    <row r="100" spans="1:13" ht="23.45" hidden="1" customHeight="1" x14ac:dyDescent="0.3">
      <c r="A100" s="330"/>
      <c r="B100" s="327" t="s">
        <v>601</v>
      </c>
      <c r="C100" s="366"/>
      <c r="D100" s="308"/>
      <c r="E100" s="498"/>
      <c r="F100" s="369"/>
      <c r="G100" s="309"/>
      <c r="H100" s="310"/>
      <c r="I100" s="310">
        <f t="shared" si="9"/>
        <v>0</v>
      </c>
      <c r="J100" s="310">
        <f t="shared" si="10"/>
        <v>0</v>
      </c>
    </row>
    <row r="101" spans="1:13" ht="23.45" hidden="1" customHeight="1" x14ac:dyDescent="0.3">
      <c r="A101" s="330"/>
      <c r="B101" s="327" t="s">
        <v>603</v>
      </c>
      <c r="C101" s="366"/>
      <c r="D101" s="308"/>
      <c r="E101" s="498"/>
      <c r="F101" s="369"/>
      <c r="G101" s="309"/>
      <c r="H101" s="310"/>
      <c r="I101" s="310">
        <f t="shared" si="9"/>
        <v>0</v>
      </c>
      <c r="J101" s="310">
        <f t="shared" si="10"/>
        <v>0</v>
      </c>
    </row>
    <row r="102" spans="1:13" ht="23.45" hidden="1" customHeight="1" x14ac:dyDescent="0.3">
      <c r="A102" s="330"/>
      <c r="B102" s="327"/>
      <c r="C102" s="366"/>
      <c r="D102" s="308"/>
      <c r="E102" s="498"/>
      <c r="F102" s="369"/>
      <c r="G102" s="309"/>
      <c r="H102" s="310"/>
      <c r="I102" s="310">
        <f t="shared" si="9"/>
        <v>0</v>
      </c>
      <c r="J102" s="310">
        <f t="shared" si="10"/>
        <v>0</v>
      </c>
    </row>
    <row r="103" spans="1:13" ht="23.45" hidden="1" customHeight="1" x14ac:dyDescent="0.3">
      <c r="A103" s="330"/>
      <c r="B103" s="327"/>
      <c r="C103" s="366"/>
      <c r="D103" s="308"/>
      <c r="E103" s="498"/>
      <c r="F103" s="369"/>
      <c r="G103" s="309"/>
      <c r="H103" s="310"/>
      <c r="I103" s="310">
        <f t="shared" si="9"/>
        <v>0</v>
      </c>
      <c r="J103" s="310">
        <f t="shared" si="10"/>
        <v>0</v>
      </c>
    </row>
    <row r="104" spans="1:13" ht="23.45" hidden="1" customHeight="1" x14ac:dyDescent="0.3">
      <c r="A104" s="330"/>
      <c r="B104" s="327"/>
      <c r="C104" s="366"/>
      <c r="D104" s="308"/>
      <c r="E104" s="498"/>
      <c r="F104" s="369"/>
      <c r="G104" s="309"/>
      <c r="H104" s="310"/>
      <c r="I104" s="310">
        <f t="shared" si="9"/>
        <v>0</v>
      </c>
      <c r="J104" s="310">
        <f t="shared" si="10"/>
        <v>0</v>
      </c>
    </row>
    <row r="105" spans="1:13" ht="23.45" hidden="1" customHeight="1" x14ac:dyDescent="0.3">
      <c r="A105" s="330"/>
      <c r="B105" s="327"/>
      <c r="C105" s="366"/>
      <c r="D105" s="308"/>
      <c r="E105" s="498"/>
      <c r="F105" s="369"/>
      <c r="G105" s="309"/>
      <c r="H105" s="310"/>
      <c r="I105" s="310">
        <f t="shared" si="9"/>
        <v>0</v>
      </c>
      <c r="J105" s="310">
        <f t="shared" si="10"/>
        <v>0</v>
      </c>
    </row>
    <row r="106" spans="1:13" ht="24" hidden="1" customHeight="1" x14ac:dyDescent="0.3">
      <c r="A106" s="330"/>
      <c r="B106" s="332"/>
      <c r="C106" s="366"/>
      <c r="D106" s="308"/>
      <c r="E106" s="498"/>
      <c r="F106" s="369"/>
      <c r="G106" s="309"/>
      <c r="H106" s="310"/>
      <c r="I106" s="310">
        <f t="shared" si="9"/>
        <v>0</v>
      </c>
      <c r="J106" s="310">
        <f t="shared" si="10"/>
        <v>0</v>
      </c>
    </row>
    <row r="107" spans="1:13" s="123" customFormat="1" ht="20.25" hidden="1" customHeight="1" x14ac:dyDescent="0.3">
      <c r="A107" s="487">
        <v>4</v>
      </c>
      <c r="B107" s="488" t="s">
        <v>374</v>
      </c>
      <c r="C107" s="489" t="s">
        <v>305</v>
      </c>
      <c r="D107" s="490">
        <f>SUM(D111:D111)</f>
        <v>0</v>
      </c>
      <c r="E107" s="497" t="s">
        <v>305</v>
      </c>
      <c r="F107" s="953">
        <f>SUM(F108:F111)</f>
        <v>0</v>
      </c>
      <c r="G107" s="309"/>
      <c r="H107" s="310"/>
      <c r="I107" s="310"/>
      <c r="J107" s="310"/>
      <c r="K107" s="1041"/>
      <c r="L107" s="400"/>
      <c r="M107" s="400"/>
    </row>
    <row r="108" spans="1:13" hidden="1" x14ac:dyDescent="0.3">
      <c r="A108" s="330"/>
      <c r="B108" s="327" t="s">
        <v>199</v>
      </c>
      <c r="C108" s="366"/>
      <c r="D108" s="308"/>
      <c r="E108" s="498"/>
      <c r="F108" s="369"/>
      <c r="G108" s="309"/>
      <c r="H108" s="310"/>
      <c r="I108" s="310">
        <f>F108-H108</f>
        <v>0</v>
      </c>
      <c r="J108" s="310">
        <f>F108-G108</f>
        <v>0</v>
      </c>
    </row>
    <row r="109" spans="1:13" hidden="1" x14ac:dyDescent="0.3">
      <c r="A109" s="330"/>
      <c r="B109" s="321" t="s">
        <v>477</v>
      </c>
      <c r="C109" s="366"/>
      <c r="D109" s="308"/>
      <c r="E109" s="498"/>
      <c r="F109" s="369"/>
      <c r="G109" s="309"/>
      <c r="H109" s="310"/>
      <c r="I109" s="310">
        <f>F109-H109</f>
        <v>0</v>
      </c>
      <c r="J109" s="310">
        <f>F109-G109</f>
        <v>0</v>
      </c>
    </row>
    <row r="110" spans="1:13" hidden="1" x14ac:dyDescent="0.3">
      <c r="A110" s="330"/>
      <c r="B110" s="327"/>
      <c r="C110" s="366"/>
      <c r="D110" s="308"/>
      <c r="E110" s="498"/>
      <c r="F110" s="369"/>
      <c r="G110" s="309"/>
      <c r="H110" s="310"/>
      <c r="I110" s="310">
        <f>F110-H110</f>
        <v>0</v>
      </c>
      <c r="J110" s="310">
        <f>F110-G110</f>
        <v>0</v>
      </c>
    </row>
    <row r="111" spans="1:13" hidden="1" x14ac:dyDescent="0.3">
      <c r="A111" s="330"/>
      <c r="B111" s="327"/>
      <c r="C111" s="366"/>
      <c r="D111" s="308"/>
      <c r="E111" s="498"/>
      <c r="F111" s="369"/>
      <c r="G111" s="309"/>
      <c r="H111" s="310"/>
      <c r="I111" s="310">
        <f>F111-H111</f>
        <v>0</v>
      </c>
      <c r="J111" s="310">
        <f>F111-G111</f>
        <v>0</v>
      </c>
    </row>
    <row r="112" spans="1:13" hidden="1" x14ac:dyDescent="0.3">
      <c r="A112" s="487">
        <v>5</v>
      </c>
      <c r="B112" s="488" t="s">
        <v>375</v>
      </c>
      <c r="C112" s="489" t="s">
        <v>305</v>
      </c>
      <c r="D112" s="490">
        <f>SUM(D113:D134)</f>
        <v>0</v>
      </c>
      <c r="E112" s="497" t="s">
        <v>305</v>
      </c>
      <c r="F112" s="953">
        <f>SUM(F113:F134)</f>
        <v>0</v>
      </c>
      <c r="G112" s="309"/>
      <c r="H112" s="310"/>
      <c r="I112" s="310"/>
      <c r="J112" s="310"/>
    </row>
    <row r="113" spans="1:10" hidden="1" x14ac:dyDescent="0.3">
      <c r="A113" s="367"/>
      <c r="B113" s="368" t="s">
        <v>199</v>
      </c>
      <c r="C113" s="366"/>
      <c r="D113" s="308"/>
      <c r="E113" s="495"/>
      <c r="F113" s="369"/>
      <c r="G113" s="309"/>
      <c r="H113" s="310"/>
      <c r="I113" s="310">
        <f t="shared" ref="I113:I133" si="11">F113-H113</f>
        <v>0</v>
      </c>
      <c r="J113" s="310">
        <f t="shared" ref="J113:J133" si="12">F113-G113</f>
        <v>0</v>
      </c>
    </row>
    <row r="114" spans="1:10" hidden="1" x14ac:dyDescent="0.3">
      <c r="A114" s="330"/>
      <c r="B114" s="320" t="s">
        <v>478</v>
      </c>
      <c r="C114" s="366"/>
      <c r="D114" s="308"/>
      <c r="E114" s="495"/>
      <c r="F114" s="369"/>
      <c r="G114" s="309"/>
      <c r="H114" s="310"/>
      <c r="I114" s="310">
        <f t="shared" si="11"/>
        <v>0</v>
      </c>
      <c r="J114" s="310">
        <f t="shared" si="12"/>
        <v>0</v>
      </c>
    </row>
    <row r="115" spans="1:10" hidden="1" x14ac:dyDescent="0.3">
      <c r="A115" s="330"/>
      <c r="B115" s="320" t="s">
        <v>479</v>
      </c>
      <c r="C115" s="366"/>
      <c r="D115" s="308"/>
      <c r="E115" s="495"/>
      <c r="F115" s="369"/>
      <c r="G115" s="309"/>
      <c r="H115" s="310"/>
      <c r="I115" s="310">
        <f t="shared" si="11"/>
        <v>0</v>
      </c>
      <c r="J115" s="310">
        <f t="shared" si="12"/>
        <v>0</v>
      </c>
    </row>
    <row r="116" spans="1:10" hidden="1" x14ac:dyDescent="0.3">
      <c r="A116" s="330"/>
      <c r="B116" s="320" t="s">
        <v>480</v>
      </c>
      <c r="C116" s="366"/>
      <c r="D116" s="308"/>
      <c r="E116" s="495"/>
      <c r="F116" s="369"/>
      <c r="G116" s="309"/>
      <c r="H116" s="310"/>
      <c r="I116" s="310">
        <f t="shared" si="11"/>
        <v>0</v>
      </c>
      <c r="J116" s="310">
        <f t="shared" si="12"/>
        <v>0</v>
      </c>
    </row>
    <row r="117" spans="1:10" hidden="1" x14ac:dyDescent="0.3">
      <c r="A117" s="330"/>
      <c r="B117" s="320" t="s">
        <v>481</v>
      </c>
      <c r="C117" s="366"/>
      <c r="D117" s="308"/>
      <c r="E117" s="495"/>
      <c r="F117" s="369"/>
      <c r="G117" s="309"/>
      <c r="H117" s="310"/>
      <c r="I117" s="310">
        <f t="shared" si="11"/>
        <v>0</v>
      </c>
      <c r="J117" s="310">
        <f t="shared" si="12"/>
        <v>0</v>
      </c>
    </row>
    <row r="118" spans="1:10" hidden="1" x14ac:dyDescent="0.3">
      <c r="A118" s="330"/>
      <c r="B118" s="321" t="s">
        <v>482</v>
      </c>
      <c r="C118" s="366"/>
      <c r="D118" s="308"/>
      <c r="E118" s="495"/>
      <c r="F118" s="369"/>
      <c r="G118" s="309"/>
      <c r="H118" s="310"/>
      <c r="I118" s="310">
        <f t="shared" si="11"/>
        <v>0</v>
      </c>
      <c r="J118" s="310">
        <f t="shared" si="12"/>
        <v>0</v>
      </c>
    </row>
    <row r="119" spans="1:10" hidden="1" x14ac:dyDescent="0.3">
      <c r="A119" s="330"/>
      <c r="B119" s="320" t="s">
        <v>483</v>
      </c>
      <c r="C119" s="366"/>
      <c r="D119" s="308"/>
      <c r="E119" s="495"/>
      <c r="F119" s="369"/>
      <c r="G119" s="309"/>
      <c r="H119" s="310"/>
      <c r="I119" s="310">
        <f t="shared" si="11"/>
        <v>0</v>
      </c>
      <c r="J119" s="310">
        <f t="shared" si="12"/>
        <v>0</v>
      </c>
    </row>
    <row r="120" spans="1:10" hidden="1" x14ac:dyDescent="0.3">
      <c r="A120" s="330"/>
      <c r="B120" s="320" t="s">
        <v>485</v>
      </c>
      <c r="C120" s="366"/>
      <c r="D120" s="308"/>
      <c r="E120" s="495"/>
      <c r="F120" s="369"/>
      <c r="G120" s="309"/>
      <c r="H120" s="310"/>
      <c r="I120" s="310">
        <f t="shared" si="11"/>
        <v>0</v>
      </c>
      <c r="J120" s="310">
        <f t="shared" si="12"/>
        <v>0</v>
      </c>
    </row>
    <row r="121" spans="1:10" hidden="1" x14ac:dyDescent="0.3">
      <c r="A121" s="330"/>
      <c r="B121" s="320" t="s">
        <v>484</v>
      </c>
      <c r="C121" s="366"/>
      <c r="D121" s="308"/>
      <c r="E121" s="495"/>
      <c r="F121" s="369"/>
      <c r="G121" s="309"/>
      <c r="H121" s="310"/>
      <c r="I121" s="310">
        <f t="shared" si="11"/>
        <v>0</v>
      </c>
      <c r="J121" s="310">
        <f t="shared" si="12"/>
        <v>0</v>
      </c>
    </row>
    <row r="122" spans="1:10" hidden="1" x14ac:dyDescent="0.3">
      <c r="A122" s="330"/>
      <c r="B122" s="320" t="s">
        <v>598</v>
      </c>
      <c r="C122" s="366"/>
      <c r="D122" s="308"/>
      <c r="E122" s="495"/>
      <c r="F122" s="369"/>
      <c r="G122" s="309"/>
      <c r="H122" s="310"/>
      <c r="I122" s="310">
        <f t="shared" si="11"/>
        <v>0</v>
      </c>
      <c r="J122" s="310">
        <f t="shared" si="12"/>
        <v>0</v>
      </c>
    </row>
    <row r="123" spans="1:10" hidden="1" x14ac:dyDescent="0.3">
      <c r="A123" s="330"/>
      <c r="B123" s="320" t="s">
        <v>599</v>
      </c>
      <c r="C123" s="366"/>
      <c r="D123" s="308"/>
      <c r="E123" s="495"/>
      <c r="F123" s="369"/>
      <c r="G123" s="309"/>
      <c r="H123" s="310"/>
      <c r="I123" s="310">
        <f t="shared" si="11"/>
        <v>0</v>
      </c>
      <c r="J123" s="310">
        <f t="shared" si="12"/>
        <v>0</v>
      </c>
    </row>
    <row r="124" spans="1:10" hidden="1" x14ac:dyDescent="0.3">
      <c r="A124" s="330"/>
      <c r="B124" s="320" t="s">
        <v>600</v>
      </c>
      <c r="C124" s="366"/>
      <c r="D124" s="308"/>
      <c r="E124" s="495"/>
      <c r="F124" s="369"/>
      <c r="G124" s="309"/>
      <c r="H124" s="310"/>
      <c r="I124" s="310">
        <f t="shared" si="11"/>
        <v>0</v>
      </c>
      <c r="J124" s="310">
        <f t="shared" si="12"/>
        <v>0</v>
      </c>
    </row>
    <row r="125" spans="1:10" hidden="1" x14ac:dyDescent="0.3">
      <c r="A125" s="330"/>
      <c r="B125" s="307" t="s">
        <v>602</v>
      </c>
      <c r="C125" s="366"/>
      <c r="D125" s="308"/>
      <c r="E125" s="495"/>
      <c r="F125" s="369"/>
      <c r="G125" s="309"/>
      <c r="H125" s="310"/>
      <c r="I125" s="310">
        <f t="shared" si="11"/>
        <v>0</v>
      </c>
      <c r="J125" s="310">
        <f t="shared" si="12"/>
        <v>0</v>
      </c>
    </row>
    <row r="126" spans="1:10" hidden="1" x14ac:dyDescent="0.3">
      <c r="A126" s="330"/>
      <c r="B126" s="307"/>
      <c r="C126" s="366"/>
      <c r="D126" s="308"/>
      <c r="E126" s="495"/>
      <c r="F126" s="369"/>
      <c r="G126" s="309"/>
      <c r="H126" s="310"/>
      <c r="I126" s="310">
        <f t="shared" si="11"/>
        <v>0</v>
      </c>
      <c r="J126" s="310">
        <f t="shared" si="12"/>
        <v>0</v>
      </c>
    </row>
    <row r="127" spans="1:10" hidden="1" x14ac:dyDescent="0.3">
      <c r="A127" s="330"/>
      <c r="B127" s="307"/>
      <c r="C127" s="366"/>
      <c r="D127" s="308"/>
      <c r="E127" s="495"/>
      <c r="F127" s="369"/>
      <c r="G127" s="309"/>
      <c r="H127" s="310"/>
      <c r="I127" s="310">
        <f t="shared" si="11"/>
        <v>0</v>
      </c>
      <c r="J127" s="310">
        <f t="shared" si="12"/>
        <v>0</v>
      </c>
    </row>
    <row r="128" spans="1:10" hidden="1" x14ac:dyDescent="0.3">
      <c r="A128" s="330"/>
      <c r="B128" s="307"/>
      <c r="C128" s="366"/>
      <c r="D128" s="308"/>
      <c r="E128" s="495"/>
      <c r="F128" s="369"/>
      <c r="G128" s="309"/>
      <c r="H128" s="310"/>
      <c r="I128" s="310">
        <f t="shared" si="11"/>
        <v>0</v>
      </c>
      <c r="J128" s="310">
        <f t="shared" si="12"/>
        <v>0</v>
      </c>
    </row>
    <row r="129" spans="1:13" hidden="1" x14ac:dyDescent="0.3">
      <c r="A129" s="330"/>
      <c r="B129" s="307"/>
      <c r="C129" s="366"/>
      <c r="D129" s="308"/>
      <c r="E129" s="495"/>
      <c r="F129" s="369"/>
      <c r="G129" s="309"/>
      <c r="H129" s="310"/>
      <c r="I129" s="310">
        <f t="shared" si="11"/>
        <v>0</v>
      </c>
      <c r="J129" s="310">
        <f t="shared" si="12"/>
        <v>0</v>
      </c>
    </row>
    <row r="130" spans="1:13" hidden="1" x14ac:dyDescent="0.3">
      <c r="A130" s="330"/>
      <c r="B130" s="307"/>
      <c r="C130" s="366"/>
      <c r="D130" s="308"/>
      <c r="E130" s="495"/>
      <c r="F130" s="369"/>
      <c r="G130" s="309"/>
      <c r="H130" s="310"/>
      <c r="I130" s="310">
        <f t="shared" si="11"/>
        <v>0</v>
      </c>
      <c r="J130" s="310">
        <f t="shared" si="12"/>
        <v>0</v>
      </c>
    </row>
    <row r="131" spans="1:13" hidden="1" x14ac:dyDescent="0.3">
      <c r="A131" s="330"/>
      <c r="B131" s="307"/>
      <c r="C131" s="366"/>
      <c r="D131" s="308"/>
      <c r="E131" s="495"/>
      <c r="F131" s="369"/>
      <c r="G131" s="309"/>
      <c r="H131" s="310"/>
      <c r="I131" s="310">
        <f t="shared" si="11"/>
        <v>0</v>
      </c>
      <c r="J131" s="310">
        <f t="shared" si="12"/>
        <v>0</v>
      </c>
    </row>
    <row r="132" spans="1:13" hidden="1" x14ac:dyDescent="0.3">
      <c r="A132" s="330"/>
      <c r="B132" s="327"/>
      <c r="C132" s="366"/>
      <c r="D132" s="308"/>
      <c r="E132" s="495"/>
      <c r="F132" s="369"/>
      <c r="G132" s="309"/>
      <c r="H132" s="310"/>
      <c r="I132" s="310">
        <f t="shared" si="11"/>
        <v>0</v>
      </c>
      <c r="J132" s="310">
        <f t="shared" si="12"/>
        <v>0</v>
      </c>
    </row>
    <row r="133" spans="1:13" hidden="1" x14ac:dyDescent="0.3">
      <c r="A133" s="330"/>
      <c r="B133" s="307"/>
      <c r="C133" s="366"/>
      <c r="D133" s="308"/>
      <c r="E133" s="495"/>
      <c r="F133" s="369"/>
      <c r="G133" s="309"/>
      <c r="H133" s="310"/>
      <c r="I133" s="310">
        <f t="shared" si="11"/>
        <v>0</v>
      </c>
      <c r="J133" s="310">
        <f t="shared" si="12"/>
        <v>0</v>
      </c>
    </row>
    <row r="134" spans="1:13" x14ac:dyDescent="0.3">
      <c r="A134" s="330"/>
      <c r="B134" s="307"/>
      <c r="C134" s="366"/>
      <c r="D134" s="308"/>
      <c r="E134" s="495"/>
      <c r="F134" s="369"/>
      <c r="G134" s="309"/>
      <c r="H134" s="310"/>
      <c r="I134" s="310"/>
      <c r="J134" s="310"/>
    </row>
    <row r="135" spans="1:13" s="123" customFormat="1" ht="37.5" x14ac:dyDescent="0.3">
      <c r="A135" s="487"/>
      <c r="B135" s="488" t="s">
        <v>295</v>
      </c>
      <c r="C135" s="489" t="s">
        <v>305</v>
      </c>
      <c r="D135" s="490">
        <f>D107+D98+D94+D75+D112</f>
        <v>0</v>
      </c>
      <c r="E135" s="497" t="s">
        <v>10</v>
      </c>
      <c r="F135" s="490">
        <f>F107+F98+F94+F75+F112</f>
        <v>28693.59</v>
      </c>
      <c r="G135" s="313" t="s">
        <v>588</v>
      </c>
      <c r="H135" s="312">
        <f>SUM(H74:H134)</f>
        <v>11800</v>
      </c>
      <c r="I135" s="312">
        <f>SUM(I74:I134)</f>
        <v>16893.59</v>
      </c>
      <c r="J135" s="312">
        <f>SUM(J74:J134)</f>
        <v>0</v>
      </c>
      <c r="K135" s="1041"/>
      <c r="L135" s="400"/>
      <c r="M135" s="400"/>
    </row>
    <row r="136" spans="1:13" hidden="1" x14ac:dyDescent="0.3">
      <c r="A136" s="1268" t="s">
        <v>513</v>
      </c>
      <c r="B136" s="1268"/>
      <c r="C136" s="1268"/>
      <c r="D136" s="1268"/>
      <c r="E136" s="1268"/>
      <c r="F136" s="1268"/>
      <c r="G136" s="491"/>
      <c r="H136" s="492"/>
      <c r="I136" s="492"/>
      <c r="J136" s="492"/>
    </row>
    <row r="137" spans="1:13" s="123" customFormat="1" hidden="1" x14ac:dyDescent="0.3">
      <c r="A137" s="487">
        <v>1</v>
      </c>
      <c r="B137" s="488" t="s">
        <v>370</v>
      </c>
      <c r="C137" s="489" t="s">
        <v>305</v>
      </c>
      <c r="D137" s="490">
        <f>SUM(D139:D155)</f>
        <v>0</v>
      </c>
      <c r="E137" s="468" t="s">
        <v>305</v>
      </c>
      <c r="F137" s="490">
        <f>SUM(F138:F155)</f>
        <v>0</v>
      </c>
      <c r="G137" s="356"/>
      <c r="H137" s="310"/>
      <c r="I137" s="310"/>
      <c r="J137" s="310"/>
      <c r="K137" s="1041"/>
      <c r="L137" s="400"/>
      <c r="M137" s="400"/>
    </row>
    <row r="138" spans="1:13" hidden="1" x14ac:dyDescent="0.3">
      <c r="A138" s="330"/>
      <c r="B138" s="307" t="s">
        <v>199</v>
      </c>
      <c r="C138" s="366"/>
      <c r="D138" s="308"/>
      <c r="E138" s="498"/>
      <c r="F138" s="308"/>
      <c r="G138" s="356"/>
      <c r="H138" s="310"/>
      <c r="I138" s="310">
        <f t="shared" ref="I138:I155" si="13">F138-H138</f>
        <v>0</v>
      </c>
      <c r="J138" s="310">
        <f>F138-G138</f>
        <v>0</v>
      </c>
    </row>
    <row r="139" spans="1:13" hidden="1" x14ac:dyDescent="0.3">
      <c r="A139" s="330"/>
      <c r="B139" s="320" t="s">
        <v>467</v>
      </c>
      <c r="C139" s="366"/>
      <c r="D139" s="308"/>
      <c r="E139" s="498"/>
      <c r="F139" s="308"/>
      <c r="G139" s="309"/>
      <c r="H139" s="310"/>
      <c r="I139" s="310">
        <f t="shared" si="13"/>
        <v>0</v>
      </c>
      <c r="J139" s="310">
        <f t="shared" ref="J139:J155" si="14">F139-G139</f>
        <v>0</v>
      </c>
    </row>
    <row r="140" spans="1:13" hidden="1" x14ac:dyDescent="0.3">
      <c r="A140" s="330"/>
      <c r="B140" s="320" t="s">
        <v>468</v>
      </c>
      <c r="C140" s="366"/>
      <c r="D140" s="308"/>
      <c r="E140" s="498"/>
      <c r="F140" s="308"/>
      <c r="G140" s="309"/>
      <c r="H140" s="310"/>
      <c r="I140" s="310">
        <f t="shared" si="13"/>
        <v>0</v>
      </c>
      <c r="J140" s="310">
        <f t="shared" si="14"/>
        <v>0</v>
      </c>
    </row>
    <row r="141" spans="1:13" hidden="1" x14ac:dyDescent="0.3">
      <c r="A141" s="330"/>
      <c r="B141" s="320" t="s">
        <v>469</v>
      </c>
      <c r="C141" s="366"/>
      <c r="D141" s="308"/>
      <c r="E141" s="495"/>
      <c r="F141" s="308"/>
      <c r="G141" s="309"/>
      <c r="H141" s="310"/>
      <c r="I141" s="310">
        <f t="shared" si="13"/>
        <v>0</v>
      </c>
      <c r="J141" s="310">
        <f t="shared" si="14"/>
        <v>0</v>
      </c>
    </row>
    <row r="142" spans="1:13" hidden="1" x14ac:dyDescent="0.3">
      <c r="A142" s="330"/>
      <c r="B142" s="320" t="s">
        <v>470</v>
      </c>
      <c r="C142" s="366"/>
      <c r="D142" s="308"/>
      <c r="E142" s="495"/>
      <c r="F142" s="308"/>
      <c r="G142" s="418"/>
      <c r="H142" s="310"/>
      <c r="I142" s="310">
        <f t="shared" si="13"/>
        <v>0</v>
      </c>
      <c r="J142" s="310">
        <f t="shared" si="14"/>
        <v>0</v>
      </c>
    </row>
    <row r="143" spans="1:13" hidden="1" x14ac:dyDescent="0.3">
      <c r="A143" s="330"/>
      <c r="B143" s="320" t="s">
        <v>471</v>
      </c>
      <c r="C143" s="366"/>
      <c r="D143" s="308"/>
      <c r="E143" s="495"/>
      <c r="F143" s="308"/>
      <c r="G143" s="309"/>
      <c r="H143" s="310"/>
      <c r="I143" s="310">
        <f t="shared" si="13"/>
        <v>0</v>
      </c>
      <c r="J143" s="310">
        <f t="shared" si="14"/>
        <v>0</v>
      </c>
    </row>
    <row r="144" spans="1:13" hidden="1" x14ac:dyDescent="0.3">
      <c r="A144" s="330"/>
      <c r="B144" s="320" t="s">
        <v>590</v>
      </c>
      <c r="C144" s="366"/>
      <c r="D144" s="308"/>
      <c r="E144" s="495"/>
      <c r="F144" s="308"/>
      <c r="G144" s="418"/>
      <c r="H144" s="310"/>
      <c r="I144" s="310">
        <f t="shared" si="13"/>
        <v>0</v>
      </c>
      <c r="J144" s="310">
        <f t="shared" si="14"/>
        <v>0</v>
      </c>
    </row>
    <row r="145" spans="1:13" hidden="1" x14ac:dyDescent="0.3">
      <c r="A145" s="330"/>
      <c r="B145" s="320" t="s">
        <v>591</v>
      </c>
      <c r="C145" s="366"/>
      <c r="D145" s="308"/>
      <c r="E145" s="495"/>
      <c r="F145" s="308"/>
      <c r="G145" s="309"/>
      <c r="H145" s="310"/>
      <c r="I145" s="310">
        <f t="shared" si="13"/>
        <v>0</v>
      </c>
      <c r="J145" s="310">
        <f t="shared" si="14"/>
        <v>0</v>
      </c>
    </row>
    <row r="146" spans="1:13" hidden="1" x14ac:dyDescent="0.3">
      <c r="A146" s="330"/>
      <c r="B146" s="320" t="s">
        <v>592</v>
      </c>
      <c r="C146" s="366"/>
      <c r="D146" s="308"/>
      <c r="E146" s="495"/>
      <c r="F146" s="308"/>
      <c r="G146" s="416"/>
      <c r="H146" s="310"/>
      <c r="I146" s="310">
        <f t="shared" si="13"/>
        <v>0</v>
      </c>
      <c r="J146" s="310">
        <f t="shared" si="14"/>
        <v>0</v>
      </c>
    </row>
    <row r="147" spans="1:13" ht="37.5" hidden="1" x14ac:dyDescent="0.3">
      <c r="A147" s="330"/>
      <c r="B147" s="612" t="s">
        <v>472</v>
      </c>
      <c r="C147" s="366"/>
      <c r="D147" s="308"/>
      <c r="E147" s="495"/>
      <c r="F147" s="308"/>
      <c r="G147" s="418"/>
      <c r="H147" s="310"/>
      <c r="I147" s="310">
        <f t="shared" si="13"/>
        <v>0</v>
      </c>
      <c r="J147" s="310">
        <f t="shared" si="14"/>
        <v>0</v>
      </c>
    </row>
    <row r="148" spans="1:13" hidden="1" x14ac:dyDescent="0.3">
      <c r="A148" s="330"/>
      <c r="B148" s="612" t="s">
        <v>473</v>
      </c>
      <c r="C148" s="366"/>
      <c r="D148" s="308"/>
      <c r="E148" s="495"/>
      <c r="F148" s="308"/>
      <c r="G148" s="309"/>
      <c r="H148" s="310"/>
      <c r="I148" s="310">
        <f t="shared" si="13"/>
        <v>0</v>
      </c>
      <c r="J148" s="310">
        <f t="shared" si="14"/>
        <v>0</v>
      </c>
    </row>
    <row r="149" spans="1:13" hidden="1" x14ac:dyDescent="0.3">
      <c r="A149" s="330"/>
      <c r="B149" s="612" t="s">
        <v>475</v>
      </c>
      <c r="C149" s="366"/>
      <c r="D149" s="308"/>
      <c r="E149" s="495"/>
      <c r="F149" s="308"/>
      <c r="G149" s="418"/>
      <c r="H149" s="310"/>
      <c r="I149" s="310">
        <f t="shared" si="13"/>
        <v>0</v>
      </c>
      <c r="J149" s="310">
        <f t="shared" si="14"/>
        <v>0</v>
      </c>
    </row>
    <row r="150" spans="1:13" ht="20.25" hidden="1" customHeight="1" x14ac:dyDescent="0.3">
      <c r="A150" s="330"/>
      <c r="B150" s="612" t="s">
        <v>596</v>
      </c>
      <c r="C150" s="366"/>
      <c r="D150" s="308"/>
      <c r="E150" s="495"/>
      <c r="F150" s="308"/>
      <c r="G150" s="309"/>
      <c r="H150" s="310"/>
      <c r="I150" s="310">
        <f t="shared" si="13"/>
        <v>0</v>
      </c>
      <c r="J150" s="310">
        <f t="shared" si="14"/>
        <v>0</v>
      </c>
    </row>
    <row r="151" spans="1:13" ht="20.25" hidden="1" customHeight="1" x14ac:dyDescent="0.3">
      <c r="A151" s="330"/>
      <c r="B151" s="612" t="s">
        <v>903</v>
      </c>
      <c r="C151" s="366"/>
      <c r="D151" s="308"/>
      <c r="E151" s="495"/>
      <c r="F151" s="308"/>
      <c r="G151" s="309"/>
      <c r="H151" s="310"/>
      <c r="I151" s="310">
        <f t="shared" si="13"/>
        <v>0</v>
      </c>
      <c r="J151" s="310">
        <f t="shared" si="14"/>
        <v>0</v>
      </c>
    </row>
    <row r="152" spans="1:13" ht="22.5" hidden="1" customHeight="1" x14ac:dyDescent="0.3">
      <c r="A152" s="330"/>
      <c r="B152" s="612" t="s">
        <v>904</v>
      </c>
      <c r="C152" s="366"/>
      <c r="D152" s="308"/>
      <c r="E152" s="495"/>
      <c r="F152" s="308"/>
      <c r="G152" s="309"/>
      <c r="H152" s="310"/>
      <c r="I152" s="310">
        <f t="shared" si="13"/>
        <v>0</v>
      </c>
      <c r="J152" s="310">
        <f t="shared" si="14"/>
        <v>0</v>
      </c>
    </row>
    <row r="153" spans="1:13" ht="22.5" hidden="1" customHeight="1" x14ac:dyDescent="0.3">
      <c r="A153" s="330"/>
      <c r="B153" s="307"/>
      <c r="C153" s="366"/>
      <c r="D153" s="308"/>
      <c r="E153" s="495"/>
      <c r="F153" s="308"/>
      <c r="G153" s="309"/>
      <c r="H153" s="310"/>
      <c r="I153" s="310">
        <f t="shared" si="13"/>
        <v>0</v>
      </c>
      <c r="J153" s="310">
        <f t="shared" si="14"/>
        <v>0</v>
      </c>
    </row>
    <row r="154" spans="1:13" ht="22.5" hidden="1" customHeight="1" x14ac:dyDescent="0.3">
      <c r="A154" s="330"/>
      <c r="B154" s="307"/>
      <c r="C154" s="366"/>
      <c r="D154" s="308"/>
      <c r="E154" s="495"/>
      <c r="F154" s="308"/>
      <c r="G154" s="309"/>
      <c r="H154" s="310"/>
      <c r="I154" s="310">
        <f t="shared" si="13"/>
        <v>0</v>
      </c>
      <c r="J154" s="310">
        <f t="shared" si="14"/>
        <v>0</v>
      </c>
    </row>
    <row r="155" spans="1:13" hidden="1" x14ac:dyDescent="0.3">
      <c r="A155" s="330"/>
      <c r="B155" s="307"/>
      <c r="C155" s="366"/>
      <c r="D155" s="308"/>
      <c r="E155" s="495"/>
      <c r="F155" s="308"/>
      <c r="G155" s="309"/>
      <c r="H155" s="310"/>
      <c r="I155" s="310">
        <f t="shared" si="13"/>
        <v>0</v>
      </c>
      <c r="J155" s="310">
        <f t="shared" si="14"/>
        <v>0</v>
      </c>
    </row>
    <row r="156" spans="1:13" s="123" customFormat="1" hidden="1" x14ac:dyDescent="0.3">
      <c r="A156" s="487">
        <v>2</v>
      </c>
      <c r="B156" s="488" t="s">
        <v>371</v>
      </c>
      <c r="C156" s="489" t="s">
        <v>305</v>
      </c>
      <c r="D156" s="490">
        <f>SUM(D158:D159)</f>
        <v>0</v>
      </c>
      <c r="E156" s="496" t="s">
        <v>305</v>
      </c>
      <c r="F156" s="490">
        <f>SUM(F157:F159)</f>
        <v>0</v>
      </c>
      <c r="G156" s="309"/>
      <c r="H156" s="310"/>
      <c r="I156" s="310"/>
      <c r="J156" s="310"/>
      <c r="K156" s="1041"/>
      <c r="L156" s="400"/>
      <c r="M156" s="400"/>
    </row>
    <row r="157" spans="1:13" hidden="1" x14ac:dyDescent="0.3">
      <c r="A157" s="330"/>
      <c r="B157" s="307" t="s">
        <v>199</v>
      </c>
      <c r="C157" s="366"/>
      <c r="D157" s="308"/>
      <c r="E157" s="498"/>
      <c r="F157" s="308"/>
      <c r="G157" s="309"/>
      <c r="H157" s="310"/>
      <c r="I157" s="310">
        <f>F157-H157</f>
        <v>0</v>
      </c>
      <c r="J157" s="310">
        <f>F157-G157</f>
        <v>0</v>
      </c>
    </row>
    <row r="158" spans="1:13" ht="21" hidden="1" customHeight="1" x14ac:dyDescent="0.3">
      <c r="A158" s="330"/>
      <c r="B158" s="307"/>
      <c r="C158" s="366"/>
      <c r="D158" s="308" t="s">
        <v>372</v>
      </c>
      <c r="E158" s="498"/>
      <c r="F158" s="308"/>
      <c r="G158" s="309"/>
      <c r="H158" s="310"/>
      <c r="I158" s="310">
        <f>F158-H158</f>
        <v>0</v>
      </c>
      <c r="J158" s="310">
        <f>F158-G158</f>
        <v>0</v>
      </c>
    </row>
    <row r="159" spans="1:13" hidden="1" x14ac:dyDescent="0.3">
      <c r="A159" s="330"/>
      <c r="B159" s="307"/>
      <c r="C159" s="366"/>
      <c r="D159" s="308"/>
      <c r="E159" s="498"/>
      <c r="F159" s="308"/>
      <c r="G159" s="309"/>
      <c r="H159" s="310"/>
      <c r="I159" s="310">
        <f>F159-H159</f>
        <v>0</v>
      </c>
      <c r="J159" s="310">
        <f>F159-G159</f>
        <v>0</v>
      </c>
    </row>
    <row r="160" spans="1:13" s="123" customFormat="1" hidden="1" x14ac:dyDescent="0.3">
      <c r="A160" s="487">
        <v>3</v>
      </c>
      <c r="B160" s="488" t="s">
        <v>373</v>
      </c>
      <c r="C160" s="489" t="s">
        <v>305</v>
      </c>
      <c r="D160" s="490">
        <f>SUM(D162:D173)</f>
        <v>0</v>
      </c>
      <c r="E160" s="497" t="s">
        <v>305</v>
      </c>
      <c r="F160" s="490">
        <f>SUM(F161:F168)</f>
        <v>0</v>
      </c>
      <c r="G160" s="309"/>
      <c r="H160" s="310"/>
      <c r="I160" s="310"/>
      <c r="J160" s="310"/>
      <c r="K160" s="1041"/>
      <c r="L160" s="400"/>
      <c r="M160" s="400"/>
    </row>
    <row r="161" spans="1:13" hidden="1" x14ac:dyDescent="0.3">
      <c r="A161" s="330"/>
      <c r="B161" s="307" t="s">
        <v>199</v>
      </c>
      <c r="C161" s="366"/>
      <c r="D161" s="308"/>
      <c r="E161" s="498"/>
      <c r="F161" s="308"/>
      <c r="G161" s="309"/>
      <c r="H161" s="310"/>
      <c r="I161" s="310">
        <f t="shared" ref="I161:I168" si="15">F161-H161</f>
        <v>0</v>
      </c>
      <c r="J161" s="310">
        <f t="shared" ref="J161:J168" si="16">F161-G161</f>
        <v>0</v>
      </c>
    </row>
    <row r="162" spans="1:13" ht="23.45" hidden="1" customHeight="1" x14ac:dyDescent="0.3">
      <c r="A162" s="330"/>
      <c r="B162" s="327" t="s">
        <v>601</v>
      </c>
      <c r="C162" s="366"/>
      <c r="D162" s="308"/>
      <c r="E162" s="498"/>
      <c r="F162" s="308"/>
      <c r="G162" s="309"/>
      <c r="H162" s="310"/>
      <c r="I162" s="310">
        <f t="shared" si="15"/>
        <v>0</v>
      </c>
      <c r="J162" s="310">
        <f t="shared" si="16"/>
        <v>0</v>
      </c>
    </row>
    <row r="163" spans="1:13" ht="23.45" hidden="1" customHeight="1" x14ac:dyDescent="0.3">
      <c r="A163" s="330"/>
      <c r="B163" s="327" t="s">
        <v>603</v>
      </c>
      <c r="C163" s="366"/>
      <c r="D163" s="308"/>
      <c r="E163" s="498"/>
      <c r="F163" s="308"/>
      <c r="G163" s="309"/>
      <c r="H163" s="310"/>
      <c r="I163" s="310">
        <f t="shared" si="15"/>
        <v>0</v>
      </c>
      <c r="J163" s="310">
        <f t="shared" si="16"/>
        <v>0</v>
      </c>
    </row>
    <row r="164" spans="1:13" ht="23.45" hidden="1" customHeight="1" x14ac:dyDescent="0.3">
      <c r="A164" s="330"/>
      <c r="B164" s="327"/>
      <c r="C164" s="366"/>
      <c r="D164" s="308"/>
      <c r="E164" s="498"/>
      <c r="F164" s="308"/>
      <c r="G164" s="309"/>
      <c r="H164" s="310"/>
      <c r="I164" s="310">
        <f t="shared" si="15"/>
        <v>0</v>
      </c>
      <c r="J164" s="310">
        <f t="shared" si="16"/>
        <v>0</v>
      </c>
    </row>
    <row r="165" spans="1:13" ht="23.45" hidden="1" customHeight="1" x14ac:dyDescent="0.3">
      <c r="A165" s="330"/>
      <c r="B165" s="327"/>
      <c r="C165" s="366"/>
      <c r="D165" s="308"/>
      <c r="E165" s="498"/>
      <c r="F165" s="308"/>
      <c r="G165" s="309"/>
      <c r="H165" s="310"/>
      <c r="I165" s="310">
        <f t="shared" si="15"/>
        <v>0</v>
      </c>
      <c r="J165" s="310">
        <f t="shared" si="16"/>
        <v>0</v>
      </c>
    </row>
    <row r="166" spans="1:13" ht="23.45" hidden="1" customHeight="1" x14ac:dyDescent="0.3">
      <c r="A166" s="330"/>
      <c r="B166" s="327"/>
      <c r="C166" s="366"/>
      <c r="D166" s="308"/>
      <c r="E166" s="498"/>
      <c r="F166" s="308"/>
      <c r="G166" s="309"/>
      <c r="H166" s="310"/>
      <c r="I166" s="310">
        <f t="shared" si="15"/>
        <v>0</v>
      </c>
      <c r="J166" s="310">
        <f t="shared" si="16"/>
        <v>0</v>
      </c>
    </row>
    <row r="167" spans="1:13" ht="23.45" hidden="1" customHeight="1" x14ac:dyDescent="0.3">
      <c r="A167" s="330"/>
      <c r="B167" s="327"/>
      <c r="C167" s="366"/>
      <c r="D167" s="308"/>
      <c r="E167" s="498"/>
      <c r="F167" s="308"/>
      <c r="G167" s="309"/>
      <c r="H167" s="310"/>
      <c r="I167" s="310">
        <f t="shared" si="15"/>
        <v>0</v>
      </c>
      <c r="J167" s="310">
        <f t="shared" si="16"/>
        <v>0</v>
      </c>
    </row>
    <row r="168" spans="1:13" ht="24" hidden="1" customHeight="1" x14ac:dyDescent="0.3">
      <c r="A168" s="330"/>
      <c r="B168" s="332"/>
      <c r="C168" s="366"/>
      <c r="D168" s="308"/>
      <c r="E168" s="498"/>
      <c r="F168" s="308"/>
      <c r="G168" s="309"/>
      <c r="H168" s="310"/>
      <c r="I168" s="310">
        <f t="shared" si="15"/>
        <v>0</v>
      </c>
      <c r="J168" s="310">
        <f t="shared" si="16"/>
        <v>0</v>
      </c>
    </row>
    <row r="169" spans="1:13" s="123" customFormat="1" ht="20.25" hidden="1" customHeight="1" x14ac:dyDescent="0.3">
      <c r="A169" s="487">
        <v>4</v>
      </c>
      <c r="B169" s="488" t="s">
        <v>374</v>
      </c>
      <c r="C169" s="489" t="s">
        <v>305</v>
      </c>
      <c r="D169" s="490">
        <f>SUM(D173:D173)</f>
        <v>0</v>
      </c>
      <c r="E169" s="497" t="s">
        <v>305</v>
      </c>
      <c r="F169" s="490">
        <f>SUM(F170:F173)</f>
        <v>0</v>
      </c>
      <c r="G169" s="309"/>
      <c r="H169" s="310"/>
      <c r="I169" s="310"/>
      <c r="J169" s="310"/>
      <c r="K169" s="1041"/>
      <c r="L169" s="400"/>
      <c r="M169" s="400"/>
    </row>
    <row r="170" spans="1:13" hidden="1" x14ac:dyDescent="0.3">
      <c r="A170" s="330"/>
      <c r="B170" s="327" t="s">
        <v>199</v>
      </c>
      <c r="C170" s="366"/>
      <c r="D170" s="308"/>
      <c r="E170" s="498"/>
      <c r="F170" s="308"/>
      <c r="G170" s="309"/>
      <c r="H170" s="310"/>
      <c r="I170" s="310">
        <f>F170-H170</f>
        <v>0</v>
      </c>
      <c r="J170" s="310">
        <f>F170-G170</f>
        <v>0</v>
      </c>
    </row>
    <row r="171" spans="1:13" hidden="1" x14ac:dyDescent="0.3">
      <c r="A171" s="330"/>
      <c r="B171" s="321" t="s">
        <v>477</v>
      </c>
      <c r="C171" s="366"/>
      <c r="D171" s="308"/>
      <c r="E171" s="498"/>
      <c r="F171" s="308"/>
      <c r="G171" s="309"/>
      <c r="H171" s="310"/>
      <c r="I171" s="310">
        <f>F171-H171</f>
        <v>0</v>
      </c>
      <c r="J171" s="310">
        <f>F171-G171</f>
        <v>0</v>
      </c>
    </row>
    <row r="172" spans="1:13" hidden="1" x14ac:dyDescent="0.3">
      <c r="A172" s="330"/>
      <c r="B172" s="327"/>
      <c r="C172" s="366"/>
      <c r="D172" s="308"/>
      <c r="E172" s="498"/>
      <c r="F172" s="308"/>
      <c r="G172" s="309"/>
      <c r="H172" s="310"/>
      <c r="I172" s="310">
        <f>F172-H172</f>
        <v>0</v>
      </c>
      <c r="J172" s="310">
        <f>F172-G172</f>
        <v>0</v>
      </c>
    </row>
    <row r="173" spans="1:13" hidden="1" x14ac:dyDescent="0.3">
      <c r="A173" s="330"/>
      <c r="B173" s="327"/>
      <c r="C173" s="366"/>
      <c r="D173" s="308"/>
      <c r="E173" s="498"/>
      <c r="F173" s="308"/>
      <c r="G173" s="309"/>
      <c r="H173" s="310"/>
      <c r="I173" s="310">
        <f>F173-H173</f>
        <v>0</v>
      </c>
      <c r="J173" s="310">
        <f>F173-G173</f>
        <v>0</v>
      </c>
    </row>
    <row r="174" spans="1:13" hidden="1" x14ac:dyDescent="0.3">
      <c r="A174" s="487">
        <v>5</v>
      </c>
      <c r="B174" s="488" t="s">
        <v>375</v>
      </c>
      <c r="C174" s="489" t="s">
        <v>305</v>
      </c>
      <c r="D174" s="490">
        <f>SUM(D175:D196)</f>
        <v>0</v>
      </c>
      <c r="E174" s="497" t="s">
        <v>305</v>
      </c>
      <c r="F174" s="490">
        <f>SUM(F175:F196)</f>
        <v>0</v>
      </c>
      <c r="G174" s="309"/>
      <c r="H174" s="310"/>
      <c r="I174" s="310"/>
      <c r="J174" s="310"/>
    </row>
    <row r="175" spans="1:13" hidden="1" x14ac:dyDescent="0.3">
      <c r="A175" s="367"/>
      <c r="B175" s="368" t="s">
        <v>199</v>
      </c>
      <c r="C175" s="366"/>
      <c r="D175" s="308"/>
      <c r="E175" s="495"/>
      <c r="F175" s="308"/>
      <c r="G175" s="309"/>
      <c r="H175" s="310"/>
      <c r="I175" s="310">
        <f t="shared" ref="I175:I195" si="17">F175-H175</f>
        <v>0</v>
      </c>
      <c r="J175" s="310">
        <f t="shared" ref="J175:J195" si="18">F175-G175</f>
        <v>0</v>
      </c>
    </row>
    <row r="176" spans="1:13" hidden="1" x14ac:dyDescent="0.3">
      <c r="A176" s="330"/>
      <c r="B176" s="320" t="s">
        <v>478</v>
      </c>
      <c r="C176" s="366"/>
      <c r="D176" s="308"/>
      <c r="E176" s="495"/>
      <c r="F176" s="308"/>
      <c r="G176" s="309"/>
      <c r="H176" s="310"/>
      <c r="I176" s="310">
        <f t="shared" si="17"/>
        <v>0</v>
      </c>
      <c r="J176" s="310">
        <f t="shared" si="18"/>
        <v>0</v>
      </c>
    </row>
    <row r="177" spans="1:10" hidden="1" x14ac:dyDescent="0.3">
      <c r="A177" s="330"/>
      <c r="B177" s="320" t="s">
        <v>479</v>
      </c>
      <c r="C177" s="366"/>
      <c r="D177" s="308"/>
      <c r="E177" s="495"/>
      <c r="F177" s="308"/>
      <c r="G177" s="309"/>
      <c r="H177" s="310"/>
      <c r="I177" s="310">
        <f t="shared" si="17"/>
        <v>0</v>
      </c>
      <c r="J177" s="310">
        <f t="shared" si="18"/>
        <v>0</v>
      </c>
    </row>
    <row r="178" spans="1:10" hidden="1" x14ac:dyDescent="0.3">
      <c r="A178" s="330"/>
      <c r="B178" s="320" t="s">
        <v>480</v>
      </c>
      <c r="C178" s="366"/>
      <c r="D178" s="308"/>
      <c r="E178" s="495"/>
      <c r="F178" s="308"/>
      <c r="G178" s="309"/>
      <c r="H178" s="310"/>
      <c r="I178" s="310">
        <f t="shared" si="17"/>
        <v>0</v>
      </c>
      <c r="J178" s="310">
        <f t="shared" si="18"/>
        <v>0</v>
      </c>
    </row>
    <row r="179" spans="1:10" hidden="1" x14ac:dyDescent="0.3">
      <c r="A179" s="330"/>
      <c r="B179" s="320" t="s">
        <v>481</v>
      </c>
      <c r="C179" s="366"/>
      <c r="D179" s="308"/>
      <c r="E179" s="495"/>
      <c r="F179" s="308"/>
      <c r="G179" s="309"/>
      <c r="H179" s="310"/>
      <c r="I179" s="310">
        <f t="shared" si="17"/>
        <v>0</v>
      </c>
      <c r="J179" s="310">
        <f t="shared" si="18"/>
        <v>0</v>
      </c>
    </row>
    <row r="180" spans="1:10" hidden="1" x14ac:dyDescent="0.3">
      <c r="A180" s="330"/>
      <c r="B180" s="321" t="s">
        <v>482</v>
      </c>
      <c r="C180" s="366"/>
      <c r="D180" s="308"/>
      <c r="E180" s="495"/>
      <c r="F180" s="308"/>
      <c r="G180" s="309"/>
      <c r="H180" s="310"/>
      <c r="I180" s="310">
        <f t="shared" si="17"/>
        <v>0</v>
      </c>
      <c r="J180" s="310">
        <f t="shared" si="18"/>
        <v>0</v>
      </c>
    </row>
    <row r="181" spans="1:10" hidden="1" x14ac:dyDescent="0.3">
      <c r="A181" s="330"/>
      <c r="B181" s="320" t="s">
        <v>483</v>
      </c>
      <c r="C181" s="366"/>
      <c r="D181" s="308"/>
      <c r="E181" s="495"/>
      <c r="F181" s="308"/>
      <c r="G181" s="309"/>
      <c r="H181" s="310"/>
      <c r="I181" s="310">
        <f t="shared" si="17"/>
        <v>0</v>
      </c>
      <c r="J181" s="310">
        <f t="shared" si="18"/>
        <v>0</v>
      </c>
    </row>
    <row r="182" spans="1:10" hidden="1" x14ac:dyDescent="0.3">
      <c r="A182" s="330"/>
      <c r="B182" s="320" t="s">
        <v>485</v>
      </c>
      <c r="C182" s="366"/>
      <c r="D182" s="308"/>
      <c r="E182" s="495"/>
      <c r="F182" s="308"/>
      <c r="G182" s="309"/>
      <c r="H182" s="310"/>
      <c r="I182" s="310">
        <f t="shared" si="17"/>
        <v>0</v>
      </c>
      <c r="J182" s="310">
        <f t="shared" si="18"/>
        <v>0</v>
      </c>
    </row>
    <row r="183" spans="1:10" hidden="1" x14ac:dyDescent="0.3">
      <c r="A183" s="330"/>
      <c r="B183" s="320" t="s">
        <v>484</v>
      </c>
      <c r="C183" s="366"/>
      <c r="D183" s="308"/>
      <c r="E183" s="495"/>
      <c r="F183" s="308"/>
      <c r="G183" s="309"/>
      <c r="H183" s="310"/>
      <c r="I183" s="310">
        <f t="shared" si="17"/>
        <v>0</v>
      </c>
      <c r="J183" s="310">
        <f t="shared" si="18"/>
        <v>0</v>
      </c>
    </row>
    <row r="184" spans="1:10" hidden="1" x14ac:dyDescent="0.3">
      <c r="A184" s="330"/>
      <c r="B184" s="320" t="s">
        <v>598</v>
      </c>
      <c r="C184" s="366"/>
      <c r="D184" s="308"/>
      <c r="E184" s="495"/>
      <c r="F184" s="308"/>
      <c r="G184" s="309"/>
      <c r="H184" s="310"/>
      <c r="I184" s="310">
        <f t="shared" si="17"/>
        <v>0</v>
      </c>
      <c r="J184" s="310">
        <f t="shared" si="18"/>
        <v>0</v>
      </c>
    </row>
    <row r="185" spans="1:10" hidden="1" x14ac:dyDescent="0.3">
      <c r="A185" s="330"/>
      <c r="B185" s="320" t="s">
        <v>599</v>
      </c>
      <c r="C185" s="366"/>
      <c r="D185" s="308"/>
      <c r="E185" s="495"/>
      <c r="F185" s="308"/>
      <c r="G185" s="309"/>
      <c r="H185" s="310"/>
      <c r="I185" s="310">
        <f t="shared" si="17"/>
        <v>0</v>
      </c>
      <c r="J185" s="310">
        <f t="shared" si="18"/>
        <v>0</v>
      </c>
    </row>
    <row r="186" spans="1:10" hidden="1" x14ac:dyDescent="0.3">
      <c r="A186" s="330"/>
      <c r="B186" s="320" t="s">
        <v>600</v>
      </c>
      <c r="C186" s="366"/>
      <c r="D186" s="308"/>
      <c r="E186" s="495"/>
      <c r="F186" s="308"/>
      <c r="G186" s="309"/>
      <c r="H186" s="310"/>
      <c r="I186" s="310">
        <f t="shared" si="17"/>
        <v>0</v>
      </c>
      <c r="J186" s="310">
        <f t="shared" si="18"/>
        <v>0</v>
      </c>
    </row>
    <row r="187" spans="1:10" hidden="1" x14ac:dyDescent="0.3">
      <c r="A187" s="330"/>
      <c r="B187" s="307" t="s">
        <v>602</v>
      </c>
      <c r="C187" s="366"/>
      <c r="D187" s="308"/>
      <c r="E187" s="495"/>
      <c r="F187" s="308"/>
      <c r="G187" s="309"/>
      <c r="H187" s="310"/>
      <c r="I187" s="310">
        <f t="shared" si="17"/>
        <v>0</v>
      </c>
      <c r="J187" s="310">
        <f t="shared" si="18"/>
        <v>0</v>
      </c>
    </row>
    <row r="188" spans="1:10" hidden="1" x14ac:dyDescent="0.3">
      <c r="A188" s="330"/>
      <c r="B188" s="307"/>
      <c r="C188" s="366"/>
      <c r="D188" s="308"/>
      <c r="E188" s="495"/>
      <c r="F188" s="308"/>
      <c r="G188" s="309"/>
      <c r="H188" s="310"/>
      <c r="I188" s="310">
        <f t="shared" si="17"/>
        <v>0</v>
      </c>
      <c r="J188" s="310">
        <f t="shared" si="18"/>
        <v>0</v>
      </c>
    </row>
    <row r="189" spans="1:10" hidden="1" x14ac:dyDescent="0.3">
      <c r="A189" s="330"/>
      <c r="B189" s="307"/>
      <c r="C189" s="366"/>
      <c r="D189" s="308"/>
      <c r="E189" s="495"/>
      <c r="F189" s="308"/>
      <c r="G189" s="309"/>
      <c r="H189" s="310"/>
      <c r="I189" s="310">
        <f t="shared" si="17"/>
        <v>0</v>
      </c>
      <c r="J189" s="310">
        <f t="shared" si="18"/>
        <v>0</v>
      </c>
    </row>
    <row r="190" spans="1:10" hidden="1" x14ac:dyDescent="0.3">
      <c r="A190" s="330"/>
      <c r="B190" s="307"/>
      <c r="C190" s="366"/>
      <c r="D190" s="308"/>
      <c r="E190" s="495"/>
      <c r="F190" s="308"/>
      <c r="G190" s="309"/>
      <c r="H190" s="310"/>
      <c r="I190" s="310">
        <f t="shared" si="17"/>
        <v>0</v>
      </c>
      <c r="J190" s="310">
        <f t="shared" si="18"/>
        <v>0</v>
      </c>
    </row>
    <row r="191" spans="1:10" hidden="1" x14ac:dyDescent="0.3">
      <c r="A191" s="330"/>
      <c r="B191" s="307"/>
      <c r="C191" s="366"/>
      <c r="D191" s="308"/>
      <c r="E191" s="495"/>
      <c r="F191" s="308"/>
      <c r="G191" s="309"/>
      <c r="H191" s="310"/>
      <c r="I191" s="310">
        <f t="shared" si="17"/>
        <v>0</v>
      </c>
      <c r="J191" s="310">
        <f t="shared" si="18"/>
        <v>0</v>
      </c>
    </row>
    <row r="192" spans="1:10" hidden="1" x14ac:dyDescent="0.3">
      <c r="A192" s="330"/>
      <c r="B192" s="307"/>
      <c r="C192" s="366"/>
      <c r="D192" s="308"/>
      <c r="E192" s="495"/>
      <c r="F192" s="308"/>
      <c r="G192" s="309"/>
      <c r="H192" s="310"/>
      <c r="I192" s="310">
        <f t="shared" si="17"/>
        <v>0</v>
      </c>
      <c r="J192" s="310">
        <f t="shared" si="18"/>
        <v>0</v>
      </c>
    </row>
    <row r="193" spans="1:13" hidden="1" x14ac:dyDescent="0.3">
      <c r="A193" s="330"/>
      <c r="B193" s="307"/>
      <c r="C193" s="366"/>
      <c r="D193" s="308"/>
      <c r="E193" s="495"/>
      <c r="F193" s="308"/>
      <c r="G193" s="309"/>
      <c r="H193" s="310"/>
      <c r="I193" s="310">
        <f t="shared" si="17"/>
        <v>0</v>
      </c>
      <c r="J193" s="310">
        <f t="shared" si="18"/>
        <v>0</v>
      </c>
    </row>
    <row r="194" spans="1:13" hidden="1" x14ac:dyDescent="0.3">
      <c r="A194" s="330"/>
      <c r="B194" s="327"/>
      <c r="C194" s="366"/>
      <c r="D194" s="308"/>
      <c r="E194" s="495"/>
      <c r="F194" s="369"/>
      <c r="G194" s="309"/>
      <c r="H194" s="310"/>
      <c r="I194" s="310">
        <f t="shared" si="17"/>
        <v>0</v>
      </c>
      <c r="J194" s="310">
        <f t="shared" si="18"/>
        <v>0</v>
      </c>
    </row>
    <row r="195" spans="1:13" hidden="1" x14ac:dyDescent="0.3">
      <c r="A195" s="330"/>
      <c r="B195" s="307"/>
      <c r="C195" s="366"/>
      <c r="D195" s="308"/>
      <c r="E195" s="495"/>
      <c r="F195" s="308"/>
      <c r="G195" s="309"/>
      <c r="H195" s="310"/>
      <c r="I195" s="310">
        <f t="shared" si="17"/>
        <v>0</v>
      </c>
      <c r="J195" s="310">
        <f t="shared" si="18"/>
        <v>0</v>
      </c>
    </row>
    <row r="196" spans="1:13" hidden="1" x14ac:dyDescent="0.3">
      <c r="A196" s="330"/>
      <c r="B196" s="307"/>
      <c r="C196" s="366"/>
      <c r="D196" s="308"/>
      <c r="E196" s="495"/>
      <c r="F196" s="308"/>
      <c r="G196" s="309"/>
      <c r="H196" s="310"/>
      <c r="I196" s="310"/>
      <c r="J196" s="310"/>
    </row>
    <row r="197" spans="1:13" s="123" customFormat="1" ht="37.5" hidden="1" x14ac:dyDescent="0.3">
      <c r="A197" s="487"/>
      <c r="B197" s="488" t="s">
        <v>295</v>
      </c>
      <c r="C197" s="489" t="s">
        <v>305</v>
      </c>
      <c r="D197" s="490">
        <f>D169+D160+D156+D137+D174</f>
        <v>0</v>
      </c>
      <c r="E197" s="497" t="s">
        <v>10</v>
      </c>
      <c r="F197" s="490">
        <f>F169+F160+F156+F137+F174</f>
        <v>0</v>
      </c>
      <c r="G197" s="313" t="s">
        <v>588</v>
      </c>
      <c r="H197" s="312">
        <f>SUM(H136:H196)</f>
        <v>0</v>
      </c>
      <c r="I197" s="312">
        <f>SUM(I136:I196)</f>
        <v>0</v>
      </c>
      <c r="J197" s="312">
        <f>SUM(J136:J196)</f>
        <v>0</v>
      </c>
      <c r="K197" s="1041"/>
      <c r="L197" s="400"/>
      <c r="M197" s="400"/>
    </row>
    <row r="198" spans="1:13" x14ac:dyDescent="0.3">
      <c r="G198" s="314" t="s">
        <v>464</v>
      </c>
      <c r="H198" s="315">
        <f>H73+H135+H197</f>
        <v>124599.32</v>
      </c>
      <c r="I198" s="315">
        <f>I73+I135+I197</f>
        <v>1111.4599999999991</v>
      </c>
      <c r="J198" s="315">
        <f>J73+J135+J197</f>
        <v>-32006</v>
      </c>
    </row>
    <row r="201" spans="1:13" s="432" customFormat="1" ht="23.25" customHeight="1" x14ac:dyDescent="0.25">
      <c r="A201" s="1083" t="s">
        <v>762</v>
      </c>
      <c r="D201" s="431"/>
      <c r="F201" s="1084" t="s">
        <v>1131</v>
      </c>
      <c r="I201" s="296"/>
      <c r="J201" s="296"/>
      <c r="K201" s="959"/>
    </row>
    <row r="202" spans="1:13" s="297" customFormat="1" x14ac:dyDescent="0.25">
      <c r="D202" s="298" t="s">
        <v>131</v>
      </c>
      <c r="F202" s="298" t="s">
        <v>132</v>
      </c>
      <c r="I202" s="299"/>
      <c r="J202" s="299"/>
      <c r="K202" s="1043"/>
    </row>
    <row r="203" spans="1:13" s="41" customFormat="1" x14ac:dyDescent="0.25">
      <c r="I203" s="300"/>
      <c r="J203" s="300"/>
      <c r="K203" s="959"/>
    </row>
    <row r="204" spans="1:13" s="432" customFormat="1" ht="23.25" customHeight="1" x14ac:dyDescent="0.25">
      <c r="A204" s="430" t="s">
        <v>133</v>
      </c>
      <c r="D204" s="431"/>
      <c r="F204" s="869" t="s">
        <v>1104</v>
      </c>
      <c r="I204" s="296"/>
      <c r="J204" s="296"/>
      <c r="K204" s="959"/>
    </row>
    <row r="205" spans="1:13" s="297" customFormat="1" x14ac:dyDescent="0.25">
      <c r="D205" s="298" t="s">
        <v>131</v>
      </c>
      <c r="F205" s="298" t="s">
        <v>132</v>
      </c>
      <c r="I205" s="299"/>
      <c r="J205" s="299"/>
      <c r="K205" s="1043"/>
    </row>
  </sheetData>
  <mergeCells count="9">
    <mergeCell ref="A136:F136"/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0" fitToHeight="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M80"/>
  <sheetViews>
    <sheetView view="pageBreakPreview" topLeftCell="A16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13" x14ac:dyDescent="0.25">
      <c r="F1" s="232" t="s">
        <v>436</v>
      </c>
    </row>
    <row r="3" spans="1:13" s="123" customFormat="1" ht="28.9" customHeight="1" x14ac:dyDescent="0.3">
      <c r="A3" s="1263" t="s">
        <v>606</v>
      </c>
      <c r="B3" s="1269"/>
      <c r="C3" s="1269"/>
      <c r="D3" s="1269"/>
      <c r="E3" s="1269"/>
      <c r="F3" s="1269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13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52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13" ht="15.75" x14ac:dyDescent="0.25">
      <c r="B8" s="124"/>
    </row>
    <row r="9" spans="1:13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13" ht="75" customHeight="1" x14ac:dyDescent="0.25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  <c r="G10" s="399"/>
      <c r="H10" s="399"/>
      <c r="I10" s="399"/>
    </row>
    <row r="11" spans="1:13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399"/>
      <c r="H11" s="399"/>
      <c r="I11" s="399"/>
    </row>
    <row r="12" spans="1:13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SUM(D14:D30)</f>
        <v>0</v>
      </c>
      <c r="E12" s="468" t="s">
        <v>305</v>
      </c>
      <c r="F12" s="490">
        <f>SUM(F13:F30)</f>
        <v>116571.81</v>
      </c>
      <c r="G12" s="309"/>
      <c r="H12" s="310"/>
      <c r="I12" s="310"/>
      <c r="J12" s="310"/>
      <c r="K12" s="400"/>
      <c r="L12" s="400"/>
      <c r="M12" s="400"/>
    </row>
    <row r="13" spans="1:13" ht="18.75" x14ac:dyDescent="0.3">
      <c r="A13" s="330"/>
      <c r="B13" s="307" t="s">
        <v>199</v>
      </c>
      <c r="C13" s="366"/>
      <c r="D13" s="308"/>
      <c r="E13" s="498"/>
      <c r="F13" s="308"/>
      <c r="G13" s="309"/>
      <c r="H13" s="310"/>
      <c r="I13" s="310">
        <f t="shared" ref="I13:I30" si="0">F13-H13</f>
        <v>0</v>
      </c>
      <c r="J13" s="310">
        <f>F13-G13</f>
        <v>0</v>
      </c>
      <c r="K13" s="399"/>
      <c r="L13" s="399"/>
      <c r="M13" s="399"/>
    </row>
    <row r="14" spans="1:13" ht="18.75" x14ac:dyDescent="0.3">
      <c r="A14" s="330"/>
      <c r="B14" s="320" t="s">
        <v>467</v>
      </c>
      <c r="C14" s="366"/>
      <c r="D14" s="308"/>
      <c r="E14" s="498"/>
      <c r="F14" s="308">
        <v>1400</v>
      </c>
      <c r="G14" s="309"/>
      <c r="H14" s="310"/>
      <c r="I14" s="310">
        <f t="shared" si="0"/>
        <v>1400</v>
      </c>
      <c r="J14" s="310">
        <f t="shared" ref="J14:J30" si="1">F14-G14</f>
        <v>1400</v>
      </c>
      <c r="K14" s="399"/>
      <c r="L14" s="399"/>
      <c r="M14" s="399"/>
    </row>
    <row r="15" spans="1:13" ht="18.75" x14ac:dyDescent="0.3">
      <c r="A15" s="330"/>
      <c r="B15" s="320" t="s">
        <v>468</v>
      </c>
      <c r="C15" s="366"/>
      <c r="D15" s="308"/>
      <c r="E15" s="498"/>
      <c r="F15" s="308">
        <v>636.72</v>
      </c>
      <c r="G15" s="309"/>
      <c r="H15" s="310"/>
      <c r="I15" s="310">
        <f t="shared" si="0"/>
        <v>636.72</v>
      </c>
      <c r="J15" s="310">
        <f t="shared" si="1"/>
        <v>636.72</v>
      </c>
      <c r="K15" s="399"/>
      <c r="L15" s="399"/>
      <c r="M15" s="399"/>
    </row>
    <row r="16" spans="1:13" ht="18.75" x14ac:dyDescent="0.3">
      <c r="A16" s="330"/>
      <c r="B16" s="320" t="s">
        <v>469</v>
      </c>
      <c r="C16" s="366"/>
      <c r="D16" s="308"/>
      <c r="E16" s="495"/>
      <c r="F16" s="308">
        <v>4050</v>
      </c>
      <c r="G16" s="309"/>
      <c r="H16" s="310"/>
      <c r="I16" s="310">
        <f t="shared" si="0"/>
        <v>4050</v>
      </c>
      <c r="J16" s="310">
        <f t="shared" si="1"/>
        <v>4050</v>
      </c>
      <c r="K16" s="399"/>
      <c r="L16" s="399"/>
      <c r="M16" s="399"/>
    </row>
    <row r="17" spans="1:13" ht="18.75" hidden="1" x14ac:dyDescent="0.3">
      <c r="A17" s="330"/>
      <c r="B17" s="320" t="s">
        <v>470</v>
      </c>
      <c r="C17" s="366"/>
      <c r="D17" s="308"/>
      <c r="E17" s="495"/>
      <c r="F17" s="308"/>
      <c r="G17" s="418"/>
      <c r="H17" s="310"/>
      <c r="I17" s="310">
        <f t="shared" si="0"/>
        <v>0</v>
      </c>
      <c r="J17" s="310">
        <f t="shared" si="1"/>
        <v>0</v>
      </c>
      <c r="K17" s="399"/>
      <c r="L17" s="399"/>
      <c r="M17" s="399"/>
    </row>
    <row r="18" spans="1:13" ht="18.75" hidden="1" x14ac:dyDescent="0.3">
      <c r="A18" s="330"/>
      <c r="B18" s="320" t="s">
        <v>471</v>
      </c>
      <c r="C18" s="366"/>
      <c r="D18" s="308"/>
      <c r="E18" s="495"/>
      <c r="F18" s="308"/>
      <c r="G18" s="309"/>
      <c r="H18" s="310"/>
      <c r="I18" s="310">
        <f t="shared" si="0"/>
        <v>0</v>
      </c>
      <c r="J18" s="310">
        <f t="shared" si="1"/>
        <v>0</v>
      </c>
      <c r="K18" s="399"/>
      <c r="L18" s="399"/>
      <c r="M18" s="399"/>
    </row>
    <row r="19" spans="1:13" ht="18.75" hidden="1" x14ac:dyDescent="0.3">
      <c r="A19" s="330"/>
      <c r="B19" s="320" t="s">
        <v>590</v>
      </c>
      <c r="C19" s="366"/>
      <c r="D19" s="308"/>
      <c r="E19" s="495"/>
      <c r="F19" s="308"/>
      <c r="G19" s="418"/>
      <c r="H19" s="310"/>
      <c r="I19" s="310">
        <f t="shared" si="0"/>
        <v>0</v>
      </c>
      <c r="J19" s="310">
        <f t="shared" si="1"/>
        <v>0</v>
      </c>
      <c r="K19" s="399"/>
      <c r="L19" s="399"/>
      <c r="M19" s="399"/>
    </row>
    <row r="20" spans="1:13" ht="18.75" x14ac:dyDescent="0.3">
      <c r="A20" s="330"/>
      <c r="B20" s="320" t="s">
        <v>591</v>
      </c>
      <c r="C20" s="366"/>
      <c r="D20" s="308"/>
      <c r="E20" s="495"/>
      <c r="F20" s="308">
        <f>35415-29024.04</f>
        <v>6390.9599999999991</v>
      </c>
      <c r="G20" s="309"/>
      <c r="H20" s="310"/>
      <c r="I20" s="310">
        <f t="shared" si="0"/>
        <v>6390.9599999999991</v>
      </c>
      <c r="J20" s="310">
        <f t="shared" si="1"/>
        <v>6390.9599999999991</v>
      </c>
      <c r="K20" s="399"/>
      <c r="L20" s="399"/>
      <c r="M20" s="399"/>
    </row>
    <row r="21" spans="1:13" ht="18.75" hidden="1" x14ac:dyDescent="0.3">
      <c r="A21" s="330"/>
      <c r="B21" s="320" t="s">
        <v>592</v>
      </c>
      <c r="C21" s="366"/>
      <c r="D21" s="308"/>
      <c r="E21" s="495"/>
      <c r="F21" s="308"/>
      <c r="G21" s="416"/>
      <c r="H21" s="310"/>
      <c r="I21" s="310">
        <f t="shared" si="0"/>
        <v>0</v>
      </c>
      <c r="J21" s="310">
        <f t="shared" si="1"/>
        <v>0</v>
      </c>
      <c r="K21" s="399"/>
      <c r="L21" s="399"/>
      <c r="M21" s="399"/>
    </row>
    <row r="22" spans="1:13" ht="37.5" x14ac:dyDescent="0.3">
      <c r="A22" s="330"/>
      <c r="B22" s="612" t="s">
        <v>472</v>
      </c>
      <c r="C22" s="366"/>
      <c r="D22" s="308"/>
      <c r="E22" s="495"/>
      <c r="F22" s="308">
        <f>30794.13+25000</f>
        <v>55794.130000000005</v>
      </c>
      <c r="G22" s="418"/>
      <c r="H22" s="310"/>
      <c r="I22" s="310">
        <f t="shared" si="0"/>
        <v>55794.130000000005</v>
      </c>
      <c r="J22" s="310">
        <f t="shared" si="1"/>
        <v>55794.130000000005</v>
      </c>
      <c r="K22" s="399"/>
      <c r="L22" s="399"/>
      <c r="M22" s="399"/>
    </row>
    <row r="23" spans="1:13" ht="18.75" x14ac:dyDescent="0.3">
      <c r="A23" s="330"/>
      <c r="B23" s="612" t="s">
        <v>473</v>
      </c>
      <c r="C23" s="366"/>
      <c r="D23" s="308"/>
      <c r="E23" s="495"/>
      <c r="F23" s="308">
        <f>22500+15000</f>
        <v>37500</v>
      </c>
      <c r="G23" s="309"/>
      <c r="H23" s="310"/>
      <c r="I23" s="310">
        <f t="shared" si="0"/>
        <v>37500</v>
      </c>
      <c r="J23" s="310">
        <f t="shared" si="1"/>
        <v>37500</v>
      </c>
      <c r="K23" s="399"/>
      <c r="L23" s="399"/>
      <c r="M23" s="399"/>
    </row>
    <row r="24" spans="1:13" ht="18.75" x14ac:dyDescent="0.3">
      <c r="A24" s="330"/>
      <c r="B24" s="612" t="s">
        <v>475</v>
      </c>
      <c r="C24" s="366"/>
      <c r="D24" s="308"/>
      <c r="E24" s="495"/>
      <c r="F24" s="308"/>
      <c r="G24" s="418"/>
      <c r="H24" s="310"/>
      <c r="I24" s="310">
        <f t="shared" si="0"/>
        <v>0</v>
      </c>
      <c r="J24" s="310">
        <f t="shared" si="1"/>
        <v>0</v>
      </c>
      <c r="K24" s="399"/>
      <c r="L24" s="399"/>
      <c r="M24" s="399"/>
    </row>
    <row r="25" spans="1:13" ht="20.25" customHeight="1" x14ac:dyDescent="0.3">
      <c r="A25" s="330"/>
      <c r="B25" s="612" t="s">
        <v>596</v>
      </c>
      <c r="C25" s="366"/>
      <c r="D25" s="308"/>
      <c r="E25" s="495"/>
      <c r="F25" s="308">
        <v>10800</v>
      </c>
      <c r="G25" s="309"/>
      <c r="H25" s="310"/>
      <c r="I25" s="310">
        <f t="shared" si="0"/>
        <v>10800</v>
      </c>
      <c r="J25" s="310">
        <f t="shared" si="1"/>
        <v>10800</v>
      </c>
      <c r="K25" s="399"/>
      <c r="L25" s="399"/>
      <c r="M25" s="399"/>
    </row>
    <row r="26" spans="1:13" ht="20.25" hidden="1" customHeight="1" x14ac:dyDescent="0.3">
      <c r="A26" s="330"/>
      <c r="B26" s="612" t="s">
        <v>903</v>
      </c>
      <c r="C26" s="366"/>
      <c r="D26" s="308"/>
      <c r="E26" s="495"/>
      <c r="F26" s="308"/>
      <c r="G26" s="309"/>
      <c r="H26" s="310"/>
      <c r="I26" s="310">
        <f t="shared" si="0"/>
        <v>0</v>
      </c>
      <c r="J26" s="310">
        <f t="shared" si="1"/>
        <v>0</v>
      </c>
      <c r="K26" s="399"/>
      <c r="L26" s="399"/>
      <c r="M26" s="399"/>
    </row>
    <row r="27" spans="1:13" ht="22.5" hidden="1" customHeight="1" x14ac:dyDescent="0.3">
      <c r="A27" s="330"/>
      <c r="B27" s="612" t="s">
        <v>904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  <c r="K27" s="399"/>
      <c r="L27" s="399"/>
      <c r="M27" s="399"/>
    </row>
    <row r="28" spans="1:13" ht="22.5" hidden="1" customHeight="1" x14ac:dyDescent="0.3">
      <c r="A28" s="330"/>
      <c r="B28" s="307"/>
      <c r="C28" s="366"/>
      <c r="D28" s="308"/>
      <c r="E28" s="495"/>
      <c r="F28" s="308"/>
      <c r="G28" s="309"/>
      <c r="H28" s="310"/>
      <c r="I28" s="310">
        <f t="shared" si="0"/>
        <v>0</v>
      </c>
      <c r="J28" s="310">
        <f t="shared" si="1"/>
        <v>0</v>
      </c>
      <c r="K28" s="399"/>
      <c r="L28" s="399"/>
      <c r="M28" s="399"/>
    </row>
    <row r="29" spans="1:13" ht="22.5" hidden="1" customHeight="1" x14ac:dyDescent="0.3">
      <c r="A29" s="330"/>
      <c r="B29" s="307"/>
      <c r="C29" s="366"/>
      <c r="D29" s="308"/>
      <c r="E29" s="495"/>
      <c r="F29" s="308"/>
      <c r="G29" s="309"/>
      <c r="H29" s="310"/>
      <c r="I29" s="310">
        <f t="shared" si="0"/>
        <v>0</v>
      </c>
      <c r="J29" s="310">
        <f t="shared" si="1"/>
        <v>0</v>
      </c>
      <c r="K29" s="399"/>
      <c r="L29" s="399"/>
      <c r="M29" s="399"/>
    </row>
    <row r="30" spans="1:13" ht="18.75" hidden="1" x14ac:dyDescent="0.3">
      <c r="A30" s="330"/>
      <c r="B30" s="307"/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  <c r="K30" s="399"/>
      <c r="L30" s="399"/>
      <c r="M30" s="399"/>
    </row>
    <row r="31" spans="1:13" s="123" customFormat="1" ht="18.75" x14ac:dyDescent="0.3">
      <c r="A31" s="487">
        <v>2</v>
      </c>
      <c r="B31" s="488" t="s">
        <v>371</v>
      </c>
      <c r="C31" s="489" t="s">
        <v>305</v>
      </c>
      <c r="D31" s="441">
        <f>SUM(D33:D34)</f>
        <v>0</v>
      </c>
      <c r="E31" s="496" t="s">
        <v>305</v>
      </c>
      <c r="F31" s="441">
        <f>SUM(F32:F34)</f>
        <v>0</v>
      </c>
      <c r="G31" s="309"/>
      <c r="H31" s="310"/>
      <c r="I31" s="310"/>
      <c r="J31" s="310"/>
      <c r="K31" s="400"/>
      <c r="L31" s="400"/>
      <c r="M31" s="400"/>
    </row>
    <row r="32" spans="1:13" ht="18.75" hidden="1" x14ac:dyDescent="0.3">
      <c r="A32" s="330"/>
      <c r="B32" s="307" t="s">
        <v>199</v>
      </c>
      <c r="C32" s="366"/>
      <c r="D32" s="308"/>
      <c r="E32" s="498"/>
      <c r="F32" s="308"/>
      <c r="G32" s="309"/>
      <c r="H32" s="310"/>
      <c r="I32" s="310">
        <f>F32-H32</f>
        <v>0</v>
      </c>
      <c r="J32" s="310">
        <f>F32-G32</f>
        <v>0</v>
      </c>
      <c r="K32" s="399"/>
      <c r="L32" s="399"/>
      <c r="M32" s="399"/>
    </row>
    <row r="33" spans="1:13" ht="21" hidden="1" customHeight="1" x14ac:dyDescent="0.3">
      <c r="A33" s="330"/>
      <c r="B33" s="307"/>
      <c r="C33" s="366"/>
      <c r="D33" s="308" t="s">
        <v>372</v>
      </c>
      <c r="E33" s="498"/>
      <c r="F33" s="308"/>
      <c r="G33" s="309"/>
      <c r="H33" s="310"/>
      <c r="I33" s="310">
        <f>F33-H33</f>
        <v>0</v>
      </c>
      <c r="J33" s="310">
        <f>F33-G33</f>
        <v>0</v>
      </c>
      <c r="K33" s="399"/>
      <c r="L33" s="399"/>
      <c r="M33" s="399"/>
    </row>
    <row r="34" spans="1:13" ht="18.75" hidden="1" x14ac:dyDescent="0.3">
      <c r="A34" s="330"/>
      <c r="B34" s="307"/>
      <c r="C34" s="366"/>
      <c r="D34" s="308"/>
      <c r="E34" s="498"/>
      <c r="F34" s="308"/>
      <c r="G34" s="309"/>
      <c r="H34" s="310"/>
      <c r="I34" s="310">
        <f>F34-H34</f>
        <v>0</v>
      </c>
      <c r="J34" s="310">
        <f>F34-G34</f>
        <v>0</v>
      </c>
      <c r="K34" s="399"/>
      <c r="L34" s="399"/>
      <c r="M34" s="399"/>
    </row>
    <row r="35" spans="1:13" s="123" customFormat="1" ht="18.75" x14ac:dyDescent="0.3">
      <c r="A35" s="487">
        <v>3</v>
      </c>
      <c r="B35" s="488" t="s">
        <v>373</v>
      </c>
      <c r="C35" s="489" t="s">
        <v>305</v>
      </c>
      <c r="D35" s="490">
        <f>SUM(D37:D48)</f>
        <v>0</v>
      </c>
      <c r="E35" s="497" t="s">
        <v>305</v>
      </c>
      <c r="F35" s="490">
        <f>SUM(F36:F43)</f>
        <v>0</v>
      </c>
      <c r="G35" s="309"/>
      <c r="H35" s="310"/>
      <c r="I35" s="310"/>
      <c r="J35" s="310"/>
      <c r="K35" s="400"/>
      <c r="L35" s="400"/>
      <c r="M35" s="400"/>
    </row>
    <row r="36" spans="1:13" ht="18.75" hidden="1" x14ac:dyDescent="0.3">
      <c r="A36" s="330"/>
      <c r="B36" s="307" t="s">
        <v>199</v>
      </c>
      <c r="C36" s="366"/>
      <c r="D36" s="308"/>
      <c r="E36" s="498"/>
      <c r="F36" s="308"/>
      <c r="G36" s="309"/>
      <c r="H36" s="310"/>
      <c r="I36" s="310">
        <f t="shared" ref="I36:I43" si="2">F36-H36</f>
        <v>0</v>
      </c>
      <c r="J36" s="310">
        <f t="shared" ref="J36:J43" si="3">F36-G36</f>
        <v>0</v>
      </c>
      <c r="K36" s="399"/>
      <c r="L36" s="399"/>
      <c r="M36" s="399"/>
    </row>
    <row r="37" spans="1:13" ht="23.45" hidden="1" customHeight="1" x14ac:dyDescent="0.3">
      <c r="A37" s="330"/>
      <c r="B37" s="327" t="s">
        <v>601</v>
      </c>
      <c r="C37" s="366"/>
      <c r="D37" s="308"/>
      <c r="E37" s="498"/>
      <c r="F37" s="308"/>
      <c r="G37" s="309"/>
      <c r="H37" s="310"/>
      <c r="I37" s="310">
        <f t="shared" si="2"/>
        <v>0</v>
      </c>
      <c r="J37" s="310">
        <f t="shared" si="3"/>
        <v>0</v>
      </c>
      <c r="K37" s="399"/>
      <c r="L37" s="399"/>
      <c r="M37" s="399"/>
    </row>
    <row r="38" spans="1:13" ht="23.45" hidden="1" customHeight="1" x14ac:dyDescent="0.3">
      <c r="A38" s="330"/>
      <c r="B38" s="327" t="s">
        <v>603</v>
      </c>
      <c r="C38" s="366"/>
      <c r="D38" s="308"/>
      <c r="E38" s="498"/>
      <c r="F38" s="308"/>
      <c r="G38" s="309"/>
      <c r="H38" s="310"/>
      <c r="I38" s="310">
        <f t="shared" si="2"/>
        <v>0</v>
      </c>
      <c r="J38" s="310">
        <f t="shared" si="3"/>
        <v>0</v>
      </c>
      <c r="K38" s="399"/>
      <c r="L38" s="399"/>
      <c r="M38" s="399"/>
    </row>
    <row r="39" spans="1:13" ht="23.45" hidden="1" customHeight="1" x14ac:dyDescent="0.3">
      <c r="A39" s="330"/>
      <c r="B39" s="327"/>
      <c r="C39" s="366"/>
      <c r="D39" s="308"/>
      <c r="E39" s="498"/>
      <c r="F39" s="308"/>
      <c r="G39" s="309"/>
      <c r="H39" s="310"/>
      <c r="I39" s="310">
        <f t="shared" si="2"/>
        <v>0</v>
      </c>
      <c r="J39" s="310">
        <f t="shared" si="3"/>
        <v>0</v>
      </c>
      <c r="K39" s="399"/>
      <c r="L39" s="399"/>
      <c r="M39" s="399"/>
    </row>
    <row r="40" spans="1:13" ht="23.45" hidden="1" customHeight="1" x14ac:dyDescent="0.3">
      <c r="A40" s="330"/>
      <c r="B40" s="327"/>
      <c r="C40" s="366"/>
      <c r="D40" s="308"/>
      <c r="E40" s="498"/>
      <c r="F40" s="308"/>
      <c r="G40" s="309"/>
      <c r="H40" s="310"/>
      <c r="I40" s="310">
        <f t="shared" si="2"/>
        <v>0</v>
      </c>
      <c r="J40" s="310">
        <f t="shared" si="3"/>
        <v>0</v>
      </c>
      <c r="K40" s="399"/>
      <c r="L40" s="399"/>
      <c r="M40" s="399"/>
    </row>
    <row r="41" spans="1:13" ht="23.45" hidden="1" customHeight="1" x14ac:dyDescent="0.3">
      <c r="A41" s="330"/>
      <c r="B41" s="327"/>
      <c r="C41" s="366"/>
      <c r="D41" s="308"/>
      <c r="E41" s="498"/>
      <c r="F41" s="308"/>
      <c r="G41" s="309"/>
      <c r="H41" s="310"/>
      <c r="I41" s="310">
        <f t="shared" si="2"/>
        <v>0</v>
      </c>
      <c r="J41" s="310">
        <f t="shared" si="3"/>
        <v>0</v>
      </c>
      <c r="K41" s="399"/>
      <c r="L41" s="399"/>
      <c r="M41" s="399"/>
    </row>
    <row r="42" spans="1:13" ht="23.45" hidden="1" customHeight="1" x14ac:dyDescent="0.3">
      <c r="A42" s="330"/>
      <c r="B42" s="327"/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  <c r="K42" s="399"/>
      <c r="L42" s="399"/>
      <c r="M42" s="399"/>
    </row>
    <row r="43" spans="1:13" ht="24" hidden="1" customHeight="1" x14ac:dyDescent="0.3">
      <c r="A43" s="330"/>
      <c r="B43" s="332"/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  <c r="K43" s="399"/>
      <c r="L43" s="399"/>
      <c r="M43" s="399"/>
    </row>
    <row r="44" spans="1:13" s="123" customFormat="1" ht="20.25" customHeight="1" x14ac:dyDescent="0.3">
      <c r="A44" s="487">
        <v>4</v>
      </c>
      <c r="B44" s="488" t="s">
        <v>374</v>
      </c>
      <c r="C44" s="489" t="s">
        <v>305</v>
      </c>
      <c r="D44" s="490">
        <f>SUM(D48:D48)</f>
        <v>0</v>
      </c>
      <c r="E44" s="497" t="s">
        <v>305</v>
      </c>
      <c r="F44" s="490">
        <f>SUM(F45:F48)</f>
        <v>50029.120000000003</v>
      </c>
      <c r="G44" s="309"/>
      <c r="H44" s="310"/>
      <c r="I44" s="310"/>
      <c r="J44" s="310"/>
      <c r="K44" s="400"/>
      <c r="L44" s="400"/>
      <c r="M44" s="400"/>
    </row>
    <row r="45" spans="1:13" ht="18.75" x14ac:dyDescent="0.3">
      <c r="A45" s="330"/>
      <c r="B45" s="327" t="s">
        <v>199</v>
      </c>
      <c r="C45" s="366"/>
      <c r="D45" s="308"/>
      <c r="E45" s="498"/>
      <c r="F45" s="308"/>
      <c r="G45" s="309"/>
      <c r="H45" s="310"/>
      <c r="I45" s="310">
        <f>F45-H45</f>
        <v>0</v>
      </c>
      <c r="J45" s="310">
        <f>F45-G45</f>
        <v>0</v>
      </c>
      <c r="K45" s="399"/>
      <c r="L45" s="399"/>
      <c r="M45" s="399"/>
    </row>
    <row r="46" spans="1:13" ht="18.75" x14ac:dyDescent="0.3">
      <c r="A46" s="330"/>
      <c r="B46" s="321" t="s">
        <v>477</v>
      </c>
      <c r="C46" s="366"/>
      <c r="D46" s="308"/>
      <c r="E46" s="498"/>
      <c r="F46" s="308">
        <v>50029.120000000003</v>
      </c>
      <c r="G46" s="309"/>
      <c r="H46" s="310"/>
      <c r="I46" s="310">
        <f>F46-H46</f>
        <v>50029.120000000003</v>
      </c>
      <c r="J46" s="310">
        <f>F46-G46</f>
        <v>50029.120000000003</v>
      </c>
      <c r="K46" s="399"/>
      <c r="L46" s="399"/>
      <c r="M46" s="399"/>
    </row>
    <row r="47" spans="1:13" ht="18.75" x14ac:dyDescent="0.3">
      <c r="A47" s="330"/>
      <c r="B47" s="327"/>
      <c r="C47" s="366"/>
      <c r="D47" s="308"/>
      <c r="E47" s="498"/>
      <c r="F47" s="308"/>
      <c r="G47" s="309"/>
      <c r="H47" s="310"/>
      <c r="I47" s="310">
        <f>F47-H47</f>
        <v>0</v>
      </c>
      <c r="J47" s="310">
        <f>F47-G47</f>
        <v>0</v>
      </c>
      <c r="K47" s="399"/>
      <c r="L47" s="399"/>
      <c r="M47" s="399"/>
    </row>
    <row r="48" spans="1:13" ht="18.75" hidden="1" x14ac:dyDescent="0.3">
      <c r="A48" s="330"/>
      <c r="B48" s="327"/>
      <c r="C48" s="366"/>
      <c r="D48" s="308"/>
      <c r="E48" s="498"/>
      <c r="F48" s="308"/>
      <c r="G48" s="309"/>
      <c r="H48" s="310"/>
      <c r="I48" s="310">
        <f>F48-H48</f>
        <v>0</v>
      </c>
      <c r="J48" s="310">
        <f>F48-G48</f>
        <v>0</v>
      </c>
      <c r="K48" s="399"/>
      <c r="L48" s="399"/>
      <c r="M48" s="399"/>
    </row>
    <row r="49" spans="1:13" ht="18.75" x14ac:dyDescent="0.3">
      <c r="A49" s="487">
        <v>5</v>
      </c>
      <c r="B49" s="488" t="s">
        <v>375</v>
      </c>
      <c r="C49" s="489" t="s">
        <v>305</v>
      </c>
      <c r="D49" s="490">
        <f>SUM(D50:D71)</f>
        <v>0</v>
      </c>
      <c r="E49" s="497" t="s">
        <v>305</v>
      </c>
      <c r="F49" s="490">
        <f>SUM(F50:F71)</f>
        <v>7500</v>
      </c>
      <c r="G49" s="309"/>
      <c r="H49" s="310"/>
      <c r="I49" s="310"/>
      <c r="J49" s="310"/>
      <c r="K49" s="399"/>
      <c r="L49" s="399"/>
      <c r="M49" s="399"/>
    </row>
    <row r="50" spans="1:13" ht="18.75" x14ac:dyDescent="0.3">
      <c r="A50" s="367"/>
      <c r="B50" s="368" t="s">
        <v>199</v>
      </c>
      <c r="C50" s="366"/>
      <c r="D50" s="308"/>
      <c r="E50" s="495"/>
      <c r="F50" s="308"/>
      <c r="G50" s="309"/>
      <c r="H50" s="310"/>
      <c r="I50" s="310">
        <f t="shared" ref="I50:I69" si="4">F50-H50</f>
        <v>0</v>
      </c>
      <c r="J50" s="310">
        <f t="shared" ref="J50:J69" si="5">F50-G50</f>
        <v>0</v>
      </c>
      <c r="K50" s="399"/>
      <c r="L50" s="399"/>
      <c r="M50" s="399"/>
    </row>
    <row r="51" spans="1:13" ht="18.75" hidden="1" x14ac:dyDescent="0.3">
      <c r="A51" s="330"/>
      <c r="B51" s="320" t="s">
        <v>478</v>
      </c>
      <c r="C51" s="366"/>
      <c r="D51" s="308"/>
      <c r="E51" s="495"/>
      <c r="F51" s="308"/>
      <c r="G51" s="309"/>
      <c r="H51" s="310"/>
      <c r="I51" s="310">
        <f t="shared" si="4"/>
        <v>0</v>
      </c>
      <c r="J51" s="310">
        <f t="shared" si="5"/>
        <v>0</v>
      </c>
      <c r="K51" s="399"/>
      <c r="L51" s="399"/>
      <c r="M51" s="399"/>
    </row>
    <row r="52" spans="1:13" ht="18.75" hidden="1" x14ac:dyDescent="0.3">
      <c r="A52" s="330"/>
      <c r="B52" s="320" t="s">
        <v>479</v>
      </c>
      <c r="C52" s="366"/>
      <c r="D52" s="308"/>
      <c r="E52" s="495"/>
      <c r="F52" s="308"/>
      <c r="G52" s="309"/>
      <c r="H52" s="310"/>
      <c r="I52" s="310">
        <f t="shared" si="4"/>
        <v>0</v>
      </c>
      <c r="J52" s="310">
        <f t="shared" si="5"/>
        <v>0</v>
      </c>
      <c r="K52" s="399"/>
      <c r="L52" s="399"/>
      <c r="M52" s="399"/>
    </row>
    <row r="53" spans="1:13" ht="18.75" hidden="1" x14ac:dyDescent="0.3">
      <c r="A53" s="330"/>
      <c r="B53" s="320" t="s">
        <v>480</v>
      </c>
      <c r="C53" s="366"/>
      <c r="D53" s="308"/>
      <c r="E53" s="495"/>
      <c r="F53" s="308"/>
      <c r="G53" s="309"/>
      <c r="H53" s="310"/>
      <c r="I53" s="310">
        <f t="shared" si="4"/>
        <v>0</v>
      </c>
      <c r="J53" s="310">
        <f t="shared" si="5"/>
        <v>0</v>
      </c>
      <c r="K53" s="399"/>
      <c r="L53" s="399"/>
      <c r="M53" s="399"/>
    </row>
    <row r="54" spans="1:13" ht="18.75" x14ac:dyDescent="0.3">
      <c r="A54" s="330"/>
      <c r="B54" s="320" t="s">
        <v>481</v>
      </c>
      <c r="C54" s="366"/>
      <c r="D54" s="308"/>
      <c r="E54" s="495"/>
      <c r="F54" s="308">
        <v>4500</v>
      </c>
      <c r="G54" s="309"/>
      <c r="H54" s="310"/>
      <c r="I54" s="310">
        <f t="shared" si="4"/>
        <v>4500</v>
      </c>
      <c r="J54" s="310">
        <f t="shared" si="5"/>
        <v>4500</v>
      </c>
      <c r="K54" s="399"/>
      <c r="L54" s="399"/>
      <c r="M54" s="399"/>
    </row>
    <row r="55" spans="1:13" ht="18.75" hidden="1" x14ac:dyDescent="0.3">
      <c r="A55" s="330"/>
      <c r="B55" s="321" t="s">
        <v>482</v>
      </c>
      <c r="C55" s="366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  <c r="K55" s="399"/>
      <c r="L55" s="399"/>
      <c r="M55" s="399"/>
    </row>
    <row r="56" spans="1:13" ht="18.75" hidden="1" x14ac:dyDescent="0.3">
      <c r="A56" s="330"/>
      <c r="B56" s="320" t="s">
        <v>483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  <c r="K56" s="399"/>
      <c r="L56" s="399"/>
      <c r="M56" s="399"/>
    </row>
    <row r="57" spans="1:13" ht="18.75" hidden="1" x14ac:dyDescent="0.3">
      <c r="A57" s="330"/>
      <c r="B57" s="320" t="s">
        <v>485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  <c r="K57" s="399"/>
      <c r="L57" s="399"/>
      <c r="M57" s="399"/>
    </row>
    <row r="58" spans="1:13" ht="18.75" x14ac:dyDescent="0.3">
      <c r="A58" s="330"/>
      <c r="B58" s="320" t="s">
        <v>484</v>
      </c>
      <c r="C58" s="366"/>
      <c r="D58" s="308"/>
      <c r="E58" s="495"/>
      <c r="F58" s="308">
        <v>3000</v>
      </c>
      <c r="G58" s="309"/>
      <c r="H58" s="310"/>
      <c r="I58" s="310">
        <f t="shared" si="4"/>
        <v>3000</v>
      </c>
      <c r="J58" s="310">
        <f t="shared" si="5"/>
        <v>3000</v>
      </c>
      <c r="K58" s="399"/>
      <c r="L58" s="399"/>
      <c r="M58" s="399"/>
    </row>
    <row r="59" spans="1:13" ht="18.75" hidden="1" x14ac:dyDescent="0.3">
      <c r="A59" s="330"/>
      <c r="B59" s="320" t="s">
        <v>598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K59" s="399"/>
      <c r="L59" s="399"/>
      <c r="M59" s="399"/>
    </row>
    <row r="60" spans="1:13" ht="18.75" hidden="1" x14ac:dyDescent="0.3">
      <c r="A60" s="330"/>
      <c r="B60" s="320" t="s">
        <v>599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  <c r="K60" s="399"/>
      <c r="L60" s="399"/>
      <c r="M60" s="399"/>
    </row>
    <row r="61" spans="1:13" ht="18.75" hidden="1" x14ac:dyDescent="0.3">
      <c r="A61" s="330"/>
      <c r="B61" s="320" t="s">
        <v>600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  <c r="K61" s="399"/>
      <c r="L61" s="399"/>
      <c r="M61" s="399"/>
    </row>
    <row r="62" spans="1:13" ht="18.75" hidden="1" x14ac:dyDescent="0.3">
      <c r="A62" s="330"/>
      <c r="B62" s="307" t="s">
        <v>602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  <c r="K62" s="399"/>
      <c r="L62" s="399"/>
      <c r="M62" s="399"/>
    </row>
    <row r="63" spans="1:13" ht="18.75" hidden="1" x14ac:dyDescent="0.3">
      <c r="A63" s="330"/>
      <c r="B63" s="307"/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  <c r="K63" s="399"/>
      <c r="L63" s="399"/>
      <c r="M63" s="399"/>
    </row>
    <row r="64" spans="1:13" ht="18.75" hidden="1" x14ac:dyDescent="0.3">
      <c r="A64" s="330"/>
      <c r="B64" s="307"/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  <c r="K64" s="399"/>
      <c r="L64" s="399"/>
      <c r="M64" s="399"/>
    </row>
    <row r="65" spans="1:13" ht="18.75" hidden="1" x14ac:dyDescent="0.3">
      <c r="A65" s="330"/>
      <c r="B65" s="307"/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  <c r="K65" s="399"/>
      <c r="L65" s="399"/>
      <c r="M65" s="399"/>
    </row>
    <row r="66" spans="1:13" ht="18.75" hidden="1" x14ac:dyDescent="0.3">
      <c r="A66" s="330"/>
      <c r="B66" s="307"/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  <c r="K66" s="399"/>
      <c r="L66" s="399"/>
      <c r="M66" s="399"/>
    </row>
    <row r="67" spans="1:13" ht="18.75" hidden="1" x14ac:dyDescent="0.3">
      <c r="A67" s="330"/>
      <c r="B67" s="307"/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  <c r="K67" s="399"/>
      <c r="L67" s="399"/>
      <c r="M67" s="399"/>
    </row>
    <row r="68" spans="1:13" ht="18.75" hidden="1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  <c r="K68" s="399"/>
      <c r="L68" s="399"/>
      <c r="M68" s="399"/>
    </row>
    <row r="69" spans="1:13" ht="18.75" hidden="1" x14ac:dyDescent="0.3">
      <c r="A69" s="330"/>
      <c r="B69" s="327"/>
      <c r="C69" s="366"/>
      <c r="D69" s="308"/>
      <c r="E69" s="495"/>
      <c r="F69" s="369"/>
      <c r="G69" s="309"/>
      <c r="H69" s="310"/>
      <c r="I69" s="310">
        <f t="shared" si="4"/>
        <v>0</v>
      </c>
      <c r="J69" s="310">
        <f t="shared" si="5"/>
        <v>0</v>
      </c>
      <c r="K69" s="399"/>
      <c r="L69" s="399"/>
      <c r="M69" s="399"/>
    </row>
    <row r="70" spans="1:13" ht="18.75" hidden="1" x14ac:dyDescent="0.3">
      <c r="A70" s="330"/>
      <c r="B70" s="307"/>
      <c r="C70" s="366"/>
      <c r="D70" s="308"/>
      <c r="E70" s="495"/>
      <c r="F70" s="308"/>
      <c r="G70" s="399"/>
      <c r="H70" s="399"/>
      <c r="I70" s="399"/>
    </row>
    <row r="71" spans="1:13" ht="18.75" x14ac:dyDescent="0.3">
      <c r="A71" s="330"/>
      <c r="B71" s="307"/>
      <c r="C71" s="366"/>
      <c r="D71" s="308"/>
      <c r="E71" s="495"/>
      <c r="F71" s="308"/>
      <c r="G71" s="399"/>
      <c r="H71" s="399"/>
      <c r="I71" s="399"/>
    </row>
    <row r="72" spans="1:13" s="123" customFormat="1" ht="18.75" x14ac:dyDescent="0.3">
      <c r="A72" s="487"/>
      <c r="B72" s="488" t="s">
        <v>295</v>
      </c>
      <c r="C72" s="489" t="s">
        <v>305</v>
      </c>
      <c r="D72" s="490">
        <f>D44+D35+D31+D12+D49</f>
        <v>0</v>
      </c>
      <c r="E72" s="497" t="s">
        <v>10</v>
      </c>
      <c r="F72" s="490">
        <f>F44+F35+F31+F12+F49</f>
        <v>174100.93</v>
      </c>
      <c r="G72" s="400"/>
      <c r="H72" s="400"/>
      <c r="I72" s="400"/>
    </row>
    <row r="73" spans="1:13" x14ac:dyDescent="0.25">
      <c r="G73" s="399"/>
      <c r="H73" s="399"/>
      <c r="I73" s="399"/>
    </row>
    <row r="74" spans="1:13" x14ac:dyDescent="0.25">
      <c r="G74" s="399"/>
      <c r="H74" s="399"/>
      <c r="I74" s="399"/>
    </row>
    <row r="75" spans="1:13" x14ac:dyDescent="0.25">
      <c r="G75" s="399"/>
      <c r="H75" s="399"/>
      <c r="I75" s="399"/>
    </row>
    <row r="76" spans="1:13" s="432" customFormat="1" ht="23.25" customHeight="1" x14ac:dyDescent="0.25">
      <c r="A76" s="843" t="s">
        <v>762</v>
      </c>
      <c r="D76" s="431"/>
      <c r="F76" s="864" t="s">
        <v>1101</v>
      </c>
    </row>
    <row r="77" spans="1:13" s="297" customFormat="1" ht="12.75" x14ac:dyDescent="0.25">
      <c r="D77" s="298" t="s">
        <v>131</v>
      </c>
      <c r="F77" s="298" t="s">
        <v>132</v>
      </c>
    </row>
    <row r="78" spans="1:13" s="41" customFormat="1" ht="15.75" x14ac:dyDescent="0.25"/>
    <row r="79" spans="1:13" s="432" customFormat="1" ht="23.25" customHeight="1" x14ac:dyDescent="0.25">
      <c r="A79" s="430" t="s">
        <v>133</v>
      </c>
      <c r="D79" s="431"/>
      <c r="F79" s="869" t="s">
        <v>1104</v>
      </c>
    </row>
    <row r="80" spans="1:13" s="297" customFormat="1" ht="12.75" x14ac:dyDescent="0.25">
      <c r="D80" s="298" t="s">
        <v>131</v>
      </c>
      <c r="F80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M80"/>
  <sheetViews>
    <sheetView view="pageBreakPreview" topLeftCell="A16" zoomScale="70" zoomScaleSheetLayoutView="70" workbookViewId="0">
      <selection activeCell="R39" sqref="R39"/>
    </sheetView>
  </sheetViews>
  <sheetFormatPr defaultRowHeight="15" x14ac:dyDescent="0.25"/>
  <cols>
    <col min="1" max="1" width="8" style="122" customWidth="1"/>
    <col min="2" max="2" width="118.140625" style="122" customWidth="1"/>
    <col min="3" max="4" width="19.5703125" style="122" customWidth="1"/>
    <col min="5" max="5" width="29" style="122" customWidth="1"/>
    <col min="6" max="6" width="34" style="122" customWidth="1"/>
    <col min="7" max="7" width="12.5703125" style="122" bestFit="1" customWidth="1"/>
    <col min="8" max="252" width="9.140625" style="122"/>
    <col min="253" max="253" width="8" style="122" customWidth="1"/>
    <col min="254" max="254" width="118.140625" style="122" customWidth="1"/>
    <col min="255" max="255" width="21.42578125" style="122" customWidth="1"/>
    <col min="256" max="256" width="24" style="122" customWidth="1"/>
    <col min="257" max="257" width="29" style="122" customWidth="1"/>
    <col min="258" max="258" width="34" style="122" customWidth="1"/>
    <col min="259" max="260" width="21.28515625" style="122" customWidth="1"/>
    <col min="261" max="261" width="14.5703125" style="122" customWidth="1"/>
    <col min="262" max="262" width="9.140625" style="122"/>
    <col min="263" max="263" width="12.5703125" style="122" bestFit="1" customWidth="1"/>
    <col min="264" max="508" width="9.140625" style="122"/>
    <col min="509" max="509" width="8" style="122" customWidth="1"/>
    <col min="510" max="510" width="118.140625" style="122" customWidth="1"/>
    <col min="511" max="511" width="21.42578125" style="122" customWidth="1"/>
    <col min="512" max="512" width="24" style="122" customWidth="1"/>
    <col min="513" max="513" width="29" style="122" customWidth="1"/>
    <col min="514" max="514" width="34" style="122" customWidth="1"/>
    <col min="515" max="516" width="21.28515625" style="122" customWidth="1"/>
    <col min="517" max="517" width="14.5703125" style="122" customWidth="1"/>
    <col min="518" max="518" width="9.140625" style="122"/>
    <col min="519" max="519" width="12.5703125" style="122" bestFit="1" customWidth="1"/>
    <col min="520" max="764" width="9.140625" style="122"/>
    <col min="765" max="765" width="8" style="122" customWidth="1"/>
    <col min="766" max="766" width="118.140625" style="122" customWidth="1"/>
    <col min="767" max="767" width="21.42578125" style="122" customWidth="1"/>
    <col min="768" max="768" width="24" style="122" customWidth="1"/>
    <col min="769" max="769" width="29" style="122" customWidth="1"/>
    <col min="770" max="770" width="34" style="122" customWidth="1"/>
    <col min="771" max="772" width="21.28515625" style="122" customWidth="1"/>
    <col min="773" max="773" width="14.5703125" style="122" customWidth="1"/>
    <col min="774" max="774" width="9.140625" style="122"/>
    <col min="775" max="775" width="12.5703125" style="122" bestFit="1" customWidth="1"/>
    <col min="776" max="1020" width="9.140625" style="122"/>
    <col min="1021" max="1021" width="8" style="122" customWidth="1"/>
    <col min="1022" max="1022" width="118.140625" style="122" customWidth="1"/>
    <col min="1023" max="1023" width="21.42578125" style="122" customWidth="1"/>
    <col min="1024" max="1024" width="24" style="122" customWidth="1"/>
    <col min="1025" max="1025" width="29" style="122" customWidth="1"/>
    <col min="1026" max="1026" width="34" style="122" customWidth="1"/>
    <col min="1027" max="1028" width="21.28515625" style="122" customWidth="1"/>
    <col min="1029" max="1029" width="14.5703125" style="122" customWidth="1"/>
    <col min="1030" max="1030" width="9.140625" style="122"/>
    <col min="1031" max="1031" width="12.5703125" style="122" bestFit="1" customWidth="1"/>
    <col min="1032" max="1276" width="9.140625" style="122"/>
    <col min="1277" max="1277" width="8" style="122" customWidth="1"/>
    <col min="1278" max="1278" width="118.140625" style="122" customWidth="1"/>
    <col min="1279" max="1279" width="21.42578125" style="122" customWidth="1"/>
    <col min="1280" max="1280" width="24" style="122" customWidth="1"/>
    <col min="1281" max="1281" width="29" style="122" customWidth="1"/>
    <col min="1282" max="1282" width="34" style="122" customWidth="1"/>
    <col min="1283" max="1284" width="21.28515625" style="122" customWidth="1"/>
    <col min="1285" max="1285" width="14.5703125" style="122" customWidth="1"/>
    <col min="1286" max="1286" width="9.140625" style="122"/>
    <col min="1287" max="1287" width="12.5703125" style="122" bestFit="1" customWidth="1"/>
    <col min="1288" max="1532" width="9.140625" style="122"/>
    <col min="1533" max="1533" width="8" style="122" customWidth="1"/>
    <col min="1534" max="1534" width="118.140625" style="122" customWidth="1"/>
    <col min="1535" max="1535" width="21.42578125" style="122" customWidth="1"/>
    <col min="1536" max="1536" width="24" style="122" customWidth="1"/>
    <col min="1537" max="1537" width="29" style="122" customWidth="1"/>
    <col min="1538" max="1538" width="34" style="122" customWidth="1"/>
    <col min="1539" max="1540" width="21.28515625" style="122" customWidth="1"/>
    <col min="1541" max="1541" width="14.5703125" style="122" customWidth="1"/>
    <col min="1542" max="1542" width="9.140625" style="122"/>
    <col min="1543" max="1543" width="12.5703125" style="122" bestFit="1" customWidth="1"/>
    <col min="1544" max="1788" width="9.140625" style="122"/>
    <col min="1789" max="1789" width="8" style="122" customWidth="1"/>
    <col min="1790" max="1790" width="118.140625" style="122" customWidth="1"/>
    <col min="1791" max="1791" width="21.42578125" style="122" customWidth="1"/>
    <col min="1792" max="1792" width="24" style="122" customWidth="1"/>
    <col min="1793" max="1793" width="29" style="122" customWidth="1"/>
    <col min="1794" max="1794" width="34" style="122" customWidth="1"/>
    <col min="1795" max="1796" width="21.28515625" style="122" customWidth="1"/>
    <col min="1797" max="1797" width="14.5703125" style="122" customWidth="1"/>
    <col min="1798" max="1798" width="9.140625" style="122"/>
    <col min="1799" max="1799" width="12.5703125" style="122" bestFit="1" customWidth="1"/>
    <col min="1800" max="2044" width="9.140625" style="122"/>
    <col min="2045" max="2045" width="8" style="122" customWidth="1"/>
    <col min="2046" max="2046" width="118.140625" style="122" customWidth="1"/>
    <col min="2047" max="2047" width="21.42578125" style="122" customWidth="1"/>
    <col min="2048" max="2048" width="24" style="122" customWidth="1"/>
    <col min="2049" max="2049" width="29" style="122" customWidth="1"/>
    <col min="2050" max="2050" width="34" style="122" customWidth="1"/>
    <col min="2051" max="2052" width="21.28515625" style="122" customWidth="1"/>
    <col min="2053" max="2053" width="14.5703125" style="122" customWidth="1"/>
    <col min="2054" max="2054" width="9.140625" style="122"/>
    <col min="2055" max="2055" width="12.5703125" style="122" bestFit="1" customWidth="1"/>
    <col min="2056" max="2300" width="9.140625" style="122"/>
    <col min="2301" max="2301" width="8" style="122" customWidth="1"/>
    <col min="2302" max="2302" width="118.140625" style="122" customWidth="1"/>
    <col min="2303" max="2303" width="21.42578125" style="122" customWidth="1"/>
    <col min="2304" max="2304" width="24" style="122" customWidth="1"/>
    <col min="2305" max="2305" width="29" style="122" customWidth="1"/>
    <col min="2306" max="2306" width="34" style="122" customWidth="1"/>
    <col min="2307" max="2308" width="21.28515625" style="122" customWidth="1"/>
    <col min="2309" max="2309" width="14.5703125" style="122" customWidth="1"/>
    <col min="2310" max="2310" width="9.140625" style="122"/>
    <col min="2311" max="2311" width="12.5703125" style="122" bestFit="1" customWidth="1"/>
    <col min="2312" max="2556" width="9.140625" style="122"/>
    <col min="2557" max="2557" width="8" style="122" customWidth="1"/>
    <col min="2558" max="2558" width="118.140625" style="122" customWidth="1"/>
    <col min="2559" max="2559" width="21.42578125" style="122" customWidth="1"/>
    <col min="2560" max="2560" width="24" style="122" customWidth="1"/>
    <col min="2561" max="2561" width="29" style="122" customWidth="1"/>
    <col min="2562" max="2562" width="34" style="122" customWidth="1"/>
    <col min="2563" max="2564" width="21.28515625" style="122" customWidth="1"/>
    <col min="2565" max="2565" width="14.5703125" style="122" customWidth="1"/>
    <col min="2566" max="2566" width="9.140625" style="122"/>
    <col min="2567" max="2567" width="12.5703125" style="122" bestFit="1" customWidth="1"/>
    <col min="2568" max="2812" width="9.140625" style="122"/>
    <col min="2813" max="2813" width="8" style="122" customWidth="1"/>
    <col min="2814" max="2814" width="118.140625" style="122" customWidth="1"/>
    <col min="2815" max="2815" width="21.42578125" style="122" customWidth="1"/>
    <col min="2816" max="2816" width="24" style="122" customWidth="1"/>
    <col min="2817" max="2817" width="29" style="122" customWidth="1"/>
    <col min="2818" max="2818" width="34" style="122" customWidth="1"/>
    <col min="2819" max="2820" width="21.28515625" style="122" customWidth="1"/>
    <col min="2821" max="2821" width="14.5703125" style="122" customWidth="1"/>
    <col min="2822" max="2822" width="9.140625" style="122"/>
    <col min="2823" max="2823" width="12.5703125" style="122" bestFit="1" customWidth="1"/>
    <col min="2824" max="3068" width="9.140625" style="122"/>
    <col min="3069" max="3069" width="8" style="122" customWidth="1"/>
    <col min="3070" max="3070" width="118.140625" style="122" customWidth="1"/>
    <col min="3071" max="3071" width="21.42578125" style="122" customWidth="1"/>
    <col min="3072" max="3072" width="24" style="122" customWidth="1"/>
    <col min="3073" max="3073" width="29" style="122" customWidth="1"/>
    <col min="3074" max="3074" width="34" style="122" customWidth="1"/>
    <col min="3075" max="3076" width="21.28515625" style="122" customWidth="1"/>
    <col min="3077" max="3077" width="14.5703125" style="122" customWidth="1"/>
    <col min="3078" max="3078" width="9.140625" style="122"/>
    <col min="3079" max="3079" width="12.5703125" style="122" bestFit="1" customWidth="1"/>
    <col min="3080" max="3324" width="9.140625" style="122"/>
    <col min="3325" max="3325" width="8" style="122" customWidth="1"/>
    <col min="3326" max="3326" width="118.140625" style="122" customWidth="1"/>
    <col min="3327" max="3327" width="21.42578125" style="122" customWidth="1"/>
    <col min="3328" max="3328" width="24" style="122" customWidth="1"/>
    <col min="3329" max="3329" width="29" style="122" customWidth="1"/>
    <col min="3330" max="3330" width="34" style="122" customWidth="1"/>
    <col min="3331" max="3332" width="21.28515625" style="122" customWidth="1"/>
    <col min="3333" max="3333" width="14.5703125" style="122" customWidth="1"/>
    <col min="3334" max="3334" width="9.140625" style="122"/>
    <col min="3335" max="3335" width="12.5703125" style="122" bestFit="1" customWidth="1"/>
    <col min="3336" max="3580" width="9.140625" style="122"/>
    <col min="3581" max="3581" width="8" style="122" customWidth="1"/>
    <col min="3582" max="3582" width="118.140625" style="122" customWidth="1"/>
    <col min="3583" max="3583" width="21.42578125" style="122" customWidth="1"/>
    <col min="3584" max="3584" width="24" style="122" customWidth="1"/>
    <col min="3585" max="3585" width="29" style="122" customWidth="1"/>
    <col min="3586" max="3586" width="34" style="122" customWidth="1"/>
    <col min="3587" max="3588" width="21.28515625" style="122" customWidth="1"/>
    <col min="3589" max="3589" width="14.5703125" style="122" customWidth="1"/>
    <col min="3590" max="3590" width="9.140625" style="122"/>
    <col min="3591" max="3591" width="12.5703125" style="122" bestFit="1" customWidth="1"/>
    <col min="3592" max="3836" width="9.140625" style="122"/>
    <col min="3837" max="3837" width="8" style="122" customWidth="1"/>
    <col min="3838" max="3838" width="118.140625" style="122" customWidth="1"/>
    <col min="3839" max="3839" width="21.42578125" style="122" customWidth="1"/>
    <col min="3840" max="3840" width="24" style="122" customWidth="1"/>
    <col min="3841" max="3841" width="29" style="122" customWidth="1"/>
    <col min="3842" max="3842" width="34" style="122" customWidth="1"/>
    <col min="3843" max="3844" width="21.28515625" style="122" customWidth="1"/>
    <col min="3845" max="3845" width="14.5703125" style="122" customWidth="1"/>
    <col min="3846" max="3846" width="9.140625" style="122"/>
    <col min="3847" max="3847" width="12.5703125" style="122" bestFit="1" customWidth="1"/>
    <col min="3848" max="4092" width="9.140625" style="122"/>
    <col min="4093" max="4093" width="8" style="122" customWidth="1"/>
    <col min="4094" max="4094" width="118.140625" style="122" customWidth="1"/>
    <col min="4095" max="4095" width="21.42578125" style="122" customWidth="1"/>
    <col min="4096" max="4096" width="24" style="122" customWidth="1"/>
    <col min="4097" max="4097" width="29" style="122" customWidth="1"/>
    <col min="4098" max="4098" width="34" style="122" customWidth="1"/>
    <col min="4099" max="4100" width="21.28515625" style="122" customWidth="1"/>
    <col min="4101" max="4101" width="14.5703125" style="122" customWidth="1"/>
    <col min="4102" max="4102" width="9.140625" style="122"/>
    <col min="4103" max="4103" width="12.5703125" style="122" bestFit="1" customWidth="1"/>
    <col min="4104" max="4348" width="9.140625" style="122"/>
    <col min="4349" max="4349" width="8" style="122" customWidth="1"/>
    <col min="4350" max="4350" width="118.140625" style="122" customWidth="1"/>
    <col min="4351" max="4351" width="21.42578125" style="122" customWidth="1"/>
    <col min="4352" max="4352" width="24" style="122" customWidth="1"/>
    <col min="4353" max="4353" width="29" style="122" customWidth="1"/>
    <col min="4354" max="4354" width="34" style="122" customWidth="1"/>
    <col min="4355" max="4356" width="21.28515625" style="122" customWidth="1"/>
    <col min="4357" max="4357" width="14.5703125" style="122" customWidth="1"/>
    <col min="4358" max="4358" width="9.140625" style="122"/>
    <col min="4359" max="4359" width="12.5703125" style="122" bestFit="1" customWidth="1"/>
    <col min="4360" max="4604" width="9.140625" style="122"/>
    <col min="4605" max="4605" width="8" style="122" customWidth="1"/>
    <col min="4606" max="4606" width="118.140625" style="122" customWidth="1"/>
    <col min="4607" max="4607" width="21.42578125" style="122" customWidth="1"/>
    <col min="4608" max="4608" width="24" style="122" customWidth="1"/>
    <col min="4609" max="4609" width="29" style="122" customWidth="1"/>
    <col min="4610" max="4610" width="34" style="122" customWidth="1"/>
    <col min="4611" max="4612" width="21.28515625" style="122" customWidth="1"/>
    <col min="4613" max="4613" width="14.5703125" style="122" customWidth="1"/>
    <col min="4614" max="4614" width="9.140625" style="122"/>
    <col min="4615" max="4615" width="12.5703125" style="122" bestFit="1" customWidth="1"/>
    <col min="4616" max="4860" width="9.140625" style="122"/>
    <col min="4861" max="4861" width="8" style="122" customWidth="1"/>
    <col min="4862" max="4862" width="118.140625" style="122" customWidth="1"/>
    <col min="4863" max="4863" width="21.42578125" style="122" customWidth="1"/>
    <col min="4864" max="4864" width="24" style="122" customWidth="1"/>
    <col min="4865" max="4865" width="29" style="122" customWidth="1"/>
    <col min="4866" max="4866" width="34" style="122" customWidth="1"/>
    <col min="4867" max="4868" width="21.28515625" style="122" customWidth="1"/>
    <col min="4869" max="4869" width="14.5703125" style="122" customWidth="1"/>
    <col min="4870" max="4870" width="9.140625" style="122"/>
    <col min="4871" max="4871" width="12.5703125" style="122" bestFit="1" customWidth="1"/>
    <col min="4872" max="5116" width="9.140625" style="122"/>
    <col min="5117" max="5117" width="8" style="122" customWidth="1"/>
    <col min="5118" max="5118" width="118.140625" style="122" customWidth="1"/>
    <col min="5119" max="5119" width="21.42578125" style="122" customWidth="1"/>
    <col min="5120" max="5120" width="24" style="122" customWidth="1"/>
    <col min="5121" max="5121" width="29" style="122" customWidth="1"/>
    <col min="5122" max="5122" width="34" style="122" customWidth="1"/>
    <col min="5123" max="5124" width="21.28515625" style="122" customWidth="1"/>
    <col min="5125" max="5125" width="14.5703125" style="122" customWidth="1"/>
    <col min="5126" max="5126" width="9.140625" style="122"/>
    <col min="5127" max="5127" width="12.5703125" style="122" bestFit="1" customWidth="1"/>
    <col min="5128" max="5372" width="9.140625" style="122"/>
    <col min="5373" max="5373" width="8" style="122" customWidth="1"/>
    <col min="5374" max="5374" width="118.140625" style="122" customWidth="1"/>
    <col min="5375" max="5375" width="21.42578125" style="122" customWidth="1"/>
    <col min="5376" max="5376" width="24" style="122" customWidth="1"/>
    <col min="5377" max="5377" width="29" style="122" customWidth="1"/>
    <col min="5378" max="5378" width="34" style="122" customWidth="1"/>
    <col min="5379" max="5380" width="21.28515625" style="122" customWidth="1"/>
    <col min="5381" max="5381" width="14.5703125" style="122" customWidth="1"/>
    <col min="5382" max="5382" width="9.140625" style="122"/>
    <col min="5383" max="5383" width="12.5703125" style="122" bestFit="1" customWidth="1"/>
    <col min="5384" max="5628" width="9.140625" style="122"/>
    <col min="5629" max="5629" width="8" style="122" customWidth="1"/>
    <col min="5630" max="5630" width="118.140625" style="122" customWidth="1"/>
    <col min="5631" max="5631" width="21.42578125" style="122" customWidth="1"/>
    <col min="5632" max="5632" width="24" style="122" customWidth="1"/>
    <col min="5633" max="5633" width="29" style="122" customWidth="1"/>
    <col min="5634" max="5634" width="34" style="122" customWidth="1"/>
    <col min="5635" max="5636" width="21.28515625" style="122" customWidth="1"/>
    <col min="5637" max="5637" width="14.5703125" style="122" customWidth="1"/>
    <col min="5638" max="5638" width="9.140625" style="122"/>
    <col min="5639" max="5639" width="12.5703125" style="122" bestFit="1" customWidth="1"/>
    <col min="5640" max="5884" width="9.140625" style="122"/>
    <col min="5885" max="5885" width="8" style="122" customWidth="1"/>
    <col min="5886" max="5886" width="118.140625" style="122" customWidth="1"/>
    <col min="5887" max="5887" width="21.42578125" style="122" customWidth="1"/>
    <col min="5888" max="5888" width="24" style="122" customWidth="1"/>
    <col min="5889" max="5889" width="29" style="122" customWidth="1"/>
    <col min="5890" max="5890" width="34" style="122" customWidth="1"/>
    <col min="5891" max="5892" width="21.28515625" style="122" customWidth="1"/>
    <col min="5893" max="5893" width="14.5703125" style="122" customWidth="1"/>
    <col min="5894" max="5894" width="9.140625" style="122"/>
    <col min="5895" max="5895" width="12.5703125" style="122" bestFit="1" customWidth="1"/>
    <col min="5896" max="6140" width="9.140625" style="122"/>
    <col min="6141" max="6141" width="8" style="122" customWidth="1"/>
    <col min="6142" max="6142" width="118.140625" style="122" customWidth="1"/>
    <col min="6143" max="6143" width="21.42578125" style="122" customWidth="1"/>
    <col min="6144" max="6144" width="24" style="122" customWidth="1"/>
    <col min="6145" max="6145" width="29" style="122" customWidth="1"/>
    <col min="6146" max="6146" width="34" style="122" customWidth="1"/>
    <col min="6147" max="6148" width="21.28515625" style="122" customWidth="1"/>
    <col min="6149" max="6149" width="14.5703125" style="122" customWidth="1"/>
    <col min="6150" max="6150" width="9.140625" style="122"/>
    <col min="6151" max="6151" width="12.5703125" style="122" bestFit="1" customWidth="1"/>
    <col min="6152" max="6396" width="9.140625" style="122"/>
    <col min="6397" max="6397" width="8" style="122" customWidth="1"/>
    <col min="6398" max="6398" width="118.140625" style="122" customWidth="1"/>
    <col min="6399" max="6399" width="21.42578125" style="122" customWidth="1"/>
    <col min="6400" max="6400" width="24" style="122" customWidth="1"/>
    <col min="6401" max="6401" width="29" style="122" customWidth="1"/>
    <col min="6402" max="6402" width="34" style="122" customWidth="1"/>
    <col min="6403" max="6404" width="21.28515625" style="122" customWidth="1"/>
    <col min="6405" max="6405" width="14.5703125" style="122" customWidth="1"/>
    <col min="6406" max="6406" width="9.140625" style="122"/>
    <col min="6407" max="6407" width="12.5703125" style="122" bestFit="1" customWidth="1"/>
    <col min="6408" max="6652" width="9.140625" style="122"/>
    <col min="6653" max="6653" width="8" style="122" customWidth="1"/>
    <col min="6654" max="6654" width="118.140625" style="122" customWidth="1"/>
    <col min="6655" max="6655" width="21.42578125" style="122" customWidth="1"/>
    <col min="6656" max="6656" width="24" style="122" customWidth="1"/>
    <col min="6657" max="6657" width="29" style="122" customWidth="1"/>
    <col min="6658" max="6658" width="34" style="122" customWidth="1"/>
    <col min="6659" max="6660" width="21.28515625" style="122" customWidth="1"/>
    <col min="6661" max="6661" width="14.5703125" style="122" customWidth="1"/>
    <col min="6662" max="6662" width="9.140625" style="122"/>
    <col min="6663" max="6663" width="12.5703125" style="122" bestFit="1" customWidth="1"/>
    <col min="6664" max="6908" width="9.140625" style="122"/>
    <col min="6909" max="6909" width="8" style="122" customWidth="1"/>
    <col min="6910" max="6910" width="118.140625" style="122" customWidth="1"/>
    <col min="6911" max="6911" width="21.42578125" style="122" customWidth="1"/>
    <col min="6912" max="6912" width="24" style="122" customWidth="1"/>
    <col min="6913" max="6913" width="29" style="122" customWidth="1"/>
    <col min="6914" max="6914" width="34" style="122" customWidth="1"/>
    <col min="6915" max="6916" width="21.28515625" style="122" customWidth="1"/>
    <col min="6917" max="6917" width="14.5703125" style="122" customWidth="1"/>
    <col min="6918" max="6918" width="9.140625" style="122"/>
    <col min="6919" max="6919" width="12.5703125" style="122" bestFit="1" customWidth="1"/>
    <col min="6920" max="7164" width="9.140625" style="122"/>
    <col min="7165" max="7165" width="8" style="122" customWidth="1"/>
    <col min="7166" max="7166" width="118.140625" style="122" customWidth="1"/>
    <col min="7167" max="7167" width="21.42578125" style="122" customWidth="1"/>
    <col min="7168" max="7168" width="24" style="122" customWidth="1"/>
    <col min="7169" max="7169" width="29" style="122" customWidth="1"/>
    <col min="7170" max="7170" width="34" style="122" customWidth="1"/>
    <col min="7171" max="7172" width="21.28515625" style="122" customWidth="1"/>
    <col min="7173" max="7173" width="14.5703125" style="122" customWidth="1"/>
    <col min="7174" max="7174" width="9.140625" style="122"/>
    <col min="7175" max="7175" width="12.5703125" style="122" bestFit="1" customWidth="1"/>
    <col min="7176" max="7420" width="9.140625" style="122"/>
    <col min="7421" max="7421" width="8" style="122" customWidth="1"/>
    <col min="7422" max="7422" width="118.140625" style="122" customWidth="1"/>
    <col min="7423" max="7423" width="21.42578125" style="122" customWidth="1"/>
    <col min="7424" max="7424" width="24" style="122" customWidth="1"/>
    <col min="7425" max="7425" width="29" style="122" customWidth="1"/>
    <col min="7426" max="7426" width="34" style="122" customWidth="1"/>
    <col min="7427" max="7428" width="21.28515625" style="122" customWidth="1"/>
    <col min="7429" max="7429" width="14.5703125" style="122" customWidth="1"/>
    <col min="7430" max="7430" width="9.140625" style="122"/>
    <col min="7431" max="7431" width="12.5703125" style="122" bestFit="1" customWidth="1"/>
    <col min="7432" max="7676" width="9.140625" style="122"/>
    <col min="7677" max="7677" width="8" style="122" customWidth="1"/>
    <col min="7678" max="7678" width="118.140625" style="122" customWidth="1"/>
    <col min="7679" max="7679" width="21.42578125" style="122" customWidth="1"/>
    <col min="7680" max="7680" width="24" style="122" customWidth="1"/>
    <col min="7681" max="7681" width="29" style="122" customWidth="1"/>
    <col min="7682" max="7682" width="34" style="122" customWidth="1"/>
    <col min="7683" max="7684" width="21.28515625" style="122" customWidth="1"/>
    <col min="7685" max="7685" width="14.5703125" style="122" customWidth="1"/>
    <col min="7686" max="7686" width="9.140625" style="122"/>
    <col min="7687" max="7687" width="12.5703125" style="122" bestFit="1" customWidth="1"/>
    <col min="7688" max="7932" width="9.140625" style="122"/>
    <col min="7933" max="7933" width="8" style="122" customWidth="1"/>
    <col min="7934" max="7934" width="118.140625" style="122" customWidth="1"/>
    <col min="7935" max="7935" width="21.42578125" style="122" customWidth="1"/>
    <col min="7936" max="7936" width="24" style="122" customWidth="1"/>
    <col min="7937" max="7937" width="29" style="122" customWidth="1"/>
    <col min="7938" max="7938" width="34" style="122" customWidth="1"/>
    <col min="7939" max="7940" width="21.28515625" style="122" customWidth="1"/>
    <col min="7941" max="7941" width="14.5703125" style="122" customWidth="1"/>
    <col min="7942" max="7942" width="9.140625" style="122"/>
    <col min="7943" max="7943" width="12.5703125" style="122" bestFit="1" customWidth="1"/>
    <col min="7944" max="8188" width="9.140625" style="122"/>
    <col min="8189" max="8189" width="8" style="122" customWidth="1"/>
    <col min="8190" max="8190" width="118.140625" style="122" customWidth="1"/>
    <col min="8191" max="8191" width="21.42578125" style="122" customWidth="1"/>
    <col min="8192" max="8192" width="24" style="122" customWidth="1"/>
    <col min="8193" max="8193" width="29" style="122" customWidth="1"/>
    <col min="8194" max="8194" width="34" style="122" customWidth="1"/>
    <col min="8195" max="8196" width="21.28515625" style="122" customWidth="1"/>
    <col min="8197" max="8197" width="14.5703125" style="122" customWidth="1"/>
    <col min="8198" max="8198" width="9.140625" style="122"/>
    <col min="8199" max="8199" width="12.5703125" style="122" bestFit="1" customWidth="1"/>
    <col min="8200" max="8444" width="9.140625" style="122"/>
    <col min="8445" max="8445" width="8" style="122" customWidth="1"/>
    <col min="8446" max="8446" width="118.140625" style="122" customWidth="1"/>
    <col min="8447" max="8447" width="21.42578125" style="122" customWidth="1"/>
    <col min="8448" max="8448" width="24" style="122" customWidth="1"/>
    <col min="8449" max="8449" width="29" style="122" customWidth="1"/>
    <col min="8450" max="8450" width="34" style="122" customWidth="1"/>
    <col min="8451" max="8452" width="21.28515625" style="122" customWidth="1"/>
    <col min="8453" max="8453" width="14.5703125" style="122" customWidth="1"/>
    <col min="8454" max="8454" width="9.140625" style="122"/>
    <col min="8455" max="8455" width="12.5703125" style="122" bestFit="1" customWidth="1"/>
    <col min="8456" max="8700" width="9.140625" style="122"/>
    <col min="8701" max="8701" width="8" style="122" customWidth="1"/>
    <col min="8702" max="8702" width="118.140625" style="122" customWidth="1"/>
    <col min="8703" max="8703" width="21.42578125" style="122" customWidth="1"/>
    <col min="8704" max="8704" width="24" style="122" customWidth="1"/>
    <col min="8705" max="8705" width="29" style="122" customWidth="1"/>
    <col min="8706" max="8706" width="34" style="122" customWidth="1"/>
    <col min="8707" max="8708" width="21.28515625" style="122" customWidth="1"/>
    <col min="8709" max="8709" width="14.5703125" style="122" customWidth="1"/>
    <col min="8710" max="8710" width="9.140625" style="122"/>
    <col min="8711" max="8711" width="12.5703125" style="122" bestFit="1" customWidth="1"/>
    <col min="8712" max="8956" width="9.140625" style="122"/>
    <col min="8957" max="8957" width="8" style="122" customWidth="1"/>
    <col min="8958" max="8958" width="118.140625" style="122" customWidth="1"/>
    <col min="8959" max="8959" width="21.42578125" style="122" customWidth="1"/>
    <col min="8960" max="8960" width="24" style="122" customWidth="1"/>
    <col min="8961" max="8961" width="29" style="122" customWidth="1"/>
    <col min="8962" max="8962" width="34" style="122" customWidth="1"/>
    <col min="8963" max="8964" width="21.28515625" style="122" customWidth="1"/>
    <col min="8965" max="8965" width="14.5703125" style="122" customWidth="1"/>
    <col min="8966" max="8966" width="9.140625" style="122"/>
    <col min="8967" max="8967" width="12.5703125" style="122" bestFit="1" customWidth="1"/>
    <col min="8968" max="9212" width="9.140625" style="122"/>
    <col min="9213" max="9213" width="8" style="122" customWidth="1"/>
    <col min="9214" max="9214" width="118.140625" style="122" customWidth="1"/>
    <col min="9215" max="9215" width="21.42578125" style="122" customWidth="1"/>
    <col min="9216" max="9216" width="24" style="122" customWidth="1"/>
    <col min="9217" max="9217" width="29" style="122" customWidth="1"/>
    <col min="9218" max="9218" width="34" style="122" customWidth="1"/>
    <col min="9219" max="9220" width="21.28515625" style="122" customWidth="1"/>
    <col min="9221" max="9221" width="14.5703125" style="122" customWidth="1"/>
    <col min="9222" max="9222" width="9.140625" style="122"/>
    <col min="9223" max="9223" width="12.5703125" style="122" bestFit="1" customWidth="1"/>
    <col min="9224" max="9468" width="9.140625" style="122"/>
    <col min="9469" max="9469" width="8" style="122" customWidth="1"/>
    <col min="9470" max="9470" width="118.140625" style="122" customWidth="1"/>
    <col min="9471" max="9471" width="21.42578125" style="122" customWidth="1"/>
    <col min="9472" max="9472" width="24" style="122" customWidth="1"/>
    <col min="9473" max="9473" width="29" style="122" customWidth="1"/>
    <col min="9474" max="9474" width="34" style="122" customWidth="1"/>
    <col min="9475" max="9476" width="21.28515625" style="122" customWidth="1"/>
    <col min="9477" max="9477" width="14.5703125" style="122" customWidth="1"/>
    <col min="9478" max="9478" width="9.140625" style="122"/>
    <col min="9479" max="9479" width="12.5703125" style="122" bestFit="1" customWidth="1"/>
    <col min="9480" max="9724" width="9.140625" style="122"/>
    <col min="9725" max="9725" width="8" style="122" customWidth="1"/>
    <col min="9726" max="9726" width="118.140625" style="122" customWidth="1"/>
    <col min="9727" max="9727" width="21.42578125" style="122" customWidth="1"/>
    <col min="9728" max="9728" width="24" style="122" customWidth="1"/>
    <col min="9729" max="9729" width="29" style="122" customWidth="1"/>
    <col min="9730" max="9730" width="34" style="122" customWidth="1"/>
    <col min="9731" max="9732" width="21.28515625" style="122" customWidth="1"/>
    <col min="9733" max="9733" width="14.5703125" style="122" customWidth="1"/>
    <col min="9734" max="9734" width="9.140625" style="122"/>
    <col min="9735" max="9735" width="12.5703125" style="122" bestFit="1" customWidth="1"/>
    <col min="9736" max="9980" width="9.140625" style="122"/>
    <col min="9981" max="9981" width="8" style="122" customWidth="1"/>
    <col min="9982" max="9982" width="118.140625" style="122" customWidth="1"/>
    <col min="9983" max="9983" width="21.42578125" style="122" customWidth="1"/>
    <col min="9984" max="9984" width="24" style="122" customWidth="1"/>
    <col min="9985" max="9985" width="29" style="122" customWidth="1"/>
    <col min="9986" max="9986" width="34" style="122" customWidth="1"/>
    <col min="9987" max="9988" width="21.28515625" style="122" customWidth="1"/>
    <col min="9989" max="9989" width="14.5703125" style="122" customWidth="1"/>
    <col min="9990" max="9990" width="9.140625" style="122"/>
    <col min="9991" max="9991" width="12.5703125" style="122" bestFit="1" customWidth="1"/>
    <col min="9992" max="10236" width="9.140625" style="122"/>
    <col min="10237" max="10237" width="8" style="122" customWidth="1"/>
    <col min="10238" max="10238" width="118.140625" style="122" customWidth="1"/>
    <col min="10239" max="10239" width="21.42578125" style="122" customWidth="1"/>
    <col min="10240" max="10240" width="24" style="122" customWidth="1"/>
    <col min="10241" max="10241" width="29" style="122" customWidth="1"/>
    <col min="10242" max="10242" width="34" style="122" customWidth="1"/>
    <col min="10243" max="10244" width="21.28515625" style="122" customWidth="1"/>
    <col min="10245" max="10245" width="14.5703125" style="122" customWidth="1"/>
    <col min="10246" max="10246" width="9.140625" style="122"/>
    <col min="10247" max="10247" width="12.5703125" style="122" bestFit="1" customWidth="1"/>
    <col min="10248" max="10492" width="9.140625" style="122"/>
    <col min="10493" max="10493" width="8" style="122" customWidth="1"/>
    <col min="10494" max="10494" width="118.140625" style="122" customWidth="1"/>
    <col min="10495" max="10495" width="21.42578125" style="122" customWidth="1"/>
    <col min="10496" max="10496" width="24" style="122" customWidth="1"/>
    <col min="10497" max="10497" width="29" style="122" customWidth="1"/>
    <col min="10498" max="10498" width="34" style="122" customWidth="1"/>
    <col min="10499" max="10500" width="21.28515625" style="122" customWidth="1"/>
    <col min="10501" max="10501" width="14.5703125" style="122" customWidth="1"/>
    <col min="10502" max="10502" width="9.140625" style="122"/>
    <col min="10503" max="10503" width="12.5703125" style="122" bestFit="1" customWidth="1"/>
    <col min="10504" max="10748" width="9.140625" style="122"/>
    <col min="10749" max="10749" width="8" style="122" customWidth="1"/>
    <col min="10750" max="10750" width="118.140625" style="122" customWidth="1"/>
    <col min="10751" max="10751" width="21.42578125" style="122" customWidth="1"/>
    <col min="10752" max="10752" width="24" style="122" customWidth="1"/>
    <col min="10753" max="10753" width="29" style="122" customWidth="1"/>
    <col min="10754" max="10754" width="34" style="122" customWidth="1"/>
    <col min="10755" max="10756" width="21.28515625" style="122" customWidth="1"/>
    <col min="10757" max="10757" width="14.5703125" style="122" customWidth="1"/>
    <col min="10758" max="10758" width="9.140625" style="122"/>
    <col min="10759" max="10759" width="12.5703125" style="122" bestFit="1" customWidth="1"/>
    <col min="10760" max="11004" width="9.140625" style="122"/>
    <col min="11005" max="11005" width="8" style="122" customWidth="1"/>
    <col min="11006" max="11006" width="118.140625" style="122" customWidth="1"/>
    <col min="11007" max="11007" width="21.42578125" style="122" customWidth="1"/>
    <col min="11008" max="11008" width="24" style="122" customWidth="1"/>
    <col min="11009" max="11009" width="29" style="122" customWidth="1"/>
    <col min="11010" max="11010" width="34" style="122" customWidth="1"/>
    <col min="11011" max="11012" width="21.28515625" style="122" customWidth="1"/>
    <col min="11013" max="11013" width="14.5703125" style="122" customWidth="1"/>
    <col min="11014" max="11014" width="9.140625" style="122"/>
    <col min="11015" max="11015" width="12.5703125" style="122" bestFit="1" customWidth="1"/>
    <col min="11016" max="11260" width="9.140625" style="122"/>
    <col min="11261" max="11261" width="8" style="122" customWidth="1"/>
    <col min="11262" max="11262" width="118.140625" style="122" customWidth="1"/>
    <col min="11263" max="11263" width="21.42578125" style="122" customWidth="1"/>
    <col min="11264" max="11264" width="24" style="122" customWidth="1"/>
    <col min="11265" max="11265" width="29" style="122" customWidth="1"/>
    <col min="11266" max="11266" width="34" style="122" customWidth="1"/>
    <col min="11267" max="11268" width="21.28515625" style="122" customWidth="1"/>
    <col min="11269" max="11269" width="14.5703125" style="122" customWidth="1"/>
    <col min="11270" max="11270" width="9.140625" style="122"/>
    <col min="11271" max="11271" width="12.5703125" style="122" bestFit="1" customWidth="1"/>
    <col min="11272" max="11516" width="9.140625" style="122"/>
    <col min="11517" max="11517" width="8" style="122" customWidth="1"/>
    <col min="11518" max="11518" width="118.140625" style="122" customWidth="1"/>
    <col min="11519" max="11519" width="21.42578125" style="122" customWidth="1"/>
    <col min="11520" max="11520" width="24" style="122" customWidth="1"/>
    <col min="11521" max="11521" width="29" style="122" customWidth="1"/>
    <col min="11522" max="11522" width="34" style="122" customWidth="1"/>
    <col min="11523" max="11524" width="21.28515625" style="122" customWidth="1"/>
    <col min="11525" max="11525" width="14.5703125" style="122" customWidth="1"/>
    <col min="11526" max="11526" width="9.140625" style="122"/>
    <col min="11527" max="11527" width="12.5703125" style="122" bestFit="1" customWidth="1"/>
    <col min="11528" max="11772" width="9.140625" style="122"/>
    <col min="11773" max="11773" width="8" style="122" customWidth="1"/>
    <col min="11774" max="11774" width="118.140625" style="122" customWidth="1"/>
    <col min="11775" max="11775" width="21.42578125" style="122" customWidth="1"/>
    <col min="11776" max="11776" width="24" style="122" customWidth="1"/>
    <col min="11777" max="11777" width="29" style="122" customWidth="1"/>
    <col min="11778" max="11778" width="34" style="122" customWidth="1"/>
    <col min="11779" max="11780" width="21.28515625" style="122" customWidth="1"/>
    <col min="11781" max="11781" width="14.5703125" style="122" customWidth="1"/>
    <col min="11782" max="11782" width="9.140625" style="122"/>
    <col min="11783" max="11783" width="12.5703125" style="122" bestFit="1" customWidth="1"/>
    <col min="11784" max="12028" width="9.140625" style="122"/>
    <col min="12029" max="12029" width="8" style="122" customWidth="1"/>
    <col min="12030" max="12030" width="118.140625" style="122" customWidth="1"/>
    <col min="12031" max="12031" width="21.42578125" style="122" customWidth="1"/>
    <col min="12032" max="12032" width="24" style="122" customWidth="1"/>
    <col min="12033" max="12033" width="29" style="122" customWidth="1"/>
    <col min="12034" max="12034" width="34" style="122" customWidth="1"/>
    <col min="12035" max="12036" width="21.28515625" style="122" customWidth="1"/>
    <col min="12037" max="12037" width="14.5703125" style="122" customWidth="1"/>
    <col min="12038" max="12038" width="9.140625" style="122"/>
    <col min="12039" max="12039" width="12.5703125" style="122" bestFit="1" customWidth="1"/>
    <col min="12040" max="12284" width="9.140625" style="122"/>
    <col min="12285" max="12285" width="8" style="122" customWidth="1"/>
    <col min="12286" max="12286" width="118.140625" style="122" customWidth="1"/>
    <col min="12287" max="12287" width="21.42578125" style="122" customWidth="1"/>
    <col min="12288" max="12288" width="24" style="122" customWidth="1"/>
    <col min="12289" max="12289" width="29" style="122" customWidth="1"/>
    <col min="12290" max="12290" width="34" style="122" customWidth="1"/>
    <col min="12291" max="12292" width="21.28515625" style="122" customWidth="1"/>
    <col min="12293" max="12293" width="14.5703125" style="122" customWidth="1"/>
    <col min="12294" max="12294" width="9.140625" style="122"/>
    <col min="12295" max="12295" width="12.5703125" style="122" bestFit="1" customWidth="1"/>
    <col min="12296" max="12540" width="9.140625" style="122"/>
    <col min="12541" max="12541" width="8" style="122" customWidth="1"/>
    <col min="12542" max="12542" width="118.140625" style="122" customWidth="1"/>
    <col min="12543" max="12543" width="21.42578125" style="122" customWidth="1"/>
    <col min="12544" max="12544" width="24" style="122" customWidth="1"/>
    <col min="12545" max="12545" width="29" style="122" customWidth="1"/>
    <col min="12546" max="12546" width="34" style="122" customWidth="1"/>
    <col min="12547" max="12548" width="21.28515625" style="122" customWidth="1"/>
    <col min="12549" max="12549" width="14.5703125" style="122" customWidth="1"/>
    <col min="12550" max="12550" width="9.140625" style="122"/>
    <col min="12551" max="12551" width="12.5703125" style="122" bestFit="1" customWidth="1"/>
    <col min="12552" max="12796" width="9.140625" style="122"/>
    <col min="12797" max="12797" width="8" style="122" customWidth="1"/>
    <col min="12798" max="12798" width="118.140625" style="122" customWidth="1"/>
    <col min="12799" max="12799" width="21.42578125" style="122" customWidth="1"/>
    <col min="12800" max="12800" width="24" style="122" customWidth="1"/>
    <col min="12801" max="12801" width="29" style="122" customWidth="1"/>
    <col min="12802" max="12802" width="34" style="122" customWidth="1"/>
    <col min="12803" max="12804" width="21.28515625" style="122" customWidth="1"/>
    <col min="12805" max="12805" width="14.5703125" style="122" customWidth="1"/>
    <col min="12806" max="12806" width="9.140625" style="122"/>
    <col min="12807" max="12807" width="12.5703125" style="122" bestFit="1" customWidth="1"/>
    <col min="12808" max="13052" width="9.140625" style="122"/>
    <col min="13053" max="13053" width="8" style="122" customWidth="1"/>
    <col min="13054" max="13054" width="118.140625" style="122" customWidth="1"/>
    <col min="13055" max="13055" width="21.42578125" style="122" customWidth="1"/>
    <col min="13056" max="13056" width="24" style="122" customWidth="1"/>
    <col min="13057" max="13057" width="29" style="122" customWidth="1"/>
    <col min="13058" max="13058" width="34" style="122" customWidth="1"/>
    <col min="13059" max="13060" width="21.28515625" style="122" customWidth="1"/>
    <col min="13061" max="13061" width="14.5703125" style="122" customWidth="1"/>
    <col min="13062" max="13062" width="9.140625" style="122"/>
    <col min="13063" max="13063" width="12.5703125" style="122" bestFit="1" customWidth="1"/>
    <col min="13064" max="13308" width="9.140625" style="122"/>
    <col min="13309" max="13309" width="8" style="122" customWidth="1"/>
    <col min="13310" max="13310" width="118.140625" style="122" customWidth="1"/>
    <col min="13311" max="13311" width="21.42578125" style="122" customWidth="1"/>
    <col min="13312" max="13312" width="24" style="122" customWidth="1"/>
    <col min="13313" max="13313" width="29" style="122" customWidth="1"/>
    <col min="13314" max="13314" width="34" style="122" customWidth="1"/>
    <col min="13315" max="13316" width="21.28515625" style="122" customWidth="1"/>
    <col min="13317" max="13317" width="14.5703125" style="122" customWidth="1"/>
    <col min="13318" max="13318" width="9.140625" style="122"/>
    <col min="13319" max="13319" width="12.5703125" style="122" bestFit="1" customWidth="1"/>
    <col min="13320" max="13564" width="9.140625" style="122"/>
    <col min="13565" max="13565" width="8" style="122" customWidth="1"/>
    <col min="13566" max="13566" width="118.140625" style="122" customWidth="1"/>
    <col min="13567" max="13567" width="21.42578125" style="122" customWidth="1"/>
    <col min="13568" max="13568" width="24" style="122" customWidth="1"/>
    <col min="13569" max="13569" width="29" style="122" customWidth="1"/>
    <col min="13570" max="13570" width="34" style="122" customWidth="1"/>
    <col min="13571" max="13572" width="21.28515625" style="122" customWidth="1"/>
    <col min="13573" max="13573" width="14.5703125" style="122" customWidth="1"/>
    <col min="13574" max="13574" width="9.140625" style="122"/>
    <col min="13575" max="13575" width="12.5703125" style="122" bestFit="1" customWidth="1"/>
    <col min="13576" max="13820" width="9.140625" style="122"/>
    <col min="13821" max="13821" width="8" style="122" customWidth="1"/>
    <col min="13822" max="13822" width="118.140625" style="122" customWidth="1"/>
    <col min="13823" max="13823" width="21.42578125" style="122" customWidth="1"/>
    <col min="13824" max="13824" width="24" style="122" customWidth="1"/>
    <col min="13825" max="13825" width="29" style="122" customWidth="1"/>
    <col min="13826" max="13826" width="34" style="122" customWidth="1"/>
    <col min="13827" max="13828" width="21.28515625" style="122" customWidth="1"/>
    <col min="13829" max="13829" width="14.5703125" style="122" customWidth="1"/>
    <col min="13830" max="13830" width="9.140625" style="122"/>
    <col min="13831" max="13831" width="12.5703125" style="122" bestFit="1" customWidth="1"/>
    <col min="13832" max="14076" width="9.140625" style="122"/>
    <col min="14077" max="14077" width="8" style="122" customWidth="1"/>
    <col min="14078" max="14078" width="118.140625" style="122" customWidth="1"/>
    <col min="14079" max="14079" width="21.42578125" style="122" customWidth="1"/>
    <col min="14080" max="14080" width="24" style="122" customWidth="1"/>
    <col min="14081" max="14081" width="29" style="122" customWidth="1"/>
    <col min="14082" max="14082" width="34" style="122" customWidth="1"/>
    <col min="14083" max="14084" width="21.28515625" style="122" customWidth="1"/>
    <col min="14085" max="14085" width="14.5703125" style="122" customWidth="1"/>
    <col min="14086" max="14086" width="9.140625" style="122"/>
    <col min="14087" max="14087" width="12.5703125" style="122" bestFit="1" customWidth="1"/>
    <col min="14088" max="14332" width="9.140625" style="122"/>
    <col min="14333" max="14333" width="8" style="122" customWidth="1"/>
    <col min="14334" max="14334" width="118.140625" style="122" customWidth="1"/>
    <col min="14335" max="14335" width="21.42578125" style="122" customWidth="1"/>
    <col min="14336" max="14336" width="24" style="122" customWidth="1"/>
    <col min="14337" max="14337" width="29" style="122" customWidth="1"/>
    <col min="14338" max="14338" width="34" style="122" customWidth="1"/>
    <col min="14339" max="14340" width="21.28515625" style="122" customWidth="1"/>
    <col min="14341" max="14341" width="14.5703125" style="122" customWidth="1"/>
    <col min="14342" max="14342" width="9.140625" style="122"/>
    <col min="14343" max="14343" width="12.5703125" style="122" bestFit="1" customWidth="1"/>
    <col min="14344" max="14588" width="9.140625" style="122"/>
    <col min="14589" max="14589" width="8" style="122" customWidth="1"/>
    <col min="14590" max="14590" width="118.140625" style="122" customWidth="1"/>
    <col min="14591" max="14591" width="21.42578125" style="122" customWidth="1"/>
    <col min="14592" max="14592" width="24" style="122" customWidth="1"/>
    <col min="14593" max="14593" width="29" style="122" customWidth="1"/>
    <col min="14594" max="14594" width="34" style="122" customWidth="1"/>
    <col min="14595" max="14596" width="21.28515625" style="122" customWidth="1"/>
    <col min="14597" max="14597" width="14.5703125" style="122" customWidth="1"/>
    <col min="14598" max="14598" width="9.140625" style="122"/>
    <col min="14599" max="14599" width="12.5703125" style="122" bestFit="1" customWidth="1"/>
    <col min="14600" max="14844" width="9.140625" style="122"/>
    <col min="14845" max="14845" width="8" style="122" customWidth="1"/>
    <col min="14846" max="14846" width="118.140625" style="122" customWidth="1"/>
    <col min="14847" max="14847" width="21.42578125" style="122" customWidth="1"/>
    <col min="14848" max="14848" width="24" style="122" customWidth="1"/>
    <col min="14849" max="14849" width="29" style="122" customWidth="1"/>
    <col min="14850" max="14850" width="34" style="122" customWidth="1"/>
    <col min="14851" max="14852" width="21.28515625" style="122" customWidth="1"/>
    <col min="14853" max="14853" width="14.5703125" style="122" customWidth="1"/>
    <col min="14854" max="14854" width="9.140625" style="122"/>
    <col min="14855" max="14855" width="12.5703125" style="122" bestFit="1" customWidth="1"/>
    <col min="14856" max="15100" width="9.140625" style="122"/>
    <col min="15101" max="15101" width="8" style="122" customWidth="1"/>
    <col min="15102" max="15102" width="118.140625" style="122" customWidth="1"/>
    <col min="15103" max="15103" width="21.42578125" style="122" customWidth="1"/>
    <col min="15104" max="15104" width="24" style="122" customWidth="1"/>
    <col min="15105" max="15105" width="29" style="122" customWidth="1"/>
    <col min="15106" max="15106" width="34" style="122" customWidth="1"/>
    <col min="15107" max="15108" width="21.28515625" style="122" customWidth="1"/>
    <col min="15109" max="15109" width="14.5703125" style="122" customWidth="1"/>
    <col min="15110" max="15110" width="9.140625" style="122"/>
    <col min="15111" max="15111" width="12.5703125" style="122" bestFit="1" customWidth="1"/>
    <col min="15112" max="15356" width="9.140625" style="122"/>
    <col min="15357" max="15357" width="8" style="122" customWidth="1"/>
    <col min="15358" max="15358" width="118.140625" style="122" customWidth="1"/>
    <col min="15359" max="15359" width="21.42578125" style="122" customWidth="1"/>
    <col min="15360" max="15360" width="24" style="122" customWidth="1"/>
    <col min="15361" max="15361" width="29" style="122" customWidth="1"/>
    <col min="15362" max="15362" width="34" style="122" customWidth="1"/>
    <col min="15363" max="15364" width="21.28515625" style="122" customWidth="1"/>
    <col min="15365" max="15365" width="14.5703125" style="122" customWidth="1"/>
    <col min="15366" max="15366" width="9.140625" style="122"/>
    <col min="15367" max="15367" width="12.5703125" style="122" bestFit="1" customWidth="1"/>
    <col min="15368" max="15612" width="9.140625" style="122"/>
    <col min="15613" max="15613" width="8" style="122" customWidth="1"/>
    <col min="15614" max="15614" width="118.140625" style="122" customWidth="1"/>
    <col min="15615" max="15615" width="21.42578125" style="122" customWidth="1"/>
    <col min="15616" max="15616" width="24" style="122" customWidth="1"/>
    <col min="15617" max="15617" width="29" style="122" customWidth="1"/>
    <col min="15618" max="15618" width="34" style="122" customWidth="1"/>
    <col min="15619" max="15620" width="21.28515625" style="122" customWidth="1"/>
    <col min="15621" max="15621" width="14.5703125" style="122" customWidth="1"/>
    <col min="15622" max="15622" width="9.140625" style="122"/>
    <col min="15623" max="15623" width="12.5703125" style="122" bestFit="1" customWidth="1"/>
    <col min="15624" max="15868" width="9.140625" style="122"/>
    <col min="15869" max="15869" width="8" style="122" customWidth="1"/>
    <col min="15870" max="15870" width="118.140625" style="122" customWidth="1"/>
    <col min="15871" max="15871" width="21.42578125" style="122" customWidth="1"/>
    <col min="15872" max="15872" width="24" style="122" customWidth="1"/>
    <col min="15873" max="15873" width="29" style="122" customWidth="1"/>
    <col min="15874" max="15874" width="34" style="122" customWidth="1"/>
    <col min="15875" max="15876" width="21.28515625" style="122" customWidth="1"/>
    <col min="15877" max="15877" width="14.5703125" style="122" customWidth="1"/>
    <col min="15878" max="15878" width="9.140625" style="122"/>
    <col min="15879" max="15879" width="12.5703125" style="122" bestFit="1" customWidth="1"/>
    <col min="15880" max="16124" width="9.140625" style="122"/>
    <col min="16125" max="16125" width="8" style="122" customWidth="1"/>
    <col min="16126" max="16126" width="118.140625" style="122" customWidth="1"/>
    <col min="16127" max="16127" width="21.42578125" style="122" customWidth="1"/>
    <col min="16128" max="16128" width="24" style="122" customWidth="1"/>
    <col min="16129" max="16129" width="29" style="122" customWidth="1"/>
    <col min="16130" max="16130" width="34" style="122" customWidth="1"/>
    <col min="16131" max="16132" width="21.28515625" style="122" customWidth="1"/>
    <col min="16133" max="16133" width="14.5703125" style="122" customWidth="1"/>
    <col min="16134" max="16134" width="9.140625" style="122"/>
    <col min="16135" max="16135" width="12.5703125" style="122" bestFit="1" customWidth="1"/>
    <col min="16136" max="16384" width="9.140625" style="122"/>
  </cols>
  <sheetData>
    <row r="1" spans="1:13" x14ac:dyDescent="0.25">
      <c r="F1" s="232" t="s">
        <v>436</v>
      </c>
    </row>
    <row r="3" spans="1:13" s="123" customFormat="1" ht="28.9" customHeight="1" x14ac:dyDescent="0.3">
      <c r="A3" s="1263" t="s">
        <v>569</v>
      </c>
      <c r="B3" s="1269"/>
      <c r="C3" s="1269"/>
      <c r="D3" s="1269"/>
      <c r="E3" s="1269"/>
      <c r="F3" s="1269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</row>
    <row r="5" spans="1:13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52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84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</row>
    <row r="8" spans="1:13" ht="15.75" x14ac:dyDescent="0.25">
      <c r="B8" s="124"/>
    </row>
    <row r="9" spans="1:13" ht="18.75" x14ac:dyDescent="0.3">
      <c r="A9" s="1270" t="s">
        <v>282</v>
      </c>
      <c r="B9" s="1270" t="s">
        <v>297</v>
      </c>
      <c r="C9" s="1272" t="s">
        <v>367</v>
      </c>
      <c r="D9" s="1272"/>
      <c r="E9" s="1272" t="s">
        <v>368</v>
      </c>
      <c r="F9" s="1272"/>
      <c r="G9" s="399"/>
      <c r="H9" s="399"/>
      <c r="I9" s="399"/>
    </row>
    <row r="10" spans="1:13" ht="75" customHeight="1" x14ac:dyDescent="0.25">
      <c r="A10" s="1270"/>
      <c r="B10" s="1270"/>
      <c r="C10" s="485" t="s">
        <v>354</v>
      </c>
      <c r="D10" s="485" t="s">
        <v>369</v>
      </c>
      <c r="E10" s="485" t="s">
        <v>354</v>
      </c>
      <c r="F10" s="485" t="s">
        <v>369</v>
      </c>
      <c r="G10" s="399"/>
      <c r="H10" s="399"/>
      <c r="I10" s="399"/>
    </row>
    <row r="11" spans="1:13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399"/>
      <c r="H11" s="399"/>
      <c r="I11" s="399"/>
    </row>
    <row r="12" spans="1:13" s="123" customFormat="1" ht="18.75" x14ac:dyDescent="0.3">
      <c r="A12" s="487">
        <v>1</v>
      </c>
      <c r="B12" s="488" t="s">
        <v>370</v>
      </c>
      <c r="C12" s="489" t="s">
        <v>305</v>
      </c>
      <c r="D12" s="490">
        <f>SUM(D14:D30)</f>
        <v>0</v>
      </c>
      <c r="E12" s="468" t="s">
        <v>305</v>
      </c>
      <c r="F12" s="490">
        <f>SUM(F13:F30)</f>
        <v>100977.93</v>
      </c>
      <c r="G12" s="309"/>
      <c r="H12" s="310"/>
      <c r="I12" s="310"/>
      <c r="J12" s="310"/>
      <c r="K12" s="400"/>
      <c r="L12" s="400"/>
      <c r="M12" s="400"/>
    </row>
    <row r="13" spans="1:13" ht="18.75" x14ac:dyDescent="0.3">
      <c r="A13" s="330"/>
      <c r="B13" s="307" t="s">
        <v>199</v>
      </c>
      <c r="C13" s="366"/>
      <c r="D13" s="308"/>
      <c r="E13" s="498"/>
      <c r="F13" s="308"/>
      <c r="G13" s="309"/>
      <c r="H13" s="310"/>
      <c r="I13" s="310">
        <f t="shared" ref="I13:I30" si="0">F13-H13</f>
        <v>0</v>
      </c>
      <c r="J13" s="310">
        <f>F13-G13</f>
        <v>0</v>
      </c>
      <c r="K13" s="399"/>
      <c r="L13" s="399"/>
      <c r="M13" s="399"/>
    </row>
    <row r="14" spans="1:13" ht="18.75" x14ac:dyDescent="0.3">
      <c r="A14" s="330"/>
      <c r="B14" s="320" t="s">
        <v>467</v>
      </c>
      <c r="C14" s="366"/>
      <c r="D14" s="308"/>
      <c r="E14" s="498"/>
      <c r="F14" s="308">
        <v>1400</v>
      </c>
      <c r="G14" s="309"/>
      <c r="H14" s="310"/>
      <c r="I14" s="310">
        <f t="shared" si="0"/>
        <v>1400</v>
      </c>
      <c r="J14" s="310">
        <f t="shared" ref="J14:J30" si="1">F14-G14</f>
        <v>1400</v>
      </c>
      <c r="K14" s="399"/>
      <c r="L14" s="399"/>
      <c r="M14" s="399"/>
    </row>
    <row r="15" spans="1:13" ht="18.75" x14ac:dyDescent="0.3">
      <c r="A15" s="330"/>
      <c r="B15" s="320" t="s">
        <v>468</v>
      </c>
      <c r="C15" s="366"/>
      <c r="D15" s="308"/>
      <c r="E15" s="498"/>
      <c r="F15" s="308">
        <v>636.72</v>
      </c>
      <c r="G15" s="309"/>
      <c r="H15" s="310"/>
      <c r="I15" s="310">
        <f t="shared" si="0"/>
        <v>636.72</v>
      </c>
      <c r="J15" s="310">
        <f t="shared" si="1"/>
        <v>636.72</v>
      </c>
      <c r="K15" s="399"/>
      <c r="L15" s="399"/>
      <c r="M15" s="399"/>
    </row>
    <row r="16" spans="1:13" ht="18.75" x14ac:dyDescent="0.3">
      <c r="A16" s="330"/>
      <c r="B16" s="320" t="s">
        <v>469</v>
      </c>
      <c r="C16" s="366"/>
      <c r="D16" s="308"/>
      <c r="E16" s="495"/>
      <c r="F16" s="308">
        <v>4050</v>
      </c>
      <c r="G16" s="309"/>
      <c r="H16" s="310"/>
      <c r="I16" s="310">
        <f t="shared" si="0"/>
        <v>4050</v>
      </c>
      <c r="J16" s="310">
        <f t="shared" si="1"/>
        <v>4050</v>
      </c>
      <c r="K16" s="399"/>
      <c r="L16" s="399"/>
      <c r="M16" s="399"/>
    </row>
    <row r="17" spans="1:13" ht="18.75" hidden="1" x14ac:dyDescent="0.3">
      <c r="A17" s="330"/>
      <c r="B17" s="320" t="s">
        <v>470</v>
      </c>
      <c r="C17" s="366"/>
      <c r="D17" s="308"/>
      <c r="E17" s="495"/>
      <c r="F17" s="308"/>
      <c r="G17" s="418"/>
      <c r="H17" s="310"/>
      <c r="I17" s="310">
        <f t="shared" si="0"/>
        <v>0</v>
      </c>
      <c r="J17" s="310">
        <f t="shared" si="1"/>
        <v>0</v>
      </c>
      <c r="K17" s="399"/>
      <c r="L17" s="399"/>
      <c r="M17" s="399"/>
    </row>
    <row r="18" spans="1:13" ht="18.75" hidden="1" x14ac:dyDescent="0.3">
      <c r="A18" s="330"/>
      <c r="B18" s="320" t="s">
        <v>471</v>
      </c>
      <c r="C18" s="366"/>
      <c r="D18" s="308"/>
      <c r="E18" s="495"/>
      <c r="F18" s="308"/>
      <c r="G18" s="309"/>
      <c r="H18" s="310"/>
      <c r="I18" s="310">
        <f t="shared" si="0"/>
        <v>0</v>
      </c>
      <c r="J18" s="310">
        <f t="shared" si="1"/>
        <v>0</v>
      </c>
      <c r="K18" s="399"/>
      <c r="L18" s="399"/>
      <c r="M18" s="399"/>
    </row>
    <row r="19" spans="1:13" ht="18.75" hidden="1" x14ac:dyDescent="0.3">
      <c r="A19" s="330"/>
      <c r="B19" s="320" t="s">
        <v>590</v>
      </c>
      <c r="C19" s="366"/>
      <c r="D19" s="308"/>
      <c r="E19" s="495"/>
      <c r="F19" s="308"/>
      <c r="G19" s="418"/>
      <c r="H19" s="310"/>
      <c r="I19" s="310">
        <f t="shared" si="0"/>
        <v>0</v>
      </c>
      <c r="J19" s="310">
        <f t="shared" si="1"/>
        <v>0</v>
      </c>
      <c r="K19" s="399"/>
      <c r="L19" s="399"/>
      <c r="M19" s="399"/>
    </row>
    <row r="20" spans="1:13" ht="18.75" x14ac:dyDescent="0.3">
      <c r="A20" s="330"/>
      <c r="B20" s="320" t="s">
        <v>591</v>
      </c>
      <c r="C20" s="366"/>
      <c r="D20" s="308"/>
      <c r="E20" s="495"/>
      <c r="F20" s="308">
        <f>35415</f>
        <v>35415</v>
      </c>
      <c r="G20" s="309"/>
      <c r="H20" s="310"/>
      <c r="I20" s="310">
        <f t="shared" si="0"/>
        <v>35415</v>
      </c>
      <c r="J20" s="310">
        <f t="shared" si="1"/>
        <v>35415</v>
      </c>
      <c r="K20" s="399"/>
      <c r="L20" s="399"/>
      <c r="M20" s="399"/>
    </row>
    <row r="21" spans="1:13" ht="18.75" hidden="1" x14ac:dyDescent="0.3">
      <c r="A21" s="330"/>
      <c r="B21" s="320" t="s">
        <v>592</v>
      </c>
      <c r="C21" s="366"/>
      <c r="D21" s="308"/>
      <c r="E21" s="495"/>
      <c r="F21" s="308"/>
      <c r="G21" s="416"/>
      <c r="H21" s="310"/>
      <c r="I21" s="310">
        <f t="shared" si="0"/>
        <v>0</v>
      </c>
      <c r="J21" s="310">
        <f t="shared" si="1"/>
        <v>0</v>
      </c>
      <c r="K21" s="399"/>
      <c r="L21" s="399"/>
      <c r="M21" s="399"/>
    </row>
    <row r="22" spans="1:13" ht="37.5" x14ac:dyDescent="0.3">
      <c r="A22" s="330"/>
      <c r="B22" s="612" t="s">
        <v>472</v>
      </c>
      <c r="C22" s="366"/>
      <c r="D22" s="308"/>
      <c r="E22" s="495"/>
      <c r="F22" s="308">
        <f>30794.13-4617.92</f>
        <v>26176.21</v>
      </c>
      <c r="G22" s="418"/>
      <c r="H22" s="310"/>
      <c r="I22" s="310">
        <f t="shared" si="0"/>
        <v>26176.21</v>
      </c>
      <c r="J22" s="310">
        <f t="shared" si="1"/>
        <v>26176.21</v>
      </c>
      <c r="K22" s="399"/>
      <c r="L22" s="399"/>
      <c r="M22" s="399"/>
    </row>
    <row r="23" spans="1:13" ht="18.75" x14ac:dyDescent="0.3">
      <c r="A23" s="330"/>
      <c r="B23" s="612" t="s">
        <v>473</v>
      </c>
      <c r="C23" s="366"/>
      <c r="D23" s="308"/>
      <c r="E23" s="495"/>
      <c r="F23" s="308">
        <v>22500</v>
      </c>
      <c r="G23" s="309"/>
      <c r="H23" s="310"/>
      <c r="I23" s="310">
        <f t="shared" si="0"/>
        <v>22500</v>
      </c>
      <c r="J23" s="310">
        <f t="shared" si="1"/>
        <v>22500</v>
      </c>
      <c r="K23" s="399"/>
      <c r="L23" s="399"/>
      <c r="M23" s="399"/>
    </row>
    <row r="24" spans="1:13" ht="18.75" hidden="1" x14ac:dyDescent="0.3">
      <c r="A24" s="330"/>
      <c r="B24" s="612" t="s">
        <v>475</v>
      </c>
      <c r="C24" s="366"/>
      <c r="D24" s="308"/>
      <c r="E24" s="495"/>
      <c r="F24" s="308"/>
      <c r="G24" s="418"/>
      <c r="H24" s="310"/>
      <c r="I24" s="310">
        <f t="shared" si="0"/>
        <v>0</v>
      </c>
      <c r="J24" s="310">
        <f t="shared" si="1"/>
        <v>0</v>
      </c>
      <c r="K24" s="399"/>
      <c r="L24" s="399"/>
      <c r="M24" s="399"/>
    </row>
    <row r="25" spans="1:13" ht="20.25" customHeight="1" x14ac:dyDescent="0.3">
      <c r="A25" s="330"/>
      <c r="B25" s="612" t="s">
        <v>596</v>
      </c>
      <c r="C25" s="366"/>
      <c r="D25" s="308"/>
      <c r="E25" s="495"/>
      <c r="F25" s="308">
        <v>10800</v>
      </c>
      <c r="G25" s="309"/>
      <c r="H25" s="310"/>
      <c r="I25" s="310">
        <f t="shared" si="0"/>
        <v>10800</v>
      </c>
      <c r="J25" s="310">
        <f t="shared" si="1"/>
        <v>10800</v>
      </c>
      <c r="K25" s="399"/>
      <c r="L25" s="399"/>
      <c r="M25" s="399"/>
    </row>
    <row r="26" spans="1:13" ht="20.25" hidden="1" customHeight="1" x14ac:dyDescent="0.3">
      <c r="A26" s="330"/>
      <c r="B26" s="612" t="s">
        <v>903</v>
      </c>
      <c r="C26" s="366"/>
      <c r="D26" s="308"/>
      <c r="E26" s="495"/>
      <c r="F26" s="308"/>
      <c r="G26" s="309"/>
      <c r="H26" s="310"/>
      <c r="I26" s="310">
        <f t="shared" si="0"/>
        <v>0</v>
      </c>
      <c r="J26" s="310">
        <f t="shared" si="1"/>
        <v>0</v>
      </c>
      <c r="K26" s="399"/>
      <c r="L26" s="399"/>
      <c r="M26" s="399"/>
    </row>
    <row r="27" spans="1:13" ht="22.5" hidden="1" customHeight="1" x14ac:dyDescent="0.3">
      <c r="A27" s="330"/>
      <c r="B27" s="612" t="s">
        <v>904</v>
      </c>
      <c r="C27" s="366"/>
      <c r="D27" s="308"/>
      <c r="E27" s="495"/>
      <c r="F27" s="308"/>
      <c r="G27" s="309"/>
      <c r="H27" s="310"/>
      <c r="I27" s="310">
        <f t="shared" si="0"/>
        <v>0</v>
      </c>
      <c r="J27" s="310">
        <f t="shared" si="1"/>
        <v>0</v>
      </c>
      <c r="K27" s="399"/>
      <c r="L27" s="399"/>
      <c r="M27" s="399"/>
    </row>
    <row r="28" spans="1:13" ht="22.5" hidden="1" customHeight="1" x14ac:dyDescent="0.3">
      <c r="A28" s="330"/>
      <c r="B28" s="307"/>
      <c r="C28" s="366"/>
      <c r="D28" s="308"/>
      <c r="E28" s="495"/>
      <c r="F28" s="308"/>
      <c r="G28" s="309"/>
      <c r="H28" s="310"/>
      <c r="I28" s="310">
        <f t="shared" si="0"/>
        <v>0</v>
      </c>
      <c r="J28" s="310">
        <f t="shared" si="1"/>
        <v>0</v>
      </c>
      <c r="K28" s="399"/>
      <c r="L28" s="399"/>
      <c r="M28" s="399"/>
    </row>
    <row r="29" spans="1:13" ht="22.5" hidden="1" customHeight="1" x14ac:dyDescent="0.3">
      <c r="A29" s="330"/>
      <c r="B29" s="307"/>
      <c r="C29" s="366"/>
      <c r="D29" s="308"/>
      <c r="E29" s="495"/>
      <c r="F29" s="308"/>
      <c r="G29" s="309"/>
      <c r="H29" s="310"/>
      <c r="I29" s="310">
        <f t="shared" si="0"/>
        <v>0</v>
      </c>
      <c r="J29" s="310">
        <f t="shared" si="1"/>
        <v>0</v>
      </c>
      <c r="K29" s="399"/>
      <c r="L29" s="399"/>
      <c r="M29" s="399"/>
    </row>
    <row r="30" spans="1:13" ht="18.75" x14ac:dyDescent="0.3">
      <c r="A30" s="330"/>
      <c r="B30" s="307"/>
      <c r="C30" s="366"/>
      <c r="D30" s="308"/>
      <c r="E30" s="495"/>
      <c r="F30" s="308"/>
      <c r="G30" s="309"/>
      <c r="H30" s="310"/>
      <c r="I30" s="310">
        <f t="shared" si="0"/>
        <v>0</v>
      </c>
      <c r="J30" s="310">
        <f t="shared" si="1"/>
        <v>0</v>
      </c>
      <c r="K30" s="399"/>
      <c r="L30" s="399"/>
      <c r="M30" s="399"/>
    </row>
    <row r="31" spans="1:13" s="123" customFormat="1" ht="18.75" x14ac:dyDescent="0.3">
      <c r="A31" s="487">
        <v>2</v>
      </c>
      <c r="B31" s="488" t="s">
        <v>371</v>
      </c>
      <c r="C31" s="489" t="s">
        <v>305</v>
      </c>
      <c r="D31" s="441">
        <f>SUM(D33:D34)</f>
        <v>0</v>
      </c>
      <c r="E31" s="496" t="s">
        <v>305</v>
      </c>
      <c r="F31" s="441">
        <f>SUM(F32:F34)</f>
        <v>0</v>
      </c>
      <c r="G31" s="309"/>
      <c r="H31" s="310"/>
      <c r="I31" s="310"/>
      <c r="J31" s="310"/>
      <c r="K31" s="400"/>
      <c r="L31" s="400"/>
      <c r="M31" s="400"/>
    </row>
    <row r="32" spans="1:13" ht="18.75" hidden="1" x14ac:dyDescent="0.3">
      <c r="A32" s="330"/>
      <c r="B32" s="307" t="s">
        <v>199</v>
      </c>
      <c r="C32" s="366"/>
      <c r="D32" s="308"/>
      <c r="E32" s="498"/>
      <c r="F32" s="308"/>
      <c r="G32" s="309"/>
      <c r="H32" s="310"/>
      <c r="I32" s="310">
        <f>F32-H32</f>
        <v>0</v>
      </c>
      <c r="J32" s="310">
        <f>F32-G32</f>
        <v>0</v>
      </c>
      <c r="K32" s="399"/>
      <c r="L32" s="399"/>
      <c r="M32" s="399"/>
    </row>
    <row r="33" spans="1:13" ht="21" hidden="1" customHeight="1" x14ac:dyDescent="0.3">
      <c r="A33" s="330"/>
      <c r="B33" s="307"/>
      <c r="C33" s="366"/>
      <c r="D33" s="308" t="s">
        <v>372</v>
      </c>
      <c r="E33" s="498"/>
      <c r="F33" s="308"/>
      <c r="G33" s="309"/>
      <c r="H33" s="310"/>
      <c r="I33" s="310">
        <f>F33-H33</f>
        <v>0</v>
      </c>
      <c r="J33" s="310">
        <f>F33-G33</f>
        <v>0</v>
      </c>
      <c r="K33" s="399"/>
      <c r="L33" s="399"/>
      <c r="M33" s="399"/>
    </row>
    <row r="34" spans="1:13" ht="18.75" hidden="1" x14ac:dyDescent="0.3">
      <c r="A34" s="330"/>
      <c r="B34" s="307"/>
      <c r="C34" s="366"/>
      <c r="D34" s="308"/>
      <c r="E34" s="498"/>
      <c r="F34" s="308"/>
      <c r="G34" s="309"/>
      <c r="H34" s="310"/>
      <c r="I34" s="310">
        <f>F34-H34</f>
        <v>0</v>
      </c>
      <c r="J34" s="310">
        <f>F34-G34</f>
        <v>0</v>
      </c>
      <c r="K34" s="399"/>
      <c r="L34" s="399"/>
      <c r="M34" s="399"/>
    </row>
    <row r="35" spans="1:13" s="123" customFormat="1" ht="18.75" x14ac:dyDescent="0.3">
      <c r="A35" s="487">
        <v>3</v>
      </c>
      <c r="B35" s="488" t="s">
        <v>373</v>
      </c>
      <c r="C35" s="489" t="s">
        <v>305</v>
      </c>
      <c r="D35" s="490">
        <f>SUM(D37:D48)</f>
        <v>0</v>
      </c>
      <c r="E35" s="497" t="s">
        <v>305</v>
      </c>
      <c r="F35" s="490">
        <f>SUM(F36:F43)</f>
        <v>0</v>
      </c>
      <c r="G35" s="309"/>
      <c r="H35" s="310"/>
      <c r="I35" s="310"/>
      <c r="J35" s="310"/>
      <c r="K35" s="400"/>
      <c r="L35" s="400"/>
      <c r="M35" s="400"/>
    </row>
    <row r="36" spans="1:13" ht="18.75" x14ac:dyDescent="0.3">
      <c r="A36" s="330"/>
      <c r="B36" s="307" t="s">
        <v>199</v>
      </c>
      <c r="C36" s="366"/>
      <c r="D36" s="308"/>
      <c r="E36" s="498"/>
      <c r="F36" s="308"/>
      <c r="G36" s="309"/>
      <c r="H36" s="310"/>
      <c r="I36" s="310">
        <f t="shared" ref="I36:I43" si="2">F36-H36</f>
        <v>0</v>
      </c>
      <c r="J36" s="310">
        <f t="shared" ref="J36:J43" si="3">F36-G36</f>
        <v>0</v>
      </c>
      <c r="K36" s="399"/>
      <c r="L36" s="399"/>
      <c r="M36" s="399"/>
    </row>
    <row r="37" spans="1:13" ht="23.45" hidden="1" customHeight="1" x14ac:dyDescent="0.3">
      <c r="A37" s="330"/>
      <c r="B37" s="327" t="s">
        <v>601</v>
      </c>
      <c r="C37" s="366"/>
      <c r="D37" s="308"/>
      <c r="E37" s="498"/>
      <c r="F37" s="308"/>
      <c r="G37" s="309"/>
      <c r="H37" s="310"/>
      <c r="I37" s="310">
        <f t="shared" si="2"/>
        <v>0</v>
      </c>
      <c r="J37" s="310">
        <f t="shared" si="3"/>
        <v>0</v>
      </c>
      <c r="K37" s="399"/>
      <c r="L37" s="399"/>
      <c r="M37" s="399"/>
    </row>
    <row r="38" spans="1:13" ht="23.45" hidden="1" customHeight="1" x14ac:dyDescent="0.3">
      <c r="A38" s="330"/>
      <c r="B38" s="327" t="s">
        <v>603</v>
      </c>
      <c r="C38" s="366"/>
      <c r="D38" s="308"/>
      <c r="E38" s="498"/>
      <c r="F38" s="308"/>
      <c r="G38" s="309"/>
      <c r="H38" s="310"/>
      <c r="I38" s="310">
        <f t="shared" si="2"/>
        <v>0</v>
      </c>
      <c r="J38" s="310">
        <f t="shared" si="3"/>
        <v>0</v>
      </c>
      <c r="K38" s="399"/>
      <c r="L38" s="399"/>
      <c r="M38" s="399"/>
    </row>
    <row r="39" spans="1:13" ht="23.45" hidden="1" customHeight="1" x14ac:dyDescent="0.3">
      <c r="A39" s="330"/>
      <c r="B39" s="327"/>
      <c r="C39" s="366"/>
      <c r="D39" s="308"/>
      <c r="E39" s="498"/>
      <c r="F39" s="308"/>
      <c r="G39" s="309"/>
      <c r="H39" s="310"/>
      <c r="I39" s="310">
        <f t="shared" si="2"/>
        <v>0</v>
      </c>
      <c r="J39" s="310">
        <f t="shared" si="3"/>
        <v>0</v>
      </c>
      <c r="K39" s="399"/>
      <c r="L39" s="399"/>
      <c r="M39" s="399"/>
    </row>
    <row r="40" spans="1:13" ht="23.45" hidden="1" customHeight="1" x14ac:dyDescent="0.3">
      <c r="A40" s="330"/>
      <c r="B40" s="327"/>
      <c r="C40" s="366"/>
      <c r="D40" s="308"/>
      <c r="E40" s="498"/>
      <c r="F40" s="308"/>
      <c r="G40" s="309"/>
      <c r="H40" s="310"/>
      <c r="I40" s="310">
        <f t="shared" si="2"/>
        <v>0</v>
      </c>
      <c r="J40" s="310">
        <f t="shared" si="3"/>
        <v>0</v>
      </c>
      <c r="K40" s="399"/>
      <c r="L40" s="399"/>
      <c r="M40" s="399"/>
    </row>
    <row r="41" spans="1:13" ht="23.45" hidden="1" customHeight="1" x14ac:dyDescent="0.3">
      <c r="A41" s="330"/>
      <c r="B41" s="327"/>
      <c r="C41" s="366"/>
      <c r="D41" s="308"/>
      <c r="E41" s="498"/>
      <c r="F41" s="308"/>
      <c r="G41" s="309"/>
      <c r="H41" s="310"/>
      <c r="I41" s="310">
        <f t="shared" si="2"/>
        <v>0</v>
      </c>
      <c r="J41" s="310">
        <f t="shared" si="3"/>
        <v>0</v>
      </c>
      <c r="K41" s="399"/>
      <c r="L41" s="399"/>
      <c r="M41" s="399"/>
    </row>
    <row r="42" spans="1:13" ht="23.45" hidden="1" customHeight="1" x14ac:dyDescent="0.3">
      <c r="A42" s="330"/>
      <c r="B42" s="327"/>
      <c r="C42" s="366"/>
      <c r="D42" s="308"/>
      <c r="E42" s="498"/>
      <c r="F42" s="308"/>
      <c r="G42" s="309"/>
      <c r="H42" s="310"/>
      <c r="I42" s="310">
        <f t="shared" si="2"/>
        <v>0</v>
      </c>
      <c r="J42" s="310">
        <f t="shared" si="3"/>
        <v>0</v>
      </c>
      <c r="K42" s="399"/>
      <c r="L42" s="399"/>
      <c r="M42" s="399"/>
    </row>
    <row r="43" spans="1:13" ht="24" hidden="1" customHeight="1" x14ac:dyDescent="0.3">
      <c r="A43" s="330"/>
      <c r="B43" s="332"/>
      <c r="C43" s="366"/>
      <c r="D43" s="308"/>
      <c r="E43" s="498"/>
      <c r="F43" s="308"/>
      <c r="G43" s="309"/>
      <c r="H43" s="310"/>
      <c r="I43" s="310">
        <f t="shared" si="2"/>
        <v>0</v>
      </c>
      <c r="J43" s="310">
        <f t="shared" si="3"/>
        <v>0</v>
      </c>
      <c r="K43" s="399"/>
      <c r="L43" s="399"/>
      <c r="M43" s="399"/>
    </row>
    <row r="44" spans="1:13" s="123" customFormat="1" ht="20.25" customHeight="1" x14ac:dyDescent="0.3">
      <c r="A44" s="487">
        <v>4</v>
      </c>
      <c r="B44" s="488" t="s">
        <v>374</v>
      </c>
      <c r="C44" s="489" t="s">
        <v>305</v>
      </c>
      <c r="D44" s="490">
        <f>SUM(D48:D48)</f>
        <v>0</v>
      </c>
      <c r="E44" s="497" t="s">
        <v>305</v>
      </c>
      <c r="F44" s="490">
        <f>SUM(F45:F48)</f>
        <v>0</v>
      </c>
      <c r="G44" s="309"/>
      <c r="H44" s="310"/>
      <c r="I44" s="310"/>
      <c r="J44" s="310"/>
      <c r="K44" s="400"/>
      <c r="L44" s="400"/>
      <c r="M44" s="400"/>
    </row>
    <row r="45" spans="1:13" ht="18.75" hidden="1" x14ac:dyDescent="0.3">
      <c r="A45" s="330"/>
      <c r="B45" s="327" t="s">
        <v>199</v>
      </c>
      <c r="C45" s="366"/>
      <c r="D45" s="308"/>
      <c r="E45" s="498"/>
      <c r="F45" s="308"/>
      <c r="G45" s="309"/>
      <c r="H45" s="310"/>
      <c r="I45" s="310">
        <f>F45-H45</f>
        <v>0</v>
      </c>
      <c r="J45" s="310">
        <f>F45-G45</f>
        <v>0</v>
      </c>
      <c r="K45" s="399"/>
      <c r="L45" s="399"/>
      <c r="M45" s="399"/>
    </row>
    <row r="46" spans="1:13" ht="18.75" hidden="1" x14ac:dyDescent="0.3">
      <c r="A46" s="330"/>
      <c r="B46" s="321" t="s">
        <v>477</v>
      </c>
      <c r="C46" s="366"/>
      <c r="D46" s="308"/>
      <c r="E46" s="498"/>
      <c r="F46" s="308"/>
      <c r="G46" s="309"/>
      <c r="H46" s="310"/>
      <c r="I46" s="310">
        <f>F46-H46</f>
        <v>0</v>
      </c>
      <c r="J46" s="310">
        <f>F46-G46</f>
        <v>0</v>
      </c>
      <c r="K46" s="399"/>
      <c r="L46" s="399"/>
      <c r="M46" s="399"/>
    </row>
    <row r="47" spans="1:13" ht="18.75" hidden="1" x14ac:dyDescent="0.3">
      <c r="A47" s="330"/>
      <c r="B47" s="327"/>
      <c r="C47" s="366"/>
      <c r="D47" s="308"/>
      <c r="E47" s="498"/>
      <c r="F47" s="308"/>
      <c r="G47" s="309"/>
      <c r="H47" s="310"/>
      <c r="I47" s="310">
        <f>F47-H47</f>
        <v>0</v>
      </c>
      <c r="J47" s="310">
        <f>F47-G47</f>
        <v>0</v>
      </c>
      <c r="K47" s="399"/>
      <c r="L47" s="399"/>
      <c r="M47" s="399"/>
    </row>
    <row r="48" spans="1:13" ht="18.75" hidden="1" x14ac:dyDescent="0.3">
      <c r="A48" s="330"/>
      <c r="B48" s="327"/>
      <c r="C48" s="366"/>
      <c r="D48" s="308"/>
      <c r="E48" s="498"/>
      <c r="F48" s="308"/>
      <c r="G48" s="309"/>
      <c r="H48" s="310"/>
      <c r="I48" s="310">
        <f>F48-H48</f>
        <v>0</v>
      </c>
      <c r="J48" s="310">
        <f>F48-G48</f>
        <v>0</v>
      </c>
      <c r="K48" s="399"/>
      <c r="L48" s="399"/>
      <c r="M48" s="399"/>
    </row>
    <row r="49" spans="1:13" ht="18.75" x14ac:dyDescent="0.3">
      <c r="A49" s="487">
        <v>5</v>
      </c>
      <c r="B49" s="488" t="s">
        <v>375</v>
      </c>
      <c r="C49" s="489" t="s">
        <v>305</v>
      </c>
      <c r="D49" s="490">
        <f>SUM(D50:D71)</f>
        <v>0</v>
      </c>
      <c r="E49" s="497" t="s">
        <v>305</v>
      </c>
      <c r="F49" s="490">
        <f>SUM(F50:F71)</f>
        <v>7500</v>
      </c>
      <c r="G49" s="309"/>
      <c r="H49" s="310"/>
      <c r="I49" s="310"/>
      <c r="J49" s="310"/>
      <c r="K49" s="399"/>
      <c r="L49" s="399"/>
      <c r="M49" s="399"/>
    </row>
    <row r="50" spans="1:13" ht="18.75" x14ac:dyDescent="0.3">
      <c r="A50" s="367"/>
      <c r="B50" s="368" t="s">
        <v>199</v>
      </c>
      <c r="C50" s="366"/>
      <c r="D50" s="308"/>
      <c r="E50" s="495"/>
      <c r="F50" s="308"/>
      <c r="G50" s="309"/>
      <c r="H50" s="310"/>
      <c r="I50" s="310">
        <f t="shared" ref="I50:I69" si="4">F50-H50</f>
        <v>0</v>
      </c>
      <c r="J50" s="310">
        <f t="shared" ref="J50:J69" si="5">F50-G50</f>
        <v>0</v>
      </c>
      <c r="K50" s="399"/>
      <c r="L50" s="399"/>
      <c r="M50" s="399"/>
    </row>
    <row r="51" spans="1:13" ht="18.75" hidden="1" x14ac:dyDescent="0.3">
      <c r="A51" s="330"/>
      <c r="B51" s="320" t="s">
        <v>478</v>
      </c>
      <c r="C51" s="366"/>
      <c r="D51" s="308"/>
      <c r="E51" s="495"/>
      <c r="F51" s="308"/>
      <c r="G51" s="309"/>
      <c r="H51" s="310"/>
      <c r="I51" s="310">
        <f t="shared" si="4"/>
        <v>0</v>
      </c>
      <c r="J51" s="310">
        <f t="shared" si="5"/>
        <v>0</v>
      </c>
      <c r="K51" s="399"/>
      <c r="L51" s="399"/>
      <c r="M51" s="399"/>
    </row>
    <row r="52" spans="1:13" ht="18.75" hidden="1" x14ac:dyDescent="0.3">
      <c r="A52" s="330"/>
      <c r="B52" s="320" t="s">
        <v>479</v>
      </c>
      <c r="C52" s="366"/>
      <c r="D52" s="308"/>
      <c r="E52" s="495"/>
      <c r="F52" s="308"/>
      <c r="G52" s="309"/>
      <c r="H52" s="310"/>
      <c r="I52" s="310">
        <f t="shared" si="4"/>
        <v>0</v>
      </c>
      <c r="J52" s="310">
        <f t="shared" si="5"/>
        <v>0</v>
      </c>
      <c r="K52" s="399"/>
      <c r="L52" s="399"/>
      <c r="M52" s="399"/>
    </row>
    <row r="53" spans="1:13" ht="18.75" hidden="1" x14ac:dyDescent="0.3">
      <c r="A53" s="330"/>
      <c r="B53" s="320" t="s">
        <v>480</v>
      </c>
      <c r="C53" s="366"/>
      <c r="D53" s="308"/>
      <c r="E53" s="495"/>
      <c r="F53" s="308"/>
      <c r="G53" s="309"/>
      <c r="H53" s="310"/>
      <c r="I53" s="310">
        <f t="shared" si="4"/>
        <v>0</v>
      </c>
      <c r="J53" s="310">
        <f t="shared" si="5"/>
        <v>0</v>
      </c>
      <c r="K53" s="399"/>
      <c r="L53" s="399"/>
      <c r="M53" s="399"/>
    </row>
    <row r="54" spans="1:13" ht="18.75" x14ac:dyDescent="0.3">
      <c r="A54" s="330"/>
      <c r="B54" s="320" t="s">
        <v>481</v>
      </c>
      <c r="C54" s="366"/>
      <c r="D54" s="308"/>
      <c r="E54" s="495"/>
      <c r="F54" s="308">
        <v>4500</v>
      </c>
      <c r="G54" s="309"/>
      <c r="H54" s="310"/>
      <c r="I54" s="310">
        <f t="shared" si="4"/>
        <v>4500</v>
      </c>
      <c r="J54" s="310">
        <f t="shared" si="5"/>
        <v>4500</v>
      </c>
      <c r="K54" s="399"/>
      <c r="L54" s="399"/>
      <c r="M54" s="399"/>
    </row>
    <row r="55" spans="1:13" ht="18.75" hidden="1" x14ac:dyDescent="0.3">
      <c r="A55" s="330"/>
      <c r="B55" s="321" t="s">
        <v>482</v>
      </c>
      <c r="C55" s="366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  <c r="K55" s="399"/>
      <c r="L55" s="399"/>
      <c r="M55" s="399"/>
    </row>
    <row r="56" spans="1:13" ht="18.75" hidden="1" x14ac:dyDescent="0.3">
      <c r="A56" s="330"/>
      <c r="B56" s="320" t="s">
        <v>483</v>
      </c>
      <c r="C56" s="366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  <c r="K56" s="399"/>
      <c r="L56" s="399"/>
      <c r="M56" s="399"/>
    </row>
    <row r="57" spans="1:13" ht="18.75" hidden="1" x14ac:dyDescent="0.3">
      <c r="A57" s="330"/>
      <c r="B57" s="320" t="s">
        <v>485</v>
      </c>
      <c r="C57" s="366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  <c r="K57" s="399"/>
      <c r="L57" s="399"/>
      <c r="M57" s="399"/>
    </row>
    <row r="58" spans="1:13" ht="18.75" x14ac:dyDescent="0.3">
      <c r="A58" s="330"/>
      <c r="B58" s="320" t="s">
        <v>484</v>
      </c>
      <c r="C58" s="366"/>
      <c r="D58" s="308"/>
      <c r="E58" s="495"/>
      <c r="F58" s="308">
        <v>3000</v>
      </c>
      <c r="G58" s="309"/>
      <c r="H58" s="310"/>
      <c r="I58" s="310">
        <f t="shared" si="4"/>
        <v>3000</v>
      </c>
      <c r="J58" s="310">
        <f t="shared" si="5"/>
        <v>3000</v>
      </c>
      <c r="K58" s="399"/>
      <c r="L58" s="399"/>
      <c r="M58" s="399"/>
    </row>
    <row r="59" spans="1:13" ht="18.75" hidden="1" x14ac:dyDescent="0.3">
      <c r="A59" s="330"/>
      <c r="B59" s="320" t="s">
        <v>598</v>
      </c>
      <c r="C59" s="366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K59" s="399"/>
      <c r="L59" s="399"/>
      <c r="M59" s="399"/>
    </row>
    <row r="60" spans="1:13" ht="18.75" hidden="1" x14ac:dyDescent="0.3">
      <c r="A60" s="330"/>
      <c r="B60" s="320" t="s">
        <v>599</v>
      </c>
      <c r="C60" s="366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  <c r="K60" s="399"/>
      <c r="L60" s="399"/>
      <c r="M60" s="399"/>
    </row>
    <row r="61" spans="1:13" ht="18.75" hidden="1" x14ac:dyDescent="0.3">
      <c r="A61" s="330"/>
      <c r="B61" s="320" t="s">
        <v>600</v>
      </c>
      <c r="C61" s="366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  <c r="K61" s="399"/>
      <c r="L61" s="399"/>
      <c r="M61" s="399"/>
    </row>
    <row r="62" spans="1:13" ht="18.75" hidden="1" x14ac:dyDescent="0.3">
      <c r="A62" s="330"/>
      <c r="B62" s="307" t="s">
        <v>602</v>
      </c>
      <c r="C62" s="366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  <c r="K62" s="399"/>
      <c r="L62" s="399"/>
      <c r="M62" s="399"/>
    </row>
    <row r="63" spans="1:13" ht="18.75" hidden="1" x14ac:dyDescent="0.3">
      <c r="A63" s="330"/>
      <c r="B63" s="307"/>
      <c r="C63" s="366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  <c r="K63" s="399"/>
      <c r="L63" s="399"/>
      <c r="M63" s="399"/>
    </row>
    <row r="64" spans="1:13" ht="18.75" hidden="1" x14ac:dyDescent="0.3">
      <c r="A64" s="330"/>
      <c r="B64" s="307"/>
      <c r="C64" s="366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  <c r="K64" s="399"/>
      <c r="L64" s="399"/>
      <c r="M64" s="399"/>
    </row>
    <row r="65" spans="1:13" ht="18.75" hidden="1" x14ac:dyDescent="0.3">
      <c r="A65" s="330"/>
      <c r="B65" s="307"/>
      <c r="C65" s="366"/>
      <c r="D65" s="308"/>
      <c r="E65" s="495"/>
      <c r="F65" s="308"/>
      <c r="G65" s="309"/>
      <c r="H65" s="310"/>
      <c r="I65" s="310">
        <f t="shared" si="4"/>
        <v>0</v>
      </c>
      <c r="J65" s="310">
        <f t="shared" si="5"/>
        <v>0</v>
      </c>
      <c r="K65" s="399"/>
      <c r="L65" s="399"/>
      <c r="M65" s="399"/>
    </row>
    <row r="66" spans="1:13" ht="18.75" hidden="1" x14ac:dyDescent="0.3">
      <c r="A66" s="330"/>
      <c r="B66" s="307"/>
      <c r="C66" s="366"/>
      <c r="D66" s="308"/>
      <c r="E66" s="495"/>
      <c r="F66" s="308"/>
      <c r="G66" s="309"/>
      <c r="H66" s="310"/>
      <c r="I66" s="310">
        <f t="shared" si="4"/>
        <v>0</v>
      </c>
      <c r="J66" s="310">
        <f t="shared" si="5"/>
        <v>0</v>
      </c>
      <c r="K66" s="399"/>
      <c r="L66" s="399"/>
      <c r="M66" s="399"/>
    </row>
    <row r="67" spans="1:13" ht="18.75" hidden="1" x14ac:dyDescent="0.3">
      <c r="A67" s="330"/>
      <c r="B67" s="307"/>
      <c r="C67" s="366"/>
      <c r="D67" s="308"/>
      <c r="E67" s="495"/>
      <c r="F67" s="308"/>
      <c r="G67" s="309"/>
      <c r="H67" s="310"/>
      <c r="I67" s="310">
        <f t="shared" si="4"/>
        <v>0</v>
      </c>
      <c r="J67" s="310">
        <f t="shared" si="5"/>
        <v>0</v>
      </c>
      <c r="K67" s="399"/>
      <c r="L67" s="399"/>
      <c r="M67" s="399"/>
    </row>
    <row r="68" spans="1:13" ht="18.75" hidden="1" x14ac:dyDescent="0.3">
      <c r="A68" s="330"/>
      <c r="B68" s="307"/>
      <c r="C68" s="366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  <c r="K68" s="399"/>
      <c r="L68" s="399"/>
      <c r="M68" s="399"/>
    </row>
    <row r="69" spans="1:13" ht="18.75" hidden="1" x14ac:dyDescent="0.3">
      <c r="A69" s="330"/>
      <c r="B69" s="327"/>
      <c r="C69" s="366"/>
      <c r="D69" s="308"/>
      <c r="E69" s="495"/>
      <c r="F69" s="369"/>
      <c r="G69" s="309"/>
      <c r="H69" s="310"/>
      <c r="I69" s="310">
        <f t="shared" si="4"/>
        <v>0</v>
      </c>
      <c r="J69" s="310">
        <f t="shared" si="5"/>
        <v>0</v>
      </c>
      <c r="K69" s="399"/>
      <c r="L69" s="399"/>
      <c r="M69" s="399"/>
    </row>
    <row r="70" spans="1:13" ht="18.75" hidden="1" x14ac:dyDescent="0.3">
      <c r="A70" s="330"/>
      <c r="B70" s="307"/>
      <c r="C70" s="366"/>
      <c r="D70" s="308"/>
      <c r="E70" s="495"/>
      <c r="F70" s="308"/>
      <c r="G70" s="399"/>
      <c r="H70" s="399"/>
      <c r="I70" s="399"/>
    </row>
    <row r="71" spans="1:13" ht="18.75" x14ac:dyDescent="0.3">
      <c r="A71" s="330"/>
      <c r="B71" s="307"/>
      <c r="C71" s="366"/>
      <c r="D71" s="308"/>
      <c r="E71" s="495"/>
      <c r="F71" s="308"/>
      <c r="G71" s="399"/>
      <c r="H71" s="399"/>
      <c r="I71" s="399"/>
    </row>
    <row r="72" spans="1:13" s="123" customFormat="1" ht="18.75" x14ac:dyDescent="0.3">
      <c r="A72" s="487"/>
      <c r="B72" s="488" t="s">
        <v>295</v>
      </c>
      <c r="C72" s="489" t="s">
        <v>305</v>
      </c>
      <c r="D72" s="490">
        <f>D44+D35+D31+D12+D49</f>
        <v>0</v>
      </c>
      <c r="E72" s="497" t="s">
        <v>10</v>
      </c>
      <c r="F72" s="490">
        <f>F44+F35+F31+F12+F49</f>
        <v>108477.93</v>
      </c>
      <c r="G72" s="400"/>
      <c r="H72" s="400"/>
      <c r="I72" s="400"/>
    </row>
    <row r="73" spans="1:13" x14ac:dyDescent="0.25">
      <c r="G73" s="399"/>
      <c r="H73" s="399"/>
      <c r="I73" s="399"/>
    </row>
    <row r="74" spans="1:13" x14ac:dyDescent="0.25">
      <c r="G74" s="399"/>
      <c r="H74" s="399"/>
      <c r="I74" s="399"/>
    </row>
    <row r="75" spans="1:13" x14ac:dyDescent="0.25">
      <c r="G75" s="399"/>
      <c r="H75" s="399"/>
      <c r="I75" s="399"/>
    </row>
    <row r="76" spans="1:13" s="432" customFormat="1" ht="23.25" customHeight="1" x14ac:dyDescent="0.25">
      <c r="A76" s="696" t="s">
        <v>762</v>
      </c>
      <c r="D76" s="431"/>
      <c r="F76" s="864" t="s">
        <v>1101</v>
      </c>
    </row>
    <row r="77" spans="1:13" s="297" customFormat="1" ht="12.75" x14ac:dyDescent="0.25">
      <c r="D77" s="298" t="s">
        <v>131</v>
      </c>
      <c r="F77" s="298" t="s">
        <v>132</v>
      </c>
    </row>
    <row r="78" spans="1:13" s="41" customFormat="1" ht="15.75" x14ac:dyDescent="0.25"/>
    <row r="79" spans="1:13" s="432" customFormat="1" ht="23.25" customHeight="1" x14ac:dyDescent="0.25">
      <c r="A79" s="430" t="s">
        <v>133</v>
      </c>
      <c r="D79" s="431"/>
      <c r="F79" s="869" t="s">
        <v>1104</v>
      </c>
    </row>
    <row r="80" spans="1:13" s="297" customFormat="1" ht="12.75" x14ac:dyDescent="0.25">
      <c r="D80" s="298" t="s">
        <v>131</v>
      </c>
      <c r="F80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37"/>
  <sheetViews>
    <sheetView view="pageBreakPreview" zoomScale="80" zoomScaleSheetLayoutView="80" workbookViewId="0">
      <selection activeCell="G17" sqref="G17"/>
    </sheetView>
  </sheetViews>
  <sheetFormatPr defaultRowHeight="18.75" x14ac:dyDescent="0.3"/>
  <cols>
    <col min="1" max="1" width="8.140625" style="122" customWidth="1"/>
    <col min="2" max="2" width="85.140625" style="122" customWidth="1"/>
    <col min="3" max="4" width="17" style="122" customWidth="1"/>
    <col min="5" max="5" width="16.7109375" style="122" customWidth="1"/>
    <col min="6" max="6" width="31.140625" style="122" customWidth="1"/>
    <col min="7" max="7" width="19.85546875" style="141" customWidth="1"/>
    <col min="8" max="8" width="18" style="141" customWidth="1"/>
    <col min="9" max="9" width="18.42578125" style="142" customWidth="1"/>
    <col min="10" max="10" width="20.85546875" style="142" customWidth="1"/>
    <col min="11" max="11" width="12.42578125" style="1046" customWidth="1"/>
    <col min="12" max="256" width="9.140625" style="122"/>
    <col min="257" max="257" width="8.140625" style="122" customWidth="1"/>
    <col min="258" max="258" width="85.140625" style="122" customWidth="1"/>
    <col min="259" max="259" width="27.85546875" style="122" customWidth="1"/>
    <col min="260" max="260" width="31.42578125" style="122" customWidth="1"/>
    <col min="261" max="261" width="28.140625" style="122" customWidth="1"/>
    <col min="262" max="262" width="31.140625" style="122" customWidth="1"/>
    <col min="263" max="265" width="16.7109375" style="122" customWidth="1"/>
    <col min="266" max="266" width="17.5703125" style="122" customWidth="1"/>
    <col min="267" max="512" width="9.140625" style="122"/>
    <col min="513" max="513" width="8.140625" style="122" customWidth="1"/>
    <col min="514" max="514" width="85.140625" style="122" customWidth="1"/>
    <col min="515" max="515" width="27.85546875" style="122" customWidth="1"/>
    <col min="516" max="516" width="31.42578125" style="122" customWidth="1"/>
    <col min="517" max="517" width="28.140625" style="122" customWidth="1"/>
    <col min="518" max="518" width="31.140625" style="122" customWidth="1"/>
    <col min="519" max="521" width="16.7109375" style="122" customWidth="1"/>
    <col min="522" max="522" width="17.5703125" style="122" customWidth="1"/>
    <col min="523" max="768" width="9.140625" style="122"/>
    <col min="769" max="769" width="8.140625" style="122" customWidth="1"/>
    <col min="770" max="770" width="85.140625" style="122" customWidth="1"/>
    <col min="771" max="771" width="27.85546875" style="122" customWidth="1"/>
    <col min="772" max="772" width="31.42578125" style="122" customWidth="1"/>
    <col min="773" max="773" width="28.140625" style="122" customWidth="1"/>
    <col min="774" max="774" width="31.140625" style="122" customWidth="1"/>
    <col min="775" max="777" width="16.7109375" style="122" customWidth="1"/>
    <col min="778" max="778" width="17.5703125" style="122" customWidth="1"/>
    <col min="779" max="1024" width="9.140625" style="122"/>
    <col min="1025" max="1025" width="8.140625" style="122" customWidth="1"/>
    <col min="1026" max="1026" width="85.140625" style="122" customWidth="1"/>
    <col min="1027" max="1027" width="27.85546875" style="122" customWidth="1"/>
    <col min="1028" max="1028" width="31.42578125" style="122" customWidth="1"/>
    <col min="1029" max="1029" width="28.140625" style="122" customWidth="1"/>
    <col min="1030" max="1030" width="31.140625" style="122" customWidth="1"/>
    <col min="1031" max="1033" width="16.7109375" style="122" customWidth="1"/>
    <col min="1034" max="1034" width="17.5703125" style="122" customWidth="1"/>
    <col min="1035" max="1280" width="9.140625" style="122"/>
    <col min="1281" max="1281" width="8.140625" style="122" customWidth="1"/>
    <col min="1282" max="1282" width="85.140625" style="122" customWidth="1"/>
    <col min="1283" max="1283" width="27.85546875" style="122" customWidth="1"/>
    <col min="1284" max="1284" width="31.42578125" style="122" customWidth="1"/>
    <col min="1285" max="1285" width="28.140625" style="122" customWidth="1"/>
    <col min="1286" max="1286" width="31.140625" style="122" customWidth="1"/>
    <col min="1287" max="1289" width="16.7109375" style="122" customWidth="1"/>
    <col min="1290" max="1290" width="17.5703125" style="122" customWidth="1"/>
    <col min="1291" max="1536" width="9.140625" style="122"/>
    <col min="1537" max="1537" width="8.140625" style="122" customWidth="1"/>
    <col min="1538" max="1538" width="85.140625" style="122" customWidth="1"/>
    <col min="1539" max="1539" width="27.85546875" style="122" customWidth="1"/>
    <col min="1540" max="1540" width="31.42578125" style="122" customWidth="1"/>
    <col min="1541" max="1541" width="28.140625" style="122" customWidth="1"/>
    <col min="1542" max="1542" width="31.140625" style="122" customWidth="1"/>
    <col min="1543" max="1545" width="16.7109375" style="122" customWidth="1"/>
    <col min="1546" max="1546" width="17.5703125" style="122" customWidth="1"/>
    <col min="1547" max="1792" width="9.140625" style="122"/>
    <col min="1793" max="1793" width="8.140625" style="122" customWidth="1"/>
    <col min="1794" max="1794" width="85.140625" style="122" customWidth="1"/>
    <col min="1795" max="1795" width="27.85546875" style="122" customWidth="1"/>
    <col min="1796" max="1796" width="31.42578125" style="122" customWidth="1"/>
    <col min="1797" max="1797" width="28.140625" style="122" customWidth="1"/>
    <col min="1798" max="1798" width="31.140625" style="122" customWidth="1"/>
    <col min="1799" max="1801" width="16.7109375" style="122" customWidth="1"/>
    <col min="1802" max="1802" width="17.5703125" style="122" customWidth="1"/>
    <col min="1803" max="2048" width="9.140625" style="122"/>
    <col min="2049" max="2049" width="8.140625" style="122" customWidth="1"/>
    <col min="2050" max="2050" width="85.140625" style="122" customWidth="1"/>
    <col min="2051" max="2051" width="27.85546875" style="122" customWidth="1"/>
    <col min="2052" max="2052" width="31.42578125" style="122" customWidth="1"/>
    <col min="2053" max="2053" width="28.140625" style="122" customWidth="1"/>
    <col min="2054" max="2054" width="31.140625" style="122" customWidth="1"/>
    <col min="2055" max="2057" width="16.7109375" style="122" customWidth="1"/>
    <col min="2058" max="2058" width="17.5703125" style="122" customWidth="1"/>
    <col min="2059" max="2304" width="9.140625" style="122"/>
    <col min="2305" max="2305" width="8.140625" style="122" customWidth="1"/>
    <col min="2306" max="2306" width="85.140625" style="122" customWidth="1"/>
    <col min="2307" max="2307" width="27.85546875" style="122" customWidth="1"/>
    <col min="2308" max="2308" width="31.42578125" style="122" customWidth="1"/>
    <col min="2309" max="2309" width="28.140625" style="122" customWidth="1"/>
    <col min="2310" max="2310" width="31.140625" style="122" customWidth="1"/>
    <col min="2311" max="2313" width="16.7109375" style="122" customWidth="1"/>
    <col min="2314" max="2314" width="17.5703125" style="122" customWidth="1"/>
    <col min="2315" max="2560" width="9.140625" style="122"/>
    <col min="2561" max="2561" width="8.140625" style="122" customWidth="1"/>
    <col min="2562" max="2562" width="85.140625" style="122" customWidth="1"/>
    <col min="2563" max="2563" width="27.85546875" style="122" customWidth="1"/>
    <col min="2564" max="2564" width="31.42578125" style="122" customWidth="1"/>
    <col min="2565" max="2565" width="28.140625" style="122" customWidth="1"/>
    <col min="2566" max="2566" width="31.140625" style="122" customWidth="1"/>
    <col min="2567" max="2569" width="16.7109375" style="122" customWidth="1"/>
    <col min="2570" max="2570" width="17.5703125" style="122" customWidth="1"/>
    <col min="2571" max="2816" width="9.140625" style="122"/>
    <col min="2817" max="2817" width="8.140625" style="122" customWidth="1"/>
    <col min="2818" max="2818" width="85.140625" style="122" customWidth="1"/>
    <col min="2819" max="2819" width="27.85546875" style="122" customWidth="1"/>
    <col min="2820" max="2820" width="31.42578125" style="122" customWidth="1"/>
    <col min="2821" max="2821" width="28.140625" style="122" customWidth="1"/>
    <col min="2822" max="2822" width="31.140625" style="122" customWidth="1"/>
    <col min="2823" max="2825" width="16.7109375" style="122" customWidth="1"/>
    <col min="2826" max="2826" width="17.5703125" style="122" customWidth="1"/>
    <col min="2827" max="3072" width="9.140625" style="122"/>
    <col min="3073" max="3073" width="8.140625" style="122" customWidth="1"/>
    <col min="3074" max="3074" width="85.140625" style="122" customWidth="1"/>
    <col min="3075" max="3075" width="27.85546875" style="122" customWidth="1"/>
    <col min="3076" max="3076" width="31.42578125" style="122" customWidth="1"/>
    <col min="3077" max="3077" width="28.140625" style="122" customWidth="1"/>
    <col min="3078" max="3078" width="31.140625" style="122" customWidth="1"/>
    <col min="3079" max="3081" width="16.7109375" style="122" customWidth="1"/>
    <col min="3082" max="3082" width="17.5703125" style="122" customWidth="1"/>
    <col min="3083" max="3328" width="9.140625" style="122"/>
    <col min="3329" max="3329" width="8.140625" style="122" customWidth="1"/>
    <col min="3330" max="3330" width="85.140625" style="122" customWidth="1"/>
    <col min="3331" max="3331" width="27.85546875" style="122" customWidth="1"/>
    <col min="3332" max="3332" width="31.42578125" style="122" customWidth="1"/>
    <col min="3333" max="3333" width="28.140625" style="122" customWidth="1"/>
    <col min="3334" max="3334" width="31.140625" style="122" customWidth="1"/>
    <col min="3335" max="3337" width="16.7109375" style="122" customWidth="1"/>
    <col min="3338" max="3338" width="17.5703125" style="122" customWidth="1"/>
    <col min="3339" max="3584" width="9.140625" style="122"/>
    <col min="3585" max="3585" width="8.140625" style="122" customWidth="1"/>
    <col min="3586" max="3586" width="85.140625" style="122" customWidth="1"/>
    <col min="3587" max="3587" width="27.85546875" style="122" customWidth="1"/>
    <col min="3588" max="3588" width="31.42578125" style="122" customWidth="1"/>
    <col min="3589" max="3589" width="28.140625" style="122" customWidth="1"/>
    <col min="3590" max="3590" width="31.140625" style="122" customWidth="1"/>
    <col min="3591" max="3593" width="16.7109375" style="122" customWidth="1"/>
    <col min="3594" max="3594" width="17.5703125" style="122" customWidth="1"/>
    <col min="3595" max="3840" width="9.140625" style="122"/>
    <col min="3841" max="3841" width="8.140625" style="122" customWidth="1"/>
    <col min="3842" max="3842" width="85.140625" style="122" customWidth="1"/>
    <col min="3843" max="3843" width="27.85546875" style="122" customWidth="1"/>
    <col min="3844" max="3844" width="31.42578125" style="122" customWidth="1"/>
    <col min="3845" max="3845" width="28.140625" style="122" customWidth="1"/>
    <col min="3846" max="3846" width="31.140625" style="122" customWidth="1"/>
    <col min="3847" max="3849" width="16.7109375" style="122" customWidth="1"/>
    <col min="3850" max="3850" width="17.5703125" style="122" customWidth="1"/>
    <col min="3851" max="4096" width="9.140625" style="122"/>
    <col min="4097" max="4097" width="8.140625" style="122" customWidth="1"/>
    <col min="4098" max="4098" width="85.140625" style="122" customWidth="1"/>
    <col min="4099" max="4099" width="27.85546875" style="122" customWidth="1"/>
    <col min="4100" max="4100" width="31.42578125" style="122" customWidth="1"/>
    <col min="4101" max="4101" width="28.140625" style="122" customWidth="1"/>
    <col min="4102" max="4102" width="31.140625" style="122" customWidth="1"/>
    <col min="4103" max="4105" width="16.7109375" style="122" customWidth="1"/>
    <col min="4106" max="4106" width="17.5703125" style="122" customWidth="1"/>
    <col min="4107" max="4352" width="9.140625" style="122"/>
    <col min="4353" max="4353" width="8.140625" style="122" customWidth="1"/>
    <col min="4354" max="4354" width="85.140625" style="122" customWidth="1"/>
    <col min="4355" max="4355" width="27.85546875" style="122" customWidth="1"/>
    <col min="4356" max="4356" width="31.42578125" style="122" customWidth="1"/>
    <col min="4357" max="4357" width="28.140625" style="122" customWidth="1"/>
    <col min="4358" max="4358" width="31.140625" style="122" customWidth="1"/>
    <col min="4359" max="4361" width="16.7109375" style="122" customWidth="1"/>
    <col min="4362" max="4362" width="17.5703125" style="122" customWidth="1"/>
    <col min="4363" max="4608" width="9.140625" style="122"/>
    <col min="4609" max="4609" width="8.140625" style="122" customWidth="1"/>
    <col min="4610" max="4610" width="85.140625" style="122" customWidth="1"/>
    <col min="4611" max="4611" width="27.85546875" style="122" customWidth="1"/>
    <col min="4612" max="4612" width="31.42578125" style="122" customWidth="1"/>
    <col min="4613" max="4613" width="28.140625" style="122" customWidth="1"/>
    <col min="4614" max="4614" width="31.140625" style="122" customWidth="1"/>
    <col min="4615" max="4617" width="16.7109375" style="122" customWidth="1"/>
    <col min="4618" max="4618" width="17.5703125" style="122" customWidth="1"/>
    <col min="4619" max="4864" width="9.140625" style="122"/>
    <col min="4865" max="4865" width="8.140625" style="122" customWidth="1"/>
    <col min="4866" max="4866" width="85.140625" style="122" customWidth="1"/>
    <col min="4867" max="4867" width="27.85546875" style="122" customWidth="1"/>
    <col min="4868" max="4868" width="31.42578125" style="122" customWidth="1"/>
    <col min="4869" max="4869" width="28.140625" style="122" customWidth="1"/>
    <col min="4870" max="4870" width="31.140625" style="122" customWidth="1"/>
    <col min="4871" max="4873" width="16.7109375" style="122" customWidth="1"/>
    <col min="4874" max="4874" width="17.5703125" style="122" customWidth="1"/>
    <col min="4875" max="5120" width="9.140625" style="122"/>
    <col min="5121" max="5121" width="8.140625" style="122" customWidth="1"/>
    <col min="5122" max="5122" width="85.140625" style="122" customWidth="1"/>
    <col min="5123" max="5123" width="27.85546875" style="122" customWidth="1"/>
    <col min="5124" max="5124" width="31.42578125" style="122" customWidth="1"/>
    <col min="5125" max="5125" width="28.140625" style="122" customWidth="1"/>
    <col min="5126" max="5126" width="31.140625" style="122" customWidth="1"/>
    <col min="5127" max="5129" width="16.7109375" style="122" customWidth="1"/>
    <col min="5130" max="5130" width="17.5703125" style="122" customWidth="1"/>
    <col min="5131" max="5376" width="9.140625" style="122"/>
    <col min="5377" max="5377" width="8.140625" style="122" customWidth="1"/>
    <col min="5378" max="5378" width="85.140625" style="122" customWidth="1"/>
    <col min="5379" max="5379" width="27.85546875" style="122" customWidth="1"/>
    <col min="5380" max="5380" width="31.42578125" style="122" customWidth="1"/>
    <col min="5381" max="5381" width="28.140625" style="122" customWidth="1"/>
    <col min="5382" max="5382" width="31.140625" style="122" customWidth="1"/>
    <col min="5383" max="5385" width="16.7109375" style="122" customWidth="1"/>
    <col min="5386" max="5386" width="17.5703125" style="122" customWidth="1"/>
    <col min="5387" max="5632" width="9.140625" style="122"/>
    <col min="5633" max="5633" width="8.140625" style="122" customWidth="1"/>
    <col min="5634" max="5634" width="85.140625" style="122" customWidth="1"/>
    <col min="5635" max="5635" width="27.85546875" style="122" customWidth="1"/>
    <col min="5636" max="5636" width="31.42578125" style="122" customWidth="1"/>
    <col min="5637" max="5637" width="28.140625" style="122" customWidth="1"/>
    <col min="5638" max="5638" width="31.140625" style="122" customWidth="1"/>
    <col min="5639" max="5641" width="16.7109375" style="122" customWidth="1"/>
    <col min="5642" max="5642" width="17.5703125" style="122" customWidth="1"/>
    <col min="5643" max="5888" width="9.140625" style="122"/>
    <col min="5889" max="5889" width="8.140625" style="122" customWidth="1"/>
    <col min="5890" max="5890" width="85.140625" style="122" customWidth="1"/>
    <col min="5891" max="5891" width="27.85546875" style="122" customWidth="1"/>
    <col min="5892" max="5892" width="31.42578125" style="122" customWidth="1"/>
    <col min="5893" max="5893" width="28.140625" style="122" customWidth="1"/>
    <col min="5894" max="5894" width="31.140625" style="122" customWidth="1"/>
    <col min="5895" max="5897" width="16.7109375" style="122" customWidth="1"/>
    <col min="5898" max="5898" width="17.5703125" style="122" customWidth="1"/>
    <col min="5899" max="6144" width="9.140625" style="122"/>
    <col min="6145" max="6145" width="8.140625" style="122" customWidth="1"/>
    <col min="6146" max="6146" width="85.140625" style="122" customWidth="1"/>
    <col min="6147" max="6147" width="27.85546875" style="122" customWidth="1"/>
    <col min="6148" max="6148" width="31.42578125" style="122" customWidth="1"/>
    <col min="6149" max="6149" width="28.140625" style="122" customWidth="1"/>
    <col min="6150" max="6150" width="31.140625" style="122" customWidth="1"/>
    <col min="6151" max="6153" width="16.7109375" style="122" customWidth="1"/>
    <col min="6154" max="6154" width="17.5703125" style="122" customWidth="1"/>
    <col min="6155" max="6400" width="9.140625" style="122"/>
    <col min="6401" max="6401" width="8.140625" style="122" customWidth="1"/>
    <col min="6402" max="6402" width="85.140625" style="122" customWidth="1"/>
    <col min="6403" max="6403" width="27.85546875" style="122" customWidth="1"/>
    <col min="6404" max="6404" width="31.42578125" style="122" customWidth="1"/>
    <col min="6405" max="6405" width="28.140625" style="122" customWidth="1"/>
    <col min="6406" max="6406" width="31.140625" style="122" customWidth="1"/>
    <col min="6407" max="6409" width="16.7109375" style="122" customWidth="1"/>
    <col min="6410" max="6410" width="17.5703125" style="122" customWidth="1"/>
    <col min="6411" max="6656" width="9.140625" style="122"/>
    <col min="6657" max="6657" width="8.140625" style="122" customWidth="1"/>
    <col min="6658" max="6658" width="85.140625" style="122" customWidth="1"/>
    <col min="6659" max="6659" width="27.85546875" style="122" customWidth="1"/>
    <col min="6660" max="6660" width="31.42578125" style="122" customWidth="1"/>
    <col min="6661" max="6661" width="28.140625" style="122" customWidth="1"/>
    <col min="6662" max="6662" width="31.140625" style="122" customWidth="1"/>
    <col min="6663" max="6665" width="16.7109375" style="122" customWidth="1"/>
    <col min="6666" max="6666" width="17.5703125" style="122" customWidth="1"/>
    <col min="6667" max="6912" width="9.140625" style="122"/>
    <col min="6913" max="6913" width="8.140625" style="122" customWidth="1"/>
    <col min="6914" max="6914" width="85.140625" style="122" customWidth="1"/>
    <col min="6915" max="6915" width="27.85546875" style="122" customWidth="1"/>
    <col min="6916" max="6916" width="31.42578125" style="122" customWidth="1"/>
    <col min="6917" max="6917" width="28.140625" style="122" customWidth="1"/>
    <col min="6918" max="6918" width="31.140625" style="122" customWidth="1"/>
    <col min="6919" max="6921" width="16.7109375" style="122" customWidth="1"/>
    <col min="6922" max="6922" width="17.5703125" style="122" customWidth="1"/>
    <col min="6923" max="7168" width="9.140625" style="122"/>
    <col min="7169" max="7169" width="8.140625" style="122" customWidth="1"/>
    <col min="7170" max="7170" width="85.140625" style="122" customWidth="1"/>
    <col min="7171" max="7171" width="27.85546875" style="122" customWidth="1"/>
    <col min="7172" max="7172" width="31.42578125" style="122" customWidth="1"/>
    <col min="7173" max="7173" width="28.140625" style="122" customWidth="1"/>
    <col min="7174" max="7174" width="31.140625" style="122" customWidth="1"/>
    <col min="7175" max="7177" width="16.7109375" style="122" customWidth="1"/>
    <col min="7178" max="7178" width="17.5703125" style="122" customWidth="1"/>
    <col min="7179" max="7424" width="9.140625" style="122"/>
    <col min="7425" max="7425" width="8.140625" style="122" customWidth="1"/>
    <col min="7426" max="7426" width="85.140625" style="122" customWidth="1"/>
    <col min="7427" max="7427" width="27.85546875" style="122" customWidth="1"/>
    <col min="7428" max="7428" width="31.42578125" style="122" customWidth="1"/>
    <col min="7429" max="7429" width="28.140625" style="122" customWidth="1"/>
    <col min="7430" max="7430" width="31.140625" style="122" customWidth="1"/>
    <col min="7431" max="7433" width="16.7109375" style="122" customWidth="1"/>
    <col min="7434" max="7434" width="17.5703125" style="122" customWidth="1"/>
    <col min="7435" max="7680" width="9.140625" style="122"/>
    <col min="7681" max="7681" width="8.140625" style="122" customWidth="1"/>
    <col min="7682" max="7682" width="85.140625" style="122" customWidth="1"/>
    <col min="7683" max="7683" width="27.85546875" style="122" customWidth="1"/>
    <col min="7684" max="7684" width="31.42578125" style="122" customWidth="1"/>
    <col min="7685" max="7685" width="28.140625" style="122" customWidth="1"/>
    <col min="7686" max="7686" width="31.140625" style="122" customWidth="1"/>
    <col min="7687" max="7689" width="16.7109375" style="122" customWidth="1"/>
    <col min="7690" max="7690" width="17.5703125" style="122" customWidth="1"/>
    <col min="7691" max="7936" width="9.140625" style="122"/>
    <col min="7937" max="7937" width="8.140625" style="122" customWidth="1"/>
    <col min="7938" max="7938" width="85.140625" style="122" customWidth="1"/>
    <col min="7939" max="7939" width="27.85546875" style="122" customWidth="1"/>
    <col min="7940" max="7940" width="31.42578125" style="122" customWidth="1"/>
    <col min="7941" max="7941" width="28.140625" style="122" customWidth="1"/>
    <col min="7942" max="7942" width="31.140625" style="122" customWidth="1"/>
    <col min="7943" max="7945" width="16.7109375" style="122" customWidth="1"/>
    <col min="7946" max="7946" width="17.5703125" style="122" customWidth="1"/>
    <col min="7947" max="8192" width="9.140625" style="122"/>
    <col min="8193" max="8193" width="8.140625" style="122" customWidth="1"/>
    <col min="8194" max="8194" width="85.140625" style="122" customWidth="1"/>
    <col min="8195" max="8195" width="27.85546875" style="122" customWidth="1"/>
    <col min="8196" max="8196" width="31.42578125" style="122" customWidth="1"/>
    <col min="8197" max="8197" width="28.140625" style="122" customWidth="1"/>
    <col min="8198" max="8198" width="31.140625" style="122" customWidth="1"/>
    <col min="8199" max="8201" width="16.7109375" style="122" customWidth="1"/>
    <col min="8202" max="8202" width="17.5703125" style="122" customWidth="1"/>
    <col min="8203" max="8448" width="9.140625" style="122"/>
    <col min="8449" max="8449" width="8.140625" style="122" customWidth="1"/>
    <col min="8450" max="8450" width="85.140625" style="122" customWidth="1"/>
    <col min="8451" max="8451" width="27.85546875" style="122" customWidth="1"/>
    <col min="8452" max="8452" width="31.42578125" style="122" customWidth="1"/>
    <col min="8453" max="8453" width="28.140625" style="122" customWidth="1"/>
    <col min="8454" max="8454" width="31.140625" style="122" customWidth="1"/>
    <col min="8455" max="8457" width="16.7109375" style="122" customWidth="1"/>
    <col min="8458" max="8458" width="17.5703125" style="122" customWidth="1"/>
    <col min="8459" max="8704" width="9.140625" style="122"/>
    <col min="8705" max="8705" width="8.140625" style="122" customWidth="1"/>
    <col min="8706" max="8706" width="85.140625" style="122" customWidth="1"/>
    <col min="8707" max="8707" width="27.85546875" style="122" customWidth="1"/>
    <col min="8708" max="8708" width="31.42578125" style="122" customWidth="1"/>
    <col min="8709" max="8709" width="28.140625" style="122" customWidth="1"/>
    <col min="8710" max="8710" width="31.140625" style="122" customWidth="1"/>
    <col min="8711" max="8713" width="16.7109375" style="122" customWidth="1"/>
    <col min="8714" max="8714" width="17.5703125" style="122" customWidth="1"/>
    <col min="8715" max="8960" width="9.140625" style="122"/>
    <col min="8961" max="8961" width="8.140625" style="122" customWidth="1"/>
    <col min="8962" max="8962" width="85.140625" style="122" customWidth="1"/>
    <col min="8963" max="8963" width="27.85546875" style="122" customWidth="1"/>
    <col min="8964" max="8964" width="31.42578125" style="122" customWidth="1"/>
    <col min="8965" max="8965" width="28.140625" style="122" customWidth="1"/>
    <col min="8966" max="8966" width="31.140625" style="122" customWidth="1"/>
    <col min="8967" max="8969" width="16.7109375" style="122" customWidth="1"/>
    <col min="8970" max="8970" width="17.5703125" style="122" customWidth="1"/>
    <col min="8971" max="9216" width="9.140625" style="122"/>
    <col min="9217" max="9217" width="8.140625" style="122" customWidth="1"/>
    <col min="9218" max="9218" width="85.140625" style="122" customWidth="1"/>
    <col min="9219" max="9219" width="27.85546875" style="122" customWidth="1"/>
    <col min="9220" max="9220" width="31.42578125" style="122" customWidth="1"/>
    <col min="9221" max="9221" width="28.140625" style="122" customWidth="1"/>
    <col min="9222" max="9222" width="31.140625" style="122" customWidth="1"/>
    <col min="9223" max="9225" width="16.7109375" style="122" customWidth="1"/>
    <col min="9226" max="9226" width="17.5703125" style="122" customWidth="1"/>
    <col min="9227" max="9472" width="9.140625" style="122"/>
    <col min="9473" max="9473" width="8.140625" style="122" customWidth="1"/>
    <col min="9474" max="9474" width="85.140625" style="122" customWidth="1"/>
    <col min="9475" max="9475" width="27.85546875" style="122" customWidth="1"/>
    <col min="9476" max="9476" width="31.42578125" style="122" customWidth="1"/>
    <col min="9477" max="9477" width="28.140625" style="122" customWidth="1"/>
    <col min="9478" max="9478" width="31.140625" style="122" customWidth="1"/>
    <col min="9479" max="9481" width="16.7109375" style="122" customWidth="1"/>
    <col min="9482" max="9482" width="17.5703125" style="122" customWidth="1"/>
    <col min="9483" max="9728" width="9.140625" style="122"/>
    <col min="9729" max="9729" width="8.140625" style="122" customWidth="1"/>
    <col min="9730" max="9730" width="85.140625" style="122" customWidth="1"/>
    <col min="9731" max="9731" width="27.85546875" style="122" customWidth="1"/>
    <col min="9732" max="9732" width="31.42578125" style="122" customWidth="1"/>
    <col min="9733" max="9733" width="28.140625" style="122" customWidth="1"/>
    <col min="9734" max="9734" width="31.140625" style="122" customWidth="1"/>
    <col min="9735" max="9737" width="16.7109375" style="122" customWidth="1"/>
    <col min="9738" max="9738" width="17.5703125" style="122" customWidth="1"/>
    <col min="9739" max="9984" width="9.140625" style="122"/>
    <col min="9985" max="9985" width="8.140625" style="122" customWidth="1"/>
    <col min="9986" max="9986" width="85.140625" style="122" customWidth="1"/>
    <col min="9987" max="9987" width="27.85546875" style="122" customWidth="1"/>
    <col min="9988" max="9988" width="31.42578125" style="122" customWidth="1"/>
    <col min="9989" max="9989" width="28.140625" style="122" customWidth="1"/>
    <col min="9990" max="9990" width="31.140625" style="122" customWidth="1"/>
    <col min="9991" max="9993" width="16.7109375" style="122" customWidth="1"/>
    <col min="9994" max="9994" width="17.5703125" style="122" customWidth="1"/>
    <col min="9995" max="10240" width="9.140625" style="122"/>
    <col min="10241" max="10241" width="8.140625" style="122" customWidth="1"/>
    <col min="10242" max="10242" width="85.140625" style="122" customWidth="1"/>
    <col min="10243" max="10243" width="27.85546875" style="122" customWidth="1"/>
    <col min="10244" max="10244" width="31.42578125" style="122" customWidth="1"/>
    <col min="10245" max="10245" width="28.140625" style="122" customWidth="1"/>
    <col min="10246" max="10246" width="31.140625" style="122" customWidth="1"/>
    <col min="10247" max="10249" width="16.7109375" style="122" customWidth="1"/>
    <col min="10250" max="10250" width="17.5703125" style="122" customWidth="1"/>
    <col min="10251" max="10496" width="9.140625" style="122"/>
    <col min="10497" max="10497" width="8.140625" style="122" customWidth="1"/>
    <col min="10498" max="10498" width="85.140625" style="122" customWidth="1"/>
    <col min="10499" max="10499" width="27.85546875" style="122" customWidth="1"/>
    <col min="10500" max="10500" width="31.42578125" style="122" customWidth="1"/>
    <col min="10501" max="10501" width="28.140625" style="122" customWidth="1"/>
    <col min="10502" max="10502" width="31.140625" style="122" customWidth="1"/>
    <col min="10503" max="10505" width="16.7109375" style="122" customWidth="1"/>
    <col min="10506" max="10506" width="17.5703125" style="122" customWidth="1"/>
    <col min="10507" max="10752" width="9.140625" style="122"/>
    <col min="10753" max="10753" width="8.140625" style="122" customWidth="1"/>
    <col min="10754" max="10754" width="85.140625" style="122" customWidth="1"/>
    <col min="10755" max="10755" width="27.85546875" style="122" customWidth="1"/>
    <col min="10756" max="10756" width="31.42578125" style="122" customWidth="1"/>
    <col min="10757" max="10757" width="28.140625" style="122" customWidth="1"/>
    <col min="10758" max="10758" width="31.140625" style="122" customWidth="1"/>
    <col min="10759" max="10761" width="16.7109375" style="122" customWidth="1"/>
    <col min="10762" max="10762" width="17.5703125" style="122" customWidth="1"/>
    <col min="10763" max="11008" width="9.140625" style="122"/>
    <col min="11009" max="11009" width="8.140625" style="122" customWidth="1"/>
    <col min="11010" max="11010" width="85.140625" style="122" customWidth="1"/>
    <col min="11011" max="11011" width="27.85546875" style="122" customWidth="1"/>
    <col min="11012" max="11012" width="31.42578125" style="122" customWidth="1"/>
    <col min="11013" max="11013" width="28.140625" style="122" customWidth="1"/>
    <col min="11014" max="11014" width="31.140625" style="122" customWidth="1"/>
    <col min="11015" max="11017" width="16.7109375" style="122" customWidth="1"/>
    <col min="11018" max="11018" width="17.5703125" style="122" customWidth="1"/>
    <col min="11019" max="11264" width="9.140625" style="122"/>
    <col min="11265" max="11265" width="8.140625" style="122" customWidth="1"/>
    <col min="11266" max="11266" width="85.140625" style="122" customWidth="1"/>
    <col min="11267" max="11267" width="27.85546875" style="122" customWidth="1"/>
    <col min="11268" max="11268" width="31.42578125" style="122" customWidth="1"/>
    <col min="11269" max="11269" width="28.140625" style="122" customWidth="1"/>
    <col min="11270" max="11270" width="31.140625" style="122" customWidth="1"/>
    <col min="11271" max="11273" width="16.7109375" style="122" customWidth="1"/>
    <col min="11274" max="11274" width="17.5703125" style="122" customWidth="1"/>
    <col min="11275" max="11520" width="9.140625" style="122"/>
    <col min="11521" max="11521" width="8.140625" style="122" customWidth="1"/>
    <col min="11522" max="11522" width="85.140625" style="122" customWidth="1"/>
    <col min="11523" max="11523" width="27.85546875" style="122" customWidth="1"/>
    <col min="11524" max="11524" width="31.42578125" style="122" customWidth="1"/>
    <col min="11525" max="11525" width="28.140625" style="122" customWidth="1"/>
    <col min="11526" max="11526" width="31.140625" style="122" customWidth="1"/>
    <col min="11527" max="11529" width="16.7109375" style="122" customWidth="1"/>
    <col min="11530" max="11530" width="17.5703125" style="122" customWidth="1"/>
    <col min="11531" max="11776" width="9.140625" style="122"/>
    <col min="11777" max="11777" width="8.140625" style="122" customWidth="1"/>
    <col min="11778" max="11778" width="85.140625" style="122" customWidth="1"/>
    <col min="11779" max="11779" width="27.85546875" style="122" customWidth="1"/>
    <col min="11780" max="11780" width="31.42578125" style="122" customWidth="1"/>
    <col min="11781" max="11781" width="28.140625" style="122" customWidth="1"/>
    <col min="11782" max="11782" width="31.140625" style="122" customWidth="1"/>
    <col min="11783" max="11785" width="16.7109375" style="122" customWidth="1"/>
    <col min="11786" max="11786" width="17.5703125" style="122" customWidth="1"/>
    <col min="11787" max="12032" width="9.140625" style="122"/>
    <col min="12033" max="12033" width="8.140625" style="122" customWidth="1"/>
    <col min="12034" max="12034" width="85.140625" style="122" customWidth="1"/>
    <col min="12035" max="12035" width="27.85546875" style="122" customWidth="1"/>
    <col min="12036" max="12036" width="31.42578125" style="122" customWidth="1"/>
    <col min="12037" max="12037" width="28.140625" style="122" customWidth="1"/>
    <col min="12038" max="12038" width="31.140625" style="122" customWidth="1"/>
    <col min="12039" max="12041" width="16.7109375" style="122" customWidth="1"/>
    <col min="12042" max="12042" width="17.5703125" style="122" customWidth="1"/>
    <col min="12043" max="12288" width="9.140625" style="122"/>
    <col min="12289" max="12289" width="8.140625" style="122" customWidth="1"/>
    <col min="12290" max="12290" width="85.140625" style="122" customWidth="1"/>
    <col min="12291" max="12291" width="27.85546875" style="122" customWidth="1"/>
    <col min="12292" max="12292" width="31.42578125" style="122" customWidth="1"/>
    <col min="12293" max="12293" width="28.140625" style="122" customWidth="1"/>
    <col min="12294" max="12294" width="31.140625" style="122" customWidth="1"/>
    <col min="12295" max="12297" width="16.7109375" style="122" customWidth="1"/>
    <col min="12298" max="12298" width="17.5703125" style="122" customWidth="1"/>
    <col min="12299" max="12544" width="9.140625" style="122"/>
    <col min="12545" max="12545" width="8.140625" style="122" customWidth="1"/>
    <col min="12546" max="12546" width="85.140625" style="122" customWidth="1"/>
    <col min="12547" max="12547" width="27.85546875" style="122" customWidth="1"/>
    <col min="12548" max="12548" width="31.42578125" style="122" customWidth="1"/>
    <col min="12549" max="12549" width="28.140625" style="122" customWidth="1"/>
    <col min="12550" max="12550" width="31.140625" style="122" customWidth="1"/>
    <col min="12551" max="12553" width="16.7109375" style="122" customWidth="1"/>
    <col min="12554" max="12554" width="17.5703125" style="122" customWidth="1"/>
    <col min="12555" max="12800" width="9.140625" style="122"/>
    <col min="12801" max="12801" width="8.140625" style="122" customWidth="1"/>
    <col min="12802" max="12802" width="85.140625" style="122" customWidth="1"/>
    <col min="12803" max="12803" width="27.85546875" style="122" customWidth="1"/>
    <col min="12804" max="12804" width="31.42578125" style="122" customWidth="1"/>
    <col min="12805" max="12805" width="28.140625" style="122" customWidth="1"/>
    <col min="12806" max="12806" width="31.140625" style="122" customWidth="1"/>
    <col min="12807" max="12809" width="16.7109375" style="122" customWidth="1"/>
    <col min="12810" max="12810" width="17.5703125" style="122" customWidth="1"/>
    <col min="12811" max="13056" width="9.140625" style="122"/>
    <col min="13057" max="13057" width="8.140625" style="122" customWidth="1"/>
    <col min="13058" max="13058" width="85.140625" style="122" customWidth="1"/>
    <col min="13059" max="13059" width="27.85546875" style="122" customWidth="1"/>
    <col min="13060" max="13060" width="31.42578125" style="122" customWidth="1"/>
    <col min="13061" max="13061" width="28.140625" style="122" customWidth="1"/>
    <col min="13062" max="13062" width="31.140625" style="122" customWidth="1"/>
    <col min="13063" max="13065" width="16.7109375" style="122" customWidth="1"/>
    <col min="13066" max="13066" width="17.5703125" style="122" customWidth="1"/>
    <col min="13067" max="13312" width="9.140625" style="122"/>
    <col min="13313" max="13313" width="8.140625" style="122" customWidth="1"/>
    <col min="13314" max="13314" width="85.140625" style="122" customWidth="1"/>
    <col min="13315" max="13315" width="27.85546875" style="122" customWidth="1"/>
    <col min="13316" max="13316" width="31.42578125" style="122" customWidth="1"/>
    <col min="13317" max="13317" width="28.140625" style="122" customWidth="1"/>
    <col min="13318" max="13318" width="31.140625" style="122" customWidth="1"/>
    <col min="13319" max="13321" width="16.7109375" style="122" customWidth="1"/>
    <col min="13322" max="13322" width="17.5703125" style="122" customWidth="1"/>
    <col min="13323" max="13568" width="9.140625" style="122"/>
    <col min="13569" max="13569" width="8.140625" style="122" customWidth="1"/>
    <col min="13570" max="13570" width="85.140625" style="122" customWidth="1"/>
    <col min="13571" max="13571" width="27.85546875" style="122" customWidth="1"/>
    <col min="13572" max="13572" width="31.42578125" style="122" customWidth="1"/>
    <col min="13573" max="13573" width="28.140625" style="122" customWidth="1"/>
    <col min="13574" max="13574" width="31.140625" style="122" customWidth="1"/>
    <col min="13575" max="13577" width="16.7109375" style="122" customWidth="1"/>
    <col min="13578" max="13578" width="17.5703125" style="122" customWidth="1"/>
    <col min="13579" max="13824" width="9.140625" style="122"/>
    <col min="13825" max="13825" width="8.140625" style="122" customWidth="1"/>
    <col min="13826" max="13826" width="85.140625" style="122" customWidth="1"/>
    <col min="13827" max="13827" width="27.85546875" style="122" customWidth="1"/>
    <col min="13828" max="13828" width="31.42578125" style="122" customWidth="1"/>
    <col min="13829" max="13829" width="28.140625" style="122" customWidth="1"/>
    <col min="13830" max="13830" width="31.140625" style="122" customWidth="1"/>
    <col min="13831" max="13833" width="16.7109375" style="122" customWidth="1"/>
    <col min="13834" max="13834" width="17.5703125" style="122" customWidth="1"/>
    <col min="13835" max="14080" width="9.140625" style="122"/>
    <col min="14081" max="14081" width="8.140625" style="122" customWidth="1"/>
    <col min="14082" max="14082" width="85.140625" style="122" customWidth="1"/>
    <col min="14083" max="14083" width="27.85546875" style="122" customWidth="1"/>
    <col min="14084" max="14084" width="31.42578125" style="122" customWidth="1"/>
    <col min="14085" max="14085" width="28.140625" style="122" customWidth="1"/>
    <col min="14086" max="14086" width="31.140625" style="122" customWidth="1"/>
    <col min="14087" max="14089" width="16.7109375" style="122" customWidth="1"/>
    <col min="14090" max="14090" width="17.5703125" style="122" customWidth="1"/>
    <col min="14091" max="14336" width="9.140625" style="122"/>
    <col min="14337" max="14337" width="8.140625" style="122" customWidth="1"/>
    <col min="14338" max="14338" width="85.140625" style="122" customWidth="1"/>
    <col min="14339" max="14339" width="27.85546875" style="122" customWidth="1"/>
    <col min="14340" max="14340" width="31.42578125" style="122" customWidth="1"/>
    <col min="14341" max="14341" width="28.140625" style="122" customWidth="1"/>
    <col min="14342" max="14342" width="31.140625" style="122" customWidth="1"/>
    <col min="14343" max="14345" width="16.7109375" style="122" customWidth="1"/>
    <col min="14346" max="14346" width="17.5703125" style="122" customWidth="1"/>
    <col min="14347" max="14592" width="9.140625" style="122"/>
    <col min="14593" max="14593" width="8.140625" style="122" customWidth="1"/>
    <col min="14594" max="14594" width="85.140625" style="122" customWidth="1"/>
    <col min="14595" max="14595" width="27.85546875" style="122" customWidth="1"/>
    <col min="14596" max="14596" width="31.42578125" style="122" customWidth="1"/>
    <col min="14597" max="14597" width="28.140625" style="122" customWidth="1"/>
    <col min="14598" max="14598" width="31.140625" style="122" customWidth="1"/>
    <col min="14599" max="14601" width="16.7109375" style="122" customWidth="1"/>
    <col min="14602" max="14602" width="17.5703125" style="122" customWidth="1"/>
    <col min="14603" max="14848" width="9.140625" style="122"/>
    <col min="14849" max="14849" width="8.140625" style="122" customWidth="1"/>
    <col min="14850" max="14850" width="85.140625" style="122" customWidth="1"/>
    <col min="14851" max="14851" width="27.85546875" style="122" customWidth="1"/>
    <col min="14852" max="14852" width="31.42578125" style="122" customWidth="1"/>
    <col min="14853" max="14853" width="28.140625" style="122" customWidth="1"/>
    <col min="14854" max="14854" width="31.140625" style="122" customWidth="1"/>
    <col min="14855" max="14857" width="16.7109375" style="122" customWidth="1"/>
    <col min="14858" max="14858" width="17.5703125" style="122" customWidth="1"/>
    <col min="14859" max="15104" width="9.140625" style="122"/>
    <col min="15105" max="15105" width="8.140625" style="122" customWidth="1"/>
    <col min="15106" max="15106" width="85.140625" style="122" customWidth="1"/>
    <col min="15107" max="15107" width="27.85546875" style="122" customWidth="1"/>
    <col min="15108" max="15108" width="31.42578125" style="122" customWidth="1"/>
    <col min="15109" max="15109" width="28.140625" style="122" customWidth="1"/>
    <col min="15110" max="15110" width="31.140625" style="122" customWidth="1"/>
    <col min="15111" max="15113" width="16.7109375" style="122" customWidth="1"/>
    <col min="15114" max="15114" width="17.5703125" style="122" customWidth="1"/>
    <col min="15115" max="15360" width="9.140625" style="122"/>
    <col min="15361" max="15361" width="8.140625" style="122" customWidth="1"/>
    <col min="15362" max="15362" width="85.140625" style="122" customWidth="1"/>
    <col min="15363" max="15363" width="27.85546875" style="122" customWidth="1"/>
    <col min="15364" max="15364" width="31.42578125" style="122" customWidth="1"/>
    <col min="15365" max="15365" width="28.140625" style="122" customWidth="1"/>
    <col min="15366" max="15366" width="31.140625" style="122" customWidth="1"/>
    <col min="15367" max="15369" width="16.7109375" style="122" customWidth="1"/>
    <col min="15370" max="15370" width="17.5703125" style="122" customWidth="1"/>
    <col min="15371" max="15616" width="9.140625" style="122"/>
    <col min="15617" max="15617" width="8.140625" style="122" customWidth="1"/>
    <col min="15618" max="15618" width="85.140625" style="122" customWidth="1"/>
    <col min="15619" max="15619" width="27.85546875" style="122" customWidth="1"/>
    <col min="15620" max="15620" width="31.42578125" style="122" customWidth="1"/>
    <col min="15621" max="15621" width="28.140625" style="122" customWidth="1"/>
    <col min="15622" max="15622" width="31.140625" style="122" customWidth="1"/>
    <col min="15623" max="15625" width="16.7109375" style="122" customWidth="1"/>
    <col min="15626" max="15626" width="17.5703125" style="122" customWidth="1"/>
    <col min="15627" max="15872" width="9.140625" style="122"/>
    <col min="15873" max="15873" width="8.140625" style="122" customWidth="1"/>
    <col min="15874" max="15874" width="85.140625" style="122" customWidth="1"/>
    <col min="15875" max="15875" width="27.85546875" style="122" customWidth="1"/>
    <col min="15876" max="15876" width="31.42578125" style="122" customWidth="1"/>
    <col min="15877" max="15877" width="28.140625" style="122" customWidth="1"/>
    <col min="15878" max="15878" width="31.140625" style="122" customWidth="1"/>
    <col min="15879" max="15881" width="16.7109375" style="122" customWidth="1"/>
    <col min="15882" max="15882" width="17.5703125" style="122" customWidth="1"/>
    <col min="15883" max="16128" width="9.140625" style="122"/>
    <col min="16129" max="16129" width="8.140625" style="122" customWidth="1"/>
    <col min="16130" max="16130" width="85.140625" style="122" customWidth="1"/>
    <col min="16131" max="16131" width="27.85546875" style="122" customWidth="1"/>
    <col min="16132" max="16132" width="31.42578125" style="122" customWidth="1"/>
    <col min="16133" max="16133" width="28.140625" style="122" customWidth="1"/>
    <col min="16134" max="16134" width="31.140625" style="122" customWidth="1"/>
    <col min="16135" max="16137" width="16.7109375" style="122" customWidth="1"/>
    <col min="16138" max="16138" width="17.5703125" style="122" customWidth="1"/>
    <col min="16139" max="16384" width="9.140625" style="122"/>
  </cols>
  <sheetData>
    <row r="1" spans="1:13" x14ac:dyDescent="0.3">
      <c r="F1" s="232" t="s">
        <v>437</v>
      </c>
    </row>
    <row r="3" spans="1:13" ht="20.45" customHeight="1" x14ac:dyDescent="0.3">
      <c r="A3" s="1273" t="s">
        <v>494</v>
      </c>
      <c r="B3" s="1273"/>
      <c r="C3" s="1273"/>
      <c r="D3" s="1273"/>
      <c r="E3" s="1273"/>
      <c r="F3" s="1273"/>
      <c r="G3" s="143"/>
      <c r="H3" s="143"/>
      <c r="I3" s="144"/>
      <c r="J3" s="144"/>
    </row>
    <row r="4" spans="1:13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1047"/>
    </row>
    <row r="5" spans="1:13" s="275" customFormat="1" ht="19.5" customHeight="1" x14ac:dyDescent="0.3">
      <c r="A5" s="278" t="s">
        <v>466</v>
      </c>
      <c r="B5" s="136"/>
      <c r="C5" s="136"/>
      <c r="D5" s="136"/>
      <c r="E5" s="136"/>
      <c r="F5" s="136"/>
      <c r="G5" s="136"/>
      <c r="H5" s="136"/>
      <c r="I5" s="136"/>
      <c r="J5" s="136"/>
      <c r="K5" s="1048"/>
    </row>
    <row r="6" spans="1:13" s="53" customFormat="1" ht="39.75" customHeight="1" x14ac:dyDescent="0.3">
      <c r="A6" s="1242" t="s">
        <v>456</v>
      </c>
      <c r="B6" s="1242"/>
      <c r="C6" s="1242"/>
      <c r="D6" s="1242"/>
      <c r="E6" s="1242"/>
      <c r="F6" s="279"/>
      <c r="G6" s="279"/>
      <c r="H6" s="279"/>
      <c r="I6" s="279"/>
      <c r="J6" s="279"/>
      <c r="K6" s="1049"/>
    </row>
    <row r="7" spans="1:13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1049"/>
    </row>
    <row r="8" spans="1:13" x14ac:dyDescent="0.3">
      <c r="B8" s="155"/>
      <c r="C8" s="155"/>
    </row>
    <row r="9" spans="1:13" x14ac:dyDescent="0.3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3" ht="37.5" x14ac:dyDescent="0.3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3" ht="56.25" x14ac:dyDescent="0.3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  <c r="G11" s="493" t="s">
        <v>357</v>
      </c>
      <c r="H11" s="494" t="s">
        <v>302</v>
      </c>
      <c r="I11" s="494" t="s">
        <v>604</v>
      </c>
      <c r="J11" s="494" t="s">
        <v>605</v>
      </c>
      <c r="L11" s="399"/>
      <c r="M11" s="399"/>
    </row>
    <row r="12" spans="1:13" ht="21" customHeight="1" x14ac:dyDescent="0.3">
      <c r="A12" s="1268" t="s">
        <v>585</v>
      </c>
      <c r="B12" s="1268"/>
      <c r="C12" s="1268"/>
      <c r="D12" s="1268"/>
      <c r="E12" s="1268"/>
      <c r="F12" s="1268"/>
      <c r="G12" s="491"/>
      <c r="H12" s="492"/>
      <c r="I12" s="492"/>
      <c r="J12" s="492"/>
    </row>
    <row r="13" spans="1:13" s="325" customFormat="1" ht="21.6" customHeight="1" x14ac:dyDescent="0.3">
      <c r="A13" s="504">
        <v>1</v>
      </c>
      <c r="B13" s="505" t="s">
        <v>378</v>
      </c>
      <c r="C13" s="468" t="s">
        <v>305</v>
      </c>
      <c r="D13" s="506">
        <f>SUM(D14:D17)</f>
        <v>0</v>
      </c>
      <c r="E13" s="497" t="s">
        <v>305</v>
      </c>
      <c r="F13" s="506">
        <f>SUM(F14:F17)</f>
        <v>27288.84</v>
      </c>
      <c r="G13" s="309"/>
      <c r="H13" s="310"/>
      <c r="I13" s="310"/>
      <c r="J13" s="310"/>
      <c r="K13" s="1050"/>
    </row>
    <row r="14" spans="1:13" x14ac:dyDescent="0.3">
      <c r="A14" s="326"/>
      <c r="B14" s="327" t="s">
        <v>379</v>
      </c>
      <c r="C14" s="328"/>
      <c r="D14" s="308"/>
      <c r="E14" s="495"/>
      <c r="F14" s="308"/>
      <c r="G14" s="309"/>
      <c r="H14" s="310"/>
      <c r="I14" s="310"/>
      <c r="J14" s="310"/>
    </row>
    <row r="15" spans="1:13" x14ac:dyDescent="0.3">
      <c r="A15" s="326"/>
      <c r="B15" s="321" t="s">
        <v>487</v>
      </c>
      <c r="C15" s="328"/>
      <c r="D15" s="308"/>
      <c r="E15" s="495"/>
      <c r="F15" s="308">
        <f>20466.63+6822.21</f>
        <v>27288.84</v>
      </c>
      <c r="G15" s="309">
        <f>13644.42+6822.21+6822.21</f>
        <v>27288.84</v>
      </c>
      <c r="H15" s="310">
        <f>2274.07+2274.07+2274.07+2274.07+2274.07+2274.07+2274.07+2274.07+2274.07</f>
        <v>20466.63</v>
      </c>
      <c r="I15" s="310">
        <f>F15-H15</f>
        <v>6822.2099999999991</v>
      </c>
      <c r="J15" s="310">
        <f t="shared" ref="J15:J34" si="0">F15-G15</f>
        <v>0</v>
      </c>
      <c r="K15" s="1051">
        <v>15918.49</v>
      </c>
    </row>
    <row r="16" spans="1:13" hidden="1" x14ac:dyDescent="0.3">
      <c r="A16" s="326"/>
      <c r="B16" s="321" t="s">
        <v>875</v>
      </c>
      <c r="C16" s="328"/>
      <c r="D16" s="308"/>
      <c r="E16" s="495"/>
      <c r="F16" s="308"/>
      <c r="G16" s="804"/>
      <c r="H16" s="310"/>
      <c r="I16" s="310"/>
      <c r="J16" s="310">
        <f t="shared" si="0"/>
        <v>0</v>
      </c>
    </row>
    <row r="17" spans="1:11" x14ac:dyDescent="0.3">
      <c r="A17" s="326"/>
      <c r="B17" s="330"/>
      <c r="C17" s="328"/>
      <c r="D17" s="308"/>
      <c r="E17" s="495"/>
      <c r="F17" s="308"/>
      <c r="G17" s="418"/>
      <c r="H17" s="310"/>
      <c r="I17" s="310">
        <f>F17-H17</f>
        <v>0</v>
      </c>
      <c r="J17" s="310">
        <f t="shared" si="0"/>
        <v>0</v>
      </c>
    </row>
    <row r="18" spans="1:11" s="325" customFormat="1" ht="39.75" customHeight="1" x14ac:dyDescent="0.3">
      <c r="A18" s="504">
        <v>2</v>
      </c>
      <c r="B18" s="507" t="s">
        <v>380</v>
      </c>
      <c r="C18" s="468" t="s">
        <v>305</v>
      </c>
      <c r="D18" s="506">
        <f>SUM(D19:D21)</f>
        <v>0</v>
      </c>
      <c r="E18" s="497" t="s">
        <v>305</v>
      </c>
      <c r="F18" s="506">
        <f>SUM(F19:F21)</f>
        <v>0</v>
      </c>
      <c r="G18" s="309"/>
      <c r="H18" s="310"/>
      <c r="I18" s="310"/>
      <c r="J18" s="310"/>
      <c r="K18" s="1050"/>
    </row>
    <row r="19" spans="1:11" hidden="1" x14ac:dyDescent="0.3">
      <c r="A19" s="326"/>
      <c r="B19" s="327" t="s">
        <v>199</v>
      </c>
      <c r="C19" s="328"/>
      <c r="D19" s="308"/>
      <c r="E19" s="495"/>
      <c r="F19" s="308"/>
      <c r="G19" s="418"/>
      <c r="H19" s="310"/>
      <c r="I19" s="310">
        <f>F19-H19</f>
        <v>0</v>
      </c>
      <c r="J19" s="310">
        <f t="shared" si="0"/>
        <v>0</v>
      </c>
    </row>
    <row r="20" spans="1:11" hidden="1" x14ac:dyDescent="0.3">
      <c r="A20" s="326"/>
      <c r="B20" s="327"/>
      <c r="C20" s="328"/>
      <c r="D20" s="308"/>
      <c r="E20" s="495"/>
      <c r="F20" s="308"/>
      <c r="G20" s="309"/>
      <c r="H20" s="310"/>
      <c r="I20" s="310">
        <f>F20-H20</f>
        <v>0</v>
      </c>
      <c r="J20" s="310">
        <f t="shared" si="0"/>
        <v>0</v>
      </c>
    </row>
    <row r="21" spans="1:11" hidden="1" x14ac:dyDescent="0.3">
      <c r="A21" s="326"/>
      <c r="B21" s="327"/>
      <c r="C21" s="328"/>
      <c r="D21" s="308"/>
      <c r="E21" s="495"/>
      <c r="F21" s="308"/>
      <c r="G21" s="416"/>
      <c r="H21" s="310"/>
      <c r="I21" s="310">
        <f>F21-H21</f>
        <v>0</v>
      </c>
      <c r="J21" s="310">
        <f t="shared" si="0"/>
        <v>0</v>
      </c>
    </row>
    <row r="22" spans="1:11" s="325" customFormat="1" ht="21.6" customHeight="1" x14ac:dyDescent="0.3">
      <c r="A22" s="504">
        <v>3</v>
      </c>
      <c r="B22" s="505" t="s">
        <v>381</v>
      </c>
      <c r="C22" s="468" t="s">
        <v>305</v>
      </c>
      <c r="D22" s="506">
        <f>SUM(D23:D24)</f>
        <v>0</v>
      </c>
      <c r="E22" s="497" t="s">
        <v>305</v>
      </c>
      <c r="F22" s="506">
        <f>SUM(F23:F25)</f>
        <v>0</v>
      </c>
      <c r="G22" s="418"/>
      <c r="H22" s="310"/>
      <c r="I22" s="310"/>
      <c r="J22" s="310"/>
      <c r="K22" s="1050"/>
    </row>
    <row r="23" spans="1:11" hidden="1" x14ac:dyDescent="0.3">
      <c r="A23" s="326"/>
      <c r="B23" s="327" t="s">
        <v>199</v>
      </c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1" hidden="1" x14ac:dyDescent="0.3">
      <c r="A24" s="326"/>
      <c r="B24" s="331"/>
      <c r="C24" s="328"/>
      <c r="D24" s="308"/>
      <c r="E24" s="495"/>
      <c r="F24" s="308"/>
      <c r="G24" s="309"/>
      <c r="H24" s="310"/>
      <c r="I24" s="310">
        <f>F24-H24</f>
        <v>0</v>
      </c>
      <c r="J24" s="310">
        <f t="shared" si="0"/>
        <v>0</v>
      </c>
    </row>
    <row r="25" spans="1:11" hidden="1" x14ac:dyDescent="0.3">
      <c r="A25" s="326"/>
      <c r="B25" s="327"/>
      <c r="C25" s="328"/>
      <c r="D25" s="308"/>
      <c r="E25" s="495"/>
      <c r="F25" s="308"/>
      <c r="G25" s="418"/>
      <c r="H25" s="310"/>
      <c r="I25" s="310">
        <f>F25-H25</f>
        <v>0</v>
      </c>
      <c r="J25" s="310">
        <f t="shared" si="0"/>
        <v>0</v>
      </c>
    </row>
    <row r="26" spans="1:11" s="325" customFormat="1" ht="21.6" customHeight="1" x14ac:dyDescent="0.3">
      <c r="A26" s="504">
        <v>4</v>
      </c>
      <c r="B26" s="505" t="s">
        <v>382</v>
      </c>
      <c r="C26" s="468" t="s">
        <v>305</v>
      </c>
      <c r="D26" s="506">
        <f>SUM(D27:D60)</f>
        <v>0</v>
      </c>
      <c r="E26" s="497" t="s">
        <v>305</v>
      </c>
      <c r="F26" s="506">
        <f>SUM(F28:F79)</f>
        <v>48532.439999999995</v>
      </c>
      <c r="G26" s="309"/>
      <c r="H26" s="310"/>
      <c r="I26" s="310"/>
      <c r="J26" s="310"/>
      <c r="K26" s="1050"/>
    </row>
    <row r="27" spans="1:11" x14ac:dyDescent="0.3">
      <c r="A27" s="333"/>
      <c r="B27" s="327" t="s">
        <v>199</v>
      </c>
      <c r="C27" s="328"/>
      <c r="D27" s="308"/>
      <c r="E27" s="495"/>
      <c r="F27" s="308"/>
      <c r="G27" s="418"/>
      <c r="H27" s="310"/>
      <c r="I27" s="310"/>
      <c r="J27" s="310"/>
    </row>
    <row r="28" spans="1:11" hidden="1" x14ac:dyDescent="0.3">
      <c r="A28" s="334"/>
      <c r="B28" s="46" t="s">
        <v>488</v>
      </c>
      <c r="C28" s="328"/>
      <c r="D28" s="308"/>
      <c r="E28" s="495"/>
      <c r="F28" s="308"/>
      <c r="G28" s="418"/>
      <c r="H28" s="310"/>
      <c r="I28" s="310">
        <f t="shared" ref="I28:I34" si="1">F28-H28</f>
        <v>0</v>
      </c>
      <c r="J28" s="310">
        <f t="shared" si="0"/>
        <v>0</v>
      </c>
    </row>
    <row r="29" spans="1:11" hidden="1" x14ac:dyDescent="0.3">
      <c r="A29" s="334"/>
      <c r="B29" s="46" t="s">
        <v>489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1" ht="75" hidden="1" x14ac:dyDescent="0.3">
      <c r="A30" s="334"/>
      <c r="B30" s="46" t="s">
        <v>607</v>
      </c>
      <c r="C30" s="328"/>
      <c r="D30" s="308"/>
      <c r="E30" s="495"/>
      <c r="F30" s="308"/>
      <c r="G30" s="309"/>
      <c r="H30" s="310"/>
      <c r="I30" s="310">
        <f t="shared" si="1"/>
        <v>0</v>
      </c>
      <c r="J30" s="310">
        <f t="shared" si="0"/>
        <v>0</v>
      </c>
    </row>
    <row r="31" spans="1:11" ht="39" customHeight="1" x14ac:dyDescent="0.3">
      <c r="A31" s="334"/>
      <c r="B31" s="46" t="s">
        <v>608</v>
      </c>
      <c r="C31" s="328"/>
      <c r="D31" s="308"/>
      <c r="E31" s="495"/>
      <c r="F31" s="308">
        <v>4500</v>
      </c>
      <c r="G31" s="955">
        <v>4500</v>
      </c>
      <c r="H31" s="310">
        <v>4500</v>
      </c>
      <c r="I31" s="310">
        <f t="shared" si="1"/>
        <v>0</v>
      </c>
      <c r="J31" s="310">
        <f t="shared" si="0"/>
        <v>0</v>
      </c>
      <c r="K31" s="1051">
        <v>4500</v>
      </c>
    </row>
    <row r="32" spans="1:11" ht="37.5" hidden="1" x14ac:dyDescent="0.3">
      <c r="A32" s="334"/>
      <c r="B32" s="46" t="s">
        <v>609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1" hidden="1" x14ac:dyDescent="0.3">
      <c r="A33" s="334"/>
      <c r="B33" s="46" t="s">
        <v>610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1" ht="37.5" hidden="1" x14ac:dyDescent="0.3">
      <c r="A34" s="334"/>
      <c r="B34" s="46" t="s">
        <v>611</v>
      </c>
      <c r="C34" s="328"/>
      <c r="D34" s="308"/>
      <c r="E34" s="495"/>
      <c r="F34" s="308"/>
      <c r="G34" s="309"/>
      <c r="H34" s="310"/>
      <c r="I34" s="310">
        <f t="shared" si="1"/>
        <v>0</v>
      </c>
      <c r="J34" s="310">
        <f t="shared" si="0"/>
        <v>0</v>
      </c>
    </row>
    <row r="35" spans="1:11" hidden="1" x14ac:dyDescent="0.3">
      <c r="A35" s="334"/>
      <c r="B35" s="46" t="s">
        <v>612</v>
      </c>
      <c r="C35" s="328"/>
      <c r="D35" s="308"/>
      <c r="E35" s="495"/>
      <c r="F35" s="308"/>
      <c r="G35" s="309"/>
      <c r="H35" s="310"/>
      <c r="I35" s="310"/>
      <c r="J35" s="310"/>
    </row>
    <row r="36" spans="1:11" hidden="1" x14ac:dyDescent="0.3">
      <c r="A36" s="334"/>
      <c r="B36" s="46" t="s">
        <v>613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1" hidden="1" x14ac:dyDescent="0.3">
      <c r="A37" s="334"/>
      <c r="B37" s="46" t="s">
        <v>614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1" ht="37.5" hidden="1" x14ac:dyDescent="0.3">
      <c r="A38" s="334"/>
      <c r="B38" s="46" t="s">
        <v>615</v>
      </c>
      <c r="C38" s="328"/>
      <c r="D38" s="308"/>
      <c r="E38" s="495"/>
      <c r="F38" s="308"/>
      <c r="G38" s="309"/>
      <c r="H38" s="310"/>
      <c r="I38" s="310">
        <f>F38-H38</f>
        <v>0</v>
      </c>
      <c r="J38" s="310">
        <f>F38-G38</f>
        <v>0</v>
      </c>
    </row>
    <row r="39" spans="1:11" hidden="1" x14ac:dyDescent="0.3">
      <c r="A39" s="334"/>
      <c r="B39" s="46" t="s">
        <v>616</v>
      </c>
      <c r="C39" s="328"/>
      <c r="D39" s="308"/>
      <c r="E39" s="495"/>
      <c r="F39" s="308"/>
      <c r="G39" s="309"/>
      <c r="H39" s="310"/>
      <c r="I39" s="310"/>
      <c r="J39" s="310"/>
    </row>
    <row r="40" spans="1:11" hidden="1" x14ac:dyDescent="0.3">
      <c r="A40" s="334"/>
      <c r="B40" s="46" t="s">
        <v>617</v>
      </c>
      <c r="C40" s="328"/>
      <c r="D40" s="308"/>
      <c r="E40" s="495"/>
      <c r="F40" s="308"/>
      <c r="G40" s="309"/>
      <c r="H40" s="310"/>
      <c r="I40" s="310">
        <f t="shared" ref="I40:I47" si="2">F40-H40</f>
        <v>0</v>
      </c>
      <c r="J40" s="310">
        <f t="shared" ref="J40:J47" si="3">F40-G40</f>
        <v>0</v>
      </c>
    </row>
    <row r="41" spans="1:11" hidden="1" x14ac:dyDescent="0.3">
      <c r="A41" s="334"/>
      <c r="B41" s="46" t="s">
        <v>618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1" ht="37.5" hidden="1" x14ac:dyDescent="0.3">
      <c r="A42" s="334"/>
      <c r="B42" s="46" t="s">
        <v>619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1" hidden="1" x14ac:dyDescent="0.3">
      <c r="A43" s="334"/>
      <c r="B43" s="46" t="s">
        <v>620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1" ht="37.5" hidden="1" x14ac:dyDescent="0.3">
      <c r="A44" s="334"/>
      <c r="B44" s="46" t="s">
        <v>621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1" ht="75" hidden="1" x14ac:dyDescent="0.3">
      <c r="A45" s="334"/>
      <c r="B45" s="46" t="s">
        <v>622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1" hidden="1" x14ac:dyDescent="0.3">
      <c r="A46" s="334"/>
      <c r="B46" s="46" t="s">
        <v>490</v>
      </c>
      <c r="C46" s="328"/>
      <c r="D46" s="308"/>
      <c r="E46" s="495"/>
      <c r="F46" s="308"/>
      <c r="G46" s="309"/>
      <c r="H46" s="310"/>
      <c r="I46" s="310">
        <f t="shared" si="2"/>
        <v>0</v>
      </c>
      <c r="J46" s="310">
        <f t="shared" si="3"/>
        <v>0</v>
      </c>
    </row>
    <row r="47" spans="1:11" ht="39.75" customHeight="1" x14ac:dyDescent="0.3">
      <c r="A47" s="334"/>
      <c r="B47" s="46" t="s">
        <v>491</v>
      </c>
      <c r="C47" s="328"/>
      <c r="D47" s="308"/>
      <c r="E47" s="495"/>
      <c r="F47" s="369">
        <f>2074.64+104.66</f>
        <v>2179.2999999999997</v>
      </c>
      <c r="G47" s="309">
        <v>2179.3000000000002</v>
      </c>
      <c r="H47" s="310">
        <v>2179.3000000000002</v>
      </c>
      <c r="I47" s="310">
        <f t="shared" si="2"/>
        <v>0</v>
      </c>
      <c r="J47" s="310">
        <f t="shared" si="3"/>
        <v>0</v>
      </c>
      <c r="K47" s="1051">
        <v>2179.3000000000002</v>
      </c>
    </row>
    <row r="48" spans="1:11" ht="39.75" hidden="1" customHeight="1" x14ac:dyDescent="0.3">
      <c r="A48" s="334"/>
      <c r="B48" s="46" t="s">
        <v>492</v>
      </c>
      <c r="C48" s="328"/>
      <c r="D48" s="308"/>
      <c r="E48" s="495"/>
      <c r="F48" s="308"/>
      <c r="G48" s="309"/>
      <c r="H48" s="310"/>
      <c r="I48" s="310"/>
      <c r="J48" s="310"/>
    </row>
    <row r="49" spans="1:12" ht="39.75" customHeight="1" x14ac:dyDescent="0.3">
      <c r="A49" s="334"/>
      <c r="B49" s="46" t="s">
        <v>541</v>
      </c>
      <c r="C49" s="328"/>
      <c r="D49" s="308"/>
      <c r="E49" s="495"/>
      <c r="F49" s="369">
        <v>4000</v>
      </c>
      <c r="G49" s="309">
        <v>4000</v>
      </c>
      <c r="H49" s="310">
        <v>4000</v>
      </c>
      <c r="I49" s="310">
        <f>F49-H49</f>
        <v>0</v>
      </c>
      <c r="J49" s="310">
        <f>F49-G49</f>
        <v>0</v>
      </c>
      <c r="K49" s="1051">
        <v>4000</v>
      </c>
    </row>
    <row r="50" spans="1:12" ht="21.75" customHeight="1" x14ac:dyDescent="0.3">
      <c r="A50" s="334"/>
      <c r="B50" s="46" t="s">
        <v>623</v>
      </c>
      <c r="C50" s="328"/>
      <c r="D50" s="308"/>
      <c r="E50" s="495"/>
      <c r="F50" s="369">
        <f>3000-3000</f>
        <v>0</v>
      </c>
      <c r="G50" s="309"/>
      <c r="H50" s="310"/>
      <c r="I50" s="310">
        <f>F50-H50</f>
        <v>0</v>
      </c>
      <c r="J50" s="310">
        <f>F50-G50</f>
        <v>0</v>
      </c>
      <c r="K50" s="1051"/>
    </row>
    <row r="51" spans="1:12" ht="21.75" hidden="1" customHeight="1" x14ac:dyDescent="0.3">
      <c r="A51" s="334"/>
      <c r="B51" s="46" t="s">
        <v>539</v>
      </c>
      <c r="C51" s="328"/>
      <c r="D51" s="308"/>
      <c r="E51" s="495"/>
      <c r="F51" s="308"/>
      <c r="G51" s="309"/>
      <c r="H51" s="310"/>
      <c r="I51" s="310">
        <f>F51-H51</f>
        <v>0</v>
      </c>
      <c r="J51" s="310">
        <f>F51-G51</f>
        <v>0</v>
      </c>
      <c r="K51" s="1051"/>
    </row>
    <row r="52" spans="1:12" ht="21.75" customHeight="1" x14ac:dyDescent="0.3">
      <c r="A52" s="334"/>
      <c r="B52" s="46" t="s">
        <v>624</v>
      </c>
      <c r="C52" s="328"/>
      <c r="D52" s="308"/>
      <c r="E52" s="495"/>
      <c r="F52" s="308">
        <v>3000</v>
      </c>
      <c r="G52" s="309">
        <v>3000</v>
      </c>
      <c r="H52" s="310">
        <v>3000</v>
      </c>
      <c r="I52" s="310">
        <f>F52-H52</f>
        <v>0</v>
      </c>
      <c r="J52" s="310">
        <f>F52-G52</f>
        <v>0</v>
      </c>
      <c r="K52" s="1051">
        <v>3000</v>
      </c>
    </row>
    <row r="53" spans="1:12" ht="21.75" hidden="1" customHeight="1" x14ac:dyDescent="0.3">
      <c r="A53" s="334"/>
      <c r="B53" s="46" t="s">
        <v>625</v>
      </c>
      <c r="C53" s="328"/>
      <c r="D53" s="308"/>
      <c r="E53" s="495"/>
      <c r="F53" s="308"/>
      <c r="G53" s="309"/>
      <c r="H53" s="310"/>
      <c r="I53" s="310"/>
      <c r="J53" s="310"/>
    </row>
    <row r="54" spans="1:12" ht="21.75" hidden="1" customHeight="1" x14ac:dyDescent="0.3">
      <c r="A54" s="334"/>
      <c r="B54" s="46" t="s">
        <v>626</v>
      </c>
      <c r="C54" s="328"/>
      <c r="D54" s="308"/>
      <c r="E54" s="495"/>
      <c r="F54" s="308"/>
      <c r="G54" s="309"/>
      <c r="H54" s="310"/>
      <c r="I54" s="310">
        <f t="shared" ref="I54:I60" si="4">F54-H54</f>
        <v>0</v>
      </c>
      <c r="J54" s="310">
        <f t="shared" ref="J54:J70" si="5">F54-G54</f>
        <v>0</v>
      </c>
    </row>
    <row r="55" spans="1:12" ht="21.75" hidden="1" customHeight="1" x14ac:dyDescent="0.3">
      <c r="A55" s="334"/>
      <c r="B55" s="46" t="s">
        <v>540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ht="21.75" hidden="1" customHeight="1" x14ac:dyDescent="0.3">
      <c r="A56" s="334"/>
      <c r="B56" s="46" t="s">
        <v>627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21.75" hidden="1" customHeight="1" x14ac:dyDescent="0.3">
      <c r="A57" s="334"/>
      <c r="B57" s="46" t="s">
        <v>628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21.75" hidden="1" customHeight="1" x14ac:dyDescent="0.3">
      <c r="A58" s="334"/>
      <c r="B58" s="46" t="s">
        <v>629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ht="21.75" hidden="1" customHeight="1" x14ac:dyDescent="0.3">
      <c r="A59" s="334"/>
      <c r="B59" s="46" t="s">
        <v>630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</row>
    <row r="60" spans="1:12" ht="21.75" hidden="1" customHeight="1" x14ac:dyDescent="0.3">
      <c r="A60" s="334"/>
      <c r="B60" s="46" t="s">
        <v>631</v>
      </c>
      <c r="C60" s="328"/>
      <c r="D60" s="308"/>
      <c r="E60" s="495"/>
      <c r="F60" s="308"/>
      <c r="G60" s="309"/>
      <c r="H60" s="310"/>
      <c r="I60" s="310">
        <f t="shared" si="4"/>
        <v>0</v>
      </c>
      <c r="J60" s="310">
        <f t="shared" si="5"/>
        <v>0</v>
      </c>
      <c r="L60" s="157"/>
    </row>
    <row r="61" spans="1:12" ht="21.75" customHeight="1" x14ac:dyDescent="0.3">
      <c r="A61" s="334"/>
      <c r="B61" s="46" t="s">
        <v>632</v>
      </c>
      <c r="C61" s="328"/>
      <c r="D61" s="308"/>
      <c r="E61" s="495"/>
      <c r="F61" s="308">
        <v>4601.3999999999996</v>
      </c>
      <c r="G61" s="309">
        <v>4601.3999999999996</v>
      </c>
      <c r="H61" s="310">
        <v>4601.3999999999996</v>
      </c>
      <c r="I61" s="310">
        <f>F61-H61</f>
        <v>0</v>
      </c>
      <c r="J61" s="310">
        <f t="shared" si="5"/>
        <v>0</v>
      </c>
      <c r="K61" s="1051">
        <v>4601.3999999999996</v>
      </c>
    </row>
    <row r="62" spans="1:12" hidden="1" x14ac:dyDescent="0.3">
      <c r="A62" s="334"/>
      <c r="B62" s="46" t="s">
        <v>633</v>
      </c>
      <c r="C62" s="328"/>
      <c r="D62" s="308"/>
      <c r="E62" s="495"/>
      <c r="F62" s="308"/>
      <c r="G62" s="309"/>
      <c r="H62" s="310"/>
      <c r="I62" s="310">
        <f>F62-H62</f>
        <v>0</v>
      </c>
      <c r="J62" s="310">
        <f t="shared" si="5"/>
        <v>0</v>
      </c>
    </row>
    <row r="63" spans="1:12" hidden="1" x14ac:dyDescent="0.3">
      <c r="A63" s="334"/>
      <c r="B63" s="46" t="s">
        <v>634</v>
      </c>
      <c r="C63" s="328"/>
      <c r="D63" s="308"/>
      <c r="E63" s="495"/>
      <c r="F63" s="308"/>
      <c r="G63" s="309"/>
      <c r="H63" s="310"/>
      <c r="I63" s="310">
        <f t="shared" ref="I63:I70" si="6">F63-H63</f>
        <v>0</v>
      </c>
      <c r="J63" s="310">
        <f t="shared" si="5"/>
        <v>0</v>
      </c>
    </row>
    <row r="64" spans="1:12" hidden="1" x14ac:dyDescent="0.3">
      <c r="A64" s="334"/>
      <c r="B64" s="46" t="s">
        <v>635</v>
      </c>
      <c r="C64" s="328"/>
      <c r="D64" s="308"/>
      <c r="E64" s="495"/>
      <c r="F64" s="308"/>
      <c r="G64" s="309"/>
      <c r="H64" s="310"/>
      <c r="I64" s="310">
        <f t="shared" si="6"/>
        <v>0</v>
      </c>
      <c r="J64" s="310">
        <f t="shared" si="5"/>
        <v>0</v>
      </c>
    </row>
    <row r="65" spans="1:11" hidden="1" x14ac:dyDescent="0.3">
      <c r="A65" s="334"/>
      <c r="B65" s="46" t="s">
        <v>636</v>
      </c>
      <c r="C65" s="328"/>
      <c r="D65" s="308"/>
      <c r="E65" s="495"/>
      <c r="F65" s="308"/>
      <c r="G65" s="309"/>
      <c r="H65" s="310"/>
      <c r="I65" s="310">
        <f t="shared" si="6"/>
        <v>0</v>
      </c>
      <c r="J65" s="310">
        <f t="shared" si="5"/>
        <v>0</v>
      </c>
    </row>
    <row r="66" spans="1:11" ht="56.25" x14ac:dyDescent="0.3">
      <c r="A66" s="334"/>
      <c r="B66" s="46" t="s">
        <v>905</v>
      </c>
      <c r="C66" s="328"/>
      <c r="D66" s="308"/>
      <c r="E66" s="495"/>
      <c r="F66" s="308">
        <f>10000-1400</f>
        <v>8600</v>
      </c>
      <c r="G66" s="309">
        <v>8600</v>
      </c>
      <c r="H66" s="310">
        <v>8600</v>
      </c>
      <c r="I66" s="310">
        <f t="shared" si="6"/>
        <v>0</v>
      </c>
      <c r="J66" s="310">
        <f t="shared" si="5"/>
        <v>0</v>
      </c>
      <c r="K66" s="1051">
        <v>8600</v>
      </c>
    </row>
    <row r="67" spans="1:11" ht="37.5" x14ac:dyDescent="0.3">
      <c r="A67" s="334"/>
      <c r="B67" s="46" t="s">
        <v>639</v>
      </c>
      <c r="C67" s="328"/>
      <c r="D67" s="308"/>
      <c r="E67" s="495"/>
      <c r="F67" s="308">
        <f>5880-2480</f>
        <v>3400</v>
      </c>
      <c r="G67" s="309">
        <v>3400</v>
      </c>
      <c r="H67" s="310">
        <v>3400</v>
      </c>
      <c r="I67" s="310">
        <f t="shared" si="6"/>
        <v>0</v>
      </c>
      <c r="J67" s="310">
        <f t="shared" si="5"/>
        <v>0</v>
      </c>
      <c r="K67" s="1051">
        <v>3400</v>
      </c>
    </row>
    <row r="68" spans="1:11" ht="37.5" x14ac:dyDescent="0.3">
      <c r="A68" s="334"/>
      <c r="B68" s="46" t="s">
        <v>640</v>
      </c>
      <c r="C68" s="328"/>
      <c r="D68" s="308"/>
      <c r="E68" s="495"/>
      <c r="F68" s="369">
        <f>14956.4-6350-104.66</f>
        <v>8501.74</v>
      </c>
      <c r="G68" s="309">
        <f>1052.4+4629.03</f>
        <v>5681.43</v>
      </c>
      <c r="H68" s="310">
        <f>1052.4+4629.03</f>
        <v>5681.43</v>
      </c>
      <c r="I68" s="310">
        <f t="shared" si="6"/>
        <v>2820.3099999999995</v>
      </c>
      <c r="J68" s="310">
        <f t="shared" si="5"/>
        <v>2820.3099999999995</v>
      </c>
      <c r="K68" s="1051">
        <v>5681.43</v>
      </c>
    </row>
    <row r="69" spans="1:11" hidden="1" x14ac:dyDescent="0.3">
      <c r="A69" s="334"/>
      <c r="B69" s="46" t="s">
        <v>641</v>
      </c>
      <c r="C69" s="328"/>
      <c r="D69" s="308"/>
      <c r="E69" s="495"/>
      <c r="F69" s="369"/>
      <c r="G69" s="309"/>
      <c r="H69" s="310"/>
      <c r="I69" s="310">
        <f t="shared" si="6"/>
        <v>0</v>
      </c>
      <c r="J69" s="310">
        <f t="shared" si="5"/>
        <v>0</v>
      </c>
    </row>
    <row r="70" spans="1:11" x14ac:dyDescent="0.3">
      <c r="A70" s="334"/>
      <c r="B70" s="46" t="s">
        <v>642</v>
      </c>
      <c r="C70" s="328"/>
      <c r="D70" s="308"/>
      <c r="E70" s="495"/>
      <c r="F70" s="369">
        <f>2000+1400+6350</f>
        <v>9750</v>
      </c>
      <c r="G70" s="309">
        <f>3400+6350</f>
        <v>9750</v>
      </c>
      <c r="H70" s="310">
        <f>3400+6350</f>
        <v>9750</v>
      </c>
      <c r="I70" s="310">
        <f t="shared" si="6"/>
        <v>0</v>
      </c>
      <c r="J70" s="310">
        <f t="shared" si="5"/>
        <v>0</v>
      </c>
      <c r="K70" s="1051">
        <v>3400</v>
      </c>
    </row>
    <row r="71" spans="1:11" hidden="1" x14ac:dyDescent="0.3">
      <c r="A71" s="334"/>
      <c r="B71" s="46" t="s">
        <v>643</v>
      </c>
      <c r="C71" s="328"/>
      <c r="D71" s="308"/>
      <c r="E71" s="495"/>
      <c r="F71" s="308"/>
      <c r="G71" s="309"/>
      <c r="H71" s="310"/>
      <c r="I71" s="310">
        <f t="shared" ref="I71:I77" si="7">F71-H71</f>
        <v>0</v>
      </c>
      <c r="J71" s="310">
        <f t="shared" ref="J71:J77" si="8">F71-G71</f>
        <v>0</v>
      </c>
    </row>
    <row r="72" spans="1:11" hidden="1" x14ac:dyDescent="0.3">
      <c r="A72" s="334"/>
      <c r="B72" s="327"/>
      <c r="C72" s="328"/>
      <c r="D72" s="308"/>
      <c r="E72" s="495"/>
      <c r="F72" s="308"/>
      <c r="G72" s="309"/>
      <c r="H72" s="310"/>
      <c r="I72" s="310">
        <f t="shared" si="7"/>
        <v>0</v>
      </c>
      <c r="J72" s="310">
        <f t="shared" si="8"/>
        <v>0</v>
      </c>
    </row>
    <row r="73" spans="1:11" hidden="1" x14ac:dyDescent="0.3">
      <c r="A73" s="334"/>
      <c r="B73" s="327"/>
      <c r="C73" s="328"/>
      <c r="D73" s="308"/>
      <c r="E73" s="495"/>
      <c r="F73" s="308"/>
      <c r="G73" s="309"/>
      <c r="H73" s="310"/>
      <c r="I73" s="310">
        <f t="shared" si="7"/>
        <v>0</v>
      </c>
      <c r="J73" s="310">
        <f t="shared" si="8"/>
        <v>0</v>
      </c>
    </row>
    <row r="74" spans="1:11" hidden="1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7"/>
        <v>0</v>
      </c>
      <c r="J74" s="310">
        <f t="shared" si="8"/>
        <v>0</v>
      </c>
    </row>
    <row r="75" spans="1:11" hidden="1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7"/>
        <v>0</v>
      </c>
      <c r="J75" s="310">
        <f t="shared" si="8"/>
        <v>0</v>
      </c>
    </row>
    <row r="76" spans="1:11" hidden="1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7"/>
        <v>0</v>
      </c>
      <c r="J76" s="310">
        <f t="shared" si="8"/>
        <v>0</v>
      </c>
    </row>
    <row r="77" spans="1:11" hidden="1" x14ac:dyDescent="0.3">
      <c r="A77" s="334"/>
      <c r="B77" s="327"/>
      <c r="C77" s="328"/>
      <c r="D77" s="308"/>
      <c r="E77" s="495"/>
      <c r="F77" s="308"/>
      <c r="G77" s="309"/>
      <c r="H77" s="310"/>
      <c r="I77" s="310">
        <f t="shared" si="7"/>
        <v>0</v>
      </c>
      <c r="J77" s="310">
        <f t="shared" si="8"/>
        <v>0</v>
      </c>
    </row>
    <row r="78" spans="1:11" hidden="1" x14ac:dyDescent="0.3">
      <c r="A78" s="334"/>
      <c r="B78" s="327"/>
      <c r="C78" s="328"/>
      <c r="D78" s="308"/>
      <c r="E78" s="495"/>
      <c r="F78" s="308"/>
      <c r="G78" s="309"/>
      <c r="H78" s="310"/>
      <c r="I78" s="310">
        <f>F72-H78</f>
        <v>0</v>
      </c>
      <c r="J78" s="310">
        <f>F72-G78</f>
        <v>0</v>
      </c>
    </row>
    <row r="79" spans="1:11" x14ac:dyDescent="0.3">
      <c r="A79" s="334"/>
      <c r="B79" s="327"/>
      <c r="C79" s="328"/>
      <c r="D79" s="308"/>
      <c r="E79" s="495"/>
      <c r="F79" s="308"/>
      <c r="G79" s="309"/>
      <c r="H79" s="310"/>
      <c r="I79" s="310"/>
      <c r="J79" s="310"/>
    </row>
    <row r="80" spans="1:11" ht="21" customHeight="1" x14ac:dyDescent="0.3">
      <c r="A80" s="504"/>
      <c r="B80" s="505" t="s">
        <v>295</v>
      </c>
      <c r="C80" s="468" t="s">
        <v>305</v>
      </c>
      <c r="D80" s="506">
        <f>D26+D22+D18+D13</f>
        <v>0</v>
      </c>
      <c r="E80" s="497" t="s">
        <v>305</v>
      </c>
      <c r="F80" s="506">
        <f>F13+F18+F22+F26</f>
        <v>75821.279999999999</v>
      </c>
      <c r="G80" s="313" t="s">
        <v>587</v>
      </c>
      <c r="H80" s="312">
        <f>SUM(H12:H79)</f>
        <v>66178.760000000009</v>
      </c>
      <c r="I80" s="312">
        <f>SUM(I12:I79)</f>
        <v>9642.5199999999986</v>
      </c>
      <c r="J80" s="312">
        <f>SUM(J12:J79)</f>
        <v>2820.3099999999995</v>
      </c>
    </row>
    <row r="81" spans="1:11" ht="21" hidden="1" customHeight="1" x14ac:dyDescent="0.3">
      <c r="A81" s="1268" t="s">
        <v>586</v>
      </c>
      <c r="B81" s="1268"/>
      <c r="C81" s="1268"/>
      <c r="D81" s="1268"/>
      <c r="E81" s="1268"/>
      <c r="F81" s="1268"/>
      <c r="G81" s="491"/>
      <c r="H81" s="492"/>
      <c r="I81" s="492"/>
      <c r="J81" s="492"/>
    </row>
    <row r="82" spans="1:11" s="325" customFormat="1" ht="21.6" hidden="1" customHeight="1" x14ac:dyDescent="0.3">
      <c r="A82" s="504">
        <v>1</v>
      </c>
      <c r="B82" s="505" t="s">
        <v>378</v>
      </c>
      <c r="C82" s="468" t="s">
        <v>305</v>
      </c>
      <c r="D82" s="506">
        <f>SUM(D83:D86)</f>
        <v>0</v>
      </c>
      <c r="E82" s="497" t="s">
        <v>305</v>
      </c>
      <c r="F82" s="506">
        <f>SUM(F83:F86)</f>
        <v>0</v>
      </c>
      <c r="G82" s="309"/>
      <c r="H82" s="310"/>
      <c r="I82" s="310"/>
      <c r="J82" s="310"/>
      <c r="K82" s="1050"/>
    </row>
    <row r="83" spans="1:11" hidden="1" x14ac:dyDescent="0.3">
      <c r="A83" s="326"/>
      <c r="B83" s="327" t="s">
        <v>379</v>
      </c>
      <c r="C83" s="328"/>
      <c r="D83" s="308"/>
      <c r="E83" s="495"/>
      <c r="F83" s="308"/>
      <c r="G83" s="309"/>
      <c r="H83" s="310"/>
      <c r="I83" s="310">
        <f>F83-H83</f>
        <v>0</v>
      </c>
      <c r="J83" s="310">
        <f>F83-G83</f>
        <v>0</v>
      </c>
    </row>
    <row r="84" spans="1:11" hidden="1" x14ac:dyDescent="0.3">
      <c r="A84" s="326"/>
      <c r="B84" s="321" t="s">
        <v>487</v>
      </c>
      <c r="C84" s="328"/>
      <c r="D84" s="308"/>
      <c r="E84" s="495"/>
      <c r="F84" s="308"/>
      <c r="G84" s="309"/>
      <c r="H84" s="310"/>
      <c r="I84" s="310">
        <f>F84-H84</f>
        <v>0</v>
      </c>
      <c r="J84" s="310">
        <f>F84-G84</f>
        <v>0</v>
      </c>
    </row>
    <row r="85" spans="1:11" hidden="1" x14ac:dyDescent="0.3">
      <c r="A85" s="326"/>
      <c r="B85" s="321" t="s">
        <v>875</v>
      </c>
      <c r="C85" s="328"/>
      <c r="D85" s="308"/>
      <c r="E85" s="495"/>
      <c r="F85" s="308"/>
      <c r="G85" s="804"/>
      <c r="H85" s="310"/>
      <c r="I85" s="310"/>
      <c r="J85" s="310">
        <f>F85-G85</f>
        <v>0</v>
      </c>
    </row>
    <row r="86" spans="1:11" hidden="1" x14ac:dyDescent="0.3">
      <c r="A86" s="326"/>
      <c r="B86" s="330"/>
      <c r="C86" s="328"/>
      <c r="D86" s="308"/>
      <c r="E86" s="495"/>
      <c r="F86" s="308"/>
      <c r="G86" s="418"/>
      <c r="H86" s="310"/>
      <c r="I86" s="310">
        <f>F86-H86</f>
        <v>0</v>
      </c>
      <c r="J86" s="310">
        <f>F86-G86</f>
        <v>0</v>
      </c>
    </row>
    <row r="87" spans="1:11" s="325" customFormat="1" ht="39.75" hidden="1" customHeight="1" x14ac:dyDescent="0.3">
      <c r="A87" s="504">
        <v>2</v>
      </c>
      <c r="B87" s="507" t="s">
        <v>380</v>
      </c>
      <c r="C87" s="468" t="s">
        <v>305</v>
      </c>
      <c r="D87" s="506">
        <f>SUM(D88:D90)</f>
        <v>0</v>
      </c>
      <c r="E87" s="497" t="s">
        <v>305</v>
      </c>
      <c r="F87" s="506">
        <f>SUM(F88:F90)</f>
        <v>0</v>
      </c>
      <c r="G87" s="309"/>
      <c r="H87" s="310"/>
      <c r="I87" s="310"/>
      <c r="J87" s="310"/>
      <c r="K87" s="1050"/>
    </row>
    <row r="88" spans="1:11" hidden="1" x14ac:dyDescent="0.3">
      <c r="A88" s="326"/>
      <c r="B88" s="327" t="s">
        <v>199</v>
      </c>
      <c r="C88" s="328"/>
      <c r="D88" s="308"/>
      <c r="E88" s="495"/>
      <c r="F88" s="308"/>
      <c r="G88" s="418"/>
      <c r="H88" s="310"/>
      <c r="I88" s="310">
        <f>F88-H88</f>
        <v>0</v>
      </c>
      <c r="J88" s="310">
        <f>F88-G88</f>
        <v>0</v>
      </c>
    </row>
    <row r="89" spans="1:11" hidden="1" x14ac:dyDescent="0.3">
      <c r="A89" s="326"/>
      <c r="B89" s="327"/>
      <c r="C89" s="328"/>
      <c r="D89" s="308"/>
      <c r="E89" s="495"/>
      <c r="F89" s="308"/>
      <c r="G89" s="309"/>
      <c r="H89" s="310"/>
      <c r="I89" s="310">
        <f>F89-H89</f>
        <v>0</v>
      </c>
      <c r="J89" s="310">
        <f>F89-G89</f>
        <v>0</v>
      </c>
    </row>
    <row r="90" spans="1:11" hidden="1" x14ac:dyDescent="0.3">
      <c r="A90" s="326"/>
      <c r="B90" s="327"/>
      <c r="C90" s="328"/>
      <c r="D90" s="308"/>
      <c r="E90" s="495"/>
      <c r="F90" s="308"/>
      <c r="G90" s="416"/>
      <c r="H90" s="310"/>
      <c r="I90" s="310">
        <f>F90-H90</f>
        <v>0</v>
      </c>
      <c r="J90" s="310">
        <f>F90-G90</f>
        <v>0</v>
      </c>
    </row>
    <row r="91" spans="1:11" s="325" customFormat="1" ht="21.6" hidden="1" customHeight="1" x14ac:dyDescent="0.3">
      <c r="A91" s="504">
        <v>3</v>
      </c>
      <c r="B91" s="505" t="s">
        <v>381</v>
      </c>
      <c r="C91" s="468" t="s">
        <v>305</v>
      </c>
      <c r="D91" s="506">
        <f>SUM(D92:D93)</f>
        <v>0</v>
      </c>
      <c r="E91" s="497" t="s">
        <v>305</v>
      </c>
      <c r="F91" s="506">
        <f>SUM(F92:F94)</f>
        <v>0</v>
      </c>
      <c r="G91" s="418"/>
      <c r="H91" s="310"/>
      <c r="I91" s="310"/>
      <c r="J91" s="310"/>
      <c r="K91" s="1050"/>
    </row>
    <row r="92" spans="1:11" hidden="1" x14ac:dyDescent="0.3">
      <c r="A92" s="326"/>
      <c r="B92" s="327" t="s">
        <v>199</v>
      </c>
      <c r="C92" s="328"/>
      <c r="D92" s="308"/>
      <c r="E92" s="495"/>
      <c r="F92" s="308"/>
      <c r="G92" s="309"/>
      <c r="H92" s="310"/>
      <c r="I92" s="310">
        <f>F92-H92</f>
        <v>0</v>
      </c>
      <c r="J92" s="310">
        <f>F92-G92</f>
        <v>0</v>
      </c>
    </row>
    <row r="93" spans="1:11" hidden="1" x14ac:dyDescent="0.3">
      <c r="A93" s="326"/>
      <c r="B93" s="331"/>
      <c r="C93" s="328"/>
      <c r="D93" s="308"/>
      <c r="E93" s="495"/>
      <c r="F93" s="308"/>
      <c r="G93" s="309"/>
      <c r="H93" s="310"/>
      <c r="I93" s="310">
        <f>F93-H93</f>
        <v>0</v>
      </c>
      <c r="J93" s="310">
        <f>F93-G93</f>
        <v>0</v>
      </c>
    </row>
    <row r="94" spans="1:11" hidden="1" x14ac:dyDescent="0.3">
      <c r="A94" s="326"/>
      <c r="B94" s="327"/>
      <c r="C94" s="328"/>
      <c r="D94" s="308"/>
      <c r="E94" s="495"/>
      <c r="F94" s="308"/>
      <c r="G94" s="418"/>
      <c r="H94" s="310"/>
      <c r="I94" s="310">
        <f>F94-H94</f>
        <v>0</v>
      </c>
      <c r="J94" s="310">
        <f>F94-G94</f>
        <v>0</v>
      </c>
    </row>
    <row r="95" spans="1:11" s="325" customFormat="1" ht="21.6" hidden="1" customHeight="1" x14ac:dyDescent="0.3">
      <c r="A95" s="504">
        <v>4</v>
      </c>
      <c r="B95" s="505" t="s">
        <v>382</v>
      </c>
      <c r="C95" s="468" t="s">
        <v>305</v>
      </c>
      <c r="D95" s="506">
        <f>SUM(D96:D129)</f>
        <v>0</v>
      </c>
      <c r="E95" s="497" t="s">
        <v>305</v>
      </c>
      <c r="F95" s="506">
        <f>SUM(F97:F148)</f>
        <v>0</v>
      </c>
      <c r="G95" s="309"/>
      <c r="H95" s="310"/>
      <c r="I95" s="310"/>
      <c r="J95" s="310"/>
      <c r="K95" s="1050"/>
    </row>
    <row r="96" spans="1:11" hidden="1" x14ac:dyDescent="0.3">
      <c r="A96" s="333"/>
      <c r="B96" s="327" t="s">
        <v>199</v>
      </c>
      <c r="C96" s="328"/>
      <c r="D96" s="308"/>
      <c r="E96" s="495"/>
      <c r="F96" s="308"/>
      <c r="G96" s="418"/>
      <c r="H96" s="310"/>
      <c r="I96" s="310">
        <f t="shared" ref="I96:I103" si="9">F96-H96</f>
        <v>0</v>
      </c>
      <c r="J96" s="310">
        <f t="shared" ref="J96:J103" si="10">F96-G96</f>
        <v>0</v>
      </c>
    </row>
    <row r="97" spans="1:10" hidden="1" x14ac:dyDescent="0.3">
      <c r="A97" s="334"/>
      <c r="B97" s="46" t="s">
        <v>488</v>
      </c>
      <c r="C97" s="328"/>
      <c r="D97" s="308"/>
      <c r="E97" s="495"/>
      <c r="F97" s="308"/>
      <c r="G97" s="418"/>
      <c r="H97" s="310"/>
      <c r="I97" s="310">
        <f t="shared" si="9"/>
        <v>0</v>
      </c>
      <c r="J97" s="310">
        <f t="shared" si="10"/>
        <v>0</v>
      </c>
    </row>
    <row r="98" spans="1:10" hidden="1" x14ac:dyDescent="0.3">
      <c r="A98" s="334"/>
      <c r="B98" s="46" t="s">
        <v>489</v>
      </c>
      <c r="C98" s="328"/>
      <c r="D98" s="308"/>
      <c r="E98" s="495"/>
      <c r="F98" s="308"/>
      <c r="G98" s="309"/>
      <c r="H98" s="310"/>
      <c r="I98" s="310">
        <f t="shared" si="9"/>
        <v>0</v>
      </c>
      <c r="J98" s="310">
        <f t="shared" si="10"/>
        <v>0</v>
      </c>
    </row>
    <row r="99" spans="1:10" ht="75" hidden="1" x14ac:dyDescent="0.3">
      <c r="A99" s="334"/>
      <c r="B99" s="46" t="s">
        <v>607</v>
      </c>
      <c r="C99" s="328"/>
      <c r="D99" s="308"/>
      <c r="E99" s="495"/>
      <c r="F99" s="308"/>
      <c r="G99" s="309"/>
      <c r="H99" s="310"/>
      <c r="I99" s="310">
        <f t="shared" si="9"/>
        <v>0</v>
      </c>
      <c r="J99" s="310">
        <f t="shared" si="10"/>
        <v>0</v>
      </c>
    </row>
    <row r="100" spans="1:10" ht="56.25" hidden="1" x14ac:dyDescent="0.3">
      <c r="A100" s="334"/>
      <c r="B100" s="46" t="s">
        <v>608</v>
      </c>
      <c r="C100" s="328"/>
      <c r="D100" s="308"/>
      <c r="E100" s="495"/>
      <c r="F100" s="308"/>
      <c r="G100" s="309"/>
      <c r="H100" s="310"/>
      <c r="I100" s="310">
        <f t="shared" si="9"/>
        <v>0</v>
      </c>
      <c r="J100" s="310">
        <f t="shared" si="10"/>
        <v>0</v>
      </c>
    </row>
    <row r="101" spans="1:10" ht="37.5" hidden="1" x14ac:dyDescent="0.3">
      <c r="A101" s="334"/>
      <c r="B101" s="46" t="s">
        <v>609</v>
      </c>
      <c r="C101" s="328"/>
      <c r="D101" s="308"/>
      <c r="E101" s="495"/>
      <c r="F101" s="308"/>
      <c r="G101" s="309"/>
      <c r="H101" s="310"/>
      <c r="I101" s="310">
        <f t="shared" si="9"/>
        <v>0</v>
      </c>
      <c r="J101" s="310">
        <f t="shared" si="10"/>
        <v>0</v>
      </c>
    </row>
    <row r="102" spans="1:10" hidden="1" x14ac:dyDescent="0.3">
      <c r="A102" s="334"/>
      <c r="B102" s="46" t="s">
        <v>610</v>
      </c>
      <c r="C102" s="328"/>
      <c r="D102" s="308"/>
      <c r="E102" s="495"/>
      <c r="F102" s="308"/>
      <c r="G102" s="309"/>
      <c r="H102" s="310"/>
      <c r="I102" s="310">
        <f t="shared" si="9"/>
        <v>0</v>
      </c>
      <c r="J102" s="310">
        <f t="shared" si="10"/>
        <v>0</v>
      </c>
    </row>
    <row r="103" spans="1:10" ht="37.5" hidden="1" x14ac:dyDescent="0.3">
      <c r="A103" s="334"/>
      <c r="B103" s="46" t="s">
        <v>611</v>
      </c>
      <c r="C103" s="328"/>
      <c r="D103" s="308"/>
      <c r="E103" s="495"/>
      <c r="F103" s="308"/>
      <c r="G103" s="309"/>
      <c r="H103" s="310"/>
      <c r="I103" s="310">
        <f t="shared" si="9"/>
        <v>0</v>
      </c>
      <c r="J103" s="310">
        <f t="shared" si="10"/>
        <v>0</v>
      </c>
    </row>
    <row r="104" spans="1:10" hidden="1" x14ac:dyDescent="0.3">
      <c r="A104" s="334"/>
      <c r="B104" s="46" t="s">
        <v>612</v>
      </c>
      <c r="C104" s="328"/>
      <c r="D104" s="308"/>
      <c r="E104" s="495"/>
      <c r="F104" s="308"/>
      <c r="G104" s="309"/>
      <c r="H104" s="310"/>
      <c r="I104" s="310"/>
      <c r="J104" s="310"/>
    </row>
    <row r="105" spans="1:10" hidden="1" x14ac:dyDescent="0.3">
      <c r="A105" s="334"/>
      <c r="B105" s="46" t="s">
        <v>613</v>
      </c>
      <c r="C105" s="328"/>
      <c r="D105" s="308"/>
      <c r="E105" s="495"/>
      <c r="F105" s="308"/>
      <c r="G105" s="309"/>
      <c r="H105" s="310"/>
      <c r="I105" s="310">
        <f>F105-H105</f>
        <v>0</v>
      </c>
      <c r="J105" s="310">
        <f>F105-G105</f>
        <v>0</v>
      </c>
    </row>
    <row r="106" spans="1:10" hidden="1" x14ac:dyDescent="0.3">
      <c r="A106" s="334"/>
      <c r="B106" s="46" t="s">
        <v>614</v>
      </c>
      <c r="C106" s="328"/>
      <c r="D106" s="308"/>
      <c r="E106" s="495"/>
      <c r="F106" s="308"/>
      <c r="G106" s="309"/>
      <c r="H106" s="310"/>
      <c r="I106" s="310">
        <f>F106-H106</f>
        <v>0</v>
      </c>
      <c r="J106" s="310">
        <f>F106-G106</f>
        <v>0</v>
      </c>
    </row>
    <row r="107" spans="1:10" ht="37.5" hidden="1" x14ac:dyDescent="0.3">
      <c r="A107" s="334"/>
      <c r="B107" s="46" t="s">
        <v>615</v>
      </c>
      <c r="C107" s="328"/>
      <c r="D107" s="308"/>
      <c r="E107" s="495"/>
      <c r="F107" s="308"/>
      <c r="G107" s="309"/>
      <c r="H107" s="310"/>
      <c r="I107" s="310">
        <f>F107-H107</f>
        <v>0</v>
      </c>
      <c r="J107" s="310">
        <f>F107-G107</f>
        <v>0</v>
      </c>
    </row>
    <row r="108" spans="1:10" hidden="1" x14ac:dyDescent="0.3">
      <c r="A108" s="334"/>
      <c r="B108" s="46" t="s">
        <v>616</v>
      </c>
      <c r="C108" s="328"/>
      <c r="D108" s="308"/>
      <c r="E108" s="495"/>
      <c r="F108" s="308"/>
      <c r="G108" s="309"/>
      <c r="H108" s="310"/>
      <c r="I108" s="310"/>
      <c r="J108" s="310"/>
    </row>
    <row r="109" spans="1:10" hidden="1" x14ac:dyDescent="0.3">
      <c r="A109" s="334"/>
      <c r="B109" s="46" t="s">
        <v>617</v>
      </c>
      <c r="C109" s="328"/>
      <c r="D109" s="308"/>
      <c r="E109" s="495"/>
      <c r="F109" s="308"/>
      <c r="G109" s="309"/>
      <c r="H109" s="310"/>
      <c r="I109" s="310">
        <f t="shared" ref="I109:I116" si="11">F109-H109</f>
        <v>0</v>
      </c>
      <c r="J109" s="310">
        <f t="shared" ref="J109:J116" si="12">F109-G109</f>
        <v>0</v>
      </c>
    </row>
    <row r="110" spans="1:10" hidden="1" x14ac:dyDescent="0.3">
      <c r="A110" s="334"/>
      <c r="B110" s="46" t="s">
        <v>618</v>
      </c>
      <c r="C110" s="328"/>
      <c r="D110" s="308"/>
      <c r="E110" s="495"/>
      <c r="F110" s="308"/>
      <c r="G110" s="309"/>
      <c r="H110" s="310"/>
      <c r="I110" s="310">
        <f t="shared" si="11"/>
        <v>0</v>
      </c>
      <c r="J110" s="310">
        <f t="shared" si="12"/>
        <v>0</v>
      </c>
    </row>
    <row r="111" spans="1:10" ht="37.5" hidden="1" x14ac:dyDescent="0.3">
      <c r="A111" s="334"/>
      <c r="B111" s="46" t="s">
        <v>619</v>
      </c>
      <c r="C111" s="328"/>
      <c r="D111" s="308"/>
      <c r="E111" s="495"/>
      <c r="F111" s="308"/>
      <c r="G111" s="309"/>
      <c r="H111" s="310"/>
      <c r="I111" s="310">
        <f t="shared" si="11"/>
        <v>0</v>
      </c>
      <c r="J111" s="310">
        <f t="shared" si="12"/>
        <v>0</v>
      </c>
    </row>
    <row r="112" spans="1:10" hidden="1" x14ac:dyDescent="0.3">
      <c r="A112" s="334"/>
      <c r="B112" s="46" t="s">
        <v>620</v>
      </c>
      <c r="C112" s="328"/>
      <c r="D112" s="308"/>
      <c r="E112" s="495"/>
      <c r="F112" s="308"/>
      <c r="G112" s="309"/>
      <c r="H112" s="310"/>
      <c r="I112" s="310">
        <f t="shared" si="11"/>
        <v>0</v>
      </c>
      <c r="J112" s="310">
        <f t="shared" si="12"/>
        <v>0</v>
      </c>
    </row>
    <row r="113" spans="1:10" ht="37.5" hidden="1" x14ac:dyDescent="0.3">
      <c r="A113" s="334"/>
      <c r="B113" s="46" t="s">
        <v>621</v>
      </c>
      <c r="C113" s="328"/>
      <c r="D113" s="308"/>
      <c r="E113" s="495"/>
      <c r="F113" s="308"/>
      <c r="G113" s="309"/>
      <c r="H113" s="310"/>
      <c r="I113" s="310">
        <f t="shared" si="11"/>
        <v>0</v>
      </c>
      <c r="J113" s="310">
        <f t="shared" si="12"/>
        <v>0</v>
      </c>
    </row>
    <row r="114" spans="1:10" ht="75" hidden="1" x14ac:dyDescent="0.3">
      <c r="A114" s="334"/>
      <c r="B114" s="46" t="s">
        <v>622</v>
      </c>
      <c r="C114" s="328"/>
      <c r="D114" s="308"/>
      <c r="E114" s="495"/>
      <c r="F114" s="308"/>
      <c r="G114" s="309"/>
      <c r="H114" s="310"/>
      <c r="I114" s="310">
        <f t="shared" si="11"/>
        <v>0</v>
      </c>
      <c r="J114" s="310">
        <f t="shared" si="12"/>
        <v>0</v>
      </c>
    </row>
    <row r="115" spans="1:10" hidden="1" x14ac:dyDescent="0.3">
      <c r="A115" s="334"/>
      <c r="B115" s="46" t="s">
        <v>490</v>
      </c>
      <c r="C115" s="328"/>
      <c r="D115" s="308"/>
      <c r="E115" s="495"/>
      <c r="F115" s="308"/>
      <c r="G115" s="309"/>
      <c r="H115" s="310"/>
      <c r="I115" s="310">
        <f t="shared" si="11"/>
        <v>0</v>
      </c>
      <c r="J115" s="310">
        <f t="shared" si="12"/>
        <v>0</v>
      </c>
    </row>
    <row r="116" spans="1:10" ht="37.5" hidden="1" x14ac:dyDescent="0.3">
      <c r="A116" s="334"/>
      <c r="B116" s="46" t="s">
        <v>491</v>
      </c>
      <c r="C116" s="328"/>
      <c r="D116" s="308"/>
      <c r="E116" s="495"/>
      <c r="F116" s="308"/>
      <c r="G116" s="309"/>
      <c r="H116" s="310"/>
      <c r="I116" s="310">
        <f t="shared" si="11"/>
        <v>0</v>
      </c>
      <c r="J116" s="310">
        <f t="shared" si="12"/>
        <v>0</v>
      </c>
    </row>
    <row r="117" spans="1:10" ht="37.5" hidden="1" x14ac:dyDescent="0.3">
      <c r="A117" s="334"/>
      <c r="B117" s="46" t="s">
        <v>492</v>
      </c>
      <c r="C117" s="328"/>
      <c r="D117" s="308"/>
      <c r="E117" s="495"/>
      <c r="F117" s="308"/>
      <c r="G117" s="309"/>
      <c r="H117" s="310"/>
      <c r="I117" s="310"/>
      <c r="J117" s="310"/>
    </row>
    <row r="118" spans="1:10" ht="37.5" hidden="1" x14ac:dyDescent="0.3">
      <c r="A118" s="334"/>
      <c r="B118" s="46" t="s">
        <v>541</v>
      </c>
      <c r="C118" s="328"/>
      <c r="D118" s="308"/>
      <c r="E118" s="495"/>
      <c r="F118" s="308"/>
      <c r="G118" s="309"/>
      <c r="H118" s="310"/>
      <c r="I118" s="310">
        <f>F118-H118</f>
        <v>0</v>
      </c>
      <c r="J118" s="310">
        <f>F118-G118</f>
        <v>0</v>
      </c>
    </row>
    <row r="119" spans="1:10" hidden="1" x14ac:dyDescent="0.3">
      <c r="A119" s="334"/>
      <c r="B119" s="46" t="s">
        <v>623</v>
      </c>
      <c r="C119" s="328"/>
      <c r="D119" s="308"/>
      <c r="E119" s="495"/>
      <c r="F119" s="308"/>
      <c r="G119" s="309"/>
      <c r="H119" s="310"/>
      <c r="I119" s="310">
        <f>F119-H119</f>
        <v>0</v>
      </c>
      <c r="J119" s="310">
        <f>F119-G119</f>
        <v>0</v>
      </c>
    </row>
    <row r="120" spans="1:10" hidden="1" x14ac:dyDescent="0.3">
      <c r="A120" s="334"/>
      <c r="B120" s="46" t="s">
        <v>539</v>
      </c>
      <c r="C120" s="328"/>
      <c r="D120" s="308"/>
      <c r="E120" s="495"/>
      <c r="F120" s="308"/>
      <c r="G120" s="309"/>
      <c r="H120" s="310"/>
      <c r="I120" s="310">
        <f>F120-H120</f>
        <v>0</v>
      </c>
      <c r="J120" s="310">
        <f>F120-G120</f>
        <v>0</v>
      </c>
    </row>
    <row r="121" spans="1:10" hidden="1" x14ac:dyDescent="0.3">
      <c r="A121" s="334"/>
      <c r="B121" s="46" t="s">
        <v>624</v>
      </c>
      <c r="C121" s="328"/>
      <c r="D121" s="308"/>
      <c r="E121" s="495"/>
      <c r="F121" s="308"/>
      <c r="G121" s="309"/>
      <c r="H121" s="310"/>
      <c r="I121" s="310">
        <f>F121-H121</f>
        <v>0</v>
      </c>
      <c r="J121" s="310">
        <f>F121-G121</f>
        <v>0</v>
      </c>
    </row>
    <row r="122" spans="1:10" ht="37.5" hidden="1" x14ac:dyDescent="0.3">
      <c r="A122" s="334"/>
      <c r="B122" s="46" t="s">
        <v>625</v>
      </c>
      <c r="C122" s="328"/>
      <c r="D122" s="308"/>
      <c r="E122" s="495"/>
      <c r="F122" s="308"/>
      <c r="G122" s="309"/>
      <c r="H122" s="310"/>
      <c r="I122" s="310"/>
      <c r="J122" s="310"/>
    </row>
    <row r="123" spans="1:10" ht="37.5" hidden="1" x14ac:dyDescent="0.3">
      <c r="A123" s="334"/>
      <c r="B123" s="46" t="s">
        <v>626</v>
      </c>
      <c r="C123" s="328"/>
      <c r="D123" s="308"/>
      <c r="E123" s="495"/>
      <c r="F123" s="308"/>
      <c r="G123" s="309"/>
      <c r="H123" s="310"/>
      <c r="I123" s="310">
        <f t="shared" ref="I123:I129" si="13">F123-H123</f>
        <v>0</v>
      </c>
      <c r="J123" s="310">
        <f t="shared" ref="J123:J146" si="14">F123-G123</f>
        <v>0</v>
      </c>
    </row>
    <row r="124" spans="1:10" hidden="1" x14ac:dyDescent="0.3">
      <c r="A124" s="334"/>
      <c r="B124" s="46" t="s">
        <v>540</v>
      </c>
      <c r="C124" s="328"/>
      <c r="D124" s="308"/>
      <c r="E124" s="495"/>
      <c r="F124" s="308"/>
      <c r="G124" s="309"/>
      <c r="H124" s="310"/>
      <c r="I124" s="310">
        <f t="shared" si="13"/>
        <v>0</v>
      </c>
      <c r="J124" s="310">
        <f t="shared" si="14"/>
        <v>0</v>
      </c>
    </row>
    <row r="125" spans="1:10" ht="37.5" hidden="1" x14ac:dyDescent="0.3">
      <c r="A125" s="334"/>
      <c r="B125" s="46" t="s">
        <v>627</v>
      </c>
      <c r="C125" s="328"/>
      <c r="D125" s="308"/>
      <c r="E125" s="495"/>
      <c r="F125" s="308"/>
      <c r="G125" s="309"/>
      <c r="H125" s="310"/>
      <c r="I125" s="310">
        <f t="shared" si="13"/>
        <v>0</v>
      </c>
      <c r="J125" s="310">
        <f t="shared" si="14"/>
        <v>0</v>
      </c>
    </row>
    <row r="126" spans="1:10" hidden="1" x14ac:dyDescent="0.3">
      <c r="A126" s="334"/>
      <c r="B126" s="46" t="s">
        <v>628</v>
      </c>
      <c r="C126" s="328"/>
      <c r="D126" s="308"/>
      <c r="E126" s="495"/>
      <c r="F126" s="308"/>
      <c r="G126" s="309"/>
      <c r="H126" s="310"/>
      <c r="I126" s="310">
        <f t="shared" si="13"/>
        <v>0</v>
      </c>
      <c r="J126" s="310">
        <f t="shared" si="14"/>
        <v>0</v>
      </c>
    </row>
    <row r="127" spans="1:10" ht="40.5" hidden="1" customHeight="1" x14ac:dyDescent="0.3">
      <c r="A127" s="334"/>
      <c r="B127" s="46" t="s">
        <v>629</v>
      </c>
      <c r="C127" s="328"/>
      <c r="D127" s="308"/>
      <c r="E127" s="495"/>
      <c r="F127" s="308"/>
      <c r="G127" s="309"/>
      <c r="H127" s="310"/>
      <c r="I127" s="310">
        <f t="shared" si="13"/>
        <v>0</v>
      </c>
      <c r="J127" s="310">
        <f t="shared" si="14"/>
        <v>0</v>
      </c>
    </row>
    <row r="128" spans="1:10" ht="37.5" hidden="1" x14ac:dyDescent="0.3">
      <c r="A128" s="334"/>
      <c r="B128" s="46" t="s">
        <v>630</v>
      </c>
      <c r="C128" s="328"/>
      <c r="D128" s="308"/>
      <c r="E128" s="495"/>
      <c r="F128" s="308"/>
      <c r="G128" s="309"/>
      <c r="H128" s="310"/>
      <c r="I128" s="310">
        <f t="shared" si="13"/>
        <v>0</v>
      </c>
      <c r="J128" s="310">
        <f t="shared" si="14"/>
        <v>0</v>
      </c>
    </row>
    <row r="129" spans="1:12" hidden="1" x14ac:dyDescent="0.3">
      <c r="A129" s="334"/>
      <c r="B129" s="46" t="s">
        <v>631</v>
      </c>
      <c r="C129" s="328"/>
      <c r="D129" s="308"/>
      <c r="E129" s="495"/>
      <c r="F129" s="308"/>
      <c r="G129" s="309"/>
      <c r="H129" s="310"/>
      <c r="I129" s="310">
        <f t="shared" si="13"/>
        <v>0</v>
      </c>
      <c r="J129" s="310">
        <f t="shared" si="14"/>
        <v>0</v>
      </c>
      <c r="L129" s="157"/>
    </row>
    <row r="130" spans="1:12" hidden="1" x14ac:dyDescent="0.3">
      <c r="A130" s="334"/>
      <c r="B130" s="46" t="s">
        <v>632</v>
      </c>
      <c r="C130" s="328"/>
      <c r="D130" s="308"/>
      <c r="E130" s="495"/>
      <c r="F130" s="308"/>
      <c r="G130" s="309"/>
      <c r="H130" s="310"/>
      <c r="I130" s="310">
        <f>F130-H130</f>
        <v>0</v>
      </c>
      <c r="J130" s="310">
        <f t="shared" si="14"/>
        <v>0</v>
      </c>
    </row>
    <row r="131" spans="1:12" hidden="1" x14ac:dyDescent="0.3">
      <c r="A131" s="334"/>
      <c r="B131" s="46" t="s">
        <v>633</v>
      </c>
      <c r="C131" s="328"/>
      <c r="D131" s="308"/>
      <c r="E131" s="495"/>
      <c r="F131" s="308"/>
      <c r="G131" s="309"/>
      <c r="H131" s="310"/>
      <c r="I131" s="310">
        <f>F131-H131</f>
        <v>0</v>
      </c>
      <c r="J131" s="310">
        <f t="shared" si="14"/>
        <v>0</v>
      </c>
    </row>
    <row r="132" spans="1:12" hidden="1" x14ac:dyDescent="0.3">
      <c r="A132" s="334"/>
      <c r="B132" s="46" t="s">
        <v>634</v>
      </c>
      <c r="C132" s="328"/>
      <c r="D132" s="308"/>
      <c r="E132" s="495"/>
      <c r="F132" s="308"/>
      <c r="G132" s="309"/>
      <c r="H132" s="310"/>
      <c r="I132" s="310">
        <f t="shared" ref="I132:I139" si="15">F132-H132</f>
        <v>0</v>
      </c>
      <c r="J132" s="310">
        <f t="shared" si="14"/>
        <v>0</v>
      </c>
    </row>
    <row r="133" spans="1:12" hidden="1" x14ac:dyDescent="0.3">
      <c r="A133" s="334"/>
      <c r="B133" s="46" t="s">
        <v>635</v>
      </c>
      <c r="C133" s="328"/>
      <c r="D133" s="308"/>
      <c r="E133" s="495"/>
      <c r="F133" s="308"/>
      <c r="G133" s="309"/>
      <c r="H133" s="310"/>
      <c r="I133" s="310">
        <f t="shared" si="15"/>
        <v>0</v>
      </c>
      <c r="J133" s="310">
        <f t="shared" si="14"/>
        <v>0</v>
      </c>
    </row>
    <row r="134" spans="1:12" hidden="1" x14ac:dyDescent="0.3">
      <c r="A134" s="334"/>
      <c r="B134" s="46" t="s">
        <v>636</v>
      </c>
      <c r="C134" s="328"/>
      <c r="D134" s="308"/>
      <c r="E134" s="495"/>
      <c r="F134" s="308"/>
      <c r="G134" s="309"/>
      <c r="H134" s="310"/>
      <c r="I134" s="310">
        <f t="shared" si="15"/>
        <v>0</v>
      </c>
      <c r="J134" s="310">
        <f t="shared" si="14"/>
        <v>0</v>
      </c>
    </row>
    <row r="135" spans="1:12" ht="56.25" hidden="1" x14ac:dyDescent="0.3">
      <c r="A135" s="334"/>
      <c r="B135" s="46" t="s">
        <v>493</v>
      </c>
      <c r="C135" s="328"/>
      <c r="D135" s="308"/>
      <c r="E135" s="495"/>
      <c r="F135" s="308"/>
      <c r="G135" s="309"/>
      <c r="H135" s="310"/>
      <c r="I135" s="310">
        <f t="shared" si="15"/>
        <v>0</v>
      </c>
      <c r="J135" s="310">
        <f t="shared" si="14"/>
        <v>0</v>
      </c>
    </row>
    <row r="136" spans="1:12" ht="37.5" hidden="1" x14ac:dyDescent="0.3">
      <c r="A136" s="334"/>
      <c r="B136" s="46" t="s">
        <v>639</v>
      </c>
      <c r="C136" s="328"/>
      <c r="D136" s="308"/>
      <c r="E136" s="495"/>
      <c r="F136" s="308"/>
      <c r="G136" s="309"/>
      <c r="H136" s="310"/>
      <c r="I136" s="310">
        <f t="shared" si="15"/>
        <v>0</v>
      </c>
      <c r="J136" s="310">
        <f t="shared" si="14"/>
        <v>0</v>
      </c>
    </row>
    <row r="137" spans="1:12" ht="37.5" hidden="1" x14ac:dyDescent="0.3">
      <c r="A137" s="334"/>
      <c r="B137" s="46" t="s">
        <v>640</v>
      </c>
      <c r="C137" s="328"/>
      <c r="D137" s="308"/>
      <c r="E137" s="495"/>
      <c r="F137" s="308"/>
      <c r="G137" s="309"/>
      <c r="H137" s="310"/>
      <c r="I137" s="310">
        <f t="shared" si="15"/>
        <v>0</v>
      </c>
      <c r="J137" s="310">
        <f t="shared" si="14"/>
        <v>0</v>
      </c>
    </row>
    <row r="138" spans="1:12" hidden="1" x14ac:dyDescent="0.3">
      <c r="A138" s="334"/>
      <c r="B138" s="46" t="s">
        <v>641</v>
      </c>
      <c r="C138" s="328"/>
      <c r="D138" s="308"/>
      <c r="E138" s="495"/>
      <c r="F138" s="308"/>
      <c r="G138" s="309"/>
      <c r="H138" s="310"/>
      <c r="I138" s="310">
        <f t="shared" si="15"/>
        <v>0</v>
      </c>
      <c r="J138" s="310">
        <f t="shared" si="14"/>
        <v>0</v>
      </c>
    </row>
    <row r="139" spans="1:12" hidden="1" x14ac:dyDescent="0.3">
      <c r="A139" s="334"/>
      <c r="B139" s="46" t="s">
        <v>642</v>
      </c>
      <c r="C139" s="328"/>
      <c r="D139" s="308"/>
      <c r="E139" s="495"/>
      <c r="F139" s="308"/>
      <c r="G139" s="309"/>
      <c r="H139" s="310"/>
      <c r="I139" s="310">
        <f t="shared" si="15"/>
        <v>0</v>
      </c>
      <c r="J139" s="310">
        <f t="shared" si="14"/>
        <v>0</v>
      </c>
    </row>
    <row r="140" spans="1:12" hidden="1" x14ac:dyDescent="0.3">
      <c r="A140" s="334"/>
      <c r="B140" s="46" t="s">
        <v>643</v>
      </c>
      <c r="C140" s="328"/>
      <c r="D140" s="308"/>
      <c r="E140" s="495"/>
      <c r="F140" s="308"/>
      <c r="G140" s="309"/>
      <c r="H140" s="310"/>
      <c r="I140" s="310">
        <f t="shared" ref="I140:I146" si="16">F140-H140</f>
        <v>0</v>
      </c>
      <c r="J140" s="310">
        <f t="shared" si="14"/>
        <v>0</v>
      </c>
    </row>
    <row r="141" spans="1:12" hidden="1" x14ac:dyDescent="0.3">
      <c r="A141" s="334"/>
      <c r="B141" s="327"/>
      <c r="C141" s="328"/>
      <c r="D141" s="308"/>
      <c r="E141" s="495"/>
      <c r="F141" s="308"/>
      <c r="G141" s="309"/>
      <c r="H141" s="310"/>
      <c r="I141" s="310">
        <f t="shared" si="16"/>
        <v>0</v>
      </c>
      <c r="J141" s="310">
        <f t="shared" si="14"/>
        <v>0</v>
      </c>
    </row>
    <row r="142" spans="1:12" hidden="1" x14ac:dyDescent="0.3">
      <c r="A142" s="334"/>
      <c r="B142" s="327"/>
      <c r="C142" s="328"/>
      <c r="D142" s="308"/>
      <c r="E142" s="495"/>
      <c r="F142" s="308"/>
      <c r="G142" s="309"/>
      <c r="H142" s="310"/>
      <c r="I142" s="310">
        <f t="shared" si="16"/>
        <v>0</v>
      </c>
      <c r="J142" s="310">
        <f t="shared" si="14"/>
        <v>0</v>
      </c>
    </row>
    <row r="143" spans="1:12" hidden="1" x14ac:dyDescent="0.3">
      <c r="A143" s="334"/>
      <c r="B143" s="327"/>
      <c r="C143" s="328"/>
      <c r="D143" s="308"/>
      <c r="E143" s="495"/>
      <c r="F143" s="308"/>
      <c r="G143" s="309"/>
      <c r="H143" s="310"/>
      <c r="I143" s="310">
        <f t="shared" si="16"/>
        <v>0</v>
      </c>
      <c r="J143" s="310">
        <f t="shared" si="14"/>
        <v>0</v>
      </c>
    </row>
    <row r="144" spans="1:12" hidden="1" x14ac:dyDescent="0.3">
      <c r="A144" s="334"/>
      <c r="B144" s="327"/>
      <c r="C144" s="328"/>
      <c r="D144" s="308"/>
      <c r="E144" s="495"/>
      <c r="F144" s="308"/>
      <c r="G144" s="309"/>
      <c r="H144" s="310"/>
      <c r="I144" s="310">
        <f t="shared" si="16"/>
        <v>0</v>
      </c>
      <c r="J144" s="310">
        <f t="shared" si="14"/>
        <v>0</v>
      </c>
    </row>
    <row r="145" spans="1:11" hidden="1" x14ac:dyDescent="0.3">
      <c r="A145" s="334"/>
      <c r="B145" s="327"/>
      <c r="C145" s="328"/>
      <c r="D145" s="308"/>
      <c r="E145" s="495"/>
      <c r="F145" s="308"/>
      <c r="G145" s="309"/>
      <c r="H145" s="310"/>
      <c r="I145" s="310">
        <f t="shared" si="16"/>
        <v>0</v>
      </c>
      <c r="J145" s="310">
        <f t="shared" si="14"/>
        <v>0</v>
      </c>
    </row>
    <row r="146" spans="1:11" hidden="1" x14ac:dyDescent="0.3">
      <c r="A146" s="334"/>
      <c r="B146" s="327"/>
      <c r="C146" s="328"/>
      <c r="D146" s="308"/>
      <c r="E146" s="495"/>
      <c r="F146" s="308"/>
      <c r="G146" s="309"/>
      <c r="H146" s="310"/>
      <c r="I146" s="310">
        <f t="shared" si="16"/>
        <v>0</v>
      </c>
      <c r="J146" s="310">
        <f t="shared" si="14"/>
        <v>0</v>
      </c>
    </row>
    <row r="147" spans="1:11" hidden="1" x14ac:dyDescent="0.3">
      <c r="A147" s="334"/>
      <c r="B147" s="327"/>
      <c r="C147" s="328"/>
      <c r="D147" s="308"/>
      <c r="E147" s="495"/>
      <c r="F147" s="308"/>
      <c r="G147" s="309"/>
      <c r="H147" s="310"/>
      <c r="I147" s="310">
        <f>F141-H147</f>
        <v>0</v>
      </c>
      <c r="J147" s="310">
        <f>F141-G147</f>
        <v>0</v>
      </c>
    </row>
    <row r="148" spans="1:11" hidden="1" x14ac:dyDescent="0.3">
      <c r="A148" s="334"/>
      <c r="B148" s="327"/>
      <c r="C148" s="328"/>
      <c r="D148" s="308"/>
      <c r="E148" s="495"/>
      <c r="F148" s="308"/>
      <c r="G148" s="309"/>
      <c r="H148" s="310"/>
      <c r="I148" s="310"/>
      <c r="J148" s="310"/>
    </row>
    <row r="149" spans="1:11" ht="21" hidden="1" customHeight="1" x14ac:dyDescent="0.3">
      <c r="A149" s="504"/>
      <c r="B149" s="505" t="s">
        <v>295</v>
      </c>
      <c r="C149" s="468" t="s">
        <v>305</v>
      </c>
      <c r="D149" s="506">
        <f>D95+D91+D87+D82</f>
        <v>0</v>
      </c>
      <c r="E149" s="497" t="s">
        <v>305</v>
      </c>
      <c r="F149" s="506">
        <f>F82+F87+F91+F95</f>
        <v>0</v>
      </c>
      <c r="G149" s="313" t="s">
        <v>588</v>
      </c>
      <c r="H149" s="312">
        <f>SUM(H81:H148)</f>
        <v>0</v>
      </c>
      <c r="I149" s="312">
        <f>SUM(I81:I148)</f>
        <v>0</v>
      </c>
      <c r="J149" s="312">
        <f>SUM(J81:J148)</f>
        <v>0</v>
      </c>
    </row>
    <row r="150" spans="1:11" ht="21" hidden="1" customHeight="1" x14ac:dyDescent="0.3">
      <c r="A150" s="1268" t="s">
        <v>513</v>
      </c>
      <c r="B150" s="1268"/>
      <c r="C150" s="1268"/>
      <c r="D150" s="1268"/>
      <c r="E150" s="1268"/>
      <c r="F150" s="1268"/>
      <c r="G150" s="491"/>
      <c r="H150" s="492"/>
      <c r="I150" s="492"/>
      <c r="J150" s="492"/>
    </row>
    <row r="151" spans="1:11" s="325" customFormat="1" ht="21.6" hidden="1" customHeight="1" x14ac:dyDescent="0.3">
      <c r="A151" s="504">
        <v>1</v>
      </c>
      <c r="B151" s="505" t="s">
        <v>378</v>
      </c>
      <c r="C151" s="468" t="s">
        <v>305</v>
      </c>
      <c r="D151" s="506">
        <f>SUM(D152:D155)</f>
        <v>0</v>
      </c>
      <c r="E151" s="497" t="s">
        <v>305</v>
      </c>
      <c r="F151" s="506">
        <f>SUM(F152:F155)</f>
        <v>0</v>
      </c>
      <c r="G151" s="309"/>
      <c r="H151" s="310"/>
      <c r="I151" s="310"/>
      <c r="J151" s="310"/>
      <c r="K151" s="1050"/>
    </row>
    <row r="152" spans="1:11" hidden="1" x14ac:dyDescent="0.3">
      <c r="A152" s="326"/>
      <c r="B152" s="327" t="s">
        <v>379</v>
      </c>
      <c r="C152" s="328"/>
      <c r="D152" s="308"/>
      <c r="E152" s="495"/>
      <c r="F152" s="308"/>
      <c r="G152" s="309"/>
      <c r="H152" s="310"/>
      <c r="I152" s="310">
        <f>F152-H152</f>
        <v>0</v>
      </c>
      <c r="J152" s="310">
        <f>F152-G152</f>
        <v>0</v>
      </c>
    </row>
    <row r="153" spans="1:11" hidden="1" x14ac:dyDescent="0.3">
      <c r="A153" s="326"/>
      <c r="B153" s="321" t="s">
        <v>487</v>
      </c>
      <c r="C153" s="328"/>
      <c r="D153" s="308"/>
      <c r="E153" s="495"/>
      <c r="F153" s="308"/>
      <c r="G153" s="309"/>
      <c r="H153" s="310"/>
      <c r="I153" s="310">
        <f>F153-H153</f>
        <v>0</v>
      </c>
      <c r="J153" s="310">
        <f>F153-G153</f>
        <v>0</v>
      </c>
    </row>
    <row r="154" spans="1:11" hidden="1" x14ac:dyDescent="0.3">
      <c r="A154" s="326"/>
      <c r="B154" s="321" t="s">
        <v>875</v>
      </c>
      <c r="C154" s="328"/>
      <c r="D154" s="308"/>
      <c r="E154" s="495"/>
      <c r="F154" s="308"/>
      <c r="G154" s="804"/>
      <c r="H154" s="310"/>
      <c r="I154" s="310"/>
      <c r="J154" s="310">
        <f>F154-G154</f>
        <v>0</v>
      </c>
    </row>
    <row r="155" spans="1:11" hidden="1" x14ac:dyDescent="0.3">
      <c r="A155" s="326"/>
      <c r="B155" s="330"/>
      <c r="C155" s="328"/>
      <c r="D155" s="308"/>
      <c r="E155" s="495"/>
      <c r="F155" s="308"/>
      <c r="G155" s="418"/>
      <c r="H155" s="310"/>
      <c r="I155" s="310">
        <f>F155-H155</f>
        <v>0</v>
      </c>
      <c r="J155" s="310">
        <f>F155-G155</f>
        <v>0</v>
      </c>
    </row>
    <row r="156" spans="1:11" s="325" customFormat="1" ht="39.75" hidden="1" customHeight="1" x14ac:dyDescent="0.3">
      <c r="A156" s="504">
        <v>2</v>
      </c>
      <c r="B156" s="507" t="s">
        <v>380</v>
      </c>
      <c r="C156" s="468" t="s">
        <v>305</v>
      </c>
      <c r="D156" s="506">
        <f>SUM(D157:D159)</f>
        <v>0</v>
      </c>
      <c r="E156" s="497" t="s">
        <v>305</v>
      </c>
      <c r="F156" s="506">
        <f>SUM(F157:F159)</f>
        <v>0</v>
      </c>
      <c r="G156" s="309"/>
      <c r="H156" s="310"/>
      <c r="I156" s="310"/>
      <c r="J156" s="310"/>
      <c r="K156" s="1050"/>
    </row>
    <row r="157" spans="1:11" hidden="1" x14ac:dyDescent="0.3">
      <c r="A157" s="326"/>
      <c r="B157" s="327" t="s">
        <v>199</v>
      </c>
      <c r="C157" s="328"/>
      <c r="D157" s="308"/>
      <c r="E157" s="495"/>
      <c r="F157" s="308"/>
      <c r="G157" s="418"/>
      <c r="H157" s="310"/>
      <c r="I157" s="310">
        <f>F157-H157</f>
        <v>0</v>
      </c>
      <c r="J157" s="310">
        <f>F157-G157</f>
        <v>0</v>
      </c>
    </row>
    <row r="158" spans="1:11" hidden="1" x14ac:dyDescent="0.3">
      <c r="A158" s="326"/>
      <c r="B158" s="327"/>
      <c r="C158" s="328"/>
      <c r="D158" s="308"/>
      <c r="E158" s="495"/>
      <c r="F158" s="308"/>
      <c r="G158" s="309"/>
      <c r="H158" s="310"/>
      <c r="I158" s="310">
        <f>F158-H158</f>
        <v>0</v>
      </c>
      <c r="J158" s="310">
        <f>F158-G158</f>
        <v>0</v>
      </c>
    </row>
    <row r="159" spans="1:11" hidden="1" x14ac:dyDescent="0.3">
      <c r="A159" s="326"/>
      <c r="B159" s="327"/>
      <c r="C159" s="328"/>
      <c r="D159" s="308"/>
      <c r="E159" s="495"/>
      <c r="F159" s="308"/>
      <c r="G159" s="416"/>
      <c r="H159" s="310"/>
      <c r="I159" s="310">
        <f>F159-H159</f>
        <v>0</v>
      </c>
      <c r="J159" s="310">
        <f>F159-G159</f>
        <v>0</v>
      </c>
    </row>
    <row r="160" spans="1:11" s="325" customFormat="1" ht="21.6" hidden="1" customHeight="1" x14ac:dyDescent="0.3">
      <c r="A160" s="504">
        <v>3</v>
      </c>
      <c r="B160" s="505" t="s">
        <v>381</v>
      </c>
      <c r="C160" s="468" t="s">
        <v>305</v>
      </c>
      <c r="D160" s="506">
        <f>SUM(D161:D162)</f>
        <v>0</v>
      </c>
      <c r="E160" s="497" t="s">
        <v>305</v>
      </c>
      <c r="F160" s="506">
        <f>SUM(F161:F163)</f>
        <v>0</v>
      </c>
      <c r="G160" s="418"/>
      <c r="H160" s="310"/>
      <c r="I160" s="310"/>
      <c r="J160" s="310"/>
      <c r="K160" s="1050"/>
    </row>
    <row r="161" spans="1:11" hidden="1" x14ac:dyDescent="0.3">
      <c r="A161" s="326"/>
      <c r="B161" s="327" t="s">
        <v>199</v>
      </c>
      <c r="C161" s="328"/>
      <c r="D161" s="308"/>
      <c r="E161" s="495"/>
      <c r="F161" s="308"/>
      <c r="G161" s="309"/>
      <c r="H161" s="310"/>
      <c r="I161" s="310">
        <f>F161-H161</f>
        <v>0</v>
      </c>
      <c r="J161" s="310">
        <f>F161-G161</f>
        <v>0</v>
      </c>
    </row>
    <row r="162" spans="1:11" hidden="1" x14ac:dyDescent="0.3">
      <c r="A162" s="326"/>
      <c r="B162" s="331"/>
      <c r="C162" s="328"/>
      <c r="D162" s="308"/>
      <c r="E162" s="495"/>
      <c r="F162" s="308"/>
      <c r="G162" s="309"/>
      <c r="H162" s="310"/>
      <c r="I162" s="310">
        <f>F162-H162</f>
        <v>0</v>
      </c>
      <c r="J162" s="310">
        <f>F162-G162</f>
        <v>0</v>
      </c>
    </row>
    <row r="163" spans="1:11" hidden="1" x14ac:dyDescent="0.3">
      <c r="A163" s="326"/>
      <c r="B163" s="327"/>
      <c r="C163" s="328"/>
      <c r="D163" s="308"/>
      <c r="E163" s="495"/>
      <c r="F163" s="308"/>
      <c r="G163" s="418"/>
      <c r="H163" s="310"/>
      <c r="I163" s="310">
        <f>F163-H163</f>
        <v>0</v>
      </c>
      <c r="J163" s="310">
        <f>F163-G163</f>
        <v>0</v>
      </c>
    </row>
    <row r="164" spans="1:11" s="325" customFormat="1" ht="21.6" hidden="1" customHeight="1" x14ac:dyDescent="0.3">
      <c r="A164" s="504">
        <v>4</v>
      </c>
      <c r="B164" s="505" t="s">
        <v>382</v>
      </c>
      <c r="C164" s="468" t="s">
        <v>305</v>
      </c>
      <c r="D164" s="506">
        <f>SUM(D165:D198)</f>
        <v>0</v>
      </c>
      <c r="E164" s="497" t="s">
        <v>305</v>
      </c>
      <c r="F164" s="506">
        <f>SUM(F166:F217)</f>
        <v>0</v>
      </c>
      <c r="G164" s="309"/>
      <c r="H164" s="310"/>
      <c r="I164" s="310"/>
      <c r="J164" s="310"/>
      <c r="K164" s="1050"/>
    </row>
    <row r="165" spans="1:11" hidden="1" x14ac:dyDescent="0.3">
      <c r="A165" s="333"/>
      <c r="B165" s="327" t="s">
        <v>199</v>
      </c>
      <c r="C165" s="328"/>
      <c r="D165" s="308"/>
      <c r="E165" s="495"/>
      <c r="F165" s="308"/>
      <c r="G165" s="418"/>
      <c r="H165" s="310"/>
      <c r="I165" s="310">
        <f t="shared" ref="I165:I172" si="17">F165-H165</f>
        <v>0</v>
      </c>
      <c r="J165" s="310">
        <f t="shared" ref="J165:J172" si="18">F165-G165</f>
        <v>0</v>
      </c>
    </row>
    <row r="166" spans="1:11" hidden="1" x14ac:dyDescent="0.3">
      <c r="A166" s="334"/>
      <c r="B166" s="46" t="s">
        <v>488</v>
      </c>
      <c r="C166" s="328"/>
      <c r="D166" s="308"/>
      <c r="E166" s="495"/>
      <c r="F166" s="308"/>
      <c r="G166" s="418"/>
      <c r="H166" s="310"/>
      <c r="I166" s="310">
        <f t="shared" si="17"/>
        <v>0</v>
      </c>
      <c r="J166" s="310">
        <f t="shared" si="18"/>
        <v>0</v>
      </c>
    </row>
    <row r="167" spans="1:11" hidden="1" x14ac:dyDescent="0.3">
      <c r="A167" s="334"/>
      <c r="B167" s="46" t="s">
        <v>489</v>
      </c>
      <c r="C167" s="328"/>
      <c r="D167" s="308"/>
      <c r="E167" s="495"/>
      <c r="F167" s="308"/>
      <c r="G167" s="309"/>
      <c r="H167" s="310"/>
      <c r="I167" s="310">
        <f t="shared" si="17"/>
        <v>0</v>
      </c>
      <c r="J167" s="310">
        <f t="shared" si="18"/>
        <v>0</v>
      </c>
    </row>
    <row r="168" spans="1:11" ht="75" hidden="1" x14ac:dyDescent="0.3">
      <c r="A168" s="334"/>
      <c r="B168" s="46" t="s">
        <v>607</v>
      </c>
      <c r="C168" s="328"/>
      <c r="D168" s="308"/>
      <c r="E168" s="495"/>
      <c r="F168" s="308"/>
      <c r="G168" s="309"/>
      <c r="H168" s="310"/>
      <c r="I168" s="310">
        <f t="shared" si="17"/>
        <v>0</v>
      </c>
      <c r="J168" s="310">
        <f t="shared" si="18"/>
        <v>0</v>
      </c>
    </row>
    <row r="169" spans="1:11" ht="56.25" hidden="1" x14ac:dyDescent="0.3">
      <c r="A169" s="334"/>
      <c r="B169" s="46" t="s">
        <v>608</v>
      </c>
      <c r="C169" s="328"/>
      <c r="D169" s="308"/>
      <c r="E169" s="495"/>
      <c r="F169" s="308"/>
      <c r="G169" s="309"/>
      <c r="H169" s="310"/>
      <c r="I169" s="310">
        <f t="shared" si="17"/>
        <v>0</v>
      </c>
      <c r="J169" s="310">
        <f t="shared" si="18"/>
        <v>0</v>
      </c>
    </row>
    <row r="170" spans="1:11" ht="37.5" hidden="1" x14ac:dyDescent="0.3">
      <c r="A170" s="334"/>
      <c r="B170" s="46" t="s">
        <v>609</v>
      </c>
      <c r="C170" s="328"/>
      <c r="D170" s="308"/>
      <c r="E170" s="495"/>
      <c r="F170" s="308"/>
      <c r="G170" s="309"/>
      <c r="H170" s="310"/>
      <c r="I170" s="310">
        <f t="shared" si="17"/>
        <v>0</v>
      </c>
      <c r="J170" s="310">
        <f t="shared" si="18"/>
        <v>0</v>
      </c>
    </row>
    <row r="171" spans="1:11" hidden="1" x14ac:dyDescent="0.3">
      <c r="A171" s="334"/>
      <c r="B171" s="46" t="s">
        <v>610</v>
      </c>
      <c r="C171" s="328"/>
      <c r="D171" s="308"/>
      <c r="E171" s="495"/>
      <c r="F171" s="308"/>
      <c r="G171" s="309"/>
      <c r="H171" s="310"/>
      <c r="I171" s="310">
        <f t="shared" si="17"/>
        <v>0</v>
      </c>
      <c r="J171" s="310">
        <f t="shared" si="18"/>
        <v>0</v>
      </c>
    </row>
    <row r="172" spans="1:11" ht="37.5" hidden="1" x14ac:dyDescent="0.3">
      <c r="A172" s="334"/>
      <c r="B172" s="46" t="s">
        <v>611</v>
      </c>
      <c r="C172" s="328"/>
      <c r="D172" s="308"/>
      <c r="E172" s="495"/>
      <c r="F172" s="308"/>
      <c r="G172" s="309"/>
      <c r="H172" s="310"/>
      <c r="I172" s="310">
        <f t="shared" si="17"/>
        <v>0</v>
      </c>
      <c r="J172" s="310">
        <f t="shared" si="18"/>
        <v>0</v>
      </c>
    </row>
    <row r="173" spans="1:11" hidden="1" x14ac:dyDescent="0.3">
      <c r="A173" s="334"/>
      <c r="B173" s="46" t="s">
        <v>612</v>
      </c>
      <c r="C173" s="328"/>
      <c r="D173" s="308"/>
      <c r="E173" s="495"/>
      <c r="F173" s="308"/>
      <c r="G173" s="309"/>
      <c r="H173" s="310"/>
      <c r="I173" s="310"/>
      <c r="J173" s="310"/>
    </row>
    <row r="174" spans="1:11" hidden="1" x14ac:dyDescent="0.3">
      <c r="A174" s="334"/>
      <c r="B174" s="46" t="s">
        <v>613</v>
      </c>
      <c r="C174" s="328"/>
      <c r="D174" s="308"/>
      <c r="E174" s="495"/>
      <c r="F174" s="308"/>
      <c r="G174" s="309"/>
      <c r="H174" s="310"/>
      <c r="I174" s="310">
        <f>F174-H174</f>
        <v>0</v>
      </c>
      <c r="J174" s="310">
        <f>F174-G174</f>
        <v>0</v>
      </c>
    </row>
    <row r="175" spans="1:11" hidden="1" x14ac:dyDescent="0.3">
      <c r="A175" s="334"/>
      <c r="B175" s="46" t="s">
        <v>614</v>
      </c>
      <c r="C175" s="328"/>
      <c r="D175" s="308"/>
      <c r="E175" s="495"/>
      <c r="F175" s="308"/>
      <c r="G175" s="309"/>
      <c r="H175" s="310"/>
      <c r="I175" s="310">
        <f>F175-H175</f>
        <v>0</v>
      </c>
      <c r="J175" s="310">
        <f>F175-G175</f>
        <v>0</v>
      </c>
    </row>
    <row r="176" spans="1:11" ht="37.5" hidden="1" x14ac:dyDescent="0.3">
      <c r="A176" s="334"/>
      <c r="B176" s="46" t="s">
        <v>615</v>
      </c>
      <c r="C176" s="328"/>
      <c r="D176" s="308"/>
      <c r="E176" s="495"/>
      <c r="F176" s="308"/>
      <c r="G176" s="309"/>
      <c r="H176" s="310"/>
      <c r="I176" s="310">
        <f>F176-H176</f>
        <v>0</v>
      </c>
      <c r="J176" s="310">
        <f>F176-G176</f>
        <v>0</v>
      </c>
    </row>
    <row r="177" spans="1:10" hidden="1" x14ac:dyDescent="0.3">
      <c r="A177" s="334"/>
      <c r="B177" s="46" t="s">
        <v>616</v>
      </c>
      <c r="C177" s="328"/>
      <c r="D177" s="308"/>
      <c r="E177" s="495"/>
      <c r="F177" s="308"/>
      <c r="G177" s="309"/>
      <c r="H177" s="310"/>
      <c r="I177" s="310"/>
      <c r="J177" s="310"/>
    </row>
    <row r="178" spans="1:10" hidden="1" x14ac:dyDescent="0.3">
      <c r="A178" s="334"/>
      <c r="B178" s="46" t="s">
        <v>617</v>
      </c>
      <c r="C178" s="328"/>
      <c r="D178" s="308"/>
      <c r="E178" s="495"/>
      <c r="F178" s="308"/>
      <c r="G178" s="309"/>
      <c r="H178" s="310"/>
      <c r="I178" s="310">
        <f t="shared" ref="I178:I185" si="19">F178-H178</f>
        <v>0</v>
      </c>
      <c r="J178" s="310">
        <f t="shared" ref="J178:J185" si="20">F178-G178</f>
        <v>0</v>
      </c>
    </row>
    <row r="179" spans="1:10" hidden="1" x14ac:dyDescent="0.3">
      <c r="A179" s="334"/>
      <c r="B179" s="46" t="s">
        <v>618</v>
      </c>
      <c r="C179" s="328"/>
      <c r="D179" s="308"/>
      <c r="E179" s="495"/>
      <c r="F179" s="308"/>
      <c r="G179" s="309"/>
      <c r="H179" s="310"/>
      <c r="I179" s="310">
        <f t="shared" si="19"/>
        <v>0</v>
      </c>
      <c r="J179" s="310">
        <f t="shared" si="20"/>
        <v>0</v>
      </c>
    </row>
    <row r="180" spans="1:10" ht="37.5" hidden="1" x14ac:dyDescent="0.3">
      <c r="A180" s="334"/>
      <c r="B180" s="46" t="s">
        <v>619</v>
      </c>
      <c r="C180" s="328"/>
      <c r="D180" s="308"/>
      <c r="E180" s="495"/>
      <c r="F180" s="308"/>
      <c r="G180" s="309"/>
      <c r="H180" s="310"/>
      <c r="I180" s="310">
        <f t="shared" si="19"/>
        <v>0</v>
      </c>
      <c r="J180" s="310">
        <f t="shared" si="20"/>
        <v>0</v>
      </c>
    </row>
    <row r="181" spans="1:10" hidden="1" x14ac:dyDescent="0.3">
      <c r="A181" s="334"/>
      <c r="B181" s="46" t="s">
        <v>620</v>
      </c>
      <c r="C181" s="328"/>
      <c r="D181" s="308"/>
      <c r="E181" s="495"/>
      <c r="F181" s="308"/>
      <c r="G181" s="309"/>
      <c r="H181" s="310"/>
      <c r="I181" s="310">
        <f t="shared" si="19"/>
        <v>0</v>
      </c>
      <c r="J181" s="310">
        <f t="shared" si="20"/>
        <v>0</v>
      </c>
    </row>
    <row r="182" spans="1:10" ht="37.5" hidden="1" x14ac:dyDescent="0.3">
      <c r="A182" s="334"/>
      <c r="B182" s="46" t="s">
        <v>621</v>
      </c>
      <c r="C182" s="328"/>
      <c r="D182" s="308"/>
      <c r="E182" s="495"/>
      <c r="F182" s="308"/>
      <c r="G182" s="309"/>
      <c r="H182" s="310"/>
      <c r="I182" s="310">
        <f t="shared" si="19"/>
        <v>0</v>
      </c>
      <c r="J182" s="310">
        <f t="shared" si="20"/>
        <v>0</v>
      </c>
    </row>
    <row r="183" spans="1:10" ht="75" hidden="1" x14ac:dyDescent="0.3">
      <c r="A183" s="334"/>
      <c r="B183" s="46" t="s">
        <v>622</v>
      </c>
      <c r="C183" s="328"/>
      <c r="D183" s="308"/>
      <c r="E183" s="495"/>
      <c r="F183" s="308"/>
      <c r="G183" s="309"/>
      <c r="H183" s="310"/>
      <c r="I183" s="310">
        <f t="shared" si="19"/>
        <v>0</v>
      </c>
      <c r="J183" s="310">
        <f t="shared" si="20"/>
        <v>0</v>
      </c>
    </row>
    <row r="184" spans="1:10" hidden="1" x14ac:dyDescent="0.3">
      <c r="A184" s="334"/>
      <c r="B184" s="46" t="s">
        <v>490</v>
      </c>
      <c r="C184" s="328"/>
      <c r="D184" s="308"/>
      <c r="E184" s="495"/>
      <c r="F184" s="308"/>
      <c r="G184" s="309"/>
      <c r="H184" s="310"/>
      <c r="I184" s="310">
        <f t="shared" si="19"/>
        <v>0</v>
      </c>
      <c r="J184" s="310">
        <f t="shared" si="20"/>
        <v>0</v>
      </c>
    </row>
    <row r="185" spans="1:10" ht="37.5" hidden="1" x14ac:dyDescent="0.3">
      <c r="A185" s="334"/>
      <c r="B185" s="46" t="s">
        <v>491</v>
      </c>
      <c r="C185" s="328"/>
      <c r="D185" s="308"/>
      <c r="E185" s="495"/>
      <c r="F185" s="308"/>
      <c r="G185" s="309"/>
      <c r="H185" s="310"/>
      <c r="I185" s="310">
        <f t="shared" si="19"/>
        <v>0</v>
      </c>
      <c r="J185" s="310">
        <f t="shared" si="20"/>
        <v>0</v>
      </c>
    </row>
    <row r="186" spans="1:10" ht="37.5" hidden="1" x14ac:dyDescent="0.3">
      <c r="A186" s="334"/>
      <c r="B186" s="46" t="s">
        <v>492</v>
      </c>
      <c r="C186" s="328"/>
      <c r="D186" s="308"/>
      <c r="E186" s="495"/>
      <c r="F186" s="308"/>
      <c r="G186" s="309"/>
      <c r="H186" s="310"/>
      <c r="I186" s="310"/>
      <c r="J186" s="310"/>
    </row>
    <row r="187" spans="1:10" ht="37.5" hidden="1" x14ac:dyDescent="0.3">
      <c r="A187" s="334"/>
      <c r="B187" s="46" t="s">
        <v>541</v>
      </c>
      <c r="C187" s="328"/>
      <c r="D187" s="308"/>
      <c r="E187" s="495"/>
      <c r="F187" s="308"/>
      <c r="G187" s="309"/>
      <c r="H187" s="310"/>
      <c r="I187" s="310">
        <f>F187-H187</f>
        <v>0</v>
      </c>
      <c r="J187" s="310">
        <f>F187-G187</f>
        <v>0</v>
      </c>
    </row>
    <row r="188" spans="1:10" hidden="1" x14ac:dyDescent="0.3">
      <c r="A188" s="334"/>
      <c r="B188" s="46" t="s">
        <v>623</v>
      </c>
      <c r="C188" s="328"/>
      <c r="D188" s="308"/>
      <c r="E188" s="495"/>
      <c r="F188" s="308"/>
      <c r="G188" s="309"/>
      <c r="H188" s="310"/>
      <c r="I188" s="310">
        <f>F188-H188</f>
        <v>0</v>
      </c>
      <c r="J188" s="310">
        <f>F188-G188</f>
        <v>0</v>
      </c>
    </row>
    <row r="189" spans="1:10" hidden="1" x14ac:dyDescent="0.3">
      <c r="A189" s="334"/>
      <c r="B189" s="46" t="s">
        <v>539</v>
      </c>
      <c r="C189" s="328"/>
      <c r="D189" s="308"/>
      <c r="E189" s="495"/>
      <c r="F189" s="308"/>
      <c r="G189" s="309"/>
      <c r="H189" s="310"/>
      <c r="I189" s="310">
        <f>F189-H189</f>
        <v>0</v>
      </c>
      <c r="J189" s="310">
        <f>F189-G189</f>
        <v>0</v>
      </c>
    </row>
    <row r="190" spans="1:10" hidden="1" x14ac:dyDescent="0.3">
      <c r="A190" s="334"/>
      <c r="B190" s="46" t="s">
        <v>624</v>
      </c>
      <c r="C190" s="328"/>
      <c r="D190" s="308"/>
      <c r="E190" s="495"/>
      <c r="F190" s="308"/>
      <c r="G190" s="309"/>
      <c r="H190" s="310"/>
      <c r="I190" s="310">
        <f>F190-H190</f>
        <v>0</v>
      </c>
      <c r="J190" s="310">
        <f>F190-G190</f>
        <v>0</v>
      </c>
    </row>
    <row r="191" spans="1:10" ht="37.5" hidden="1" x14ac:dyDescent="0.3">
      <c r="A191" s="334"/>
      <c r="B191" s="46" t="s">
        <v>625</v>
      </c>
      <c r="C191" s="328"/>
      <c r="D191" s="308"/>
      <c r="E191" s="495"/>
      <c r="F191" s="308"/>
      <c r="G191" s="309"/>
      <c r="H191" s="310"/>
      <c r="I191" s="310"/>
      <c r="J191" s="310"/>
    </row>
    <row r="192" spans="1:10" ht="37.5" hidden="1" x14ac:dyDescent="0.3">
      <c r="A192" s="334"/>
      <c r="B192" s="46" t="s">
        <v>626</v>
      </c>
      <c r="C192" s="328"/>
      <c r="D192" s="308"/>
      <c r="E192" s="495"/>
      <c r="F192" s="308"/>
      <c r="G192" s="309"/>
      <c r="H192" s="310"/>
      <c r="I192" s="310">
        <f t="shared" ref="I192:I198" si="21">F192-H192</f>
        <v>0</v>
      </c>
      <c r="J192" s="310">
        <f t="shared" ref="J192:J215" si="22">F192-G192</f>
        <v>0</v>
      </c>
    </row>
    <row r="193" spans="1:12" hidden="1" x14ac:dyDescent="0.3">
      <c r="A193" s="334"/>
      <c r="B193" s="46" t="s">
        <v>540</v>
      </c>
      <c r="C193" s="328"/>
      <c r="D193" s="308"/>
      <c r="E193" s="495"/>
      <c r="F193" s="308"/>
      <c r="G193" s="309"/>
      <c r="H193" s="310"/>
      <c r="I193" s="310">
        <f t="shared" si="21"/>
        <v>0</v>
      </c>
      <c r="J193" s="310">
        <f t="shared" si="22"/>
        <v>0</v>
      </c>
    </row>
    <row r="194" spans="1:12" ht="37.5" hidden="1" x14ac:dyDescent="0.3">
      <c r="A194" s="334"/>
      <c r="B194" s="46" t="s">
        <v>627</v>
      </c>
      <c r="C194" s="328"/>
      <c r="D194" s="308"/>
      <c r="E194" s="495"/>
      <c r="F194" s="308"/>
      <c r="G194" s="309"/>
      <c r="H194" s="310"/>
      <c r="I194" s="310">
        <f t="shared" si="21"/>
        <v>0</v>
      </c>
      <c r="J194" s="310">
        <f t="shared" si="22"/>
        <v>0</v>
      </c>
    </row>
    <row r="195" spans="1:12" hidden="1" x14ac:dyDescent="0.3">
      <c r="A195" s="334"/>
      <c r="B195" s="46" t="s">
        <v>628</v>
      </c>
      <c r="C195" s="328"/>
      <c r="D195" s="308"/>
      <c r="E195" s="495"/>
      <c r="F195" s="308"/>
      <c r="G195" s="309"/>
      <c r="H195" s="310"/>
      <c r="I195" s="310">
        <f t="shared" si="21"/>
        <v>0</v>
      </c>
      <c r="J195" s="310">
        <f t="shared" si="22"/>
        <v>0</v>
      </c>
    </row>
    <row r="196" spans="1:12" ht="40.5" hidden="1" customHeight="1" x14ac:dyDescent="0.3">
      <c r="A196" s="334"/>
      <c r="B196" s="46" t="s">
        <v>629</v>
      </c>
      <c r="C196" s="328"/>
      <c r="D196" s="308"/>
      <c r="E196" s="495"/>
      <c r="F196" s="308"/>
      <c r="G196" s="309"/>
      <c r="H196" s="310"/>
      <c r="I196" s="310">
        <f t="shared" si="21"/>
        <v>0</v>
      </c>
      <c r="J196" s="310">
        <f t="shared" si="22"/>
        <v>0</v>
      </c>
    </row>
    <row r="197" spans="1:12" ht="37.5" hidden="1" x14ac:dyDescent="0.3">
      <c r="A197" s="334"/>
      <c r="B197" s="46" t="s">
        <v>630</v>
      </c>
      <c r="C197" s="328"/>
      <c r="D197" s="308"/>
      <c r="E197" s="495"/>
      <c r="F197" s="308"/>
      <c r="G197" s="309"/>
      <c r="H197" s="310"/>
      <c r="I197" s="310">
        <f t="shared" si="21"/>
        <v>0</v>
      </c>
      <c r="J197" s="310">
        <f t="shared" si="22"/>
        <v>0</v>
      </c>
    </row>
    <row r="198" spans="1:12" hidden="1" x14ac:dyDescent="0.3">
      <c r="A198" s="334"/>
      <c r="B198" s="46" t="s">
        <v>631</v>
      </c>
      <c r="C198" s="328"/>
      <c r="D198" s="308"/>
      <c r="E198" s="495"/>
      <c r="F198" s="308"/>
      <c r="G198" s="309"/>
      <c r="H198" s="310"/>
      <c r="I198" s="310">
        <f t="shared" si="21"/>
        <v>0</v>
      </c>
      <c r="J198" s="310">
        <f t="shared" si="22"/>
        <v>0</v>
      </c>
      <c r="L198" s="157"/>
    </row>
    <row r="199" spans="1:12" hidden="1" x14ac:dyDescent="0.3">
      <c r="A199" s="334"/>
      <c r="B199" s="46" t="s">
        <v>632</v>
      </c>
      <c r="C199" s="328"/>
      <c r="D199" s="308"/>
      <c r="E199" s="495"/>
      <c r="F199" s="308"/>
      <c r="G199" s="309"/>
      <c r="H199" s="310"/>
      <c r="I199" s="310">
        <f>F199-H199</f>
        <v>0</v>
      </c>
      <c r="J199" s="310">
        <f t="shared" si="22"/>
        <v>0</v>
      </c>
    </row>
    <row r="200" spans="1:12" hidden="1" x14ac:dyDescent="0.3">
      <c r="A200" s="334"/>
      <c r="B200" s="46" t="s">
        <v>633</v>
      </c>
      <c r="C200" s="328"/>
      <c r="D200" s="308"/>
      <c r="E200" s="495"/>
      <c r="F200" s="308"/>
      <c r="G200" s="309"/>
      <c r="H200" s="310"/>
      <c r="I200" s="310">
        <f>F200-H200</f>
        <v>0</v>
      </c>
      <c r="J200" s="310">
        <f t="shared" si="22"/>
        <v>0</v>
      </c>
    </row>
    <row r="201" spans="1:12" hidden="1" x14ac:dyDescent="0.3">
      <c r="A201" s="334"/>
      <c r="B201" s="46" t="s">
        <v>634</v>
      </c>
      <c r="C201" s="328"/>
      <c r="D201" s="308"/>
      <c r="E201" s="495"/>
      <c r="F201" s="308"/>
      <c r="G201" s="309"/>
      <c r="H201" s="310"/>
      <c r="I201" s="310">
        <f t="shared" ref="I201:I208" si="23">F201-H201</f>
        <v>0</v>
      </c>
      <c r="J201" s="310">
        <f t="shared" si="22"/>
        <v>0</v>
      </c>
    </row>
    <row r="202" spans="1:12" hidden="1" x14ac:dyDescent="0.3">
      <c r="A202" s="334"/>
      <c r="B202" s="46" t="s">
        <v>635</v>
      </c>
      <c r="C202" s="328"/>
      <c r="D202" s="308"/>
      <c r="E202" s="495"/>
      <c r="F202" s="308"/>
      <c r="G202" s="309"/>
      <c r="H202" s="310"/>
      <c r="I202" s="310">
        <f t="shared" si="23"/>
        <v>0</v>
      </c>
      <c r="J202" s="310">
        <f t="shared" si="22"/>
        <v>0</v>
      </c>
    </row>
    <row r="203" spans="1:12" hidden="1" x14ac:dyDescent="0.3">
      <c r="A203" s="334"/>
      <c r="B203" s="46" t="s">
        <v>636</v>
      </c>
      <c r="C203" s="328"/>
      <c r="D203" s="308"/>
      <c r="E203" s="495"/>
      <c r="F203" s="308"/>
      <c r="G203" s="309"/>
      <c r="H203" s="310"/>
      <c r="I203" s="310">
        <f t="shared" si="23"/>
        <v>0</v>
      </c>
      <c r="J203" s="310">
        <f t="shared" si="22"/>
        <v>0</v>
      </c>
    </row>
    <row r="204" spans="1:12" ht="56.25" hidden="1" x14ac:dyDescent="0.3">
      <c r="A204" s="334"/>
      <c r="B204" s="46" t="s">
        <v>493</v>
      </c>
      <c r="C204" s="328"/>
      <c r="D204" s="308"/>
      <c r="E204" s="495"/>
      <c r="F204" s="308"/>
      <c r="G204" s="309"/>
      <c r="H204" s="310"/>
      <c r="I204" s="310">
        <f t="shared" si="23"/>
        <v>0</v>
      </c>
      <c r="J204" s="310">
        <f t="shared" si="22"/>
        <v>0</v>
      </c>
    </row>
    <row r="205" spans="1:12" ht="37.5" hidden="1" x14ac:dyDescent="0.3">
      <c r="A205" s="334"/>
      <c r="B205" s="46" t="s">
        <v>639</v>
      </c>
      <c r="C205" s="328"/>
      <c r="D205" s="308"/>
      <c r="E205" s="495"/>
      <c r="F205" s="308"/>
      <c r="G205" s="309"/>
      <c r="H205" s="310"/>
      <c r="I205" s="310">
        <f t="shared" si="23"/>
        <v>0</v>
      </c>
      <c r="J205" s="310">
        <f t="shared" si="22"/>
        <v>0</v>
      </c>
    </row>
    <row r="206" spans="1:12" ht="37.5" hidden="1" x14ac:dyDescent="0.3">
      <c r="A206" s="334"/>
      <c r="B206" s="46" t="s">
        <v>640</v>
      </c>
      <c r="C206" s="328"/>
      <c r="D206" s="308"/>
      <c r="E206" s="495"/>
      <c r="F206" s="308"/>
      <c r="G206" s="309"/>
      <c r="H206" s="310"/>
      <c r="I206" s="310">
        <f t="shared" si="23"/>
        <v>0</v>
      </c>
      <c r="J206" s="310">
        <f t="shared" si="22"/>
        <v>0</v>
      </c>
    </row>
    <row r="207" spans="1:12" hidden="1" x14ac:dyDescent="0.3">
      <c r="A207" s="334"/>
      <c r="B207" s="46" t="s">
        <v>641</v>
      </c>
      <c r="C207" s="328"/>
      <c r="D207" s="308"/>
      <c r="E207" s="495"/>
      <c r="F207" s="308"/>
      <c r="G207" s="309"/>
      <c r="H207" s="310"/>
      <c r="I207" s="310">
        <f t="shared" si="23"/>
        <v>0</v>
      </c>
      <c r="J207" s="310">
        <f t="shared" si="22"/>
        <v>0</v>
      </c>
    </row>
    <row r="208" spans="1:12" hidden="1" x14ac:dyDescent="0.3">
      <c r="A208" s="334"/>
      <c r="B208" s="46" t="s">
        <v>642</v>
      </c>
      <c r="C208" s="328"/>
      <c r="D208" s="308"/>
      <c r="E208" s="495"/>
      <c r="F208" s="308"/>
      <c r="G208" s="309"/>
      <c r="H208" s="310"/>
      <c r="I208" s="310">
        <f t="shared" si="23"/>
        <v>0</v>
      </c>
      <c r="J208" s="310">
        <f t="shared" si="22"/>
        <v>0</v>
      </c>
    </row>
    <row r="209" spans="1:10" hidden="1" x14ac:dyDescent="0.3">
      <c r="A209" s="334"/>
      <c r="B209" s="46" t="s">
        <v>643</v>
      </c>
      <c r="C209" s="328"/>
      <c r="D209" s="308"/>
      <c r="E209" s="495"/>
      <c r="F209" s="308"/>
      <c r="G209" s="309"/>
      <c r="H209" s="310"/>
      <c r="I209" s="310">
        <f t="shared" ref="I209:I215" si="24">F209-H209</f>
        <v>0</v>
      </c>
      <c r="J209" s="310">
        <f t="shared" si="22"/>
        <v>0</v>
      </c>
    </row>
    <row r="210" spans="1:10" hidden="1" x14ac:dyDescent="0.3">
      <c r="A210" s="334"/>
      <c r="B210" s="327"/>
      <c r="C210" s="328"/>
      <c r="D210" s="308"/>
      <c r="E210" s="495"/>
      <c r="F210" s="308"/>
      <c r="G210" s="309"/>
      <c r="H210" s="310"/>
      <c r="I210" s="310">
        <f t="shared" si="24"/>
        <v>0</v>
      </c>
      <c r="J210" s="310">
        <f t="shared" si="22"/>
        <v>0</v>
      </c>
    </row>
    <row r="211" spans="1:10" hidden="1" x14ac:dyDescent="0.3">
      <c r="A211" s="334"/>
      <c r="B211" s="327"/>
      <c r="C211" s="328"/>
      <c r="D211" s="308"/>
      <c r="E211" s="495"/>
      <c r="F211" s="308"/>
      <c r="G211" s="309"/>
      <c r="H211" s="310"/>
      <c r="I211" s="310">
        <f t="shared" si="24"/>
        <v>0</v>
      </c>
      <c r="J211" s="310">
        <f t="shared" si="22"/>
        <v>0</v>
      </c>
    </row>
    <row r="212" spans="1:10" hidden="1" x14ac:dyDescent="0.3">
      <c r="A212" s="334"/>
      <c r="B212" s="327"/>
      <c r="C212" s="328"/>
      <c r="D212" s="308"/>
      <c r="E212" s="495"/>
      <c r="F212" s="308"/>
      <c r="G212" s="309"/>
      <c r="H212" s="310"/>
      <c r="I212" s="310">
        <f t="shared" si="24"/>
        <v>0</v>
      </c>
      <c r="J212" s="310">
        <f t="shared" si="22"/>
        <v>0</v>
      </c>
    </row>
    <row r="213" spans="1:10" hidden="1" x14ac:dyDescent="0.3">
      <c r="A213" s="334"/>
      <c r="B213" s="327"/>
      <c r="C213" s="328"/>
      <c r="D213" s="308"/>
      <c r="E213" s="495"/>
      <c r="F213" s="308"/>
      <c r="G213" s="309"/>
      <c r="H213" s="310"/>
      <c r="I213" s="310">
        <f t="shared" si="24"/>
        <v>0</v>
      </c>
      <c r="J213" s="310">
        <f t="shared" si="22"/>
        <v>0</v>
      </c>
    </row>
    <row r="214" spans="1:10" hidden="1" x14ac:dyDescent="0.3">
      <c r="A214" s="334"/>
      <c r="B214" s="327"/>
      <c r="C214" s="328"/>
      <c r="D214" s="308"/>
      <c r="E214" s="495"/>
      <c r="F214" s="308"/>
      <c r="G214" s="309"/>
      <c r="H214" s="310"/>
      <c r="I214" s="310">
        <f t="shared" si="24"/>
        <v>0</v>
      </c>
      <c r="J214" s="310">
        <f t="shared" si="22"/>
        <v>0</v>
      </c>
    </row>
    <row r="215" spans="1:10" hidden="1" x14ac:dyDescent="0.3">
      <c r="A215" s="334"/>
      <c r="B215" s="327"/>
      <c r="C215" s="328"/>
      <c r="D215" s="308"/>
      <c r="E215" s="495"/>
      <c r="F215" s="308"/>
      <c r="G215" s="309"/>
      <c r="H215" s="310"/>
      <c r="I215" s="310">
        <f t="shared" si="24"/>
        <v>0</v>
      </c>
      <c r="J215" s="310">
        <f t="shared" si="22"/>
        <v>0</v>
      </c>
    </row>
    <row r="216" spans="1:10" hidden="1" x14ac:dyDescent="0.3">
      <c r="A216" s="334"/>
      <c r="B216" s="327"/>
      <c r="C216" s="328"/>
      <c r="D216" s="308"/>
      <c r="E216" s="495"/>
      <c r="F216" s="308"/>
      <c r="G216" s="309"/>
      <c r="H216" s="310"/>
      <c r="I216" s="310">
        <f>F210-H216</f>
        <v>0</v>
      </c>
      <c r="J216" s="310">
        <f>F210-G216</f>
        <v>0</v>
      </c>
    </row>
    <row r="217" spans="1:10" hidden="1" x14ac:dyDescent="0.3">
      <c r="A217" s="334"/>
      <c r="B217" s="327"/>
      <c r="C217" s="328"/>
      <c r="D217" s="308"/>
      <c r="E217" s="495"/>
      <c r="F217" s="308"/>
      <c r="G217" s="309"/>
      <c r="H217" s="310"/>
      <c r="I217" s="310"/>
      <c r="J217" s="310"/>
    </row>
    <row r="218" spans="1:10" ht="21" hidden="1" customHeight="1" x14ac:dyDescent="0.3">
      <c r="A218" s="504"/>
      <c r="B218" s="505" t="s">
        <v>295</v>
      </c>
      <c r="C218" s="468" t="s">
        <v>305</v>
      </c>
      <c r="D218" s="506">
        <f>D164+D160+D156+D151</f>
        <v>0</v>
      </c>
      <c r="E218" s="497" t="s">
        <v>305</v>
      </c>
      <c r="F218" s="506">
        <f>F151+F156+F160+F164</f>
        <v>0</v>
      </c>
      <c r="G218" s="313" t="s">
        <v>588</v>
      </c>
      <c r="H218" s="312">
        <f>SUM(H150:H217)</f>
        <v>0</v>
      </c>
      <c r="I218" s="312">
        <f>SUM(I150:I217)</f>
        <v>0</v>
      </c>
      <c r="J218" s="312">
        <f>SUM(J150:J217)</f>
        <v>0</v>
      </c>
    </row>
    <row r="219" spans="1:10" x14ac:dyDescent="0.3">
      <c r="G219" s="314" t="s">
        <v>464</v>
      </c>
      <c r="H219" s="315">
        <f>H80+H149+H218</f>
        <v>66178.760000000009</v>
      </c>
      <c r="I219" s="315">
        <f>I80+I149+I218</f>
        <v>9642.5199999999986</v>
      </c>
      <c r="J219" s="315">
        <f>J80+J149+J218</f>
        <v>2820.3099999999995</v>
      </c>
    </row>
    <row r="220" spans="1:10" x14ac:dyDescent="0.3">
      <c r="G220" s="491"/>
      <c r="H220" s="492"/>
      <c r="I220" s="492"/>
      <c r="J220" s="492"/>
    </row>
    <row r="221" spans="1:10" x14ac:dyDescent="0.3">
      <c r="G221" s="491"/>
      <c r="H221" s="492"/>
      <c r="I221" s="492"/>
      <c r="J221" s="492"/>
    </row>
    <row r="222" spans="1:10" x14ac:dyDescent="0.3">
      <c r="A222" s="1083" t="s">
        <v>762</v>
      </c>
      <c r="B222" s="42"/>
      <c r="C222" s="42"/>
      <c r="D222" s="241"/>
      <c r="E222" s="42"/>
      <c r="F222" s="1084" t="s">
        <v>1131</v>
      </c>
      <c r="G222" s="491"/>
      <c r="H222" s="492"/>
      <c r="I222" s="492"/>
      <c r="J222" s="492"/>
    </row>
    <row r="223" spans="1:10" x14ac:dyDescent="0.3">
      <c r="A223" s="297"/>
      <c r="B223" s="297"/>
      <c r="C223" s="297"/>
      <c r="D223" s="298" t="s">
        <v>131</v>
      </c>
      <c r="E223" s="297"/>
      <c r="F223" s="298" t="s">
        <v>132</v>
      </c>
      <c r="G223" s="508"/>
      <c r="H223" s="492"/>
      <c r="I223" s="492"/>
      <c r="J223" s="492"/>
    </row>
    <row r="224" spans="1:10" x14ac:dyDescent="0.3">
      <c r="A224" s="41"/>
      <c r="B224" s="41"/>
      <c r="C224" s="41"/>
      <c r="D224" s="41"/>
      <c r="E224" s="41"/>
      <c r="F224" s="41"/>
      <c r="G224" s="491"/>
      <c r="H224" s="492"/>
      <c r="I224" s="492"/>
      <c r="J224" s="492"/>
    </row>
    <row r="225" spans="1:10" x14ac:dyDescent="0.3">
      <c r="A225" s="48" t="s">
        <v>133</v>
      </c>
      <c r="B225" s="42"/>
      <c r="C225" s="42"/>
      <c r="D225" s="241"/>
      <c r="E225" s="42"/>
      <c r="F225" s="869" t="s">
        <v>1104</v>
      </c>
      <c r="G225" s="508"/>
      <c r="H225" s="492"/>
      <c r="I225" s="492"/>
      <c r="J225" s="492"/>
    </row>
    <row r="226" spans="1:10" x14ac:dyDescent="0.3">
      <c r="A226" s="297"/>
      <c r="B226" s="297"/>
      <c r="C226" s="297"/>
      <c r="D226" s="298" t="s">
        <v>131</v>
      </c>
      <c r="E226" s="297"/>
      <c r="F226" s="298" t="s">
        <v>132</v>
      </c>
      <c r="G226" s="491"/>
      <c r="H226" s="492"/>
      <c r="I226" s="492"/>
      <c r="J226" s="492"/>
    </row>
    <row r="227" spans="1:10" x14ac:dyDescent="0.3">
      <c r="A227" s="53"/>
      <c r="B227" s="53"/>
      <c r="C227" s="53"/>
      <c r="D227" s="53"/>
      <c r="E227" s="53"/>
      <c r="F227" s="53"/>
      <c r="G227" s="509"/>
      <c r="H227" s="492"/>
      <c r="I227" s="492"/>
      <c r="J227" s="492"/>
    </row>
    <row r="228" spans="1:10" x14ac:dyDescent="0.3">
      <c r="G228" s="508"/>
      <c r="H228" s="492"/>
      <c r="I228" s="492"/>
      <c r="J228" s="492"/>
    </row>
    <row r="229" spans="1:10" ht="21" x14ac:dyDescent="0.35">
      <c r="B229" s="153"/>
      <c r="G229" s="491"/>
      <c r="H229" s="492"/>
      <c r="I229" s="492"/>
      <c r="J229" s="492"/>
    </row>
    <row r="230" spans="1:10" x14ac:dyDescent="0.3">
      <c r="G230" s="491"/>
      <c r="H230" s="492"/>
      <c r="I230" s="492"/>
      <c r="J230" s="492"/>
    </row>
    <row r="231" spans="1:10" x14ac:dyDescent="0.3">
      <c r="G231" s="508"/>
      <c r="H231" s="492"/>
      <c r="I231" s="492"/>
      <c r="J231" s="492"/>
    </row>
    <row r="232" spans="1:10" x14ac:dyDescent="0.3">
      <c r="G232" s="491"/>
      <c r="H232" s="492"/>
      <c r="I232" s="492"/>
      <c r="J232" s="492"/>
    </row>
    <row r="233" spans="1:10" x14ac:dyDescent="0.3">
      <c r="G233" s="508"/>
      <c r="H233" s="492"/>
      <c r="I233" s="492"/>
      <c r="J233" s="492"/>
    </row>
    <row r="234" spans="1:10" x14ac:dyDescent="0.3">
      <c r="G234" s="508"/>
      <c r="H234" s="492"/>
      <c r="I234" s="492"/>
      <c r="J234" s="492"/>
    </row>
    <row r="235" spans="1:10" x14ac:dyDescent="0.3">
      <c r="G235" s="491"/>
      <c r="H235" s="492"/>
      <c r="I235" s="492"/>
      <c r="J235" s="492"/>
    </row>
    <row r="236" spans="1:10" x14ac:dyDescent="0.3">
      <c r="G236" s="491"/>
      <c r="H236" s="492"/>
      <c r="I236" s="492"/>
      <c r="J236" s="492"/>
    </row>
    <row r="237" spans="1:10" x14ac:dyDescent="0.3">
      <c r="G237" s="491"/>
      <c r="H237" s="492"/>
      <c r="I237" s="492"/>
      <c r="J237" s="492"/>
    </row>
    <row r="238" spans="1:10" x14ac:dyDescent="0.3">
      <c r="G238" s="491"/>
      <c r="H238" s="492"/>
      <c r="I238" s="492"/>
      <c r="J238" s="492"/>
    </row>
    <row r="239" spans="1:10" x14ac:dyDescent="0.3">
      <c r="G239" s="491"/>
      <c r="H239" s="492"/>
      <c r="I239" s="492"/>
      <c r="J239" s="492"/>
    </row>
    <row r="240" spans="1:10" x14ac:dyDescent="0.3">
      <c r="G240" s="491"/>
      <c r="H240" s="492"/>
      <c r="I240" s="492"/>
      <c r="J240" s="492"/>
    </row>
    <row r="241" spans="7:10" x14ac:dyDescent="0.3">
      <c r="G241" s="491"/>
      <c r="H241" s="492"/>
      <c r="I241" s="492"/>
      <c r="J241" s="492"/>
    </row>
    <row r="242" spans="7:10" x14ac:dyDescent="0.3">
      <c r="G242" s="491"/>
      <c r="H242" s="492"/>
      <c r="I242" s="492"/>
      <c r="J242" s="492"/>
    </row>
    <row r="243" spans="7:10" x14ac:dyDescent="0.3">
      <c r="G243" s="491"/>
      <c r="H243" s="492"/>
      <c r="I243" s="492"/>
      <c r="J243" s="492"/>
    </row>
    <row r="244" spans="7:10" x14ac:dyDescent="0.3">
      <c r="G244" s="491"/>
      <c r="H244" s="492"/>
      <c r="I244" s="492"/>
      <c r="J244" s="492"/>
    </row>
    <row r="245" spans="7:10" x14ac:dyDescent="0.3">
      <c r="G245" s="491"/>
      <c r="H245" s="492"/>
      <c r="I245" s="492"/>
      <c r="J245" s="492"/>
    </row>
    <row r="246" spans="7:10" x14ac:dyDescent="0.3">
      <c r="G246" s="491"/>
      <c r="H246" s="492"/>
      <c r="I246" s="492"/>
      <c r="J246" s="492"/>
    </row>
    <row r="247" spans="7:10" x14ac:dyDescent="0.3">
      <c r="G247" s="491"/>
      <c r="H247" s="492"/>
      <c r="I247" s="492"/>
      <c r="J247" s="492"/>
    </row>
    <row r="248" spans="7:10" x14ac:dyDescent="0.3">
      <c r="G248" s="491"/>
      <c r="H248" s="492"/>
      <c r="I248" s="492"/>
      <c r="J248" s="492"/>
    </row>
    <row r="249" spans="7:10" x14ac:dyDescent="0.3">
      <c r="G249" s="491"/>
      <c r="H249" s="492"/>
      <c r="I249" s="492"/>
      <c r="J249" s="492"/>
    </row>
    <row r="250" spans="7:10" x14ac:dyDescent="0.3">
      <c r="G250" s="491"/>
      <c r="H250" s="492"/>
      <c r="I250" s="492"/>
      <c r="J250" s="492"/>
    </row>
    <row r="251" spans="7:10" x14ac:dyDescent="0.3">
      <c r="G251" s="491"/>
      <c r="H251" s="492"/>
      <c r="I251" s="492"/>
      <c r="J251" s="492"/>
    </row>
    <row r="252" spans="7:10" x14ac:dyDescent="0.3">
      <c r="G252" s="491"/>
      <c r="H252" s="492"/>
      <c r="I252" s="492"/>
      <c r="J252" s="492"/>
    </row>
    <row r="253" spans="7:10" x14ac:dyDescent="0.3">
      <c r="G253" s="491"/>
      <c r="H253" s="492"/>
      <c r="I253" s="492"/>
      <c r="J253" s="492"/>
    </row>
    <row r="254" spans="7:10" x14ac:dyDescent="0.3">
      <c r="G254" s="491"/>
      <c r="H254" s="492"/>
      <c r="I254" s="492"/>
      <c r="J254" s="492"/>
    </row>
    <row r="255" spans="7:10" x14ac:dyDescent="0.3">
      <c r="G255" s="491"/>
      <c r="H255" s="492"/>
      <c r="I255" s="492"/>
      <c r="J255" s="492"/>
    </row>
    <row r="256" spans="7:10" x14ac:dyDescent="0.3">
      <c r="G256" s="491"/>
      <c r="H256" s="492"/>
      <c r="I256" s="492"/>
      <c r="J256" s="492"/>
    </row>
    <row r="257" spans="7:10" x14ac:dyDescent="0.3">
      <c r="G257" s="491"/>
      <c r="H257" s="492"/>
      <c r="I257" s="492"/>
      <c r="J257" s="492"/>
    </row>
    <row r="258" spans="7:10" x14ac:dyDescent="0.3">
      <c r="G258" s="491"/>
      <c r="H258" s="492"/>
      <c r="I258" s="492"/>
      <c r="J258" s="492"/>
    </row>
    <row r="259" spans="7:10" x14ac:dyDescent="0.3">
      <c r="G259" s="491"/>
      <c r="H259" s="492"/>
      <c r="I259" s="492"/>
      <c r="J259" s="492"/>
    </row>
    <row r="260" spans="7:10" x14ac:dyDescent="0.3">
      <c r="G260" s="491"/>
      <c r="H260" s="492"/>
      <c r="I260" s="492"/>
      <c r="J260" s="492"/>
    </row>
    <row r="261" spans="7:10" x14ac:dyDescent="0.3">
      <c r="G261" s="491"/>
      <c r="H261" s="492"/>
      <c r="I261" s="492"/>
      <c r="J261" s="492"/>
    </row>
    <row r="262" spans="7:10" x14ac:dyDescent="0.3">
      <c r="G262" s="491"/>
      <c r="H262" s="492"/>
      <c r="I262" s="492"/>
      <c r="J262" s="492"/>
    </row>
    <row r="263" spans="7:10" x14ac:dyDescent="0.3">
      <c r="G263" s="491"/>
      <c r="H263" s="492"/>
      <c r="I263" s="492"/>
      <c r="J263" s="492"/>
    </row>
    <row r="264" spans="7:10" x14ac:dyDescent="0.3">
      <c r="G264" s="491"/>
      <c r="H264" s="492"/>
      <c r="I264" s="492"/>
      <c r="J264" s="492"/>
    </row>
    <row r="265" spans="7:10" x14ac:dyDescent="0.3">
      <c r="G265" s="491"/>
      <c r="H265" s="492"/>
      <c r="I265" s="492"/>
      <c r="J265" s="492"/>
    </row>
    <row r="266" spans="7:10" x14ac:dyDescent="0.3">
      <c r="G266" s="491"/>
      <c r="H266" s="492"/>
      <c r="I266" s="492"/>
      <c r="J266" s="492"/>
    </row>
    <row r="267" spans="7:10" x14ac:dyDescent="0.3">
      <c r="G267" s="491"/>
      <c r="H267" s="492"/>
      <c r="I267" s="492"/>
      <c r="J267" s="492"/>
    </row>
    <row r="268" spans="7:10" x14ac:dyDescent="0.3">
      <c r="G268" s="491"/>
      <c r="H268" s="492"/>
      <c r="I268" s="492"/>
      <c r="J268" s="492"/>
    </row>
    <row r="269" spans="7:10" x14ac:dyDescent="0.3">
      <c r="G269" s="491"/>
      <c r="H269" s="492"/>
      <c r="I269" s="492"/>
      <c r="J269" s="492"/>
    </row>
    <row r="270" spans="7:10" x14ac:dyDescent="0.3">
      <c r="G270" s="491"/>
      <c r="H270" s="492"/>
      <c r="I270" s="492"/>
      <c r="J270" s="492"/>
    </row>
    <row r="271" spans="7:10" x14ac:dyDescent="0.3">
      <c r="G271" s="491"/>
      <c r="H271" s="492"/>
      <c r="I271" s="492"/>
      <c r="J271" s="492"/>
    </row>
    <row r="272" spans="7:10" x14ac:dyDescent="0.3">
      <c r="G272" s="491"/>
      <c r="H272" s="492"/>
      <c r="I272" s="492"/>
      <c r="J272" s="492"/>
    </row>
    <row r="273" spans="7:10" x14ac:dyDescent="0.3">
      <c r="G273" s="491"/>
      <c r="H273" s="492"/>
      <c r="I273" s="492"/>
      <c r="J273" s="492"/>
    </row>
    <row r="274" spans="7:10" x14ac:dyDescent="0.3">
      <c r="G274" s="491"/>
      <c r="H274" s="492"/>
      <c r="I274" s="492"/>
      <c r="J274" s="492"/>
    </row>
    <row r="275" spans="7:10" x14ac:dyDescent="0.3">
      <c r="G275" s="491"/>
      <c r="H275" s="492"/>
      <c r="I275" s="492"/>
      <c r="J275" s="492"/>
    </row>
    <row r="276" spans="7:10" x14ac:dyDescent="0.3">
      <c r="G276" s="491"/>
      <c r="H276" s="492"/>
      <c r="I276" s="492"/>
      <c r="J276" s="492"/>
    </row>
    <row r="277" spans="7:10" x14ac:dyDescent="0.3">
      <c r="G277" s="491"/>
      <c r="H277" s="492"/>
      <c r="I277" s="492"/>
      <c r="J277" s="492"/>
    </row>
    <row r="278" spans="7:10" x14ac:dyDescent="0.3">
      <c r="G278" s="491"/>
      <c r="H278" s="492"/>
      <c r="I278" s="492"/>
      <c r="J278" s="492"/>
    </row>
    <row r="279" spans="7:10" x14ac:dyDescent="0.3">
      <c r="G279" s="491"/>
      <c r="H279" s="492"/>
      <c r="I279" s="492"/>
      <c r="J279" s="492"/>
    </row>
    <row r="280" spans="7:10" x14ac:dyDescent="0.3">
      <c r="G280" s="491"/>
      <c r="H280" s="492"/>
      <c r="I280" s="492"/>
      <c r="J280" s="492"/>
    </row>
    <row r="281" spans="7:10" x14ac:dyDescent="0.3">
      <c r="G281" s="491"/>
      <c r="H281" s="492"/>
      <c r="I281" s="492"/>
      <c r="J281" s="492"/>
    </row>
    <row r="282" spans="7:10" x14ac:dyDescent="0.3">
      <c r="G282" s="510"/>
      <c r="H282" s="511"/>
      <c r="I282" s="511"/>
      <c r="J282" s="511"/>
    </row>
    <row r="283" spans="7:10" x14ac:dyDescent="0.3">
      <c r="G283" s="512"/>
      <c r="H283" s="316"/>
      <c r="I283" s="316"/>
      <c r="J283" s="316"/>
    </row>
    <row r="284" spans="7:10" x14ac:dyDescent="0.3">
      <c r="G284" s="160"/>
      <c r="H284" s="160"/>
      <c r="I284" s="513"/>
      <c r="J284" s="513"/>
    </row>
    <row r="285" spans="7:10" x14ac:dyDescent="0.3">
      <c r="G285" s="160"/>
      <c r="H285" s="160"/>
      <c r="I285" s="513"/>
      <c r="J285" s="513"/>
    </row>
    <row r="286" spans="7:10" x14ac:dyDescent="0.3">
      <c r="G286" s="240"/>
      <c r="H286" s="240"/>
      <c r="I286" s="296"/>
      <c r="J286" s="296"/>
    </row>
    <row r="287" spans="7:10" x14ac:dyDescent="0.3">
      <c r="G287" s="514"/>
      <c r="H287" s="514"/>
      <c r="I287" s="299"/>
      <c r="J287" s="299"/>
    </row>
    <row r="288" spans="7:10" x14ac:dyDescent="0.3">
      <c r="G288" s="300"/>
      <c r="H288" s="300"/>
      <c r="I288" s="300"/>
      <c r="J288" s="300"/>
    </row>
    <row r="289" spans="7:10" x14ac:dyDescent="0.3">
      <c r="G289" s="240"/>
      <c r="H289" s="240"/>
      <c r="I289" s="296"/>
      <c r="J289" s="296"/>
    </row>
    <row r="290" spans="7:10" x14ac:dyDescent="0.3">
      <c r="G290" s="514"/>
      <c r="H290" s="514"/>
      <c r="I290" s="299"/>
      <c r="J290" s="299"/>
    </row>
    <row r="291" spans="7:10" x14ac:dyDescent="0.3">
      <c r="G291" s="160"/>
      <c r="H291" s="160"/>
      <c r="I291" s="513"/>
      <c r="J291" s="513"/>
    </row>
    <row r="292" spans="7:10" x14ac:dyDescent="0.3">
      <c r="G292" s="160"/>
      <c r="H292" s="160"/>
      <c r="I292" s="513"/>
      <c r="J292" s="513"/>
    </row>
    <row r="293" spans="7:10" x14ac:dyDescent="0.3">
      <c r="G293" s="160"/>
      <c r="H293" s="160"/>
      <c r="I293" s="513"/>
      <c r="J293" s="513"/>
    </row>
    <row r="294" spans="7:10" x14ac:dyDescent="0.3">
      <c r="G294" s="160"/>
      <c r="H294" s="160"/>
      <c r="I294" s="513"/>
      <c r="J294" s="513"/>
    </row>
    <row r="295" spans="7:10" x14ac:dyDescent="0.3">
      <c r="G295" s="160"/>
      <c r="H295" s="160"/>
      <c r="I295" s="513"/>
      <c r="J295" s="513"/>
    </row>
    <row r="296" spans="7:10" x14ac:dyDescent="0.3">
      <c r="G296" s="160"/>
      <c r="H296" s="160"/>
      <c r="I296" s="513"/>
      <c r="J296" s="513"/>
    </row>
    <row r="297" spans="7:10" x14ac:dyDescent="0.3">
      <c r="G297" s="160"/>
      <c r="H297" s="160"/>
      <c r="I297" s="513"/>
      <c r="J297" s="513"/>
    </row>
    <row r="298" spans="7:10" x14ac:dyDescent="0.3">
      <c r="G298" s="160"/>
      <c r="H298" s="160"/>
      <c r="I298" s="513"/>
      <c r="J298" s="513"/>
    </row>
    <row r="299" spans="7:10" x14ac:dyDescent="0.3">
      <c r="G299" s="160"/>
      <c r="H299" s="160"/>
      <c r="I299" s="513"/>
      <c r="J299" s="513"/>
    </row>
    <row r="300" spans="7:10" x14ac:dyDescent="0.3">
      <c r="G300" s="160"/>
      <c r="H300" s="160"/>
      <c r="I300" s="513"/>
      <c r="J300" s="513"/>
    </row>
    <row r="301" spans="7:10" x14ac:dyDescent="0.3">
      <c r="G301" s="160"/>
      <c r="H301" s="160"/>
      <c r="I301" s="513"/>
      <c r="J301" s="513"/>
    </row>
    <row r="302" spans="7:10" x14ac:dyDescent="0.3">
      <c r="G302" s="160"/>
      <c r="H302" s="160"/>
      <c r="I302" s="513"/>
      <c r="J302" s="513"/>
    </row>
    <row r="303" spans="7:10" x14ac:dyDescent="0.3">
      <c r="G303" s="160"/>
      <c r="H303" s="160"/>
      <c r="I303" s="513"/>
      <c r="J303" s="513"/>
    </row>
    <row r="304" spans="7:10" x14ac:dyDescent="0.3">
      <c r="G304" s="160"/>
      <c r="H304" s="160"/>
      <c r="I304" s="513"/>
      <c r="J304" s="513"/>
    </row>
    <row r="305" spans="7:10" x14ac:dyDescent="0.3">
      <c r="G305" s="160"/>
      <c r="H305" s="160"/>
      <c r="I305" s="513"/>
      <c r="J305" s="513"/>
    </row>
    <row r="306" spans="7:10" x14ac:dyDescent="0.3">
      <c r="G306" s="160"/>
      <c r="H306" s="160"/>
      <c r="I306" s="513"/>
      <c r="J306" s="513"/>
    </row>
    <row r="307" spans="7:10" x14ac:dyDescent="0.3">
      <c r="G307" s="160"/>
      <c r="H307" s="160"/>
      <c r="I307" s="513"/>
      <c r="J307" s="513"/>
    </row>
    <row r="308" spans="7:10" x14ac:dyDescent="0.3">
      <c r="G308" s="160"/>
      <c r="H308" s="160"/>
      <c r="I308" s="513"/>
      <c r="J308" s="513"/>
    </row>
    <row r="309" spans="7:10" x14ac:dyDescent="0.3">
      <c r="G309" s="160"/>
      <c r="H309" s="160"/>
      <c r="I309" s="513"/>
      <c r="J309" s="513"/>
    </row>
    <row r="310" spans="7:10" x14ac:dyDescent="0.3">
      <c r="G310" s="160"/>
      <c r="H310" s="160"/>
      <c r="I310" s="513"/>
      <c r="J310" s="513"/>
    </row>
    <row r="311" spans="7:10" x14ac:dyDescent="0.3">
      <c r="G311" s="160"/>
      <c r="H311" s="160"/>
      <c r="I311" s="513"/>
      <c r="J311" s="513"/>
    </row>
    <row r="312" spans="7:10" x14ac:dyDescent="0.3">
      <c r="G312" s="160"/>
      <c r="H312" s="160"/>
      <c r="I312" s="513"/>
      <c r="J312" s="513"/>
    </row>
    <row r="313" spans="7:10" x14ac:dyDescent="0.3">
      <c r="G313" s="160"/>
      <c r="H313" s="160"/>
      <c r="I313" s="513"/>
      <c r="J313" s="513"/>
    </row>
    <row r="314" spans="7:10" x14ac:dyDescent="0.3">
      <c r="G314" s="160"/>
      <c r="H314" s="160"/>
      <c r="I314" s="513"/>
      <c r="J314" s="513"/>
    </row>
    <row r="315" spans="7:10" x14ac:dyDescent="0.3">
      <c r="G315" s="160"/>
      <c r="H315" s="160"/>
      <c r="I315" s="513"/>
      <c r="J315" s="513"/>
    </row>
    <row r="316" spans="7:10" x14ac:dyDescent="0.3">
      <c r="G316" s="160"/>
      <c r="H316" s="160"/>
      <c r="I316" s="513"/>
      <c r="J316" s="513"/>
    </row>
    <row r="317" spans="7:10" x14ac:dyDescent="0.3">
      <c r="G317" s="160"/>
      <c r="H317" s="160"/>
      <c r="I317" s="513"/>
      <c r="J317" s="513"/>
    </row>
    <row r="318" spans="7:10" x14ac:dyDescent="0.3">
      <c r="G318" s="160"/>
      <c r="H318" s="160"/>
      <c r="I318" s="513"/>
      <c r="J318" s="513"/>
    </row>
    <row r="319" spans="7:10" x14ac:dyDescent="0.3">
      <c r="G319" s="160"/>
      <c r="H319" s="160"/>
      <c r="I319" s="513"/>
      <c r="J319" s="513"/>
    </row>
    <row r="320" spans="7:10" x14ac:dyDescent="0.3">
      <c r="G320" s="160"/>
      <c r="H320" s="160"/>
      <c r="I320" s="513"/>
      <c r="J320" s="513"/>
    </row>
    <row r="321" spans="7:10" x14ac:dyDescent="0.3">
      <c r="G321" s="160"/>
      <c r="H321" s="160"/>
      <c r="I321" s="513"/>
      <c r="J321" s="513"/>
    </row>
    <row r="322" spans="7:10" x14ac:dyDescent="0.3">
      <c r="G322" s="160"/>
      <c r="H322" s="160"/>
      <c r="I322" s="513"/>
      <c r="J322" s="513"/>
    </row>
    <row r="323" spans="7:10" x14ac:dyDescent="0.3">
      <c r="G323" s="160"/>
      <c r="H323" s="160"/>
      <c r="I323" s="513"/>
      <c r="J323" s="513"/>
    </row>
    <row r="324" spans="7:10" x14ac:dyDescent="0.3">
      <c r="G324" s="160"/>
      <c r="H324" s="160"/>
      <c r="I324" s="513"/>
      <c r="J324" s="513"/>
    </row>
    <row r="325" spans="7:10" x14ac:dyDescent="0.3">
      <c r="G325" s="160"/>
      <c r="H325" s="160"/>
      <c r="I325" s="513"/>
      <c r="J325" s="513"/>
    </row>
    <row r="326" spans="7:10" x14ac:dyDescent="0.3">
      <c r="G326" s="160"/>
      <c r="H326" s="160"/>
      <c r="I326" s="513"/>
      <c r="J326" s="513"/>
    </row>
    <row r="327" spans="7:10" x14ac:dyDescent="0.3">
      <c r="G327" s="160"/>
      <c r="H327" s="160"/>
      <c r="I327" s="513"/>
      <c r="J327" s="513"/>
    </row>
    <row r="328" spans="7:10" x14ac:dyDescent="0.3">
      <c r="G328" s="160"/>
      <c r="H328" s="160"/>
      <c r="I328" s="513"/>
      <c r="J328" s="513"/>
    </row>
    <row r="329" spans="7:10" x14ac:dyDescent="0.3">
      <c r="G329" s="160"/>
      <c r="H329" s="160"/>
      <c r="I329" s="513"/>
      <c r="J329" s="513"/>
    </row>
    <row r="330" spans="7:10" x14ac:dyDescent="0.3">
      <c r="G330" s="160"/>
      <c r="H330" s="160"/>
      <c r="I330" s="513"/>
      <c r="J330" s="513"/>
    </row>
    <row r="331" spans="7:10" x14ac:dyDescent="0.3">
      <c r="G331" s="160"/>
      <c r="H331" s="160"/>
      <c r="I331" s="513"/>
      <c r="J331" s="513"/>
    </row>
    <row r="332" spans="7:10" x14ac:dyDescent="0.3">
      <c r="G332" s="160"/>
      <c r="H332" s="160"/>
      <c r="I332" s="513"/>
      <c r="J332" s="513"/>
    </row>
    <row r="333" spans="7:10" x14ac:dyDescent="0.3">
      <c r="G333" s="160"/>
      <c r="H333" s="160"/>
      <c r="I333" s="513"/>
      <c r="J333" s="513"/>
    </row>
    <row r="334" spans="7:10" x14ac:dyDescent="0.3">
      <c r="G334" s="160"/>
      <c r="H334" s="160"/>
      <c r="I334" s="513"/>
      <c r="J334" s="513"/>
    </row>
    <row r="335" spans="7:10" x14ac:dyDescent="0.3">
      <c r="G335" s="160"/>
      <c r="H335" s="160"/>
      <c r="I335" s="513"/>
      <c r="J335" s="513"/>
    </row>
    <row r="336" spans="7:10" x14ac:dyDescent="0.3">
      <c r="G336" s="160"/>
      <c r="H336" s="160"/>
      <c r="I336" s="513"/>
      <c r="J336" s="513"/>
    </row>
    <row r="337" spans="7:10" x14ac:dyDescent="0.3">
      <c r="G337" s="160"/>
      <c r="H337" s="160"/>
      <c r="I337" s="513"/>
      <c r="J337" s="513"/>
    </row>
  </sheetData>
  <mergeCells count="9">
    <mergeCell ref="A81:F81"/>
    <mergeCell ref="A150:F150"/>
    <mergeCell ref="A12:F1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</sheetPr>
  <dimension ref="A1:L88"/>
  <sheetViews>
    <sheetView view="pageBreakPreview" topLeftCell="A30" zoomScale="80" zoomScaleSheetLayoutView="80" workbookViewId="0">
      <selection activeCell="R39" sqref="R39"/>
    </sheetView>
  </sheetViews>
  <sheetFormatPr defaultRowHeight="15" x14ac:dyDescent="0.25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248" width="9.140625" style="122"/>
    <col min="249" max="249" width="8.140625" style="122" customWidth="1"/>
    <col min="250" max="250" width="85.140625" style="122" customWidth="1"/>
    <col min="251" max="251" width="27.85546875" style="122" customWidth="1"/>
    <col min="252" max="252" width="31.42578125" style="122" customWidth="1"/>
    <col min="253" max="253" width="28.140625" style="122" customWidth="1"/>
    <col min="254" max="254" width="31.140625" style="122" customWidth="1"/>
    <col min="255" max="257" width="16.7109375" style="122" customWidth="1"/>
    <col min="258" max="258" width="17.5703125" style="122" customWidth="1"/>
    <col min="259" max="504" width="9.140625" style="122"/>
    <col min="505" max="505" width="8.140625" style="122" customWidth="1"/>
    <col min="506" max="506" width="85.140625" style="122" customWidth="1"/>
    <col min="507" max="507" width="27.85546875" style="122" customWidth="1"/>
    <col min="508" max="508" width="31.42578125" style="122" customWidth="1"/>
    <col min="509" max="509" width="28.140625" style="122" customWidth="1"/>
    <col min="510" max="510" width="31.140625" style="122" customWidth="1"/>
    <col min="511" max="513" width="16.7109375" style="122" customWidth="1"/>
    <col min="514" max="514" width="17.5703125" style="122" customWidth="1"/>
    <col min="515" max="760" width="9.140625" style="122"/>
    <col min="761" max="761" width="8.140625" style="122" customWidth="1"/>
    <col min="762" max="762" width="85.140625" style="122" customWidth="1"/>
    <col min="763" max="763" width="27.85546875" style="122" customWidth="1"/>
    <col min="764" max="764" width="31.42578125" style="122" customWidth="1"/>
    <col min="765" max="765" width="28.140625" style="122" customWidth="1"/>
    <col min="766" max="766" width="31.140625" style="122" customWidth="1"/>
    <col min="767" max="769" width="16.7109375" style="122" customWidth="1"/>
    <col min="770" max="770" width="17.5703125" style="122" customWidth="1"/>
    <col min="771" max="1016" width="9.140625" style="122"/>
    <col min="1017" max="1017" width="8.140625" style="122" customWidth="1"/>
    <col min="1018" max="1018" width="85.140625" style="122" customWidth="1"/>
    <col min="1019" max="1019" width="27.85546875" style="122" customWidth="1"/>
    <col min="1020" max="1020" width="31.42578125" style="122" customWidth="1"/>
    <col min="1021" max="1021" width="28.140625" style="122" customWidth="1"/>
    <col min="1022" max="1022" width="31.140625" style="122" customWidth="1"/>
    <col min="1023" max="1025" width="16.7109375" style="122" customWidth="1"/>
    <col min="1026" max="1026" width="17.5703125" style="122" customWidth="1"/>
    <col min="1027" max="1272" width="9.140625" style="122"/>
    <col min="1273" max="1273" width="8.140625" style="122" customWidth="1"/>
    <col min="1274" max="1274" width="85.140625" style="122" customWidth="1"/>
    <col min="1275" max="1275" width="27.85546875" style="122" customWidth="1"/>
    <col min="1276" max="1276" width="31.42578125" style="122" customWidth="1"/>
    <col min="1277" max="1277" width="28.140625" style="122" customWidth="1"/>
    <col min="1278" max="1278" width="31.140625" style="122" customWidth="1"/>
    <col min="1279" max="1281" width="16.7109375" style="122" customWidth="1"/>
    <col min="1282" max="1282" width="17.5703125" style="122" customWidth="1"/>
    <col min="1283" max="1528" width="9.140625" style="122"/>
    <col min="1529" max="1529" width="8.140625" style="122" customWidth="1"/>
    <col min="1530" max="1530" width="85.140625" style="122" customWidth="1"/>
    <col min="1531" max="1531" width="27.85546875" style="122" customWidth="1"/>
    <col min="1532" max="1532" width="31.42578125" style="122" customWidth="1"/>
    <col min="1533" max="1533" width="28.140625" style="122" customWidth="1"/>
    <col min="1534" max="1534" width="31.140625" style="122" customWidth="1"/>
    <col min="1535" max="1537" width="16.7109375" style="122" customWidth="1"/>
    <col min="1538" max="1538" width="17.5703125" style="122" customWidth="1"/>
    <col min="1539" max="1784" width="9.140625" style="122"/>
    <col min="1785" max="1785" width="8.140625" style="122" customWidth="1"/>
    <col min="1786" max="1786" width="85.140625" style="122" customWidth="1"/>
    <col min="1787" max="1787" width="27.85546875" style="122" customWidth="1"/>
    <col min="1788" max="1788" width="31.42578125" style="122" customWidth="1"/>
    <col min="1789" max="1789" width="28.140625" style="122" customWidth="1"/>
    <col min="1790" max="1790" width="31.140625" style="122" customWidth="1"/>
    <col min="1791" max="1793" width="16.7109375" style="122" customWidth="1"/>
    <col min="1794" max="1794" width="17.5703125" style="122" customWidth="1"/>
    <col min="1795" max="2040" width="9.140625" style="122"/>
    <col min="2041" max="2041" width="8.140625" style="122" customWidth="1"/>
    <col min="2042" max="2042" width="85.140625" style="122" customWidth="1"/>
    <col min="2043" max="2043" width="27.85546875" style="122" customWidth="1"/>
    <col min="2044" max="2044" width="31.42578125" style="122" customWidth="1"/>
    <col min="2045" max="2045" width="28.140625" style="122" customWidth="1"/>
    <col min="2046" max="2046" width="31.140625" style="122" customWidth="1"/>
    <col min="2047" max="2049" width="16.7109375" style="122" customWidth="1"/>
    <col min="2050" max="2050" width="17.5703125" style="122" customWidth="1"/>
    <col min="2051" max="2296" width="9.140625" style="122"/>
    <col min="2297" max="2297" width="8.140625" style="122" customWidth="1"/>
    <col min="2298" max="2298" width="85.140625" style="122" customWidth="1"/>
    <col min="2299" max="2299" width="27.85546875" style="122" customWidth="1"/>
    <col min="2300" max="2300" width="31.42578125" style="122" customWidth="1"/>
    <col min="2301" max="2301" width="28.140625" style="122" customWidth="1"/>
    <col min="2302" max="2302" width="31.140625" style="122" customWidth="1"/>
    <col min="2303" max="2305" width="16.7109375" style="122" customWidth="1"/>
    <col min="2306" max="2306" width="17.5703125" style="122" customWidth="1"/>
    <col min="2307" max="2552" width="9.140625" style="122"/>
    <col min="2553" max="2553" width="8.140625" style="122" customWidth="1"/>
    <col min="2554" max="2554" width="85.140625" style="122" customWidth="1"/>
    <col min="2555" max="2555" width="27.85546875" style="122" customWidth="1"/>
    <col min="2556" max="2556" width="31.42578125" style="122" customWidth="1"/>
    <col min="2557" max="2557" width="28.140625" style="122" customWidth="1"/>
    <col min="2558" max="2558" width="31.140625" style="122" customWidth="1"/>
    <col min="2559" max="2561" width="16.7109375" style="122" customWidth="1"/>
    <col min="2562" max="2562" width="17.5703125" style="122" customWidth="1"/>
    <col min="2563" max="2808" width="9.140625" style="122"/>
    <col min="2809" max="2809" width="8.140625" style="122" customWidth="1"/>
    <col min="2810" max="2810" width="85.140625" style="122" customWidth="1"/>
    <col min="2811" max="2811" width="27.85546875" style="122" customWidth="1"/>
    <col min="2812" max="2812" width="31.42578125" style="122" customWidth="1"/>
    <col min="2813" max="2813" width="28.140625" style="122" customWidth="1"/>
    <col min="2814" max="2814" width="31.140625" style="122" customWidth="1"/>
    <col min="2815" max="2817" width="16.7109375" style="122" customWidth="1"/>
    <col min="2818" max="2818" width="17.5703125" style="122" customWidth="1"/>
    <col min="2819" max="3064" width="9.140625" style="122"/>
    <col min="3065" max="3065" width="8.140625" style="122" customWidth="1"/>
    <col min="3066" max="3066" width="85.140625" style="122" customWidth="1"/>
    <col min="3067" max="3067" width="27.85546875" style="122" customWidth="1"/>
    <col min="3068" max="3068" width="31.42578125" style="122" customWidth="1"/>
    <col min="3069" max="3069" width="28.140625" style="122" customWidth="1"/>
    <col min="3070" max="3070" width="31.140625" style="122" customWidth="1"/>
    <col min="3071" max="3073" width="16.7109375" style="122" customWidth="1"/>
    <col min="3074" max="3074" width="17.5703125" style="122" customWidth="1"/>
    <col min="3075" max="3320" width="9.140625" style="122"/>
    <col min="3321" max="3321" width="8.140625" style="122" customWidth="1"/>
    <col min="3322" max="3322" width="85.140625" style="122" customWidth="1"/>
    <col min="3323" max="3323" width="27.85546875" style="122" customWidth="1"/>
    <col min="3324" max="3324" width="31.42578125" style="122" customWidth="1"/>
    <col min="3325" max="3325" width="28.140625" style="122" customWidth="1"/>
    <col min="3326" max="3326" width="31.140625" style="122" customWidth="1"/>
    <col min="3327" max="3329" width="16.7109375" style="122" customWidth="1"/>
    <col min="3330" max="3330" width="17.5703125" style="122" customWidth="1"/>
    <col min="3331" max="3576" width="9.140625" style="122"/>
    <col min="3577" max="3577" width="8.140625" style="122" customWidth="1"/>
    <col min="3578" max="3578" width="85.140625" style="122" customWidth="1"/>
    <col min="3579" max="3579" width="27.85546875" style="122" customWidth="1"/>
    <col min="3580" max="3580" width="31.42578125" style="122" customWidth="1"/>
    <col min="3581" max="3581" width="28.140625" style="122" customWidth="1"/>
    <col min="3582" max="3582" width="31.140625" style="122" customWidth="1"/>
    <col min="3583" max="3585" width="16.7109375" style="122" customWidth="1"/>
    <col min="3586" max="3586" width="17.5703125" style="122" customWidth="1"/>
    <col min="3587" max="3832" width="9.140625" style="122"/>
    <col min="3833" max="3833" width="8.140625" style="122" customWidth="1"/>
    <col min="3834" max="3834" width="85.140625" style="122" customWidth="1"/>
    <col min="3835" max="3835" width="27.85546875" style="122" customWidth="1"/>
    <col min="3836" max="3836" width="31.42578125" style="122" customWidth="1"/>
    <col min="3837" max="3837" width="28.140625" style="122" customWidth="1"/>
    <col min="3838" max="3838" width="31.140625" style="122" customWidth="1"/>
    <col min="3839" max="3841" width="16.7109375" style="122" customWidth="1"/>
    <col min="3842" max="3842" width="17.5703125" style="122" customWidth="1"/>
    <col min="3843" max="4088" width="9.140625" style="122"/>
    <col min="4089" max="4089" width="8.140625" style="122" customWidth="1"/>
    <col min="4090" max="4090" width="85.140625" style="122" customWidth="1"/>
    <col min="4091" max="4091" width="27.85546875" style="122" customWidth="1"/>
    <col min="4092" max="4092" width="31.42578125" style="122" customWidth="1"/>
    <col min="4093" max="4093" width="28.140625" style="122" customWidth="1"/>
    <col min="4094" max="4094" width="31.140625" style="122" customWidth="1"/>
    <col min="4095" max="4097" width="16.7109375" style="122" customWidth="1"/>
    <col min="4098" max="4098" width="17.5703125" style="122" customWidth="1"/>
    <col min="4099" max="4344" width="9.140625" style="122"/>
    <col min="4345" max="4345" width="8.140625" style="122" customWidth="1"/>
    <col min="4346" max="4346" width="85.140625" style="122" customWidth="1"/>
    <col min="4347" max="4347" width="27.85546875" style="122" customWidth="1"/>
    <col min="4348" max="4348" width="31.42578125" style="122" customWidth="1"/>
    <col min="4349" max="4349" width="28.140625" style="122" customWidth="1"/>
    <col min="4350" max="4350" width="31.140625" style="122" customWidth="1"/>
    <col min="4351" max="4353" width="16.7109375" style="122" customWidth="1"/>
    <col min="4354" max="4354" width="17.5703125" style="122" customWidth="1"/>
    <col min="4355" max="4600" width="9.140625" style="122"/>
    <col min="4601" max="4601" width="8.140625" style="122" customWidth="1"/>
    <col min="4602" max="4602" width="85.140625" style="122" customWidth="1"/>
    <col min="4603" max="4603" width="27.85546875" style="122" customWidth="1"/>
    <col min="4604" max="4604" width="31.42578125" style="122" customWidth="1"/>
    <col min="4605" max="4605" width="28.140625" style="122" customWidth="1"/>
    <col min="4606" max="4606" width="31.140625" style="122" customWidth="1"/>
    <col min="4607" max="4609" width="16.7109375" style="122" customWidth="1"/>
    <col min="4610" max="4610" width="17.5703125" style="122" customWidth="1"/>
    <col min="4611" max="4856" width="9.140625" style="122"/>
    <col min="4857" max="4857" width="8.140625" style="122" customWidth="1"/>
    <col min="4858" max="4858" width="85.140625" style="122" customWidth="1"/>
    <col min="4859" max="4859" width="27.85546875" style="122" customWidth="1"/>
    <col min="4860" max="4860" width="31.42578125" style="122" customWidth="1"/>
    <col min="4861" max="4861" width="28.140625" style="122" customWidth="1"/>
    <col min="4862" max="4862" width="31.140625" style="122" customWidth="1"/>
    <col min="4863" max="4865" width="16.7109375" style="122" customWidth="1"/>
    <col min="4866" max="4866" width="17.5703125" style="122" customWidth="1"/>
    <col min="4867" max="5112" width="9.140625" style="122"/>
    <col min="5113" max="5113" width="8.140625" style="122" customWidth="1"/>
    <col min="5114" max="5114" width="85.140625" style="122" customWidth="1"/>
    <col min="5115" max="5115" width="27.85546875" style="122" customWidth="1"/>
    <col min="5116" max="5116" width="31.42578125" style="122" customWidth="1"/>
    <col min="5117" max="5117" width="28.140625" style="122" customWidth="1"/>
    <col min="5118" max="5118" width="31.140625" style="122" customWidth="1"/>
    <col min="5119" max="5121" width="16.7109375" style="122" customWidth="1"/>
    <col min="5122" max="5122" width="17.5703125" style="122" customWidth="1"/>
    <col min="5123" max="5368" width="9.140625" style="122"/>
    <col min="5369" max="5369" width="8.140625" style="122" customWidth="1"/>
    <col min="5370" max="5370" width="85.140625" style="122" customWidth="1"/>
    <col min="5371" max="5371" width="27.85546875" style="122" customWidth="1"/>
    <col min="5372" max="5372" width="31.42578125" style="122" customWidth="1"/>
    <col min="5373" max="5373" width="28.140625" style="122" customWidth="1"/>
    <col min="5374" max="5374" width="31.140625" style="122" customWidth="1"/>
    <col min="5375" max="5377" width="16.7109375" style="122" customWidth="1"/>
    <col min="5378" max="5378" width="17.5703125" style="122" customWidth="1"/>
    <col min="5379" max="5624" width="9.140625" style="122"/>
    <col min="5625" max="5625" width="8.140625" style="122" customWidth="1"/>
    <col min="5626" max="5626" width="85.140625" style="122" customWidth="1"/>
    <col min="5627" max="5627" width="27.85546875" style="122" customWidth="1"/>
    <col min="5628" max="5628" width="31.42578125" style="122" customWidth="1"/>
    <col min="5629" max="5629" width="28.140625" style="122" customWidth="1"/>
    <col min="5630" max="5630" width="31.140625" style="122" customWidth="1"/>
    <col min="5631" max="5633" width="16.7109375" style="122" customWidth="1"/>
    <col min="5634" max="5634" width="17.5703125" style="122" customWidth="1"/>
    <col min="5635" max="5880" width="9.140625" style="122"/>
    <col min="5881" max="5881" width="8.140625" style="122" customWidth="1"/>
    <col min="5882" max="5882" width="85.140625" style="122" customWidth="1"/>
    <col min="5883" max="5883" width="27.85546875" style="122" customWidth="1"/>
    <col min="5884" max="5884" width="31.42578125" style="122" customWidth="1"/>
    <col min="5885" max="5885" width="28.140625" style="122" customWidth="1"/>
    <col min="5886" max="5886" width="31.140625" style="122" customWidth="1"/>
    <col min="5887" max="5889" width="16.7109375" style="122" customWidth="1"/>
    <col min="5890" max="5890" width="17.5703125" style="122" customWidth="1"/>
    <col min="5891" max="6136" width="9.140625" style="122"/>
    <col min="6137" max="6137" width="8.140625" style="122" customWidth="1"/>
    <col min="6138" max="6138" width="85.140625" style="122" customWidth="1"/>
    <col min="6139" max="6139" width="27.85546875" style="122" customWidth="1"/>
    <col min="6140" max="6140" width="31.42578125" style="122" customWidth="1"/>
    <col min="6141" max="6141" width="28.140625" style="122" customWidth="1"/>
    <col min="6142" max="6142" width="31.140625" style="122" customWidth="1"/>
    <col min="6143" max="6145" width="16.7109375" style="122" customWidth="1"/>
    <col min="6146" max="6146" width="17.5703125" style="122" customWidth="1"/>
    <col min="6147" max="6392" width="9.140625" style="122"/>
    <col min="6393" max="6393" width="8.140625" style="122" customWidth="1"/>
    <col min="6394" max="6394" width="85.140625" style="122" customWidth="1"/>
    <col min="6395" max="6395" width="27.85546875" style="122" customWidth="1"/>
    <col min="6396" max="6396" width="31.42578125" style="122" customWidth="1"/>
    <col min="6397" max="6397" width="28.140625" style="122" customWidth="1"/>
    <col min="6398" max="6398" width="31.140625" style="122" customWidth="1"/>
    <col min="6399" max="6401" width="16.7109375" style="122" customWidth="1"/>
    <col min="6402" max="6402" width="17.5703125" style="122" customWidth="1"/>
    <col min="6403" max="6648" width="9.140625" style="122"/>
    <col min="6649" max="6649" width="8.140625" style="122" customWidth="1"/>
    <col min="6650" max="6650" width="85.140625" style="122" customWidth="1"/>
    <col min="6651" max="6651" width="27.85546875" style="122" customWidth="1"/>
    <col min="6652" max="6652" width="31.42578125" style="122" customWidth="1"/>
    <col min="6653" max="6653" width="28.140625" style="122" customWidth="1"/>
    <col min="6654" max="6654" width="31.140625" style="122" customWidth="1"/>
    <col min="6655" max="6657" width="16.7109375" style="122" customWidth="1"/>
    <col min="6658" max="6658" width="17.5703125" style="122" customWidth="1"/>
    <col min="6659" max="6904" width="9.140625" style="122"/>
    <col min="6905" max="6905" width="8.140625" style="122" customWidth="1"/>
    <col min="6906" max="6906" width="85.140625" style="122" customWidth="1"/>
    <col min="6907" max="6907" width="27.85546875" style="122" customWidth="1"/>
    <col min="6908" max="6908" width="31.42578125" style="122" customWidth="1"/>
    <col min="6909" max="6909" width="28.140625" style="122" customWidth="1"/>
    <col min="6910" max="6910" width="31.140625" style="122" customWidth="1"/>
    <col min="6911" max="6913" width="16.7109375" style="122" customWidth="1"/>
    <col min="6914" max="6914" width="17.5703125" style="122" customWidth="1"/>
    <col min="6915" max="7160" width="9.140625" style="122"/>
    <col min="7161" max="7161" width="8.140625" style="122" customWidth="1"/>
    <col min="7162" max="7162" width="85.140625" style="122" customWidth="1"/>
    <col min="7163" max="7163" width="27.85546875" style="122" customWidth="1"/>
    <col min="7164" max="7164" width="31.42578125" style="122" customWidth="1"/>
    <col min="7165" max="7165" width="28.140625" style="122" customWidth="1"/>
    <col min="7166" max="7166" width="31.140625" style="122" customWidth="1"/>
    <col min="7167" max="7169" width="16.7109375" style="122" customWidth="1"/>
    <col min="7170" max="7170" width="17.5703125" style="122" customWidth="1"/>
    <col min="7171" max="7416" width="9.140625" style="122"/>
    <col min="7417" max="7417" width="8.140625" style="122" customWidth="1"/>
    <col min="7418" max="7418" width="85.140625" style="122" customWidth="1"/>
    <col min="7419" max="7419" width="27.85546875" style="122" customWidth="1"/>
    <col min="7420" max="7420" width="31.42578125" style="122" customWidth="1"/>
    <col min="7421" max="7421" width="28.140625" style="122" customWidth="1"/>
    <col min="7422" max="7422" width="31.140625" style="122" customWidth="1"/>
    <col min="7423" max="7425" width="16.7109375" style="122" customWidth="1"/>
    <col min="7426" max="7426" width="17.5703125" style="122" customWidth="1"/>
    <col min="7427" max="7672" width="9.140625" style="122"/>
    <col min="7673" max="7673" width="8.140625" style="122" customWidth="1"/>
    <col min="7674" max="7674" width="85.140625" style="122" customWidth="1"/>
    <col min="7675" max="7675" width="27.85546875" style="122" customWidth="1"/>
    <col min="7676" max="7676" width="31.42578125" style="122" customWidth="1"/>
    <col min="7677" max="7677" width="28.140625" style="122" customWidth="1"/>
    <col min="7678" max="7678" width="31.140625" style="122" customWidth="1"/>
    <col min="7679" max="7681" width="16.7109375" style="122" customWidth="1"/>
    <col min="7682" max="7682" width="17.5703125" style="122" customWidth="1"/>
    <col min="7683" max="7928" width="9.140625" style="122"/>
    <col min="7929" max="7929" width="8.140625" style="122" customWidth="1"/>
    <col min="7930" max="7930" width="85.140625" style="122" customWidth="1"/>
    <col min="7931" max="7931" width="27.85546875" style="122" customWidth="1"/>
    <col min="7932" max="7932" width="31.42578125" style="122" customWidth="1"/>
    <col min="7933" max="7933" width="28.140625" style="122" customWidth="1"/>
    <col min="7934" max="7934" width="31.140625" style="122" customWidth="1"/>
    <col min="7935" max="7937" width="16.7109375" style="122" customWidth="1"/>
    <col min="7938" max="7938" width="17.5703125" style="122" customWidth="1"/>
    <col min="7939" max="8184" width="9.140625" style="122"/>
    <col min="8185" max="8185" width="8.140625" style="122" customWidth="1"/>
    <col min="8186" max="8186" width="85.140625" style="122" customWidth="1"/>
    <col min="8187" max="8187" width="27.85546875" style="122" customWidth="1"/>
    <col min="8188" max="8188" width="31.42578125" style="122" customWidth="1"/>
    <col min="8189" max="8189" width="28.140625" style="122" customWidth="1"/>
    <col min="8190" max="8190" width="31.140625" style="122" customWidth="1"/>
    <col min="8191" max="8193" width="16.7109375" style="122" customWidth="1"/>
    <col min="8194" max="8194" width="17.5703125" style="122" customWidth="1"/>
    <col min="8195" max="8440" width="9.140625" style="122"/>
    <col min="8441" max="8441" width="8.140625" style="122" customWidth="1"/>
    <col min="8442" max="8442" width="85.140625" style="122" customWidth="1"/>
    <col min="8443" max="8443" width="27.85546875" style="122" customWidth="1"/>
    <col min="8444" max="8444" width="31.42578125" style="122" customWidth="1"/>
    <col min="8445" max="8445" width="28.140625" style="122" customWidth="1"/>
    <col min="8446" max="8446" width="31.140625" style="122" customWidth="1"/>
    <col min="8447" max="8449" width="16.7109375" style="122" customWidth="1"/>
    <col min="8450" max="8450" width="17.5703125" style="122" customWidth="1"/>
    <col min="8451" max="8696" width="9.140625" style="122"/>
    <col min="8697" max="8697" width="8.140625" style="122" customWidth="1"/>
    <col min="8698" max="8698" width="85.140625" style="122" customWidth="1"/>
    <col min="8699" max="8699" width="27.85546875" style="122" customWidth="1"/>
    <col min="8700" max="8700" width="31.42578125" style="122" customWidth="1"/>
    <col min="8701" max="8701" width="28.140625" style="122" customWidth="1"/>
    <col min="8702" max="8702" width="31.140625" style="122" customWidth="1"/>
    <col min="8703" max="8705" width="16.7109375" style="122" customWidth="1"/>
    <col min="8706" max="8706" width="17.5703125" style="122" customWidth="1"/>
    <col min="8707" max="8952" width="9.140625" style="122"/>
    <col min="8953" max="8953" width="8.140625" style="122" customWidth="1"/>
    <col min="8954" max="8954" width="85.140625" style="122" customWidth="1"/>
    <col min="8955" max="8955" width="27.85546875" style="122" customWidth="1"/>
    <col min="8956" max="8956" width="31.42578125" style="122" customWidth="1"/>
    <col min="8957" max="8957" width="28.140625" style="122" customWidth="1"/>
    <col min="8958" max="8958" width="31.140625" style="122" customWidth="1"/>
    <col min="8959" max="8961" width="16.7109375" style="122" customWidth="1"/>
    <col min="8962" max="8962" width="17.5703125" style="122" customWidth="1"/>
    <col min="8963" max="9208" width="9.140625" style="122"/>
    <col min="9209" max="9209" width="8.140625" style="122" customWidth="1"/>
    <col min="9210" max="9210" width="85.140625" style="122" customWidth="1"/>
    <col min="9211" max="9211" width="27.85546875" style="122" customWidth="1"/>
    <col min="9212" max="9212" width="31.42578125" style="122" customWidth="1"/>
    <col min="9213" max="9213" width="28.140625" style="122" customWidth="1"/>
    <col min="9214" max="9214" width="31.140625" style="122" customWidth="1"/>
    <col min="9215" max="9217" width="16.7109375" style="122" customWidth="1"/>
    <col min="9218" max="9218" width="17.5703125" style="122" customWidth="1"/>
    <col min="9219" max="9464" width="9.140625" style="122"/>
    <col min="9465" max="9465" width="8.140625" style="122" customWidth="1"/>
    <col min="9466" max="9466" width="85.140625" style="122" customWidth="1"/>
    <col min="9467" max="9467" width="27.85546875" style="122" customWidth="1"/>
    <col min="9468" max="9468" width="31.42578125" style="122" customWidth="1"/>
    <col min="9469" max="9469" width="28.140625" style="122" customWidth="1"/>
    <col min="9470" max="9470" width="31.140625" style="122" customWidth="1"/>
    <col min="9471" max="9473" width="16.7109375" style="122" customWidth="1"/>
    <col min="9474" max="9474" width="17.5703125" style="122" customWidth="1"/>
    <col min="9475" max="9720" width="9.140625" style="122"/>
    <col min="9721" max="9721" width="8.140625" style="122" customWidth="1"/>
    <col min="9722" max="9722" width="85.140625" style="122" customWidth="1"/>
    <col min="9723" max="9723" width="27.85546875" style="122" customWidth="1"/>
    <col min="9724" max="9724" width="31.42578125" style="122" customWidth="1"/>
    <col min="9725" max="9725" width="28.140625" style="122" customWidth="1"/>
    <col min="9726" max="9726" width="31.140625" style="122" customWidth="1"/>
    <col min="9727" max="9729" width="16.7109375" style="122" customWidth="1"/>
    <col min="9730" max="9730" width="17.5703125" style="122" customWidth="1"/>
    <col min="9731" max="9976" width="9.140625" style="122"/>
    <col min="9977" max="9977" width="8.140625" style="122" customWidth="1"/>
    <col min="9978" max="9978" width="85.140625" style="122" customWidth="1"/>
    <col min="9979" max="9979" width="27.85546875" style="122" customWidth="1"/>
    <col min="9980" max="9980" width="31.42578125" style="122" customWidth="1"/>
    <col min="9981" max="9981" width="28.140625" style="122" customWidth="1"/>
    <col min="9982" max="9982" width="31.140625" style="122" customWidth="1"/>
    <col min="9983" max="9985" width="16.7109375" style="122" customWidth="1"/>
    <col min="9986" max="9986" width="17.5703125" style="122" customWidth="1"/>
    <col min="9987" max="10232" width="9.140625" style="122"/>
    <col min="10233" max="10233" width="8.140625" style="122" customWidth="1"/>
    <col min="10234" max="10234" width="85.140625" style="122" customWidth="1"/>
    <col min="10235" max="10235" width="27.85546875" style="122" customWidth="1"/>
    <col min="10236" max="10236" width="31.42578125" style="122" customWidth="1"/>
    <col min="10237" max="10237" width="28.140625" style="122" customWidth="1"/>
    <col min="10238" max="10238" width="31.140625" style="122" customWidth="1"/>
    <col min="10239" max="10241" width="16.7109375" style="122" customWidth="1"/>
    <col min="10242" max="10242" width="17.5703125" style="122" customWidth="1"/>
    <col min="10243" max="10488" width="9.140625" style="122"/>
    <col min="10489" max="10489" width="8.140625" style="122" customWidth="1"/>
    <col min="10490" max="10490" width="85.140625" style="122" customWidth="1"/>
    <col min="10491" max="10491" width="27.85546875" style="122" customWidth="1"/>
    <col min="10492" max="10492" width="31.42578125" style="122" customWidth="1"/>
    <col min="10493" max="10493" width="28.140625" style="122" customWidth="1"/>
    <col min="10494" max="10494" width="31.140625" style="122" customWidth="1"/>
    <col min="10495" max="10497" width="16.7109375" style="122" customWidth="1"/>
    <col min="10498" max="10498" width="17.5703125" style="122" customWidth="1"/>
    <col min="10499" max="10744" width="9.140625" style="122"/>
    <col min="10745" max="10745" width="8.140625" style="122" customWidth="1"/>
    <col min="10746" max="10746" width="85.140625" style="122" customWidth="1"/>
    <col min="10747" max="10747" width="27.85546875" style="122" customWidth="1"/>
    <col min="10748" max="10748" width="31.42578125" style="122" customWidth="1"/>
    <col min="10749" max="10749" width="28.140625" style="122" customWidth="1"/>
    <col min="10750" max="10750" width="31.140625" style="122" customWidth="1"/>
    <col min="10751" max="10753" width="16.7109375" style="122" customWidth="1"/>
    <col min="10754" max="10754" width="17.5703125" style="122" customWidth="1"/>
    <col min="10755" max="11000" width="9.140625" style="122"/>
    <col min="11001" max="11001" width="8.140625" style="122" customWidth="1"/>
    <col min="11002" max="11002" width="85.140625" style="122" customWidth="1"/>
    <col min="11003" max="11003" width="27.85546875" style="122" customWidth="1"/>
    <col min="11004" max="11004" width="31.42578125" style="122" customWidth="1"/>
    <col min="11005" max="11005" width="28.140625" style="122" customWidth="1"/>
    <col min="11006" max="11006" width="31.140625" style="122" customWidth="1"/>
    <col min="11007" max="11009" width="16.7109375" style="122" customWidth="1"/>
    <col min="11010" max="11010" width="17.5703125" style="122" customWidth="1"/>
    <col min="11011" max="11256" width="9.140625" style="122"/>
    <col min="11257" max="11257" width="8.140625" style="122" customWidth="1"/>
    <col min="11258" max="11258" width="85.140625" style="122" customWidth="1"/>
    <col min="11259" max="11259" width="27.85546875" style="122" customWidth="1"/>
    <col min="11260" max="11260" width="31.42578125" style="122" customWidth="1"/>
    <col min="11261" max="11261" width="28.140625" style="122" customWidth="1"/>
    <col min="11262" max="11262" width="31.140625" style="122" customWidth="1"/>
    <col min="11263" max="11265" width="16.7109375" style="122" customWidth="1"/>
    <col min="11266" max="11266" width="17.5703125" style="122" customWidth="1"/>
    <col min="11267" max="11512" width="9.140625" style="122"/>
    <col min="11513" max="11513" width="8.140625" style="122" customWidth="1"/>
    <col min="11514" max="11514" width="85.140625" style="122" customWidth="1"/>
    <col min="11515" max="11515" width="27.85546875" style="122" customWidth="1"/>
    <col min="11516" max="11516" width="31.42578125" style="122" customWidth="1"/>
    <col min="11517" max="11517" width="28.140625" style="122" customWidth="1"/>
    <col min="11518" max="11518" width="31.140625" style="122" customWidth="1"/>
    <col min="11519" max="11521" width="16.7109375" style="122" customWidth="1"/>
    <col min="11522" max="11522" width="17.5703125" style="122" customWidth="1"/>
    <col min="11523" max="11768" width="9.140625" style="122"/>
    <col min="11769" max="11769" width="8.140625" style="122" customWidth="1"/>
    <col min="11770" max="11770" width="85.140625" style="122" customWidth="1"/>
    <col min="11771" max="11771" width="27.85546875" style="122" customWidth="1"/>
    <col min="11772" max="11772" width="31.42578125" style="122" customWidth="1"/>
    <col min="11773" max="11773" width="28.140625" style="122" customWidth="1"/>
    <col min="11774" max="11774" width="31.140625" style="122" customWidth="1"/>
    <col min="11775" max="11777" width="16.7109375" style="122" customWidth="1"/>
    <col min="11778" max="11778" width="17.5703125" style="122" customWidth="1"/>
    <col min="11779" max="12024" width="9.140625" style="122"/>
    <col min="12025" max="12025" width="8.140625" style="122" customWidth="1"/>
    <col min="12026" max="12026" width="85.140625" style="122" customWidth="1"/>
    <col min="12027" max="12027" width="27.85546875" style="122" customWidth="1"/>
    <col min="12028" max="12028" width="31.42578125" style="122" customWidth="1"/>
    <col min="12029" max="12029" width="28.140625" style="122" customWidth="1"/>
    <col min="12030" max="12030" width="31.140625" style="122" customWidth="1"/>
    <col min="12031" max="12033" width="16.7109375" style="122" customWidth="1"/>
    <col min="12034" max="12034" width="17.5703125" style="122" customWidth="1"/>
    <col min="12035" max="12280" width="9.140625" style="122"/>
    <col min="12281" max="12281" width="8.140625" style="122" customWidth="1"/>
    <col min="12282" max="12282" width="85.140625" style="122" customWidth="1"/>
    <col min="12283" max="12283" width="27.85546875" style="122" customWidth="1"/>
    <col min="12284" max="12284" width="31.42578125" style="122" customWidth="1"/>
    <col min="12285" max="12285" width="28.140625" style="122" customWidth="1"/>
    <col min="12286" max="12286" width="31.140625" style="122" customWidth="1"/>
    <col min="12287" max="12289" width="16.7109375" style="122" customWidth="1"/>
    <col min="12290" max="12290" width="17.5703125" style="122" customWidth="1"/>
    <col min="12291" max="12536" width="9.140625" style="122"/>
    <col min="12537" max="12537" width="8.140625" style="122" customWidth="1"/>
    <col min="12538" max="12538" width="85.140625" style="122" customWidth="1"/>
    <col min="12539" max="12539" width="27.85546875" style="122" customWidth="1"/>
    <col min="12540" max="12540" width="31.42578125" style="122" customWidth="1"/>
    <col min="12541" max="12541" width="28.140625" style="122" customWidth="1"/>
    <col min="12542" max="12542" width="31.140625" style="122" customWidth="1"/>
    <col min="12543" max="12545" width="16.7109375" style="122" customWidth="1"/>
    <col min="12546" max="12546" width="17.5703125" style="122" customWidth="1"/>
    <col min="12547" max="12792" width="9.140625" style="122"/>
    <col min="12793" max="12793" width="8.140625" style="122" customWidth="1"/>
    <col min="12794" max="12794" width="85.140625" style="122" customWidth="1"/>
    <col min="12795" max="12795" width="27.85546875" style="122" customWidth="1"/>
    <col min="12796" max="12796" width="31.42578125" style="122" customWidth="1"/>
    <col min="12797" max="12797" width="28.140625" style="122" customWidth="1"/>
    <col min="12798" max="12798" width="31.140625" style="122" customWidth="1"/>
    <col min="12799" max="12801" width="16.7109375" style="122" customWidth="1"/>
    <col min="12802" max="12802" width="17.5703125" style="122" customWidth="1"/>
    <col min="12803" max="13048" width="9.140625" style="122"/>
    <col min="13049" max="13049" width="8.140625" style="122" customWidth="1"/>
    <col min="13050" max="13050" width="85.140625" style="122" customWidth="1"/>
    <col min="13051" max="13051" width="27.85546875" style="122" customWidth="1"/>
    <col min="13052" max="13052" width="31.42578125" style="122" customWidth="1"/>
    <col min="13053" max="13053" width="28.140625" style="122" customWidth="1"/>
    <col min="13054" max="13054" width="31.140625" style="122" customWidth="1"/>
    <col min="13055" max="13057" width="16.7109375" style="122" customWidth="1"/>
    <col min="13058" max="13058" width="17.5703125" style="122" customWidth="1"/>
    <col min="13059" max="13304" width="9.140625" style="122"/>
    <col min="13305" max="13305" width="8.140625" style="122" customWidth="1"/>
    <col min="13306" max="13306" width="85.140625" style="122" customWidth="1"/>
    <col min="13307" max="13307" width="27.85546875" style="122" customWidth="1"/>
    <col min="13308" max="13308" width="31.42578125" style="122" customWidth="1"/>
    <col min="13309" max="13309" width="28.140625" style="122" customWidth="1"/>
    <col min="13310" max="13310" width="31.140625" style="122" customWidth="1"/>
    <col min="13311" max="13313" width="16.7109375" style="122" customWidth="1"/>
    <col min="13314" max="13314" width="17.5703125" style="122" customWidth="1"/>
    <col min="13315" max="13560" width="9.140625" style="122"/>
    <col min="13561" max="13561" width="8.140625" style="122" customWidth="1"/>
    <col min="13562" max="13562" width="85.140625" style="122" customWidth="1"/>
    <col min="13563" max="13563" width="27.85546875" style="122" customWidth="1"/>
    <col min="13564" max="13564" width="31.42578125" style="122" customWidth="1"/>
    <col min="13565" max="13565" width="28.140625" style="122" customWidth="1"/>
    <col min="13566" max="13566" width="31.140625" style="122" customWidth="1"/>
    <col min="13567" max="13569" width="16.7109375" style="122" customWidth="1"/>
    <col min="13570" max="13570" width="17.5703125" style="122" customWidth="1"/>
    <col min="13571" max="13816" width="9.140625" style="122"/>
    <col min="13817" max="13817" width="8.140625" style="122" customWidth="1"/>
    <col min="13818" max="13818" width="85.140625" style="122" customWidth="1"/>
    <col min="13819" max="13819" width="27.85546875" style="122" customWidth="1"/>
    <col min="13820" max="13820" width="31.42578125" style="122" customWidth="1"/>
    <col min="13821" max="13821" width="28.140625" style="122" customWidth="1"/>
    <col min="13822" max="13822" width="31.140625" style="122" customWidth="1"/>
    <col min="13823" max="13825" width="16.7109375" style="122" customWidth="1"/>
    <col min="13826" max="13826" width="17.5703125" style="122" customWidth="1"/>
    <col min="13827" max="14072" width="9.140625" style="122"/>
    <col min="14073" max="14073" width="8.140625" style="122" customWidth="1"/>
    <col min="14074" max="14074" width="85.140625" style="122" customWidth="1"/>
    <col min="14075" max="14075" width="27.85546875" style="122" customWidth="1"/>
    <col min="14076" max="14076" width="31.42578125" style="122" customWidth="1"/>
    <col min="14077" max="14077" width="28.140625" style="122" customWidth="1"/>
    <col min="14078" max="14078" width="31.140625" style="122" customWidth="1"/>
    <col min="14079" max="14081" width="16.7109375" style="122" customWidth="1"/>
    <col min="14082" max="14082" width="17.5703125" style="122" customWidth="1"/>
    <col min="14083" max="14328" width="9.140625" style="122"/>
    <col min="14329" max="14329" width="8.140625" style="122" customWidth="1"/>
    <col min="14330" max="14330" width="85.140625" style="122" customWidth="1"/>
    <col min="14331" max="14331" width="27.85546875" style="122" customWidth="1"/>
    <col min="14332" max="14332" width="31.42578125" style="122" customWidth="1"/>
    <col min="14333" max="14333" width="28.140625" style="122" customWidth="1"/>
    <col min="14334" max="14334" width="31.140625" style="122" customWidth="1"/>
    <col min="14335" max="14337" width="16.7109375" style="122" customWidth="1"/>
    <col min="14338" max="14338" width="17.5703125" style="122" customWidth="1"/>
    <col min="14339" max="14584" width="9.140625" style="122"/>
    <col min="14585" max="14585" width="8.140625" style="122" customWidth="1"/>
    <col min="14586" max="14586" width="85.140625" style="122" customWidth="1"/>
    <col min="14587" max="14587" width="27.85546875" style="122" customWidth="1"/>
    <col min="14588" max="14588" width="31.42578125" style="122" customWidth="1"/>
    <col min="14589" max="14589" width="28.140625" style="122" customWidth="1"/>
    <col min="14590" max="14590" width="31.140625" style="122" customWidth="1"/>
    <col min="14591" max="14593" width="16.7109375" style="122" customWidth="1"/>
    <col min="14594" max="14594" width="17.5703125" style="122" customWidth="1"/>
    <col min="14595" max="14840" width="9.140625" style="122"/>
    <col min="14841" max="14841" width="8.140625" style="122" customWidth="1"/>
    <col min="14842" max="14842" width="85.140625" style="122" customWidth="1"/>
    <col min="14843" max="14843" width="27.85546875" style="122" customWidth="1"/>
    <col min="14844" max="14844" width="31.42578125" style="122" customWidth="1"/>
    <col min="14845" max="14845" width="28.140625" style="122" customWidth="1"/>
    <col min="14846" max="14846" width="31.140625" style="122" customWidth="1"/>
    <col min="14847" max="14849" width="16.7109375" style="122" customWidth="1"/>
    <col min="14850" max="14850" width="17.5703125" style="122" customWidth="1"/>
    <col min="14851" max="15096" width="9.140625" style="122"/>
    <col min="15097" max="15097" width="8.140625" style="122" customWidth="1"/>
    <col min="15098" max="15098" width="85.140625" style="122" customWidth="1"/>
    <col min="15099" max="15099" width="27.85546875" style="122" customWidth="1"/>
    <col min="15100" max="15100" width="31.42578125" style="122" customWidth="1"/>
    <col min="15101" max="15101" width="28.140625" style="122" customWidth="1"/>
    <col min="15102" max="15102" width="31.140625" style="122" customWidth="1"/>
    <col min="15103" max="15105" width="16.7109375" style="122" customWidth="1"/>
    <col min="15106" max="15106" width="17.5703125" style="122" customWidth="1"/>
    <col min="15107" max="15352" width="9.140625" style="122"/>
    <col min="15353" max="15353" width="8.140625" style="122" customWidth="1"/>
    <col min="15354" max="15354" width="85.140625" style="122" customWidth="1"/>
    <col min="15355" max="15355" width="27.85546875" style="122" customWidth="1"/>
    <col min="15356" max="15356" width="31.42578125" style="122" customWidth="1"/>
    <col min="15357" max="15357" width="28.140625" style="122" customWidth="1"/>
    <col min="15358" max="15358" width="31.140625" style="122" customWidth="1"/>
    <col min="15359" max="15361" width="16.7109375" style="122" customWidth="1"/>
    <col min="15362" max="15362" width="17.5703125" style="122" customWidth="1"/>
    <col min="15363" max="15608" width="9.140625" style="122"/>
    <col min="15609" max="15609" width="8.140625" style="122" customWidth="1"/>
    <col min="15610" max="15610" width="85.140625" style="122" customWidth="1"/>
    <col min="15611" max="15611" width="27.85546875" style="122" customWidth="1"/>
    <col min="15612" max="15612" width="31.42578125" style="122" customWidth="1"/>
    <col min="15613" max="15613" width="28.140625" style="122" customWidth="1"/>
    <col min="15614" max="15614" width="31.140625" style="122" customWidth="1"/>
    <col min="15615" max="15617" width="16.7109375" style="122" customWidth="1"/>
    <col min="15618" max="15618" width="17.5703125" style="122" customWidth="1"/>
    <col min="15619" max="15864" width="9.140625" style="122"/>
    <col min="15865" max="15865" width="8.140625" style="122" customWidth="1"/>
    <col min="15866" max="15866" width="85.140625" style="122" customWidth="1"/>
    <col min="15867" max="15867" width="27.85546875" style="122" customWidth="1"/>
    <col min="15868" max="15868" width="31.42578125" style="122" customWidth="1"/>
    <col min="15869" max="15869" width="28.140625" style="122" customWidth="1"/>
    <col min="15870" max="15870" width="31.140625" style="122" customWidth="1"/>
    <col min="15871" max="15873" width="16.7109375" style="122" customWidth="1"/>
    <col min="15874" max="15874" width="17.5703125" style="122" customWidth="1"/>
    <col min="15875" max="16120" width="9.140625" style="122"/>
    <col min="16121" max="16121" width="8.140625" style="122" customWidth="1"/>
    <col min="16122" max="16122" width="85.140625" style="122" customWidth="1"/>
    <col min="16123" max="16123" width="27.85546875" style="122" customWidth="1"/>
    <col min="16124" max="16124" width="31.42578125" style="122" customWidth="1"/>
    <col min="16125" max="16125" width="28.140625" style="122" customWidth="1"/>
    <col min="16126" max="16126" width="31.140625" style="122" customWidth="1"/>
    <col min="16127" max="16129" width="16.7109375" style="122" customWidth="1"/>
    <col min="16130" max="16130" width="17.5703125" style="122" customWidth="1"/>
    <col min="16131" max="16384" width="9.140625" style="122"/>
  </cols>
  <sheetData>
    <row r="1" spans="1:10" x14ac:dyDescent="0.25">
      <c r="F1" s="232" t="s">
        <v>437</v>
      </c>
    </row>
    <row r="3" spans="1:10" ht="20.45" customHeight="1" x14ac:dyDescent="0.25">
      <c r="A3" s="1273" t="s">
        <v>644</v>
      </c>
      <c r="B3" s="1273"/>
      <c r="C3" s="1273"/>
      <c r="D3" s="1273"/>
      <c r="E3" s="1273"/>
      <c r="F3" s="127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</row>
    <row r="5" spans="1:10" s="275" customFormat="1" ht="19.5" customHeight="1" x14ac:dyDescent="0.3">
      <c r="A5" s="278" t="s">
        <v>466</v>
      </c>
      <c r="B5" s="136"/>
      <c r="C5" s="136"/>
      <c r="D5" s="136"/>
      <c r="E5" s="136"/>
      <c r="F5" s="136"/>
    </row>
    <row r="6" spans="1:10" s="53" customFormat="1" ht="39.75" customHeight="1" x14ac:dyDescent="0.3">
      <c r="A6" s="1242" t="s">
        <v>456</v>
      </c>
      <c r="B6" s="1242"/>
      <c r="C6" s="1242"/>
      <c r="D6" s="1242"/>
      <c r="E6" s="1242"/>
      <c r="F6" s="279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</row>
    <row r="8" spans="1:10" ht="15.75" x14ac:dyDescent="0.25">
      <c r="B8" s="155"/>
      <c r="C8" s="155"/>
    </row>
    <row r="9" spans="1:10" ht="18.75" x14ac:dyDescent="0.25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0" ht="37.5" x14ac:dyDescent="0.25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0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</row>
    <row r="12" spans="1:10" s="325" customFormat="1" ht="21.6" customHeight="1" x14ac:dyDescent="0.3">
      <c r="A12" s="504">
        <v>1</v>
      </c>
      <c r="B12" s="505" t="s">
        <v>378</v>
      </c>
      <c r="C12" s="468" t="s">
        <v>305</v>
      </c>
      <c r="D12" s="506">
        <f>SUM(D13:D16)</f>
        <v>0</v>
      </c>
      <c r="E12" s="497" t="s">
        <v>305</v>
      </c>
      <c r="F12" s="506">
        <f>SUM(F13:F16)</f>
        <v>20466.63</v>
      </c>
      <c r="G12" s="309"/>
      <c r="H12" s="310"/>
      <c r="I12" s="310"/>
      <c r="J12" s="310"/>
    </row>
    <row r="13" spans="1:10" ht="18.75" x14ac:dyDescent="0.3">
      <c r="A13" s="326"/>
      <c r="B13" s="327" t="s">
        <v>379</v>
      </c>
      <c r="C13" s="328"/>
      <c r="D13" s="308"/>
      <c r="E13" s="495"/>
      <c r="F13" s="308"/>
      <c r="G13" s="309"/>
      <c r="H13" s="310"/>
      <c r="I13" s="310">
        <f>F13-H13</f>
        <v>0</v>
      </c>
      <c r="J13" s="310">
        <f>F13-G13</f>
        <v>0</v>
      </c>
    </row>
    <row r="14" spans="1:10" ht="18.75" x14ac:dyDescent="0.3">
      <c r="A14" s="326"/>
      <c r="B14" s="321" t="s">
        <v>487</v>
      </c>
      <c r="C14" s="328"/>
      <c r="D14" s="308"/>
      <c r="E14" s="495"/>
      <c r="F14" s="308">
        <v>20466.63</v>
      </c>
      <c r="G14" s="309"/>
      <c r="H14" s="310"/>
      <c r="I14" s="310">
        <f>F14-H14</f>
        <v>20466.63</v>
      </c>
      <c r="J14" s="310">
        <f t="shared" ref="J14:J33" si="0">F14-G14</f>
        <v>20466.63</v>
      </c>
    </row>
    <row r="15" spans="1:10" ht="18.75" hidden="1" x14ac:dyDescent="0.3">
      <c r="A15" s="326"/>
      <c r="B15" s="321" t="s">
        <v>875</v>
      </c>
      <c r="C15" s="328"/>
      <c r="D15" s="308"/>
      <c r="E15" s="495"/>
      <c r="F15" s="308"/>
      <c r="G15" s="804"/>
      <c r="H15" s="310"/>
      <c r="I15" s="310"/>
      <c r="J15" s="310">
        <f t="shared" si="0"/>
        <v>0</v>
      </c>
    </row>
    <row r="16" spans="1:10" ht="18.75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ht="18.75" hidden="1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ht="18.75" hidden="1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ht="18.75" hidden="1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ht="18.75" hidden="1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ht="18.75" hidden="1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ht="18.75" hidden="1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SUM(F27:F78)</f>
        <v>50012.44</v>
      </c>
      <c r="G25" s="309"/>
      <c r="H25" s="310"/>
      <c r="I25" s="310"/>
      <c r="J25" s="310"/>
    </row>
    <row r="26" spans="1:10" ht="18.75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ht="18.75" hidden="1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ht="18.75" hidden="1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hidden="1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>
        <v>4500</v>
      </c>
      <c r="G30" s="309"/>
      <c r="H30" s="310"/>
      <c r="I30" s="310">
        <f t="shared" si="1"/>
        <v>4500</v>
      </c>
      <c r="J30" s="310">
        <f t="shared" si="0"/>
        <v>4500</v>
      </c>
    </row>
    <row r="31" spans="1:10" ht="37.5" hidden="1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ht="18.75" hidden="1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hidden="1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ht="18.75" hidden="1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ht="18.75" hidden="1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ht="18.75" hidden="1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hidden="1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ht="18.75" hidden="1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ht="18.75" hidden="1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ht="18.75" hidden="1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hidden="1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ht="18.75" hidden="1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hidden="1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hidden="1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ht="18.75" hidden="1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>
        <v>2074.64</v>
      </c>
      <c r="G46" s="309"/>
      <c r="H46" s="310"/>
      <c r="I46" s="310">
        <f t="shared" si="2"/>
        <v>2074.64</v>
      </c>
      <c r="J46" s="310">
        <f t="shared" si="3"/>
        <v>2074.64</v>
      </c>
    </row>
    <row r="47" spans="1:10" ht="37.5" hidden="1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hidden="1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ht="18.75" x14ac:dyDescent="0.3">
      <c r="A49" s="334"/>
      <c r="B49" s="46" t="s">
        <v>623</v>
      </c>
      <c r="C49" s="328"/>
      <c r="D49" s="308"/>
      <c r="E49" s="495"/>
      <c r="F49" s="308">
        <v>3000</v>
      </c>
      <c r="G49" s="309"/>
      <c r="H49" s="310"/>
      <c r="I49" s="310">
        <f>F49-H49</f>
        <v>3000</v>
      </c>
      <c r="J49" s="310">
        <f>F49-G49</f>
        <v>3000</v>
      </c>
    </row>
    <row r="50" spans="1:12" ht="18.75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ht="18.75" x14ac:dyDescent="0.3">
      <c r="A51" s="334"/>
      <c r="B51" s="46" t="s">
        <v>624</v>
      </c>
      <c r="C51" s="328"/>
      <c r="D51" s="308"/>
      <c r="E51" s="495"/>
      <c r="F51" s="308">
        <v>3000</v>
      </c>
      <c r="G51" s="309"/>
      <c r="H51" s="310"/>
      <c r="I51" s="310">
        <f>F51-H51</f>
        <v>3000</v>
      </c>
      <c r="J51" s="310">
        <f>F51-G51</f>
        <v>3000</v>
      </c>
    </row>
    <row r="52" spans="1:12" ht="37.5" hidden="1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hidden="1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6" si="4">F53-H53</f>
        <v>0</v>
      </c>
      <c r="J53" s="310">
        <f t="shared" ref="J53:J76" si="5">F53-G53</f>
        <v>0</v>
      </c>
    </row>
    <row r="54" spans="1:12" ht="18.75" hidden="1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hidden="1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ht="18.75" hidden="1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hidden="1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hidden="1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ht="18.75" hidden="1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ht="18.75" x14ac:dyDescent="0.3">
      <c r="A60" s="334"/>
      <c r="B60" s="46" t="s">
        <v>632</v>
      </c>
      <c r="C60" s="328"/>
      <c r="D60" s="308"/>
      <c r="E60" s="495"/>
      <c r="F60" s="308">
        <v>4601.3999999999996</v>
      </c>
      <c r="G60" s="309"/>
      <c r="H60" s="310"/>
      <c r="I60" s="310">
        <f t="shared" si="4"/>
        <v>4601.3999999999996</v>
      </c>
      <c r="J60" s="310">
        <f t="shared" si="5"/>
        <v>4601.3999999999996</v>
      </c>
    </row>
    <row r="61" spans="1:12" ht="18.75" hidden="1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ht="18.75" hidden="1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ht="18.75" hidden="1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ht="18.75" hidden="1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ht="56.25" x14ac:dyDescent="0.3">
      <c r="A65" s="334"/>
      <c r="B65" s="46" t="s">
        <v>905</v>
      </c>
      <c r="C65" s="328"/>
      <c r="D65" s="308"/>
      <c r="E65" s="495"/>
      <c r="F65" s="308">
        <v>10000</v>
      </c>
      <c r="G65" s="309"/>
      <c r="H65" s="310"/>
      <c r="I65" s="310">
        <f t="shared" si="4"/>
        <v>10000</v>
      </c>
      <c r="J65" s="310">
        <f t="shared" si="5"/>
        <v>10000</v>
      </c>
    </row>
    <row r="66" spans="1:10" ht="37.5" x14ac:dyDescent="0.3">
      <c r="A66" s="334"/>
      <c r="B66" s="46" t="s">
        <v>639</v>
      </c>
      <c r="C66" s="328"/>
      <c r="D66" s="308"/>
      <c r="E66" s="495"/>
      <c r="F66" s="308">
        <v>5880</v>
      </c>
      <c r="G66" s="309"/>
      <c r="H66" s="310"/>
      <c r="I66" s="310">
        <f t="shared" si="4"/>
        <v>5880</v>
      </c>
      <c r="J66" s="310">
        <f t="shared" si="5"/>
        <v>5880</v>
      </c>
    </row>
    <row r="67" spans="1:10" ht="37.5" x14ac:dyDescent="0.3">
      <c r="A67" s="334"/>
      <c r="B67" s="46" t="s">
        <v>640</v>
      </c>
      <c r="C67" s="328"/>
      <c r="D67" s="308"/>
      <c r="E67" s="495"/>
      <c r="F67" s="308">
        <v>14956.4</v>
      </c>
      <c r="G67" s="309"/>
      <c r="H67" s="310"/>
      <c r="I67" s="310">
        <f t="shared" si="4"/>
        <v>14956.4</v>
      </c>
      <c r="J67" s="310">
        <f t="shared" si="5"/>
        <v>14956.4</v>
      </c>
    </row>
    <row r="68" spans="1:10" ht="18.75" x14ac:dyDescent="0.3">
      <c r="A68" s="334"/>
      <c r="B68" s="46" t="s">
        <v>641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18.75" x14ac:dyDescent="0.3">
      <c r="A69" s="334"/>
      <c r="B69" s="46" t="s">
        <v>642</v>
      </c>
      <c r="C69" s="328"/>
      <c r="D69" s="308"/>
      <c r="E69" s="495"/>
      <c r="F69" s="308">
        <v>2000</v>
      </c>
      <c r="G69" s="309"/>
      <c r="H69" s="310"/>
      <c r="I69" s="310">
        <f t="shared" si="4"/>
        <v>2000</v>
      </c>
      <c r="J69" s="310">
        <f t="shared" si="5"/>
        <v>2000</v>
      </c>
    </row>
    <row r="70" spans="1:10" ht="18.75" hidden="1" x14ac:dyDescent="0.3">
      <c r="A70" s="334"/>
      <c r="B70" s="46" t="s">
        <v>643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ht="18.75" hidden="1" x14ac:dyDescent="0.3">
      <c r="A71" s="334"/>
      <c r="B71" s="327"/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ht="18.75" hidden="1" x14ac:dyDescent="0.3">
      <c r="A72" s="334"/>
      <c r="B72" s="327"/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ht="18.75" hidden="1" x14ac:dyDescent="0.3">
      <c r="A73" s="334"/>
      <c r="B73" s="327"/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ht="18.75" hidden="1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ht="18.75" hidden="1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ht="18.75" hidden="1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ht="18.75" hidden="1" x14ac:dyDescent="0.3">
      <c r="A77" s="334"/>
      <c r="B77" s="327"/>
      <c r="C77" s="328"/>
      <c r="D77" s="308"/>
      <c r="E77" s="495"/>
      <c r="F77" s="308"/>
    </row>
    <row r="78" spans="1:10" ht="18.75" hidden="1" x14ac:dyDescent="0.3">
      <c r="A78" s="334"/>
      <c r="B78" s="327"/>
      <c r="C78" s="328"/>
      <c r="D78" s="308"/>
      <c r="E78" s="495"/>
      <c r="F78" s="308"/>
    </row>
    <row r="79" spans="1:10" ht="18.75" hidden="1" x14ac:dyDescent="0.3">
      <c r="A79" s="334"/>
      <c r="B79" s="327"/>
      <c r="C79" s="328"/>
      <c r="D79" s="308"/>
      <c r="E79" s="495"/>
      <c r="F79" s="308"/>
    </row>
    <row r="80" spans="1:10" ht="18.75" x14ac:dyDescent="0.3">
      <c r="A80" s="334"/>
      <c r="B80" s="327"/>
      <c r="C80" s="328"/>
      <c r="D80" s="308"/>
      <c r="E80" s="495"/>
      <c r="F80" s="308"/>
    </row>
    <row r="81" spans="1:6" ht="21" customHeight="1" x14ac:dyDescent="0.25">
      <c r="A81" s="504"/>
      <c r="B81" s="505" t="s">
        <v>295</v>
      </c>
      <c r="C81" s="468" t="s">
        <v>305</v>
      </c>
      <c r="D81" s="506">
        <f>D25+D21+D17+D12</f>
        <v>0</v>
      </c>
      <c r="E81" s="497" t="s">
        <v>305</v>
      </c>
      <c r="F81" s="506">
        <f>F12+F17+F21+F25</f>
        <v>70479.070000000007</v>
      </c>
    </row>
    <row r="84" spans="1:6" ht="18.75" x14ac:dyDescent="0.25">
      <c r="A84" s="696" t="s">
        <v>762</v>
      </c>
      <c r="B84" s="432"/>
      <c r="C84" s="432"/>
      <c r="D84" s="431"/>
      <c r="E84" s="432"/>
      <c r="F84" s="864" t="s">
        <v>1101</v>
      </c>
    </row>
    <row r="85" spans="1:6" x14ac:dyDescent="0.25">
      <c r="A85" s="297"/>
      <c r="B85" s="297"/>
      <c r="C85" s="297"/>
      <c r="D85" s="298" t="s">
        <v>131</v>
      </c>
      <c r="E85" s="297"/>
      <c r="F85" s="298" t="s">
        <v>132</v>
      </c>
    </row>
    <row r="86" spans="1:6" ht="15.75" x14ac:dyDescent="0.25">
      <c r="A86" s="41"/>
      <c r="B86" s="41"/>
      <c r="C86" s="41"/>
      <c r="D86" s="41"/>
      <c r="E86" s="41"/>
      <c r="F86" s="41"/>
    </row>
    <row r="87" spans="1:6" ht="18.75" x14ac:dyDescent="0.25">
      <c r="A87" s="430" t="s">
        <v>133</v>
      </c>
      <c r="B87" s="432"/>
      <c r="C87" s="432"/>
      <c r="D87" s="431"/>
      <c r="E87" s="432"/>
      <c r="F87" s="869" t="s">
        <v>1104</v>
      </c>
    </row>
    <row r="88" spans="1:6" x14ac:dyDescent="0.25">
      <c r="A88" s="297"/>
      <c r="B88" s="297"/>
      <c r="C88" s="297"/>
      <c r="D88" s="298" t="s">
        <v>131</v>
      </c>
      <c r="E88" s="297"/>
      <c r="F88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21"/>
  <sheetViews>
    <sheetView view="pageBreakPreview" topLeftCell="A4" zoomScaleSheetLayoutView="100" workbookViewId="0">
      <selection activeCell="U15" sqref="U15"/>
    </sheetView>
  </sheetViews>
  <sheetFormatPr defaultColWidth="9.140625" defaultRowHeight="15" x14ac:dyDescent="0.25"/>
  <cols>
    <col min="1" max="1" width="38.28515625" style="29" customWidth="1"/>
    <col min="2" max="10" width="20.140625" style="29" customWidth="1"/>
    <col min="11" max="16384" width="9.140625" style="29"/>
  </cols>
  <sheetData>
    <row r="2" spans="1:11" x14ac:dyDescent="0.25">
      <c r="J2" s="29" t="s">
        <v>410</v>
      </c>
    </row>
    <row r="4" spans="1:11" ht="18.75" x14ac:dyDescent="0.3">
      <c r="A4" s="244" t="s">
        <v>409</v>
      </c>
    </row>
    <row r="6" spans="1:11" ht="45" customHeight="1" x14ac:dyDescent="0.3">
      <c r="A6" s="1218" t="s">
        <v>241</v>
      </c>
      <c r="B6" s="1220" t="s">
        <v>242</v>
      </c>
      <c r="C6" s="1221"/>
      <c r="D6" s="1221"/>
      <c r="E6" s="1220" t="s">
        <v>243</v>
      </c>
      <c r="F6" s="1221"/>
      <c r="G6" s="1221"/>
      <c r="H6" s="1221" t="s">
        <v>244</v>
      </c>
      <c r="I6" s="1221"/>
      <c r="J6" s="1221"/>
    </row>
    <row r="7" spans="1:11" ht="94.5" customHeight="1" x14ac:dyDescent="0.3">
      <c r="A7" s="1219"/>
      <c r="B7" s="420" t="s">
        <v>559</v>
      </c>
      <c r="C7" s="423" t="s">
        <v>560</v>
      </c>
      <c r="D7" s="420" t="s">
        <v>561</v>
      </c>
      <c r="E7" s="420" t="s">
        <v>559</v>
      </c>
      <c r="F7" s="423" t="s">
        <v>560</v>
      </c>
      <c r="G7" s="420" t="s">
        <v>561</v>
      </c>
      <c r="H7" s="420" t="s">
        <v>559</v>
      </c>
      <c r="I7" s="423" t="s">
        <v>560</v>
      </c>
      <c r="J7" s="420" t="s">
        <v>561</v>
      </c>
    </row>
    <row r="8" spans="1:11" ht="18.75" x14ac:dyDescent="0.25">
      <c r="A8" s="44">
        <v>1</v>
      </c>
      <c r="B8" s="44">
        <v>2</v>
      </c>
      <c r="C8" s="44">
        <v>3</v>
      </c>
      <c r="D8" s="44">
        <v>4</v>
      </c>
      <c r="E8" s="44">
        <v>5</v>
      </c>
      <c r="F8" s="44">
        <v>6</v>
      </c>
      <c r="G8" s="44">
        <v>7</v>
      </c>
      <c r="H8" s="44">
        <v>8</v>
      </c>
      <c r="I8" s="44">
        <v>9</v>
      </c>
      <c r="J8" s="44">
        <v>10</v>
      </c>
    </row>
    <row r="9" spans="1:11" ht="18.75" x14ac:dyDescent="0.3">
      <c r="A9" s="245" t="s">
        <v>245</v>
      </c>
      <c r="B9" s="238" t="s">
        <v>10</v>
      </c>
      <c r="C9" s="238" t="s">
        <v>10</v>
      </c>
      <c r="D9" s="238" t="s">
        <v>10</v>
      </c>
      <c r="E9" s="238" t="s">
        <v>10</v>
      </c>
      <c r="F9" s="238" t="s">
        <v>10</v>
      </c>
      <c r="G9" s="238" t="s">
        <v>10</v>
      </c>
      <c r="H9" s="238"/>
      <c r="I9" s="238"/>
      <c r="J9" s="238"/>
    </row>
    <row r="10" spans="1:11" ht="25.5" customHeight="1" x14ac:dyDescent="0.25">
      <c r="A10" s="246" t="s">
        <v>199</v>
      </c>
      <c r="B10" s="238"/>
      <c r="C10" s="238"/>
      <c r="D10" s="238"/>
      <c r="E10" s="238"/>
      <c r="F10" s="238"/>
      <c r="G10" s="238"/>
      <c r="H10" s="238"/>
      <c r="I10" s="238"/>
      <c r="J10" s="238"/>
    </row>
    <row r="11" spans="1:11" ht="18.75" x14ac:dyDescent="0.3">
      <c r="A11" s="245" t="s">
        <v>246</v>
      </c>
      <c r="B11" s="238" t="s">
        <v>10</v>
      </c>
      <c r="C11" s="238" t="s">
        <v>10</v>
      </c>
      <c r="D11" s="238" t="s">
        <v>10</v>
      </c>
      <c r="E11" s="238" t="s">
        <v>10</v>
      </c>
      <c r="F11" s="238" t="s">
        <v>10</v>
      </c>
      <c r="G11" s="238" t="s">
        <v>10</v>
      </c>
      <c r="H11" s="238"/>
      <c r="I11" s="238"/>
      <c r="J11" s="238"/>
    </row>
    <row r="12" spans="1:11" ht="25.5" customHeight="1" x14ac:dyDescent="0.25">
      <c r="A12" s="246" t="s">
        <v>199</v>
      </c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1" ht="18.75" x14ac:dyDescent="0.3">
      <c r="A13" s="247" t="s">
        <v>247</v>
      </c>
      <c r="B13" s="237" t="s">
        <v>10</v>
      </c>
      <c r="C13" s="237" t="s">
        <v>10</v>
      </c>
      <c r="D13" s="237" t="s">
        <v>10</v>
      </c>
      <c r="E13" s="237" t="s">
        <v>10</v>
      </c>
      <c r="F13" s="237" t="s">
        <v>10</v>
      </c>
      <c r="G13" s="237" t="s">
        <v>10</v>
      </c>
      <c r="H13" s="237">
        <f>H12+H10</f>
        <v>0</v>
      </c>
      <c r="I13" s="237">
        <f>I12+I10</f>
        <v>0</v>
      </c>
      <c r="J13" s="237">
        <f>J12+J10</f>
        <v>0</v>
      </c>
      <c r="K13" s="375" t="e">
        <f>H13-#REF!-#REF!-#REF!-#REF!-#REF!-#REF!-#REF!-#REF!-'221 (2021)ВНЕБ, 120Д'!F16-'223 (2021)ВНЕБ, 120Д'!E22-'225  (2021)ВНЕБ, 120Д'!F77-'226 (2021)ВНЕБ, 120Д'!F81-'227 (2021)ВНЕБ, 120Д'!D14-'228 (2021)ВНЕБ, 120Д'!D18-'310 (2021)ВНЕБ, 120Д'!E21-'341 (2021)ВНЕБ, 120Д'!D20-'342 (2021)ВНЕБ, 120Д'!D16-'343 (2021)ВНЕБ, 120Д'!D17-'344 (2021)ВНЕБ, 120Д'!D17-'345 (2021)ВНЕБ, 120Д'!D17-'346 (2021)ВНЕБ, 120Д'!D25-'347 (2021)ВНЕБ, 120Д'!D20-'349 (2021)ВНЕБ, 120Д'!D20-'296(831) (2021)ВНЕБ, 120Д'!F14-'291 зем  (2021)ВНЕБ, 120Д'!E11-'291 им  (2021)ВНЕБ, 120Д'!E13-'291(852) (2021)ВНЕБ, 120Д'!E14-'291 (853) (2021)ВНЕБ, 120Д'!E14-'292 (853) (2021)ВНЕБ, 120Д'!E14-'295 (853) (2021)ВНЕБ, 120Д'!E14</f>
        <v>#REF!</v>
      </c>
    </row>
    <row r="17" spans="1:49" s="251" customFormat="1" ht="18" customHeight="1" x14ac:dyDescent="0.3">
      <c r="A17" s="248" t="s">
        <v>259</v>
      </c>
      <c r="B17" s="1222" t="s">
        <v>762</v>
      </c>
      <c r="C17" s="1222"/>
      <c r="D17" s="1222"/>
      <c r="E17" s="249"/>
      <c r="F17" s="1222"/>
      <c r="G17" s="1222"/>
      <c r="H17" s="249"/>
      <c r="I17" s="1222" t="s">
        <v>1101</v>
      </c>
      <c r="J17" s="1222"/>
      <c r="K17" s="249"/>
      <c r="L17" s="250"/>
      <c r="M17" s="250"/>
      <c r="O17" s="249"/>
      <c r="P17" s="249"/>
      <c r="Q17" s="249"/>
      <c r="R17" s="249"/>
      <c r="S17" s="249"/>
      <c r="T17" s="249"/>
      <c r="U17" s="249"/>
      <c r="V17" s="249"/>
      <c r="W17" s="252"/>
      <c r="X17" s="252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</row>
    <row r="18" spans="1:49" s="50" customFormat="1" ht="18" customHeight="1" x14ac:dyDescent="0.25">
      <c r="A18" s="253" t="s">
        <v>260</v>
      </c>
      <c r="B18" s="1223" t="s">
        <v>235</v>
      </c>
      <c r="C18" s="1223"/>
      <c r="D18" s="1223"/>
      <c r="F18" s="1224" t="s">
        <v>131</v>
      </c>
      <c r="G18" s="1224"/>
      <c r="H18" s="254"/>
      <c r="I18" s="1224" t="s">
        <v>132</v>
      </c>
      <c r="J18" s="1224"/>
      <c r="K18" s="254"/>
      <c r="L18" s="254"/>
      <c r="M18" s="254"/>
      <c r="O18" s="254"/>
      <c r="P18" s="254"/>
      <c r="Q18" s="254"/>
      <c r="R18" s="254"/>
      <c r="S18" s="254"/>
      <c r="T18" s="254"/>
      <c r="U18" s="254"/>
      <c r="V18" s="254"/>
      <c r="W18" s="255"/>
      <c r="X18" s="255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</row>
    <row r="19" spans="1:49" s="50" customFormat="1" ht="18" customHeight="1" x14ac:dyDescent="0.25">
      <c r="A19" s="256"/>
      <c r="B19" s="256"/>
      <c r="C19" s="256"/>
      <c r="D19" s="256"/>
      <c r="F19" s="255"/>
      <c r="G19" s="255"/>
      <c r="H19" s="255"/>
      <c r="I19" s="255"/>
      <c r="J19" s="255"/>
      <c r="K19" s="255"/>
      <c r="L19" s="254"/>
      <c r="M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</row>
    <row r="20" spans="1:49" s="251" customFormat="1" ht="18" customHeight="1" x14ac:dyDescent="0.3">
      <c r="A20" s="248" t="s">
        <v>133</v>
      </c>
      <c r="B20" s="1222" t="s">
        <v>764</v>
      </c>
      <c r="C20" s="1222"/>
      <c r="D20" s="1222"/>
      <c r="F20" s="1222"/>
      <c r="G20" s="1222"/>
      <c r="H20" s="249"/>
      <c r="I20" s="1222" t="s">
        <v>1104</v>
      </c>
      <c r="J20" s="1222"/>
      <c r="K20" s="249"/>
      <c r="L20" s="250"/>
      <c r="M20" s="250"/>
      <c r="O20" s="249"/>
      <c r="P20" s="249"/>
      <c r="Q20" s="249"/>
      <c r="R20" s="249"/>
      <c r="S20" s="249"/>
      <c r="T20" s="249"/>
      <c r="U20" s="249"/>
      <c r="V20" s="249"/>
      <c r="W20" s="252"/>
      <c r="X20" s="252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</row>
    <row r="21" spans="1:49" s="50" customFormat="1" ht="18" customHeight="1" x14ac:dyDescent="0.25">
      <c r="A21" s="256"/>
      <c r="B21" s="1223" t="s">
        <v>235</v>
      </c>
      <c r="C21" s="1223"/>
      <c r="D21" s="1223"/>
      <c r="F21" s="1224" t="s">
        <v>131</v>
      </c>
      <c r="G21" s="1224"/>
      <c r="H21" s="254"/>
      <c r="I21" s="1224" t="s">
        <v>132</v>
      </c>
      <c r="J21" s="1224"/>
      <c r="K21" s="254"/>
      <c r="L21" s="254"/>
      <c r="M21" s="254"/>
      <c r="O21" s="254"/>
      <c r="P21" s="254"/>
      <c r="Q21" s="254"/>
      <c r="R21" s="254"/>
      <c r="S21" s="254"/>
      <c r="T21" s="254"/>
      <c r="U21" s="254"/>
      <c r="V21" s="254"/>
      <c r="W21" s="255"/>
      <c r="X21" s="255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</sheetPr>
  <dimension ref="A1:L88"/>
  <sheetViews>
    <sheetView view="pageBreakPreview" topLeftCell="A17" zoomScale="80" zoomScaleSheetLayoutView="80" workbookViewId="0">
      <selection activeCell="R39" sqref="R39"/>
    </sheetView>
  </sheetViews>
  <sheetFormatPr defaultRowHeight="15" x14ac:dyDescent="0.25"/>
  <cols>
    <col min="1" max="1" width="8.140625" style="122" customWidth="1"/>
    <col min="2" max="2" width="85.140625" style="122" customWidth="1"/>
    <col min="3" max="3" width="27.85546875" style="122" customWidth="1"/>
    <col min="4" max="4" width="31.42578125" style="122" customWidth="1"/>
    <col min="5" max="5" width="28.140625" style="122" customWidth="1"/>
    <col min="6" max="6" width="31.140625" style="122" customWidth="1"/>
    <col min="7" max="248" width="9.140625" style="122"/>
    <col min="249" max="249" width="8.140625" style="122" customWidth="1"/>
    <col min="250" max="250" width="85.140625" style="122" customWidth="1"/>
    <col min="251" max="251" width="27.85546875" style="122" customWidth="1"/>
    <col min="252" max="252" width="31.42578125" style="122" customWidth="1"/>
    <col min="253" max="253" width="28.140625" style="122" customWidth="1"/>
    <col min="254" max="254" width="31.140625" style="122" customWidth="1"/>
    <col min="255" max="257" width="16.7109375" style="122" customWidth="1"/>
    <col min="258" max="258" width="17.5703125" style="122" customWidth="1"/>
    <col min="259" max="504" width="9.140625" style="122"/>
    <col min="505" max="505" width="8.140625" style="122" customWidth="1"/>
    <col min="506" max="506" width="85.140625" style="122" customWidth="1"/>
    <col min="507" max="507" width="27.85546875" style="122" customWidth="1"/>
    <col min="508" max="508" width="31.42578125" style="122" customWidth="1"/>
    <col min="509" max="509" width="28.140625" style="122" customWidth="1"/>
    <col min="510" max="510" width="31.140625" style="122" customWidth="1"/>
    <col min="511" max="513" width="16.7109375" style="122" customWidth="1"/>
    <col min="514" max="514" width="17.5703125" style="122" customWidth="1"/>
    <col min="515" max="760" width="9.140625" style="122"/>
    <col min="761" max="761" width="8.140625" style="122" customWidth="1"/>
    <col min="762" max="762" width="85.140625" style="122" customWidth="1"/>
    <col min="763" max="763" width="27.85546875" style="122" customWidth="1"/>
    <col min="764" max="764" width="31.42578125" style="122" customWidth="1"/>
    <col min="765" max="765" width="28.140625" style="122" customWidth="1"/>
    <col min="766" max="766" width="31.140625" style="122" customWidth="1"/>
    <col min="767" max="769" width="16.7109375" style="122" customWidth="1"/>
    <col min="770" max="770" width="17.5703125" style="122" customWidth="1"/>
    <col min="771" max="1016" width="9.140625" style="122"/>
    <col min="1017" max="1017" width="8.140625" style="122" customWidth="1"/>
    <col min="1018" max="1018" width="85.140625" style="122" customWidth="1"/>
    <col min="1019" max="1019" width="27.85546875" style="122" customWidth="1"/>
    <col min="1020" max="1020" width="31.42578125" style="122" customWidth="1"/>
    <col min="1021" max="1021" width="28.140625" style="122" customWidth="1"/>
    <col min="1022" max="1022" width="31.140625" style="122" customWidth="1"/>
    <col min="1023" max="1025" width="16.7109375" style="122" customWidth="1"/>
    <col min="1026" max="1026" width="17.5703125" style="122" customWidth="1"/>
    <col min="1027" max="1272" width="9.140625" style="122"/>
    <col min="1273" max="1273" width="8.140625" style="122" customWidth="1"/>
    <col min="1274" max="1274" width="85.140625" style="122" customWidth="1"/>
    <col min="1275" max="1275" width="27.85546875" style="122" customWidth="1"/>
    <col min="1276" max="1276" width="31.42578125" style="122" customWidth="1"/>
    <col min="1277" max="1277" width="28.140625" style="122" customWidth="1"/>
    <col min="1278" max="1278" width="31.140625" style="122" customWidth="1"/>
    <col min="1279" max="1281" width="16.7109375" style="122" customWidth="1"/>
    <col min="1282" max="1282" width="17.5703125" style="122" customWidth="1"/>
    <col min="1283" max="1528" width="9.140625" style="122"/>
    <col min="1529" max="1529" width="8.140625" style="122" customWidth="1"/>
    <col min="1530" max="1530" width="85.140625" style="122" customWidth="1"/>
    <col min="1531" max="1531" width="27.85546875" style="122" customWidth="1"/>
    <col min="1532" max="1532" width="31.42578125" style="122" customWidth="1"/>
    <col min="1533" max="1533" width="28.140625" style="122" customWidth="1"/>
    <col min="1534" max="1534" width="31.140625" style="122" customWidth="1"/>
    <col min="1535" max="1537" width="16.7109375" style="122" customWidth="1"/>
    <col min="1538" max="1538" width="17.5703125" style="122" customWidth="1"/>
    <col min="1539" max="1784" width="9.140625" style="122"/>
    <col min="1785" max="1785" width="8.140625" style="122" customWidth="1"/>
    <col min="1786" max="1786" width="85.140625" style="122" customWidth="1"/>
    <col min="1787" max="1787" width="27.85546875" style="122" customWidth="1"/>
    <col min="1788" max="1788" width="31.42578125" style="122" customWidth="1"/>
    <col min="1789" max="1789" width="28.140625" style="122" customWidth="1"/>
    <col min="1790" max="1790" width="31.140625" style="122" customWidth="1"/>
    <col min="1791" max="1793" width="16.7109375" style="122" customWidth="1"/>
    <col min="1794" max="1794" width="17.5703125" style="122" customWidth="1"/>
    <col min="1795" max="2040" width="9.140625" style="122"/>
    <col min="2041" max="2041" width="8.140625" style="122" customWidth="1"/>
    <col min="2042" max="2042" width="85.140625" style="122" customWidth="1"/>
    <col min="2043" max="2043" width="27.85546875" style="122" customWidth="1"/>
    <col min="2044" max="2044" width="31.42578125" style="122" customWidth="1"/>
    <col min="2045" max="2045" width="28.140625" style="122" customWidth="1"/>
    <col min="2046" max="2046" width="31.140625" style="122" customWidth="1"/>
    <col min="2047" max="2049" width="16.7109375" style="122" customWidth="1"/>
    <col min="2050" max="2050" width="17.5703125" style="122" customWidth="1"/>
    <col min="2051" max="2296" width="9.140625" style="122"/>
    <col min="2297" max="2297" width="8.140625" style="122" customWidth="1"/>
    <col min="2298" max="2298" width="85.140625" style="122" customWidth="1"/>
    <col min="2299" max="2299" width="27.85546875" style="122" customWidth="1"/>
    <col min="2300" max="2300" width="31.42578125" style="122" customWidth="1"/>
    <col min="2301" max="2301" width="28.140625" style="122" customWidth="1"/>
    <col min="2302" max="2302" width="31.140625" style="122" customWidth="1"/>
    <col min="2303" max="2305" width="16.7109375" style="122" customWidth="1"/>
    <col min="2306" max="2306" width="17.5703125" style="122" customWidth="1"/>
    <col min="2307" max="2552" width="9.140625" style="122"/>
    <col min="2553" max="2553" width="8.140625" style="122" customWidth="1"/>
    <col min="2554" max="2554" width="85.140625" style="122" customWidth="1"/>
    <col min="2555" max="2555" width="27.85546875" style="122" customWidth="1"/>
    <col min="2556" max="2556" width="31.42578125" style="122" customWidth="1"/>
    <col min="2557" max="2557" width="28.140625" style="122" customWidth="1"/>
    <col min="2558" max="2558" width="31.140625" style="122" customWidth="1"/>
    <col min="2559" max="2561" width="16.7109375" style="122" customWidth="1"/>
    <col min="2562" max="2562" width="17.5703125" style="122" customWidth="1"/>
    <col min="2563" max="2808" width="9.140625" style="122"/>
    <col min="2809" max="2809" width="8.140625" style="122" customWidth="1"/>
    <col min="2810" max="2810" width="85.140625" style="122" customWidth="1"/>
    <col min="2811" max="2811" width="27.85546875" style="122" customWidth="1"/>
    <col min="2812" max="2812" width="31.42578125" style="122" customWidth="1"/>
    <col min="2813" max="2813" width="28.140625" style="122" customWidth="1"/>
    <col min="2814" max="2814" width="31.140625" style="122" customWidth="1"/>
    <col min="2815" max="2817" width="16.7109375" style="122" customWidth="1"/>
    <col min="2818" max="2818" width="17.5703125" style="122" customWidth="1"/>
    <col min="2819" max="3064" width="9.140625" style="122"/>
    <col min="3065" max="3065" width="8.140625" style="122" customWidth="1"/>
    <col min="3066" max="3066" width="85.140625" style="122" customWidth="1"/>
    <col min="3067" max="3067" width="27.85546875" style="122" customWidth="1"/>
    <col min="3068" max="3068" width="31.42578125" style="122" customWidth="1"/>
    <col min="3069" max="3069" width="28.140625" style="122" customWidth="1"/>
    <col min="3070" max="3070" width="31.140625" style="122" customWidth="1"/>
    <col min="3071" max="3073" width="16.7109375" style="122" customWidth="1"/>
    <col min="3074" max="3074" width="17.5703125" style="122" customWidth="1"/>
    <col min="3075" max="3320" width="9.140625" style="122"/>
    <col min="3321" max="3321" width="8.140625" style="122" customWidth="1"/>
    <col min="3322" max="3322" width="85.140625" style="122" customWidth="1"/>
    <col min="3323" max="3323" width="27.85546875" style="122" customWidth="1"/>
    <col min="3324" max="3324" width="31.42578125" style="122" customWidth="1"/>
    <col min="3325" max="3325" width="28.140625" style="122" customWidth="1"/>
    <col min="3326" max="3326" width="31.140625" style="122" customWidth="1"/>
    <col min="3327" max="3329" width="16.7109375" style="122" customWidth="1"/>
    <col min="3330" max="3330" width="17.5703125" style="122" customWidth="1"/>
    <col min="3331" max="3576" width="9.140625" style="122"/>
    <col min="3577" max="3577" width="8.140625" style="122" customWidth="1"/>
    <col min="3578" max="3578" width="85.140625" style="122" customWidth="1"/>
    <col min="3579" max="3579" width="27.85546875" style="122" customWidth="1"/>
    <col min="3580" max="3580" width="31.42578125" style="122" customWidth="1"/>
    <col min="3581" max="3581" width="28.140625" style="122" customWidth="1"/>
    <col min="3582" max="3582" width="31.140625" style="122" customWidth="1"/>
    <col min="3583" max="3585" width="16.7109375" style="122" customWidth="1"/>
    <col min="3586" max="3586" width="17.5703125" style="122" customWidth="1"/>
    <col min="3587" max="3832" width="9.140625" style="122"/>
    <col min="3833" max="3833" width="8.140625" style="122" customWidth="1"/>
    <col min="3834" max="3834" width="85.140625" style="122" customWidth="1"/>
    <col min="3835" max="3835" width="27.85546875" style="122" customWidth="1"/>
    <col min="3836" max="3836" width="31.42578125" style="122" customWidth="1"/>
    <col min="3837" max="3837" width="28.140625" style="122" customWidth="1"/>
    <col min="3838" max="3838" width="31.140625" style="122" customWidth="1"/>
    <col min="3839" max="3841" width="16.7109375" style="122" customWidth="1"/>
    <col min="3842" max="3842" width="17.5703125" style="122" customWidth="1"/>
    <col min="3843" max="4088" width="9.140625" style="122"/>
    <col min="4089" max="4089" width="8.140625" style="122" customWidth="1"/>
    <col min="4090" max="4090" width="85.140625" style="122" customWidth="1"/>
    <col min="4091" max="4091" width="27.85546875" style="122" customWidth="1"/>
    <col min="4092" max="4092" width="31.42578125" style="122" customWidth="1"/>
    <col min="4093" max="4093" width="28.140625" style="122" customWidth="1"/>
    <col min="4094" max="4094" width="31.140625" style="122" customWidth="1"/>
    <col min="4095" max="4097" width="16.7109375" style="122" customWidth="1"/>
    <col min="4098" max="4098" width="17.5703125" style="122" customWidth="1"/>
    <col min="4099" max="4344" width="9.140625" style="122"/>
    <col min="4345" max="4345" width="8.140625" style="122" customWidth="1"/>
    <col min="4346" max="4346" width="85.140625" style="122" customWidth="1"/>
    <col min="4347" max="4347" width="27.85546875" style="122" customWidth="1"/>
    <col min="4348" max="4348" width="31.42578125" style="122" customWidth="1"/>
    <col min="4349" max="4349" width="28.140625" style="122" customWidth="1"/>
    <col min="4350" max="4350" width="31.140625" style="122" customWidth="1"/>
    <col min="4351" max="4353" width="16.7109375" style="122" customWidth="1"/>
    <col min="4354" max="4354" width="17.5703125" style="122" customWidth="1"/>
    <col min="4355" max="4600" width="9.140625" style="122"/>
    <col min="4601" max="4601" width="8.140625" style="122" customWidth="1"/>
    <col min="4602" max="4602" width="85.140625" style="122" customWidth="1"/>
    <col min="4603" max="4603" width="27.85546875" style="122" customWidth="1"/>
    <col min="4604" max="4604" width="31.42578125" style="122" customWidth="1"/>
    <col min="4605" max="4605" width="28.140625" style="122" customWidth="1"/>
    <col min="4606" max="4606" width="31.140625" style="122" customWidth="1"/>
    <col min="4607" max="4609" width="16.7109375" style="122" customWidth="1"/>
    <col min="4610" max="4610" width="17.5703125" style="122" customWidth="1"/>
    <col min="4611" max="4856" width="9.140625" style="122"/>
    <col min="4857" max="4857" width="8.140625" style="122" customWidth="1"/>
    <col min="4858" max="4858" width="85.140625" style="122" customWidth="1"/>
    <col min="4859" max="4859" width="27.85546875" style="122" customWidth="1"/>
    <col min="4860" max="4860" width="31.42578125" style="122" customWidth="1"/>
    <col min="4861" max="4861" width="28.140625" style="122" customWidth="1"/>
    <col min="4862" max="4862" width="31.140625" style="122" customWidth="1"/>
    <col min="4863" max="4865" width="16.7109375" style="122" customWidth="1"/>
    <col min="4866" max="4866" width="17.5703125" style="122" customWidth="1"/>
    <col min="4867" max="5112" width="9.140625" style="122"/>
    <col min="5113" max="5113" width="8.140625" style="122" customWidth="1"/>
    <col min="5114" max="5114" width="85.140625" style="122" customWidth="1"/>
    <col min="5115" max="5115" width="27.85546875" style="122" customWidth="1"/>
    <col min="5116" max="5116" width="31.42578125" style="122" customWidth="1"/>
    <col min="5117" max="5117" width="28.140625" style="122" customWidth="1"/>
    <col min="5118" max="5118" width="31.140625" style="122" customWidth="1"/>
    <col min="5119" max="5121" width="16.7109375" style="122" customWidth="1"/>
    <col min="5122" max="5122" width="17.5703125" style="122" customWidth="1"/>
    <col min="5123" max="5368" width="9.140625" style="122"/>
    <col min="5369" max="5369" width="8.140625" style="122" customWidth="1"/>
    <col min="5370" max="5370" width="85.140625" style="122" customWidth="1"/>
    <col min="5371" max="5371" width="27.85546875" style="122" customWidth="1"/>
    <col min="5372" max="5372" width="31.42578125" style="122" customWidth="1"/>
    <col min="5373" max="5373" width="28.140625" style="122" customWidth="1"/>
    <col min="5374" max="5374" width="31.140625" style="122" customWidth="1"/>
    <col min="5375" max="5377" width="16.7109375" style="122" customWidth="1"/>
    <col min="5378" max="5378" width="17.5703125" style="122" customWidth="1"/>
    <col min="5379" max="5624" width="9.140625" style="122"/>
    <col min="5625" max="5625" width="8.140625" style="122" customWidth="1"/>
    <col min="5626" max="5626" width="85.140625" style="122" customWidth="1"/>
    <col min="5627" max="5627" width="27.85546875" style="122" customWidth="1"/>
    <col min="5628" max="5628" width="31.42578125" style="122" customWidth="1"/>
    <col min="5629" max="5629" width="28.140625" style="122" customWidth="1"/>
    <col min="5630" max="5630" width="31.140625" style="122" customWidth="1"/>
    <col min="5631" max="5633" width="16.7109375" style="122" customWidth="1"/>
    <col min="5634" max="5634" width="17.5703125" style="122" customWidth="1"/>
    <col min="5635" max="5880" width="9.140625" style="122"/>
    <col min="5881" max="5881" width="8.140625" style="122" customWidth="1"/>
    <col min="5882" max="5882" width="85.140625" style="122" customWidth="1"/>
    <col min="5883" max="5883" width="27.85546875" style="122" customWidth="1"/>
    <col min="5884" max="5884" width="31.42578125" style="122" customWidth="1"/>
    <col min="5885" max="5885" width="28.140625" style="122" customWidth="1"/>
    <col min="5886" max="5886" width="31.140625" style="122" customWidth="1"/>
    <col min="5887" max="5889" width="16.7109375" style="122" customWidth="1"/>
    <col min="5890" max="5890" width="17.5703125" style="122" customWidth="1"/>
    <col min="5891" max="6136" width="9.140625" style="122"/>
    <col min="6137" max="6137" width="8.140625" style="122" customWidth="1"/>
    <col min="6138" max="6138" width="85.140625" style="122" customWidth="1"/>
    <col min="6139" max="6139" width="27.85546875" style="122" customWidth="1"/>
    <col min="6140" max="6140" width="31.42578125" style="122" customWidth="1"/>
    <col min="6141" max="6141" width="28.140625" style="122" customWidth="1"/>
    <col min="6142" max="6142" width="31.140625" style="122" customWidth="1"/>
    <col min="6143" max="6145" width="16.7109375" style="122" customWidth="1"/>
    <col min="6146" max="6146" width="17.5703125" style="122" customWidth="1"/>
    <col min="6147" max="6392" width="9.140625" style="122"/>
    <col min="6393" max="6393" width="8.140625" style="122" customWidth="1"/>
    <col min="6394" max="6394" width="85.140625" style="122" customWidth="1"/>
    <col min="6395" max="6395" width="27.85546875" style="122" customWidth="1"/>
    <col min="6396" max="6396" width="31.42578125" style="122" customWidth="1"/>
    <col min="6397" max="6397" width="28.140625" style="122" customWidth="1"/>
    <col min="6398" max="6398" width="31.140625" style="122" customWidth="1"/>
    <col min="6399" max="6401" width="16.7109375" style="122" customWidth="1"/>
    <col min="6402" max="6402" width="17.5703125" style="122" customWidth="1"/>
    <col min="6403" max="6648" width="9.140625" style="122"/>
    <col min="6649" max="6649" width="8.140625" style="122" customWidth="1"/>
    <col min="6650" max="6650" width="85.140625" style="122" customWidth="1"/>
    <col min="6651" max="6651" width="27.85546875" style="122" customWidth="1"/>
    <col min="6652" max="6652" width="31.42578125" style="122" customWidth="1"/>
    <col min="6653" max="6653" width="28.140625" style="122" customWidth="1"/>
    <col min="6654" max="6654" width="31.140625" style="122" customWidth="1"/>
    <col min="6655" max="6657" width="16.7109375" style="122" customWidth="1"/>
    <col min="6658" max="6658" width="17.5703125" style="122" customWidth="1"/>
    <col min="6659" max="6904" width="9.140625" style="122"/>
    <col min="6905" max="6905" width="8.140625" style="122" customWidth="1"/>
    <col min="6906" max="6906" width="85.140625" style="122" customWidth="1"/>
    <col min="6907" max="6907" width="27.85546875" style="122" customWidth="1"/>
    <col min="6908" max="6908" width="31.42578125" style="122" customWidth="1"/>
    <col min="6909" max="6909" width="28.140625" style="122" customWidth="1"/>
    <col min="6910" max="6910" width="31.140625" style="122" customWidth="1"/>
    <col min="6911" max="6913" width="16.7109375" style="122" customWidth="1"/>
    <col min="6914" max="6914" width="17.5703125" style="122" customWidth="1"/>
    <col min="6915" max="7160" width="9.140625" style="122"/>
    <col min="7161" max="7161" width="8.140625" style="122" customWidth="1"/>
    <col min="7162" max="7162" width="85.140625" style="122" customWidth="1"/>
    <col min="7163" max="7163" width="27.85546875" style="122" customWidth="1"/>
    <col min="7164" max="7164" width="31.42578125" style="122" customWidth="1"/>
    <col min="7165" max="7165" width="28.140625" style="122" customWidth="1"/>
    <col min="7166" max="7166" width="31.140625" style="122" customWidth="1"/>
    <col min="7167" max="7169" width="16.7109375" style="122" customWidth="1"/>
    <col min="7170" max="7170" width="17.5703125" style="122" customWidth="1"/>
    <col min="7171" max="7416" width="9.140625" style="122"/>
    <col min="7417" max="7417" width="8.140625" style="122" customWidth="1"/>
    <col min="7418" max="7418" width="85.140625" style="122" customWidth="1"/>
    <col min="7419" max="7419" width="27.85546875" style="122" customWidth="1"/>
    <col min="7420" max="7420" width="31.42578125" style="122" customWidth="1"/>
    <col min="7421" max="7421" width="28.140625" style="122" customWidth="1"/>
    <col min="7422" max="7422" width="31.140625" style="122" customWidth="1"/>
    <col min="7423" max="7425" width="16.7109375" style="122" customWidth="1"/>
    <col min="7426" max="7426" width="17.5703125" style="122" customWidth="1"/>
    <col min="7427" max="7672" width="9.140625" style="122"/>
    <col min="7673" max="7673" width="8.140625" style="122" customWidth="1"/>
    <col min="7674" max="7674" width="85.140625" style="122" customWidth="1"/>
    <col min="7675" max="7675" width="27.85546875" style="122" customWidth="1"/>
    <col min="7676" max="7676" width="31.42578125" style="122" customWidth="1"/>
    <col min="7677" max="7677" width="28.140625" style="122" customWidth="1"/>
    <col min="7678" max="7678" width="31.140625" style="122" customWidth="1"/>
    <col min="7679" max="7681" width="16.7109375" style="122" customWidth="1"/>
    <col min="7682" max="7682" width="17.5703125" style="122" customWidth="1"/>
    <col min="7683" max="7928" width="9.140625" style="122"/>
    <col min="7929" max="7929" width="8.140625" style="122" customWidth="1"/>
    <col min="7930" max="7930" width="85.140625" style="122" customWidth="1"/>
    <col min="7931" max="7931" width="27.85546875" style="122" customWidth="1"/>
    <col min="7932" max="7932" width="31.42578125" style="122" customWidth="1"/>
    <col min="7933" max="7933" width="28.140625" style="122" customWidth="1"/>
    <col min="7934" max="7934" width="31.140625" style="122" customWidth="1"/>
    <col min="7935" max="7937" width="16.7109375" style="122" customWidth="1"/>
    <col min="7938" max="7938" width="17.5703125" style="122" customWidth="1"/>
    <col min="7939" max="8184" width="9.140625" style="122"/>
    <col min="8185" max="8185" width="8.140625" style="122" customWidth="1"/>
    <col min="8186" max="8186" width="85.140625" style="122" customWidth="1"/>
    <col min="8187" max="8187" width="27.85546875" style="122" customWidth="1"/>
    <col min="8188" max="8188" width="31.42578125" style="122" customWidth="1"/>
    <col min="8189" max="8189" width="28.140625" style="122" customWidth="1"/>
    <col min="8190" max="8190" width="31.140625" style="122" customWidth="1"/>
    <col min="8191" max="8193" width="16.7109375" style="122" customWidth="1"/>
    <col min="8194" max="8194" width="17.5703125" style="122" customWidth="1"/>
    <col min="8195" max="8440" width="9.140625" style="122"/>
    <col min="8441" max="8441" width="8.140625" style="122" customWidth="1"/>
    <col min="8442" max="8442" width="85.140625" style="122" customWidth="1"/>
    <col min="8443" max="8443" width="27.85546875" style="122" customWidth="1"/>
    <col min="8444" max="8444" width="31.42578125" style="122" customWidth="1"/>
    <col min="8445" max="8445" width="28.140625" style="122" customWidth="1"/>
    <col min="8446" max="8446" width="31.140625" style="122" customWidth="1"/>
    <col min="8447" max="8449" width="16.7109375" style="122" customWidth="1"/>
    <col min="8450" max="8450" width="17.5703125" style="122" customWidth="1"/>
    <col min="8451" max="8696" width="9.140625" style="122"/>
    <col min="8697" max="8697" width="8.140625" style="122" customWidth="1"/>
    <col min="8698" max="8698" width="85.140625" style="122" customWidth="1"/>
    <col min="8699" max="8699" width="27.85546875" style="122" customWidth="1"/>
    <col min="8700" max="8700" width="31.42578125" style="122" customWidth="1"/>
    <col min="8701" max="8701" width="28.140625" style="122" customWidth="1"/>
    <col min="8702" max="8702" width="31.140625" style="122" customWidth="1"/>
    <col min="8703" max="8705" width="16.7109375" style="122" customWidth="1"/>
    <col min="8706" max="8706" width="17.5703125" style="122" customWidth="1"/>
    <col min="8707" max="8952" width="9.140625" style="122"/>
    <col min="8953" max="8953" width="8.140625" style="122" customWidth="1"/>
    <col min="8954" max="8954" width="85.140625" style="122" customWidth="1"/>
    <col min="8955" max="8955" width="27.85546875" style="122" customWidth="1"/>
    <col min="8956" max="8956" width="31.42578125" style="122" customWidth="1"/>
    <col min="8957" max="8957" width="28.140625" style="122" customWidth="1"/>
    <col min="8958" max="8958" width="31.140625" style="122" customWidth="1"/>
    <col min="8959" max="8961" width="16.7109375" style="122" customWidth="1"/>
    <col min="8962" max="8962" width="17.5703125" style="122" customWidth="1"/>
    <col min="8963" max="9208" width="9.140625" style="122"/>
    <col min="9209" max="9209" width="8.140625" style="122" customWidth="1"/>
    <col min="9210" max="9210" width="85.140625" style="122" customWidth="1"/>
    <col min="9211" max="9211" width="27.85546875" style="122" customWidth="1"/>
    <col min="9212" max="9212" width="31.42578125" style="122" customWidth="1"/>
    <col min="9213" max="9213" width="28.140625" style="122" customWidth="1"/>
    <col min="9214" max="9214" width="31.140625" style="122" customWidth="1"/>
    <col min="9215" max="9217" width="16.7109375" style="122" customWidth="1"/>
    <col min="9218" max="9218" width="17.5703125" style="122" customWidth="1"/>
    <col min="9219" max="9464" width="9.140625" style="122"/>
    <col min="9465" max="9465" width="8.140625" style="122" customWidth="1"/>
    <col min="9466" max="9466" width="85.140625" style="122" customWidth="1"/>
    <col min="9467" max="9467" width="27.85546875" style="122" customWidth="1"/>
    <col min="9468" max="9468" width="31.42578125" style="122" customWidth="1"/>
    <col min="9469" max="9469" width="28.140625" style="122" customWidth="1"/>
    <col min="9470" max="9470" width="31.140625" style="122" customWidth="1"/>
    <col min="9471" max="9473" width="16.7109375" style="122" customWidth="1"/>
    <col min="9474" max="9474" width="17.5703125" style="122" customWidth="1"/>
    <col min="9475" max="9720" width="9.140625" style="122"/>
    <col min="9721" max="9721" width="8.140625" style="122" customWidth="1"/>
    <col min="9722" max="9722" width="85.140625" style="122" customWidth="1"/>
    <col min="9723" max="9723" width="27.85546875" style="122" customWidth="1"/>
    <col min="9724" max="9724" width="31.42578125" style="122" customWidth="1"/>
    <col min="9725" max="9725" width="28.140625" style="122" customWidth="1"/>
    <col min="9726" max="9726" width="31.140625" style="122" customWidth="1"/>
    <col min="9727" max="9729" width="16.7109375" style="122" customWidth="1"/>
    <col min="9730" max="9730" width="17.5703125" style="122" customWidth="1"/>
    <col min="9731" max="9976" width="9.140625" style="122"/>
    <col min="9977" max="9977" width="8.140625" style="122" customWidth="1"/>
    <col min="9978" max="9978" width="85.140625" style="122" customWidth="1"/>
    <col min="9979" max="9979" width="27.85546875" style="122" customWidth="1"/>
    <col min="9980" max="9980" width="31.42578125" style="122" customWidth="1"/>
    <col min="9981" max="9981" width="28.140625" style="122" customWidth="1"/>
    <col min="9982" max="9982" width="31.140625" style="122" customWidth="1"/>
    <col min="9983" max="9985" width="16.7109375" style="122" customWidth="1"/>
    <col min="9986" max="9986" width="17.5703125" style="122" customWidth="1"/>
    <col min="9987" max="10232" width="9.140625" style="122"/>
    <col min="10233" max="10233" width="8.140625" style="122" customWidth="1"/>
    <col min="10234" max="10234" width="85.140625" style="122" customWidth="1"/>
    <col min="10235" max="10235" width="27.85546875" style="122" customWidth="1"/>
    <col min="10236" max="10236" width="31.42578125" style="122" customWidth="1"/>
    <col min="10237" max="10237" width="28.140625" style="122" customWidth="1"/>
    <col min="10238" max="10238" width="31.140625" style="122" customWidth="1"/>
    <col min="10239" max="10241" width="16.7109375" style="122" customWidth="1"/>
    <col min="10242" max="10242" width="17.5703125" style="122" customWidth="1"/>
    <col min="10243" max="10488" width="9.140625" style="122"/>
    <col min="10489" max="10489" width="8.140625" style="122" customWidth="1"/>
    <col min="10490" max="10490" width="85.140625" style="122" customWidth="1"/>
    <col min="10491" max="10491" width="27.85546875" style="122" customWidth="1"/>
    <col min="10492" max="10492" width="31.42578125" style="122" customWidth="1"/>
    <col min="10493" max="10493" width="28.140625" style="122" customWidth="1"/>
    <col min="10494" max="10494" width="31.140625" style="122" customWidth="1"/>
    <col min="10495" max="10497" width="16.7109375" style="122" customWidth="1"/>
    <col min="10498" max="10498" width="17.5703125" style="122" customWidth="1"/>
    <col min="10499" max="10744" width="9.140625" style="122"/>
    <col min="10745" max="10745" width="8.140625" style="122" customWidth="1"/>
    <col min="10746" max="10746" width="85.140625" style="122" customWidth="1"/>
    <col min="10747" max="10747" width="27.85546875" style="122" customWidth="1"/>
    <col min="10748" max="10748" width="31.42578125" style="122" customWidth="1"/>
    <col min="10749" max="10749" width="28.140625" style="122" customWidth="1"/>
    <col min="10750" max="10750" width="31.140625" style="122" customWidth="1"/>
    <col min="10751" max="10753" width="16.7109375" style="122" customWidth="1"/>
    <col min="10754" max="10754" width="17.5703125" style="122" customWidth="1"/>
    <col min="10755" max="11000" width="9.140625" style="122"/>
    <col min="11001" max="11001" width="8.140625" style="122" customWidth="1"/>
    <col min="11002" max="11002" width="85.140625" style="122" customWidth="1"/>
    <col min="11003" max="11003" width="27.85546875" style="122" customWidth="1"/>
    <col min="11004" max="11004" width="31.42578125" style="122" customWidth="1"/>
    <col min="11005" max="11005" width="28.140625" style="122" customWidth="1"/>
    <col min="11006" max="11006" width="31.140625" style="122" customWidth="1"/>
    <col min="11007" max="11009" width="16.7109375" style="122" customWidth="1"/>
    <col min="11010" max="11010" width="17.5703125" style="122" customWidth="1"/>
    <col min="11011" max="11256" width="9.140625" style="122"/>
    <col min="11257" max="11257" width="8.140625" style="122" customWidth="1"/>
    <col min="11258" max="11258" width="85.140625" style="122" customWidth="1"/>
    <col min="11259" max="11259" width="27.85546875" style="122" customWidth="1"/>
    <col min="11260" max="11260" width="31.42578125" style="122" customWidth="1"/>
    <col min="11261" max="11261" width="28.140625" style="122" customWidth="1"/>
    <col min="11262" max="11262" width="31.140625" style="122" customWidth="1"/>
    <col min="11263" max="11265" width="16.7109375" style="122" customWidth="1"/>
    <col min="11266" max="11266" width="17.5703125" style="122" customWidth="1"/>
    <col min="11267" max="11512" width="9.140625" style="122"/>
    <col min="11513" max="11513" width="8.140625" style="122" customWidth="1"/>
    <col min="11514" max="11514" width="85.140625" style="122" customWidth="1"/>
    <col min="11515" max="11515" width="27.85546875" style="122" customWidth="1"/>
    <col min="11516" max="11516" width="31.42578125" style="122" customWidth="1"/>
    <col min="11517" max="11517" width="28.140625" style="122" customWidth="1"/>
    <col min="11518" max="11518" width="31.140625" style="122" customWidth="1"/>
    <col min="11519" max="11521" width="16.7109375" style="122" customWidth="1"/>
    <col min="11522" max="11522" width="17.5703125" style="122" customWidth="1"/>
    <col min="11523" max="11768" width="9.140625" style="122"/>
    <col min="11769" max="11769" width="8.140625" style="122" customWidth="1"/>
    <col min="11770" max="11770" width="85.140625" style="122" customWidth="1"/>
    <col min="11771" max="11771" width="27.85546875" style="122" customWidth="1"/>
    <col min="11772" max="11772" width="31.42578125" style="122" customWidth="1"/>
    <col min="11773" max="11773" width="28.140625" style="122" customWidth="1"/>
    <col min="11774" max="11774" width="31.140625" style="122" customWidth="1"/>
    <col min="11775" max="11777" width="16.7109375" style="122" customWidth="1"/>
    <col min="11778" max="11778" width="17.5703125" style="122" customWidth="1"/>
    <col min="11779" max="12024" width="9.140625" style="122"/>
    <col min="12025" max="12025" width="8.140625" style="122" customWidth="1"/>
    <col min="12026" max="12026" width="85.140625" style="122" customWidth="1"/>
    <col min="12027" max="12027" width="27.85546875" style="122" customWidth="1"/>
    <col min="12028" max="12028" width="31.42578125" style="122" customWidth="1"/>
    <col min="12029" max="12029" width="28.140625" style="122" customWidth="1"/>
    <col min="12030" max="12030" width="31.140625" style="122" customWidth="1"/>
    <col min="12031" max="12033" width="16.7109375" style="122" customWidth="1"/>
    <col min="12034" max="12034" width="17.5703125" style="122" customWidth="1"/>
    <col min="12035" max="12280" width="9.140625" style="122"/>
    <col min="12281" max="12281" width="8.140625" style="122" customWidth="1"/>
    <col min="12282" max="12282" width="85.140625" style="122" customWidth="1"/>
    <col min="12283" max="12283" width="27.85546875" style="122" customWidth="1"/>
    <col min="12284" max="12284" width="31.42578125" style="122" customWidth="1"/>
    <col min="12285" max="12285" width="28.140625" style="122" customWidth="1"/>
    <col min="12286" max="12286" width="31.140625" style="122" customWidth="1"/>
    <col min="12287" max="12289" width="16.7109375" style="122" customWidth="1"/>
    <col min="12290" max="12290" width="17.5703125" style="122" customWidth="1"/>
    <col min="12291" max="12536" width="9.140625" style="122"/>
    <col min="12537" max="12537" width="8.140625" style="122" customWidth="1"/>
    <col min="12538" max="12538" width="85.140625" style="122" customWidth="1"/>
    <col min="12539" max="12539" width="27.85546875" style="122" customWidth="1"/>
    <col min="12540" max="12540" width="31.42578125" style="122" customWidth="1"/>
    <col min="12541" max="12541" width="28.140625" style="122" customWidth="1"/>
    <col min="12542" max="12542" width="31.140625" style="122" customWidth="1"/>
    <col min="12543" max="12545" width="16.7109375" style="122" customWidth="1"/>
    <col min="12546" max="12546" width="17.5703125" style="122" customWidth="1"/>
    <col min="12547" max="12792" width="9.140625" style="122"/>
    <col min="12793" max="12793" width="8.140625" style="122" customWidth="1"/>
    <col min="12794" max="12794" width="85.140625" style="122" customWidth="1"/>
    <col min="12795" max="12795" width="27.85546875" style="122" customWidth="1"/>
    <col min="12796" max="12796" width="31.42578125" style="122" customWidth="1"/>
    <col min="12797" max="12797" width="28.140625" style="122" customWidth="1"/>
    <col min="12798" max="12798" width="31.140625" style="122" customWidth="1"/>
    <col min="12799" max="12801" width="16.7109375" style="122" customWidth="1"/>
    <col min="12802" max="12802" width="17.5703125" style="122" customWidth="1"/>
    <col min="12803" max="13048" width="9.140625" style="122"/>
    <col min="13049" max="13049" width="8.140625" style="122" customWidth="1"/>
    <col min="13050" max="13050" width="85.140625" style="122" customWidth="1"/>
    <col min="13051" max="13051" width="27.85546875" style="122" customWidth="1"/>
    <col min="13052" max="13052" width="31.42578125" style="122" customWidth="1"/>
    <col min="13053" max="13053" width="28.140625" style="122" customWidth="1"/>
    <col min="13054" max="13054" width="31.140625" style="122" customWidth="1"/>
    <col min="13055" max="13057" width="16.7109375" style="122" customWidth="1"/>
    <col min="13058" max="13058" width="17.5703125" style="122" customWidth="1"/>
    <col min="13059" max="13304" width="9.140625" style="122"/>
    <col min="13305" max="13305" width="8.140625" style="122" customWidth="1"/>
    <col min="13306" max="13306" width="85.140625" style="122" customWidth="1"/>
    <col min="13307" max="13307" width="27.85546875" style="122" customWidth="1"/>
    <col min="13308" max="13308" width="31.42578125" style="122" customWidth="1"/>
    <col min="13309" max="13309" width="28.140625" style="122" customWidth="1"/>
    <col min="13310" max="13310" width="31.140625" style="122" customWidth="1"/>
    <col min="13311" max="13313" width="16.7109375" style="122" customWidth="1"/>
    <col min="13314" max="13314" width="17.5703125" style="122" customWidth="1"/>
    <col min="13315" max="13560" width="9.140625" style="122"/>
    <col min="13561" max="13561" width="8.140625" style="122" customWidth="1"/>
    <col min="13562" max="13562" width="85.140625" style="122" customWidth="1"/>
    <col min="13563" max="13563" width="27.85546875" style="122" customWidth="1"/>
    <col min="13564" max="13564" width="31.42578125" style="122" customWidth="1"/>
    <col min="13565" max="13565" width="28.140625" style="122" customWidth="1"/>
    <col min="13566" max="13566" width="31.140625" style="122" customWidth="1"/>
    <col min="13567" max="13569" width="16.7109375" style="122" customWidth="1"/>
    <col min="13570" max="13570" width="17.5703125" style="122" customWidth="1"/>
    <col min="13571" max="13816" width="9.140625" style="122"/>
    <col min="13817" max="13817" width="8.140625" style="122" customWidth="1"/>
    <col min="13818" max="13818" width="85.140625" style="122" customWidth="1"/>
    <col min="13819" max="13819" width="27.85546875" style="122" customWidth="1"/>
    <col min="13820" max="13820" width="31.42578125" style="122" customWidth="1"/>
    <col min="13821" max="13821" width="28.140625" style="122" customWidth="1"/>
    <col min="13822" max="13822" width="31.140625" style="122" customWidth="1"/>
    <col min="13823" max="13825" width="16.7109375" style="122" customWidth="1"/>
    <col min="13826" max="13826" width="17.5703125" style="122" customWidth="1"/>
    <col min="13827" max="14072" width="9.140625" style="122"/>
    <col min="14073" max="14073" width="8.140625" style="122" customWidth="1"/>
    <col min="14074" max="14074" width="85.140625" style="122" customWidth="1"/>
    <col min="14075" max="14075" width="27.85546875" style="122" customWidth="1"/>
    <col min="14076" max="14076" width="31.42578125" style="122" customWidth="1"/>
    <col min="14077" max="14077" width="28.140625" style="122" customWidth="1"/>
    <col min="14078" max="14078" width="31.140625" style="122" customWidth="1"/>
    <col min="14079" max="14081" width="16.7109375" style="122" customWidth="1"/>
    <col min="14082" max="14082" width="17.5703125" style="122" customWidth="1"/>
    <col min="14083" max="14328" width="9.140625" style="122"/>
    <col min="14329" max="14329" width="8.140625" style="122" customWidth="1"/>
    <col min="14330" max="14330" width="85.140625" style="122" customWidth="1"/>
    <col min="14331" max="14331" width="27.85546875" style="122" customWidth="1"/>
    <col min="14332" max="14332" width="31.42578125" style="122" customWidth="1"/>
    <col min="14333" max="14333" width="28.140625" style="122" customWidth="1"/>
    <col min="14334" max="14334" width="31.140625" style="122" customWidth="1"/>
    <col min="14335" max="14337" width="16.7109375" style="122" customWidth="1"/>
    <col min="14338" max="14338" width="17.5703125" style="122" customWidth="1"/>
    <col min="14339" max="14584" width="9.140625" style="122"/>
    <col min="14585" max="14585" width="8.140625" style="122" customWidth="1"/>
    <col min="14586" max="14586" width="85.140625" style="122" customWidth="1"/>
    <col min="14587" max="14587" width="27.85546875" style="122" customWidth="1"/>
    <col min="14588" max="14588" width="31.42578125" style="122" customWidth="1"/>
    <col min="14589" max="14589" width="28.140625" style="122" customWidth="1"/>
    <col min="14590" max="14590" width="31.140625" style="122" customWidth="1"/>
    <col min="14591" max="14593" width="16.7109375" style="122" customWidth="1"/>
    <col min="14594" max="14594" width="17.5703125" style="122" customWidth="1"/>
    <col min="14595" max="14840" width="9.140625" style="122"/>
    <col min="14841" max="14841" width="8.140625" style="122" customWidth="1"/>
    <col min="14842" max="14842" width="85.140625" style="122" customWidth="1"/>
    <col min="14843" max="14843" width="27.85546875" style="122" customWidth="1"/>
    <col min="14844" max="14844" width="31.42578125" style="122" customWidth="1"/>
    <col min="14845" max="14845" width="28.140625" style="122" customWidth="1"/>
    <col min="14846" max="14846" width="31.140625" style="122" customWidth="1"/>
    <col min="14847" max="14849" width="16.7109375" style="122" customWidth="1"/>
    <col min="14850" max="14850" width="17.5703125" style="122" customWidth="1"/>
    <col min="14851" max="15096" width="9.140625" style="122"/>
    <col min="15097" max="15097" width="8.140625" style="122" customWidth="1"/>
    <col min="15098" max="15098" width="85.140625" style="122" customWidth="1"/>
    <col min="15099" max="15099" width="27.85546875" style="122" customWidth="1"/>
    <col min="15100" max="15100" width="31.42578125" style="122" customWidth="1"/>
    <col min="15101" max="15101" width="28.140625" style="122" customWidth="1"/>
    <col min="15102" max="15102" width="31.140625" style="122" customWidth="1"/>
    <col min="15103" max="15105" width="16.7109375" style="122" customWidth="1"/>
    <col min="15106" max="15106" width="17.5703125" style="122" customWidth="1"/>
    <col min="15107" max="15352" width="9.140625" style="122"/>
    <col min="15353" max="15353" width="8.140625" style="122" customWidth="1"/>
    <col min="15354" max="15354" width="85.140625" style="122" customWidth="1"/>
    <col min="15355" max="15355" width="27.85546875" style="122" customWidth="1"/>
    <col min="15356" max="15356" width="31.42578125" style="122" customWidth="1"/>
    <col min="15357" max="15357" width="28.140625" style="122" customWidth="1"/>
    <col min="15358" max="15358" width="31.140625" style="122" customWidth="1"/>
    <col min="15359" max="15361" width="16.7109375" style="122" customWidth="1"/>
    <col min="15362" max="15362" width="17.5703125" style="122" customWidth="1"/>
    <col min="15363" max="15608" width="9.140625" style="122"/>
    <col min="15609" max="15609" width="8.140625" style="122" customWidth="1"/>
    <col min="15610" max="15610" width="85.140625" style="122" customWidth="1"/>
    <col min="15611" max="15611" width="27.85546875" style="122" customWidth="1"/>
    <col min="15612" max="15612" width="31.42578125" style="122" customWidth="1"/>
    <col min="15613" max="15613" width="28.140625" style="122" customWidth="1"/>
    <col min="15614" max="15614" width="31.140625" style="122" customWidth="1"/>
    <col min="15615" max="15617" width="16.7109375" style="122" customWidth="1"/>
    <col min="15618" max="15618" width="17.5703125" style="122" customWidth="1"/>
    <col min="15619" max="15864" width="9.140625" style="122"/>
    <col min="15865" max="15865" width="8.140625" style="122" customWidth="1"/>
    <col min="15866" max="15866" width="85.140625" style="122" customWidth="1"/>
    <col min="15867" max="15867" width="27.85546875" style="122" customWidth="1"/>
    <col min="15868" max="15868" width="31.42578125" style="122" customWidth="1"/>
    <col min="15869" max="15869" width="28.140625" style="122" customWidth="1"/>
    <col min="15870" max="15870" width="31.140625" style="122" customWidth="1"/>
    <col min="15871" max="15873" width="16.7109375" style="122" customWidth="1"/>
    <col min="15874" max="15874" width="17.5703125" style="122" customWidth="1"/>
    <col min="15875" max="16120" width="9.140625" style="122"/>
    <col min="16121" max="16121" width="8.140625" style="122" customWidth="1"/>
    <col min="16122" max="16122" width="85.140625" style="122" customWidth="1"/>
    <col min="16123" max="16123" width="27.85546875" style="122" customWidth="1"/>
    <col min="16124" max="16124" width="31.42578125" style="122" customWidth="1"/>
    <col min="16125" max="16125" width="28.140625" style="122" customWidth="1"/>
    <col min="16126" max="16126" width="31.140625" style="122" customWidth="1"/>
    <col min="16127" max="16129" width="16.7109375" style="122" customWidth="1"/>
    <col min="16130" max="16130" width="17.5703125" style="122" customWidth="1"/>
    <col min="16131" max="16384" width="9.140625" style="122"/>
  </cols>
  <sheetData>
    <row r="1" spans="1:10" x14ac:dyDescent="0.25">
      <c r="F1" s="232" t="s">
        <v>437</v>
      </c>
    </row>
    <row r="3" spans="1:10" ht="20.45" customHeight="1" x14ac:dyDescent="0.25">
      <c r="A3" s="1273" t="s">
        <v>570</v>
      </c>
      <c r="B3" s="1273"/>
      <c r="C3" s="1273"/>
      <c r="D3" s="1273"/>
      <c r="E3" s="1273"/>
      <c r="F3" s="127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</row>
    <row r="5" spans="1:10" s="275" customFormat="1" ht="19.5" customHeight="1" x14ac:dyDescent="0.3">
      <c r="A5" s="278" t="s">
        <v>466</v>
      </c>
      <c r="B5" s="136"/>
      <c r="C5" s="136"/>
      <c r="D5" s="136"/>
      <c r="E5" s="136"/>
      <c r="F5" s="136"/>
    </row>
    <row r="6" spans="1:10" s="53" customFormat="1" ht="39.75" customHeight="1" x14ac:dyDescent="0.3">
      <c r="A6" s="1242" t="s">
        <v>456</v>
      </c>
      <c r="B6" s="1242"/>
      <c r="C6" s="1242"/>
      <c r="D6" s="1242"/>
      <c r="E6" s="1242"/>
      <c r="F6" s="279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</row>
    <row r="8" spans="1:10" ht="15.75" x14ac:dyDescent="0.25">
      <c r="B8" s="155"/>
      <c r="C8" s="155"/>
    </row>
    <row r="9" spans="1:10" ht="18.75" x14ac:dyDescent="0.25">
      <c r="A9" s="1270" t="s">
        <v>282</v>
      </c>
      <c r="B9" s="1270" t="s">
        <v>297</v>
      </c>
      <c r="C9" s="1270" t="s">
        <v>367</v>
      </c>
      <c r="D9" s="1270"/>
      <c r="E9" s="1270" t="s">
        <v>368</v>
      </c>
      <c r="F9" s="1270"/>
    </row>
    <row r="10" spans="1:10" ht="37.5" x14ac:dyDescent="0.25">
      <c r="A10" s="1270"/>
      <c r="B10" s="1270"/>
      <c r="C10" s="485" t="s">
        <v>376</v>
      </c>
      <c r="D10" s="485" t="s">
        <v>377</v>
      </c>
      <c r="E10" s="485" t="s">
        <v>376</v>
      </c>
      <c r="F10" s="485" t="s">
        <v>377</v>
      </c>
    </row>
    <row r="11" spans="1:10" ht="18.75" x14ac:dyDescent="0.25">
      <c r="A11" s="485">
        <v>1</v>
      </c>
      <c r="B11" s="485">
        <v>2</v>
      </c>
      <c r="C11" s="485">
        <v>3</v>
      </c>
      <c r="D11" s="485">
        <v>4</v>
      </c>
      <c r="E11" s="485">
        <v>5</v>
      </c>
      <c r="F11" s="485">
        <v>6</v>
      </c>
    </row>
    <row r="12" spans="1:10" s="325" customFormat="1" ht="21.6" customHeight="1" x14ac:dyDescent="0.3">
      <c r="A12" s="504">
        <v>1</v>
      </c>
      <c r="B12" s="505" t="s">
        <v>378</v>
      </c>
      <c r="C12" s="468" t="s">
        <v>305</v>
      </c>
      <c r="D12" s="506">
        <f>SUM(D13:D16)</f>
        <v>0</v>
      </c>
      <c r="E12" s="497" t="s">
        <v>305</v>
      </c>
      <c r="F12" s="506">
        <f>SUM(F13:F16)</f>
        <v>20466.63</v>
      </c>
      <c r="G12" s="309"/>
      <c r="H12" s="310"/>
      <c r="I12" s="310"/>
      <c r="J12" s="310"/>
    </row>
    <row r="13" spans="1:10" ht="18.75" x14ac:dyDescent="0.3">
      <c r="A13" s="326"/>
      <c r="B13" s="327" t="s">
        <v>379</v>
      </c>
      <c r="C13" s="328"/>
      <c r="D13" s="308"/>
      <c r="E13" s="495"/>
      <c r="F13" s="308"/>
      <c r="G13" s="309"/>
      <c r="H13" s="310"/>
      <c r="I13" s="310">
        <f>F13-H13</f>
        <v>0</v>
      </c>
      <c r="J13" s="310">
        <f>F13-G13</f>
        <v>0</v>
      </c>
    </row>
    <row r="14" spans="1:10" ht="18.75" x14ac:dyDescent="0.3">
      <c r="A14" s="326"/>
      <c r="B14" s="321" t="s">
        <v>487</v>
      </c>
      <c r="C14" s="328"/>
      <c r="D14" s="308"/>
      <c r="E14" s="495"/>
      <c r="F14" s="308">
        <v>20466.63</v>
      </c>
      <c r="G14" s="309"/>
      <c r="H14" s="310"/>
      <c r="I14" s="310">
        <f>F14-H14</f>
        <v>20466.63</v>
      </c>
      <c r="J14" s="310">
        <f t="shared" ref="J14:J33" si="0">F14-G14</f>
        <v>20466.63</v>
      </c>
    </row>
    <row r="15" spans="1:10" ht="18.75" hidden="1" x14ac:dyDescent="0.3">
      <c r="A15" s="326"/>
      <c r="B15" s="321" t="s">
        <v>875</v>
      </c>
      <c r="C15" s="328"/>
      <c r="D15" s="308"/>
      <c r="E15" s="495"/>
      <c r="F15" s="308"/>
      <c r="G15" s="804"/>
      <c r="H15" s="310"/>
      <c r="I15" s="310"/>
      <c r="J15" s="310">
        <f t="shared" si="0"/>
        <v>0</v>
      </c>
    </row>
    <row r="16" spans="1:10" ht="18.75" x14ac:dyDescent="0.3">
      <c r="A16" s="326"/>
      <c r="B16" s="330"/>
      <c r="C16" s="328"/>
      <c r="D16" s="308"/>
      <c r="E16" s="495"/>
      <c r="F16" s="308"/>
      <c r="G16" s="418"/>
      <c r="H16" s="310"/>
      <c r="I16" s="310">
        <f>F16-H16</f>
        <v>0</v>
      </c>
      <c r="J16" s="310">
        <f t="shared" si="0"/>
        <v>0</v>
      </c>
    </row>
    <row r="17" spans="1:10" s="325" customFormat="1" ht="39.75" customHeight="1" x14ac:dyDescent="0.3">
      <c r="A17" s="504">
        <v>2</v>
      </c>
      <c r="B17" s="507" t="s">
        <v>380</v>
      </c>
      <c r="C17" s="468" t="s">
        <v>305</v>
      </c>
      <c r="D17" s="506">
        <f>SUM(D18:D20)</f>
        <v>0</v>
      </c>
      <c r="E17" s="497" t="s">
        <v>305</v>
      </c>
      <c r="F17" s="506">
        <f>SUM(F18:F20)</f>
        <v>0</v>
      </c>
      <c r="G17" s="309"/>
      <c r="H17" s="310"/>
      <c r="I17" s="310"/>
      <c r="J17" s="310"/>
    </row>
    <row r="18" spans="1:10" ht="18.75" hidden="1" x14ac:dyDescent="0.3">
      <c r="A18" s="326"/>
      <c r="B18" s="327" t="s">
        <v>199</v>
      </c>
      <c r="C18" s="328"/>
      <c r="D18" s="308"/>
      <c r="E18" s="495"/>
      <c r="F18" s="308"/>
      <c r="G18" s="418"/>
      <c r="H18" s="310"/>
      <c r="I18" s="310">
        <f>F18-H18</f>
        <v>0</v>
      </c>
      <c r="J18" s="310">
        <f t="shared" si="0"/>
        <v>0</v>
      </c>
    </row>
    <row r="19" spans="1:10" ht="18.75" hidden="1" x14ac:dyDescent="0.3">
      <c r="A19" s="326"/>
      <c r="B19" s="327"/>
      <c r="C19" s="328"/>
      <c r="D19" s="308"/>
      <c r="E19" s="495"/>
      <c r="F19" s="308"/>
      <c r="G19" s="309"/>
      <c r="H19" s="310"/>
      <c r="I19" s="310">
        <f>F19-H19</f>
        <v>0</v>
      </c>
      <c r="J19" s="310">
        <f t="shared" si="0"/>
        <v>0</v>
      </c>
    </row>
    <row r="20" spans="1:10" ht="18.75" hidden="1" x14ac:dyDescent="0.3">
      <c r="A20" s="326"/>
      <c r="B20" s="327"/>
      <c r="C20" s="328"/>
      <c r="D20" s="308"/>
      <c r="E20" s="495"/>
      <c r="F20" s="308"/>
      <c r="G20" s="416"/>
      <c r="H20" s="310"/>
      <c r="I20" s="310">
        <f>F20-H20</f>
        <v>0</v>
      </c>
      <c r="J20" s="310">
        <f t="shared" si="0"/>
        <v>0</v>
      </c>
    </row>
    <row r="21" spans="1:10" s="325" customFormat="1" ht="21.6" customHeight="1" x14ac:dyDescent="0.3">
      <c r="A21" s="504">
        <v>3</v>
      </c>
      <c r="B21" s="505" t="s">
        <v>381</v>
      </c>
      <c r="C21" s="468" t="s">
        <v>305</v>
      </c>
      <c r="D21" s="506">
        <f>SUM(D22:D23)</f>
        <v>0</v>
      </c>
      <c r="E21" s="497" t="s">
        <v>305</v>
      </c>
      <c r="F21" s="506">
        <f>SUM(F22:F24)</f>
        <v>0</v>
      </c>
      <c r="G21" s="418"/>
      <c r="H21" s="310"/>
      <c r="I21" s="310"/>
      <c r="J21" s="310"/>
    </row>
    <row r="22" spans="1:10" ht="18.75" hidden="1" x14ac:dyDescent="0.3">
      <c r="A22" s="326"/>
      <c r="B22" s="327" t="s">
        <v>199</v>
      </c>
      <c r="C22" s="328"/>
      <c r="D22" s="308"/>
      <c r="E22" s="495"/>
      <c r="F22" s="308"/>
      <c r="G22" s="309"/>
      <c r="H22" s="310"/>
      <c r="I22" s="310">
        <f>F22-H22</f>
        <v>0</v>
      </c>
      <c r="J22" s="310">
        <f t="shared" si="0"/>
        <v>0</v>
      </c>
    </row>
    <row r="23" spans="1:10" ht="18.75" hidden="1" x14ac:dyDescent="0.3">
      <c r="A23" s="326"/>
      <c r="B23" s="331"/>
      <c r="C23" s="328"/>
      <c r="D23" s="308"/>
      <c r="E23" s="495"/>
      <c r="F23" s="308"/>
      <c r="G23" s="309"/>
      <c r="H23" s="310"/>
      <c r="I23" s="310">
        <f>F23-H23</f>
        <v>0</v>
      </c>
      <c r="J23" s="310">
        <f t="shared" si="0"/>
        <v>0</v>
      </c>
    </row>
    <row r="24" spans="1:10" ht="18.75" hidden="1" x14ac:dyDescent="0.3">
      <c r="A24" s="326"/>
      <c r="B24" s="327"/>
      <c r="C24" s="328"/>
      <c r="D24" s="308"/>
      <c r="E24" s="495"/>
      <c r="F24" s="308"/>
      <c r="G24" s="418"/>
      <c r="H24" s="310"/>
      <c r="I24" s="310">
        <f>F24-H24</f>
        <v>0</v>
      </c>
      <c r="J24" s="310">
        <f t="shared" si="0"/>
        <v>0</v>
      </c>
    </row>
    <row r="25" spans="1:10" s="325" customFormat="1" ht="21.6" customHeight="1" x14ac:dyDescent="0.3">
      <c r="A25" s="504">
        <v>4</v>
      </c>
      <c r="B25" s="505" t="s">
        <v>382</v>
      </c>
      <c r="C25" s="468" t="s">
        <v>305</v>
      </c>
      <c r="D25" s="506">
        <f>SUM(D26:D59)</f>
        <v>0</v>
      </c>
      <c r="E25" s="497" t="s">
        <v>305</v>
      </c>
      <c r="F25" s="506">
        <f>SUM(F27:F78)</f>
        <v>50012.44</v>
      </c>
      <c r="G25" s="309"/>
      <c r="H25" s="310"/>
      <c r="I25" s="310"/>
      <c r="J25" s="310"/>
    </row>
    <row r="26" spans="1:10" ht="18.75" x14ac:dyDescent="0.3">
      <c r="A26" s="333"/>
      <c r="B26" s="327" t="s">
        <v>199</v>
      </c>
      <c r="C26" s="328"/>
      <c r="D26" s="308"/>
      <c r="E26" s="495"/>
      <c r="F26" s="308"/>
      <c r="G26" s="418"/>
      <c r="H26" s="310"/>
      <c r="I26" s="310">
        <f t="shared" ref="I26:I33" si="1">F26-H26</f>
        <v>0</v>
      </c>
      <c r="J26" s="310">
        <f t="shared" si="0"/>
        <v>0</v>
      </c>
    </row>
    <row r="27" spans="1:10" ht="18.75" hidden="1" x14ac:dyDescent="0.3">
      <c r="A27" s="334"/>
      <c r="B27" s="46" t="s">
        <v>488</v>
      </c>
      <c r="C27" s="328"/>
      <c r="D27" s="308"/>
      <c r="E27" s="495"/>
      <c r="F27" s="308"/>
      <c r="G27" s="418"/>
      <c r="H27" s="310"/>
      <c r="I27" s="310">
        <f t="shared" si="1"/>
        <v>0</v>
      </c>
      <c r="J27" s="310">
        <f t="shared" si="0"/>
        <v>0</v>
      </c>
    </row>
    <row r="28" spans="1:10" ht="18.75" hidden="1" x14ac:dyDescent="0.3">
      <c r="A28" s="334"/>
      <c r="B28" s="46" t="s">
        <v>489</v>
      </c>
      <c r="C28" s="328"/>
      <c r="D28" s="308"/>
      <c r="E28" s="495"/>
      <c r="F28" s="308"/>
      <c r="G28" s="309"/>
      <c r="H28" s="310"/>
      <c r="I28" s="310">
        <f t="shared" si="1"/>
        <v>0</v>
      </c>
      <c r="J28" s="310">
        <f t="shared" si="0"/>
        <v>0</v>
      </c>
    </row>
    <row r="29" spans="1:10" ht="75" hidden="1" x14ac:dyDescent="0.3">
      <c r="A29" s="334"/>
      <c r="B29" s="46" t="s">
        <v>607</v>
      </c>
      <c r="C29" s="328"/>
      <c r="D29" s="308"/>
      <c r="E29" s="495"/>
      <c r="F29" s="308"/>
      <c r="G29" s="309"/>
      <c r="H29" s="310"/>
      <c r="I29" s="310">
        <f t="shared" si="1"/>
        <v>0</v>
      </c>
      <c r="J29" s="310">
        <f t="shared" si="0"/>
        <v>0</v>
      </c>
    </row>
    <row r="30" spans="1:10" ht="56.25" x14ac:dyDescent="0.3">
      <c r="A30" s="334"/>
      <c r="B30" s="46" t="s">
        <v>608</v>
      </c>
      <c r="C30" s="328"/>
      <c r="D30" s="308"/>
      <c r="E30" s="495"/>
      <c r="F30" s="308">
        <v>4500</v>
      </c>
      <c r="G30" s="309"/>
      <c r="H30" s="310"/>
      <c r="I30" s="310">
        <f t="shared" si="1"/>
        <v>4500</v>
      </c>
      <c r="J30" s="310">
        <f t="shared" si="0"/>
        <v>4500</v>
      </c>
    </row>
    <row r="31" spans="1:10" ht="37.5" hidden="1" x14ac:dyDescent="0.3">
      <c r="A31" s="334"/>
      <c r="B31" s="46" t="s">
        <v>609</v>
      </c>
      <c r="C31" s="328"/>
      <c r="D31" s="308"/>
      <c r="E31" s="495"/>
      <c r="F31" s="308"/>
      <c r="G31" s="309"/>
      <c r="H31" s="310"/>
      <c r="I31" s="310">
        <f t="shared" si="1"/>
        <v>0</v>
      </c>
      <c r="J31" s="310">
        <f t="shared" si="0"/>
        <v>0</v>
      </c>
    </row>
    <row r="32" spans="1:10" ht="18.75" hidden="1" x14ac:dyDescent="0.3">
      <c r="A32" s="334"/>
      <c r="B32" s="46" t="s">
        <v>610</v>
      </c>
      <c r="C32" s="328"/>
      <c r="D32" s="308"/>
      <c r="E32" s="495"/>
      <c r="F32" s="308"/>
      <c r="G32" s="309"/>
      <c r="H32" s="310"/>
      <c r="I32" s="310">
        <f t="shared" si="1"/>
        <v>0</v>
      </c>
      <c r="J32" s="310">
        <f t="shared" si="0"/>
        <v>0</v>
      </c>
    </row>
    <row r="33" spans="1:10" ht="37.5" hidden="1" x14ac:dyDescent="0.3">
      <c r="A33" s="334"/>
      <c r="B33" s="46" t="s">
        <v>611</v>
      </c>
      <c r="C33" s="328"/>
      <c r="D33" s="308"/>
      <c r="E33" s="495"/>
      <c r="F33" s="308"/>
      <c r="G33" s="309"/>
      <c r="H33" s="310"/>
      <c r="I33" s="310">
        <f t="shared" si="1"/>
        <v>0</v>
      </c>
      <c r="J33" s="310">
        <f t="shared" si="0"/>
        <v>0</v>
      </c>
    </row>
    <row r="34" spans="1:10" ht="18.75" hidden="1" x14ac:dyDescent="0.3">
      <c r="A34" s="334"/>
      <c r="B34" s="46" t="s">
        <v>612</v>
      </c>
      <c r="C34" s="328"/>
      <c r="D34" s="308"/>
      <c r="E34" s="495"/>
      <c r="F34" s="308"/>
      <c r="G34" s="309"/>
      <c r="H34" s="310"/>
      <c r="I34" s="310"/>
      <c r="J34" s="310"/>
    </row>
    <row r="35" spans="1:10" ht="18.75" hidden="1" x14ac:dyDescent="0.3">
      <c r="A35" s="334"/>
      <c r="B35" s="46" t="s">
        <v>613</v>
      </c>
      <c r="C35" s="328"/>
      <c r="D35" s="308"/>
      <c r="E35" s="495"/>
      <c r="F35" s="308"/>
      <c r="G35" s="309"/>
      <c r="H35" s="310"/>
      <c r="I35" s="310">
        <f>F35-H35</f>
        <v>0</v>
      </c>
      <c r="J35" s="310">
        <f>F35-G35</f>
        <v>0</v>
      </c>
    </row>
    <row r="36" spans="1:10" ht="18.75" hidden="1" x14ac:dyDescent="0.3">
      <c r="A36" s="334"/>
      <c r="B36" s="46" t="s">
        <v>614</v>
      </c>
      <c r="C36" s="328"/>
      <c r="D36" s="308"/>
      <c r="E36" s="495"/>
      <c r="F36" s="308"/>
      <c r="G36" s="309"/>
      <c r="H36" s="310"/>
      <c r="I36" s="310">
        <f>F36-H36</f>
        <v>0</v>
      </c>
      <c r="J36" s="310">
        <f>F36-G36</f>
        <v>0</v>
      </c>
    </row>
    <row r="37" spans="1:10" ht="37.5" hidden="1" x14ac:dyDescent="0.3">
      <c r="A37" s="334"/>
      <c r="B37" s="46" t="s">
        <v>615</v>
      </c>
      <c r="C37" s="328"/>
      <c r="D37" s="308"/>
      <c r="E37" s="495"/>
      <c r="F37" s="308"/>
      <c r="G37" s="309"/>
      <c r="H37" s="310"/>
      <c r="I37" s="310">
        <f>F37-H37</f>
        <v>0</v>
      </c>
      <c r="J37" s="310">
        <f>F37-G37</f>
        <v>0</v>
      </c>
    </row>
    <row r="38" spans="1:10" ht="18.75" hidden="1" x14ac:dyDescent="0.3">
      <c r="A38" s="334"/>
      <c r="B38" s="46" t="s">
        <v>616</v>
      </c>
      <c r="C38" s="328"/>
      <c r="D38" s="308"/>
      <c r="E38" s="495"/>
      <c r="F38" s="308"/>
      <c r="G38" s="309"/>
      <c r="H38" s="310"/>
      <c r="I38" s="310"/>
      <c r="J38" s="310"/>
    </row>
    <row r="39" spans="1:10" ht="18.75" hidden="1" x14ac:dyDescent="0.3">
      <c r="A39" s="334"/>
      <c r="B39" s="46" t="s">
        <v>617</v>
      </c>
      <c r="C39" s="328"/>
      <c r="D39" s="308"/>
      <c r="E39" s="495"/>
      <c r="F39" s="308"/>
      <c r="G39" s="309"/>
      <c r="H39" s="310"/>
      <c r="I39" s="310">
        <f t="shared" ref="I39:I46" si="2">F39-H39</f>
        <v>0</v>
      </c>
      <c r="J39" s="310">
        <f t="shared" ref="J39:J46" si="3">F39-G39</f>
        <v>0</v>
      </c>
    </row>
    <row r="40" spans="1:10" ht="18.75" hidden="1" x14ac:dyDescent="0.3">
      <c r="A40" s="334"/>
      <c r="B40" s="46" t="s">
        <v>618</v>
      </c>
      <c r="C40" s="328"/>
      <c r="D40" s="308"/>
      <c r="E40" s="495"/>
      <c r="F40" s="308"/>
      <c r="G40" s="309"/>
      <c r="H40" s="310"/>
      <c r="I40" s="310">
        <f t="shared" si="2"/>
        <v>0</v>
      </c>
      <c r="J40" s="310">
        <f t="shared" si="3"/>
        <v>0</v>
      </c>
    </row>
    <row r="41" spans="1:10" ht="37.5" hidden="1" x14ac:dyDescent="0.3">
      <c r="A41" s="334"/>
      <c r="B41" s="46" t="s">
        <v>619</v>
      </c>
      <c r="C41" s="328"/>
      <c r="D41" s="308"/>
      <c r="E41" s="495"/>
      <c r="F41" s="308"/>
      <c r="G41" s="309"/>
      <c r="H41" s="310"/>
      <c r="I41" s="310">
        <f t="shared" si="2"/>
        <v>0</v>
      </c>
      <c r="J41" s="310">
        <f t="shared" si="3"/>
        <v>0</v>
      </c>
    </row>
    <row r="42" spans="1:10" ht="18.75" hidden="1" x14ac:dyDescent="0.3">
      <c r="A42" s="334"/>
      <c r="B42" s="46" t="s">
        <v>620</v>
      </c>
      <c r="C42" s="328"/>
      <c r="D42" s="308"/>
      <c r="E42" s="495"/>
      <c r="F42" s="308"/>
      <c r="G42" s="309"/>
      <c r="H42" s="310"/>
      <c r="I42" s="310">
        <f t="shared" si="2"/>
        <v>0</v>
      </c>
      <c r="J42" s="310">
        <f t="shared" si="3"/>
        <v>0</v>
      </c>
    </row>
    <row r="43" spans="1:10" ht="37.5" hidden="1" x14ac:dyDescent="0.3">
      <c r="A43" s="334"/>
      <c r="B43" s="46" t="s">
        <v>621</v>
      </c>
      <c r="C43" s="328"/>
      <c r="D43" s="308"/>
      <c r="E43" s="495"/>
      <c r="F43" s="308"/>
      <c r="G43" s="309"/>
      <c r="H43" s="310"/>
      <c r="I43" s="310">
        <f t="shared" si="2"/>
        <v>0</v>
      </c>
      <c r="J43" s="310">
        <f t="shared" si="3"/>
        <v>0</v>
      </c>
    </row>
    <row r="44" spans="1:10" ht="75" hidden="1" x14ac:dyDescent="0.3">
      <c r="A44" s="334"/>
      <c r="B44" s="46" t="s">
        <v>622</v>
      </c>
      <c r="C44" s="328"/>
      <c r="D44" s="308"/>
      <c r="E44" s="495"/>
      <c r="F44" s="308"/>
      <c r="G44" s="309"/>
      <c r="H44" s="310"/>
      <c r="I44" s="310">
        <f t="shared" si="2"/>
        <v>0</v>
      </c>
      <c r="J44" s="310">
        <f t="shared" si="3"/>
        <v>0</v>
      </c>
    </row>
    <row r="45" spans="1:10" ht="18.75" hidden="1" x14ac:dyDescent="0.3">
      <c r="A45" s="334"/>
      <c r="B45" s="46" t="s">
        <v>490</v>
      </c>
      <c r="C45" s="328"/>
      <c r="D45" s="308"/>
      <c r="E45" s="495"/>
      <c r="F45" s="308"/>
      <c r="G45" s="309"/>
      <c r="H45" s="310"/>
      <c r="I45" s="310">
        <f t="shared" si="2"/>
        <v>0</v>
      </c>
      <c r="J45" s="310">
        <f t="shared" si="3"/>
        <v>0</v>
      </c>
    </row>
    <row r="46" spans="1:10" ht="37.5" x14ac:dyDescent="0.3">
      <c r="A46" s="334"/>
      <c r="B46" s="46" t="s">
        <v>491</v>
      </c>
      <c r="C46" s="328"/>
      <c r="D46" s="308"/>
      <c r="E46" s="495"/>
      <c r="F46" s="308">
        <v>2074.64</v>
      </c>
      <c r="G46" s="309"/>
      <c r="H46" s="310"/>
      <c r="I46" s="310">
        <f t="shared" si="2"/>
        <v>2074.64</v>
      </c>
      <c r="J46" s="310">
        <f t="shared" si="3"/>
        <v>2074.64</v>
      </c>
    </row>
    <row r="47" spans="1:10" ht="37.5" hidden="1" x14ac:dyDescent="0.3">
      <c r="A47" s="334"/>
      <c r="B47" s="46" t="s">
        <v>492</v>
      </c>
      <c r="C47" s="328"/>
      <c r="D47" s="308"/>
      <c r="E47" s="495"/>
      <c r="F47" s="308"/>
      <c r="G47" s="309"/>
      <c r="H47" s="310"/>
      <c r="I47" s="310"/>
      <c r="J47" s="310"/>
    </row>
    <row r="48" spans="1:10" ht="37.5" hidden="1" x14ac:dyDescent="0.3">
      <c r="A48" s="334"/>
      <c r="B48" s="46" t="s">
        <v>541</v>
      </c>
      <c r="C48" s="328"/>
      <c r="D48" s="308"/>
      <c r="E48" s="495"/>
      <c r="F48" s="308"/>
      <c r="G48" s="309"/>
      <c r="H48" s="310"/>
      <c r="I48" s="310">
        <f>F48-H48</f>
        <v>0</v>
      </c>
      <c r="J48" s="310">
        <f>F48-G48</f>
        <v>0</v>
      </c>
    </row>
    <row r="49" spans="1:12" ht="18.75" x14ac:dyDescent="0.3">
      <c r="A49" s="334"/>
      <c r="B49" s="46" t="s">
        <v>623</v>
      </c>
      <c r="C49" s="328"/>
      <c r="D49" s="308"/>
      <c r="E49" s="495"/>
      <c r="F49" s="308">
        <v>3000</v>
      </c>
      <c r="G49" s="309"/>
      <c r="H49" s="310"/>
      <c r="I49" s="310">
        <f>F49-H49</f>
        <v>3000</v>
      </c>
      <c r="J49" s="310">
        <f>F49-G49</f>
        <v>3000</v>
      </c>
    </row>
    <row r="50" spans="1:12" ht="18.75" hidden="1" x14ac:dyDescent="0.3">
      <c r="A50" s="334"/>
      <c r="B50" s="46" t="s">
        <v>539</v>
      </c>
      <c r="C50" s="328"/>
      <c r="D50" s="308"/>
      <c r="E50" s="495"/>
      <c r="F50" s="308"/>
      <c r="G50" s="309"/>
      <c r="H50" s="310"/>
      <c r="I50" s="310">
        <f>F50-H50</f>
        <v>0</v>
      </c>
      <c r="J50" s="310">
        <f>F50-G50</f>
        <v>0</v>
      </c>
    </row>
    <row r="51" spans="1:12" ht="18.75" x14ac:dyDescent="0.3">
      <c r="A51" s="334"/>
      <c r="B51" s="46" t="s">
        <v>624</v>
      </c>
      <c r="C51" s="328"/>
      <c r="D51" s="308"/>
      <c r="E51" s="495"/>
      <c r="F51" s="308">
        <v>3000</v>
      </c>
      <c r="G51" s="309"/>
      <c r="H51" s="310"/>
      <c r="I51" s="310">
        <f>F51-H51</f>
        <v>3000</v>
      </c>
      <c r="J51" s="310">
        <f>F51-G51</f>
        <v>3000</v>
      </c>
    </row>
    <row r="52" spans="1:12" ht="37.5" hidden="1" x14ac:dyDescent="0.3">
      <c r="A52" s="334"/>
      <c r="B52" s="46" t="s">
        <v>625</v>
      </c>
      <c r="C52" s="328"/>
      <c r="D52" s="308"/>
      <c r="E52" s="495"/>
      <c r="F52" s="308"/>
      <c r="G52" s="309"/>
      <c r="H52" s="310"/>
      <c r="I52" s="310"/>
      <c r="J52" s="310"/>
    </row>
    <row r="53" spans="1:12" ht="37.5" hidden="1" x14ac:dyDescent="0.3">
      <c r="A53" s="334"/>
      <c r="B53" s="46" t="s">
        <v>626</v>
      </c>
      <c r="C53" s="328"/>
      <c r="D53" s="308"/>
      <c r="E53" s="495"/>
      <c r="F53" s="308"/>
      <c r="G53" s="309"/>
      <c r="H53" s="310"/>
      <c r="I53" s="310">
        <f t="shared" ref="I53:I76" si="4">F53-H53</f>
        <v>0</v>
      </c>
      <c r="J53" s="310">
        <f t="shared" ref="J53:J76" si="5">F53-G53</f>
        <v>0</v>
      </c>
    </row>
    <row r="54" spans="1:12" ht="18.75" hidden="1" x14ac:dyDescent="0.3">
      <c r="A54" s="334"/>
      <c r="B54" s="46" t="s">
        <v>540</v>
      </c>
      <c r="C54" s="328"/>
      <c r="D54" s="308"/>
      <c r="E54" s="495"/>
      <c r="F54" s="308"/>
      <c r="G54" s="309"/>
      <c r="H54" s="310"/>
      <c r="I54" s="310">
        <f t="shared" si="4"/>
        <v>0</v>
      </c>
      <c r="J54" s="310">
        <f t="shared" si="5"/>
        <v>0</v>
      </c>
    </row>
    <row r="55" spans="1:12" ht="37.5" hidden="1" x14ac:dyDescent="0.3">
      <c r="A55" s="334"/>
      <c r="B55" s="46" t="s">
        <v>627</v>
      </c>
      <c r="C55" s="328"/>
      <c r="D55" s="308"/>
      <c r="E55" s="495"/>
      <c r="F55" s="308"/>
      <c r="G55" s="309"/>
      <c r="H55" s="310"/>
      <c r="I55" s="310">
        <f t="shared" si="4"/>
        <v>0</v>
      </c>
      <c r="J55" s="310">
        <f t="shared" si="5"/>
        <v>0</v>
      </c>
    </row>
    <row r="56" spans="1:12" ht="18.75" hidden="1" x14ac:dyDescent="0.3">
      <c r="A56" s="334"/>
      <c r="B56" s="46" t="s">
        <v>628</v>
      </c>
      <c r="C56" s="328"/>
      <c r="D56" s="308"/>
      <c r="E56" s="495"/>
      <c r="F56" s="308"/>
      <c r="G56" s="309"/>
      <c r="H56" s="310"/>
      <c r="I56" s="310">
        <f t="shared" si="4"/>
        <v>0</v>
      </c>
      <c r="J56" s="310">
        <f t="shared" si="5"/>
        <v>0</v>
      </c>
    </row>
    <row r="57" spans="1:12" ht="40.5" hidden="1" customHeight="1" x14ac:dyDescent="0.3">
      <c r="A57" s="334"/>
      <c r="B57" s="46" t="s">
        <v>629</v>
      </c>
      <c r="C57" s="328"/>
      <c r="D57" s="308"/>
      <c r="E57" s="495"/>
      <c r="F57" s="308"/>
      <c r="G57" s="309"/>
      <c r="H57" s="310"/>
      <c r="I57" s="310">
        <f t="shared" si="4"/>
        <v>0</v>
      </c>
      <c r="J57" s="310">
        <f t="shared" si="5"/>
        <v>0</v>
      </c>
    </row>
    <row r="58" spans="1:12" ht="37.5" hidden="1" x14ac:dyDescent="0.3">
      <c r="A58" s="334"/>
      <c r="B58" s="46" t="s">
        <v>630</v>
      </c>
      <c r="C58" s="328"/>
      <c r="D58" s="308"/>
      <c r="E58" s="495"/>
      <c r="F58" s="308"/>
      <c r="G58" s="309"/>
      <c r="H58" s="310"/>
      <c r="I58" s="310">
        <f t="shared" si="4"/>
        <v>0</v>
      </c>
      <c r="J58" s="310">
        <f t="shared" si="5"/>
        <v>0</v>
      </c>
    </row>
    <row r="59" spans="1:12" ht="18.75" hidden="1" x14ac:dyDescent="0.3">
      <c r="A59" s="334"/>
      <c r="B59" s="46" t="s">
        <v>631</v>
      </c>
      <c r="C59" s="328"/>
      <c r="D59" s="308"/>
      <c r="E59" s="495"/>
      <c r="F59" s="308"/>
      <c r="G59" s="309"/>
      <c r="H59" s="310"/>
      <c r="I59" s="310">
        <f t="shared" si="4"/>
        <v>0</v>
      </c>
      <c r="J59" s="310">
        <f t="shared" si="5"/>
        <v>0</v>
      </c>
      <c r="L59" s="157"/>
    </row>
    <row r="60" spans="1:12" ht="18.75" x14ac:dyDescent="0.3">
      <c r="A60" s="334"/>
      <c r="B60" s="46" t="s">
        <v>632</v>
      </c>
      <c r="C60" s="328"/>
      <c r="D60" s="308"/>
      <c r="E60" s="495"/>
      <c r="F60" s="308">
        <v>4601.3999999999996</v>
      </c>
      <c r="G60" s="309"/>
      <c r="H60" s="310"/>
      <c r="I60" s="310">
        <f t="shared" si="4"/>
        <v>4601.3999999999996</v>
      </c>
      <c r="J60" s="310">
        <f t="shared" si="5"/>
        <v>4601.3999999999996</v>
      </c>
    </row>
    <row r="61" spans="1:12" ht="18.75" hidden="1" x14ac:dyDescent="0.3">
      <c r="A61" s="334"/>
      <c r="B61" s="46" t="s">
        <v>633</v>
      </c>
      <c r="C61" s="328"/>
      <c r="D61" s="308"/>
      <c r="E61" s="495"/>
      <c r="F61" s="308"/>
      <c r="G61" s="309"/>
      <c r="H61" s="310"/>
      <c r="I61" s="310">
        <f t="shared" si="4"/>
        <v>0</v>
      </c>
      <c r="J61" s="310">
        <f t="shared" si="5"/>
        <v>0</v>
      </c>
    </row>
    <row r="62" spans="1:12" ht="18.75" hidden="1" x14ac:dyDescent="0.3">
      <c r="A62" s="334"/>
      <c r="B62" s="46" t="s">
        <v>634</v>
      </c>
      <c r="C62" s="328"/>
      <c r="D62" s="308"/>
      <c r="E62" s="495"/>
      <c r="F62" s="308"/>
      <c r="G62" s="309"/>
      <c r="H62" s="310"/>
      <c r="I62" s="310">
        <f t="shared" si="4"/>
        <v>0</v>
      </c>
      <c r="J62" s="310">
        <f t="shared" si="5"/>
        <v>0</v>
      </c>
    </row>
    <row r="63" spans="1:12" ht="18.75" hidden="1" x14ac:dyDescent="0.3">
      <c r="A63" s="334"/>
      <c r="B63" s="46" t="s">
        <v>635</v>
      </c>
      <c r="C63" s="328"/>
      <c r="D63" s="308"/>
      <c r="E63" s="495"/>
      <c r="F63" s="308"/>
      <c r="G63" s="309"/>
      <c r="H63" s="310"/>
      <c r="I63" s="310">
        <f t="shared" si="4"/>
        <v>0</v>
      </c>
      <c r="J63" s="310">
        <f t="shared" si="5"/>
        <v>0</v>
      </c>
    </row>
    <row r="64" spans="1:12" ht="18.75" hidden="1" x14ac:dyDescent="0.3">
      <c r="A64" s="334"/>
      <c r="B64" s="46" t="s">
        <v>636</v>
      </c>
      <c r="C64" s="328"/>
      <c r="D64" s="308"/>
      <c r="E64" s="495"/>
      <c r="F64" s="308"/>
      <c r="G64" s="309"/>
      <c r="H64" s="310"/>
      <c r="I64" s="310">
        <f t="shared" si="4"/>
        <v>0</v>
      </c>
      <c r="J64" s="310">
        <f t="shared" si="5"/>
        <v>0</v>
      </c>
    </row>
    <row r="65" spans="1:10" ht="56.25" x14ac:dyDescent="0.3">
      <c r="A65" s="334"/>
      <c r="B65" s="46" t="s">
        <v>905</v>
      </c>
      <c r="C65" s="328"/>
      <c r="D65" s="308"/>
      <c r="E65" s="495"/>
      <c r="F65" s="308">
        <v>10000</v>
      </c>
      <c r="G65" s="309"/>
      <c r="H65" s="310"/>
      <c r="I65" s="310">
        <f t="shared" si="4"/>
        <v>10000</v>
      </c>
      <c r="J65" s="310">
        <f t="shared" si="5"/>
        <v>10000</v>
      </c>
    </row>
    <row r="66" spans="1:10" ht="37.5" x14ac:dyDescent="0.3">
      <c r="A66" s="334"/>
      <c r="B66" s="46" t="s">
        <v>639</v>
      </c>
      <c r="C66" s="328"/>
      <c r="D66" s="308"/>
      <c r="E66" s="495"/>
      <c r="F66" s="308">
        <v>5880</v>
      </c>
      <c r="G66" s="309"/>
      <c r="H66" s="310"/>
      <c r="I66" s="310">
        <f t="shared" si="4"/>
        <v>5880</v>
      </c>
      <c r="J66" s="310">
        <f t="shared" si="5"/>
        <v>5880</v>
      </c>
    </row>
    <row r="67" spans="1:10" ht="37.5" x14ac:dyDescent="0.3">
      <c r="A67" s="334"/>
      <c r="B67" s="46" t="s">
        <v>640</v>
      </c>
      <c r="C67" s="328"/>
      <c r="D67" s="308"/>
      <c r="E67" s="495"/>
      <c r="F67" s="308">
        <v>14956.4</v>
      </c>
      <c r="G67" s="309"/>
      <c r="H67" s="310"/>
      <c r="I67" s="310">
        <f t="shared" si="4"/>
        <v>14956.4</v>
      </c>
      <c r="J67" s="310">
        <f t="shared" si="5"/>
        <v>14956.4</v>
      </c>
    </row>
    <row r="68" spans="1:10" ht="18.75" hidden="1" x14ac:dyDescent="0.3">
      <c r="A68" s="334"/>
      <c r="B68" s="46" t="s">
        <v>641</v>
      </c>
      <c r="C68" s="328"/>
      <c r="D68" s="308"/>
      <c r="E68" s="495"/>
      <c r="F68" s="308"/>
      <c r="G68" s="309"/>
      <c r="H68" s="310"/>
      <c r="I68" s="310">
        <f t="shared" si="4"/>
        <v>0</v>
      </c>
      <c r="J68" s="310">
        <f t="shared" si="5"/>
        <v>0</v>
      </c>
    </row>
    <row r="69" spans="1:10" ht="18.75" x14ac:dyDescent="0.3">
      <c r="A69" s="334"/>
      <c r="B69" s="46" t="s">
        <v>642</v>
      </c>
      <c r="C69" s="328"/>
      <c r="D69" s="308"/>
      <c r="E69" s="495"/>
      <c r="F69" s="308">
        <v>2000</v>
      </c>
      <c r="G69" s="309"/>
      <c r="H69" s="310"/>
      <c r="I69" s="310">
        <f t="shared" si="4"/>
        <v>2000</v>
      </c>
      <c r="J69" s="310">
        <f t="shared" si="5"/>
        <v>2000</v>
      </c>
    </row>
    <row r="70" spans="1:10" ht="18.75" hidden="1" x14ac:dyDescent="0.3">
      <c r="A70" s="334"/>
      <c r="B70" s="46" t="s">
        <v>643</v>
      </c>
      <c r="C70" s="328"/>
      <c r="D70" s="308"/>
      <c r="E70" s="495"/>
      <c r="F70" s="308"/>
      <c r="G70" s="309"/>
      <c r="H70" s="310"/>
      <c r="I70" s="310">
        <f t="shared" si="4"/>
        <v>0</v>
      </c>
      <c r="J70" s="310">
        <f t="shared" si="5"/>
        <v>0</v>
      </c>
    </row>
    <row r="71" spans="1:10" ht="18.75" hidden="1" x14ac:dyDescent="0.3">
      <c r="A71" s="334"/>
      <c r="B71" s="327"/>
      <c r="C71" s="328"/>
      <c r="D71" s="308"/>
      <c r="E71" s="495"/>
      <c r="F71" s="308"/>
      <c r="G71" s="309"/>
      <c r="H71" s="310"/>
      <c r="I71" s="310">
        <f t="shared" si="4"/>
        <v>0</v>
      </c>
      <c r="J71" s="310">
        <f t="shared" si="5"/>
        <v>0</v>
      </c>
    </row>
    <row r="72" spans="1:10" ht="18.75" hidden="1" x14ac:dyDescent="0.3">
      <c r="A72" s="334"/>
      <c r="B72" s="327"/>
      <c r="C72" s="328"/>
      <c r="D72" s="308"/>
      <c r="E72" s="495"/>
      <c r="F72" s="308"/>
      <c r="G72" s="309"/>
      <c r="H72" s="310"/>
      <c r="I72" s="310">
        <f t="shared" si="4"/>
        <v>0</v>
      </c>
      <c r="J72" s="310">
        <f t="shared" si="5"/>
        <v>0</v>
      </c>
    </row>
    <row r="73" spans="1:10" ht="18.75" hidden="1" x14ac:dyDescent="0.3">
      <c r="A73" s="334"/>
      <c r="B73" s="327"/>
      <c r="C73" s="328"/>
      <c r="D73" s="308"/>
      <c r="E73" s="495"/>
      <c r="F73" s="308"/>
      <c r="G73" s="309"/>
      <c r="H73" s="310"/>
      <c r="I73" s="310">
        <f t="shared" si="4"/>
        <v>0</v>
      </c>
      <c r="J73" s="310">
        <f t="shared" si="5"/>
        <v>0</v>
      </c>
    </row>
    <row r="74" spans="1:10" ht="18.75" hidden="1" x14ac:dyDescent="0.3">
      <c r="A74" s="334"/>
      <c r="B74" s="327"/>
      <c r="C74" s="328"/>
      <c r="D74" s="308"/>
      <c r="E74" s="495"/>
      <c r="F74" s="308"/>
      <c r="G74" s="309"/>
      <c r="H74" s="310"/>
      <c r="I74" s="310">
        <f t="shared" si="4"/>
        <v>0</v>
      </c>
      <c r="J74" s="310">
        <f t="shared" si="5"/>
        <v>0</v>
      </c>
    </row>
    <row r="75" spans="1:10" ht="18.75" hidden="1" x14ac:dyDescent="0.3">
      <c r="A75" s="334"/>
      <c r="B75" s="327"/>
      <c r="C75" s="328"/>
      <c r="D75" s="308"/>
      <c r="E75" s="495"/>
      <c r="F75" s="308"/>
      <c r="G75" s="309"/>
      <c r="H75" s="310"/>
      <c r="I75" s="310">
        <f t="shared" si="4"/>
        <v>0</v>
      </c>
      <c r="J75" s="310">
        <f t="shared" si="5"/>
        <v>0</v>
      </c>
    </row>
    <row r="76" spans="1:10" ht="18.75" hidden="1" x14ac:dyDescent="0.3">
      <c r="A76" s="334"/>
      <c r="B76" s="327"/>
      <c r="C76" s="328"/>
      <c r="D76" s="308"/>
      <c r="E76" s="495"/>
      <c r="F76" s="308"/>
      <c r="G76" s="309"/>
      <c r="H76" s="310"/>
      <c r="I76" s="310">
        <f t="shared" si="4"/>
        <v>0</v>
      </c>
      <c r="J76" s="310">
        <f t="shared" si="5"/>
        <v>0</v>
      </c>
    </row>
    <row r="77" spans="1:10" ht="18.75" hidden="1" x14ac:dyDescent="0.3">
      <c r="A77" s="334"/>
      <c r="B77" s="327"/>
      <c r="C77" s="328"/>
      <c r="D77" s="308"/>
      <c r="E77" s="495"/>
      <c r="F77" s="308"/>
    </row>
    <row r="78" spans="1:10" ht="18.75" hidden="1" x14ac:dyDescent="0.3">
      <c r="A78" s="334"/>
      <c r="B78" s="327"/>
      <c r="C78" s="328"/>
      <c r="D78" s="308"/>
      <c r="E78" s="495"/>
      <c r="F78" s="308"/>
    </row>
    <row r="79" spans="1:10" ht="18.75" hidden="1" x14ac:dyDescent="0.3">
      <c r="A79" s="334"/>
      <c r="B79" s="327"/>
      <c r="C79" s="328"/>
      <c r="D79" s="308"/>
      <c r="E79" s="495"/>
      <c r="F79" s="308"/>
    </row>
    <row r="80" spans="1:10" ht="18.75" x14ac:dyDescent="0.3">
      <c r="A80" s="334"/>
      <c r="B80" s="327"/>
      <c r="C80" s="328"/>
      <c r="D80" s="308"/>
      <c r="E80" s="495"/>
      <c r="F80" s="308"/>
    </row>
    <row r="81" spans="1:6" ht="21" customHeight="1" x14ac:dyDescent="0.25">
      <c r="A81" s="504"/>
      <c r="B81" s="505" t="s">
        <v>295</v>
      </c>
      <c r="C81" s="468" t="s">
        <v>305</v>
      </c>
      <c r="D81" s="506">
        <f>D25+D21+D17+D12</f>
        <v>0</v>
      </c>
      <c r="E81" s="497" t="s">
        <v>305</v>
      </c>
      <c r="F81" s="506">
        <f>F12+F17+F21+F25</f>
        <v>70479.070000000007</v>
      </c>
    </row>
    <row r="84" spans="1:6" ht="18.75" x14ac:dyDescent="0.25">
      <c r="A84" s="696" t="s">
        <v>762</v>
      </c>
      <c r="B84" s="432"/>
      <c r="C84" s="432"/>
      <c r="D84" s="431"/>
      <c r="E84" s="432"/>
      <c r="F84" s="864" t="s">
        <v>1101</v>
      </c>
    </row>
    <row r="85" spans="1:6" x14ac:dyDescent="0.25">
      <c r="A85" s="297"/>
      <c r="B85" s="297"/>
      <c r="C85" s="297"/>
      <c r="D85" s="298" t="s">
        <v>131</v>
      </c>
      <c r="E85" s="297"/>
      <c r="F85" s="298" t="s">
        <v>132</v>
      </c>
    </row>
    <row r="86" spans="1:6" ht="15.75" x14ac:dyDescent="0.25">
      <c r="A86" s="41"/>
      <c r="B86" s="41"/>
      <c r="C86" s="41"/>
      <c r="D86" s="41"/>
      <c r="E86" s="41"/>
      <c r="F86" s="41"/>
    </row>
    <row r="87" spans="1:6" ht="18.75" x14ac:dyDescent="0.25">
      <c r="A87" s="430" t="s">
        <v>133</v>
      </c>
      <c r="B87" s="432"/>
      <c r="C87" s="432"/>
      <c r="D87" s="431"/>
      <c r="E87" s="432"/>
      <c r="F87" s="869" t="s">
        <v>1104</v>
      </c>
    </row>
    <row r="88" spans="1:6" x14ac:dyDescent="0.25">
      <c r="A88" s="297"/>
      <c r="B88" s="297"/>
      <c r="C88" s="297"/>
      <c r="D88" s="298" t="s">
        <v>131</v>
      </c>
      <c r="E88" s="297"/>
      <c r="F88" s="298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32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8.140625" style="119" customWidth="1"/>
    <col min="2" max="2" width="85.140625" style="119" customWidth="1"/>
    <col min="3" max="3" width="32" style="119" customWidth="1"/>
    <col min="4" max="4" width="31.140625" style="119" customWidth="1"/>
    <col min="5" max="5" width="29.5703125" style="141" customWidth="1"/>
    <col min="6" max="7" width="22.5703125" style="141" customWidth="1"/>
    <col min="8" max="8" width="38.42578125" style="119" customWidth="1"/>
    <col min="9" max="9" width="20.85546875" style="119" customWidth="1"/>
    <col min="10" max="256" width="9.140625" style="119"/>
    <col min="257" max="257" width="8.140625" style="119" customWidth="1"/>
    <col min="258" max="258" width="85.140625" style="119" customWidth="1"/>
    <col min="259" max="259" width="32" style="119" customWidth="1"/>
    <col min="260" max="260" width="31.140625" style="119" customWidth="1"/>
    <col min="261" max="263" width="30.140625" style="119" customWidth="1"/>
    <col min="264" max="264" width="21.28515625" style="119" customWidth="1"/>
    <col min="265" max="265" width="20.85546875" style="119" customWidth="1"/>
    <col min="266" max="512" width="9.140625" style="119"/>
    <col min="513" max="513" width="8.140625" style="119" customWidth="1"/>
    <col min="514" max="514" width="85.140625" style="119" customWidth="1"/>
    <col min="515" max="515" width="32" style="119" customWidth="1"/>
    <col min="516" max="516" width="31.140625" style="119" customWidth="1"/>
    <col min="517" max="519" width="30.140625" style="119" customWidth="1"/>
    <col min="520" max="520" width="21.28515625" style="119" customWidth="1"/>
    <col min="521" max="521" width="20.85546875" style="119" customWidth="1"/>
    <col min="522" max="768" width="9.140625" style="119"/>
    <col min="769" max="769" width="8.140625" style="119" customWidth="1"/>
    <col min="770" max="770" width="85.140625" style="119" customWidth="1"/>
    <col min="771" max="771" width="32" style="119" customWidth="1"/>
    <col min="772" max="772" width="31.140625" style="119" customWidth="1"/>
    <col min="773" max="775" width="30.140625" style="119" customWidth="1"/>
    <col min="776" max="776" width="21.28515625" style="119" customWidth="1"/>
    <col min="777" max="777" width="20.85546875" style="119" customWidth="1"/>
    <col min="778" max="1024" width="9.140625" style="119"/>
    <col min="1025" max="1025" width="8.140625" style="119" customWidth="1"/>
    <col min="1026" max="1026" width="85.140625" style="119" customWidth="1"/>
    <col min="1027" max="1027" width="32" style="119" customWidth="1"/>
    <col min="1028" max="1028" width="31.140625" style="119" customWidth="1"/>
    <col min="1029" max="1031" width="30.140625" style="119" customWidth="1"/>
    <col min="1032" max="1032" width="21.28515625" style="119" customWidth="1"/>
    <col min="1033" max="1033" width="20.85546875" style="119" customWidth="1"/>
    <col min="1034" max="1280" width="9.140625" style="119"/>
    <col min="1281" max="1281" width="8.140625" style="119" customWidth="1"/>
    <col min="1282" max="1282" width="85.140625" style="119" customWidth="1"/>
    <col min="1283" max="1283" width="32" style="119" customWidth="1"/>
    <col min="1284" max="1284" width="31.140625" style="119" customWidth="1"/>
    <col min="1285" max="1287" width="30.140625" style="119" customWidth="1"/>
    <col min="1288" max="1288" width="21.28515625" style="119" customWidth="1"/>
    <col min="1289" max="1289" width="20.85546875" style="119" customWidth="1"/>
    <col min="1290" max="1536" width="9.140625" style="119"/>
    <col min="1537" max="1537" width="8.140625" style="119" customWidth="1"/>
    <col min="1538" max="1538" width="85.140625" style="119" customWidth="1"/>
    <col min="1539" max="1539" width="32" style="119" customWidth="1"/>
    <col min="1540" max="1540" width="31.140625" style="119" customWidth="1"/>
    <col min="1541" max="1543" width="30.140625" style="119" customWidth="1"/>
    <col min="1544" max="1544" width="21.28515625" style="119" customWidth="1"/>
    <col min="1545" max="1545" width="20.85546875" style="119" customWidth="1"/>
    <col min="1546" max="1792" width="9.140625" style="119"/>
    <col min="1793" max="1793" width="8.140625" style="119" customWidth="1"/>
    <col min="1794" max="1794" width="85.140625" style="119" customWidth="1"/>
    <col min="1795" max="1795" width="32" style="119" customWidth="1"/>
    <col min="1796" max="1796" width="31.140625" style="119" customWidth="1"/>
    <col min="1797" max="1799" width="30.140625" style="119" customWidth="1"/>
    <col min="1800" max="1800" width="21.28515625" style="119" customWidth="1"/>
    <col min="1801" max="1801" width="20.85546875" style="119" customWidth="1"/>
    <col min="1802" max="2048" width="9.140625" style="119"/>
    <col min="2049" max="2049" width="8.140625" style="119" customWidth="1"/>
    <col min="2050" max="2050" width="85.140625" style="119" customWidth="1"/>
    <col min="2051" max="2051" width="32" style="119" customWidth="1"/>
    <col min="2052" max="2052" width="31.140625" style="119" customWidth="1"/>
    <col min="2053" max="2055" width="30.140625" style="119" customWidth="1"/>
    <col min="2056" max="2056" width="21.28515625" style="119" customWidth="1"/>
    <col min="2057" max="2057" width="20.85546875" style="119" customWidth="1"/>
    <col min="2058" max="2304" width="9.140625" style="119"/>
    <col min="2305" max="2305" width="8.140625" style="119" customWidth="1"/>
    <col min="2306" max="2306" width="85.140625" style="119" customWidth="1"/>
    <col min="2307" max="2307" width="32" style="119" customWidth="1"/>
    <col min="2308" max="2308" width="31.140625" style="119" customWidth="1"/>
    <col min="2309" max="2311" width="30.140625" style="119" customWidth="1"/>
    <col min="2312" max="2312" width="21.28515625" style="119" customWidth="1"/>
    <col min="2313" max="2313" width="20.85546875" style="119" customWidth="1"/>
    <col min="2314" max="2560" width="9.140625" style="119"/>
    <col min="2561" max="2561" width="8.140625" style="119" customWidth="1"/>
    <col min="2562" max="2562" width="85.140625" style="119" customWidth="1"/>
    <col min="2563" max="2563" width="32" style="119" customWidth="1"/>
    <col min="2564" max="2564" width="31.140625" style="119" customWidth="1"/>
    <col min="2565" max="2567" width="30.140625" style="119" customWidth="1"/>
    <col min="2568" max="2568" width="21.28515625" style="119" customWidth="1"/>
    <col min="2569" max="2569" width="20.85546875" style="119" customWidth="1"/>
    <col min="2570" max="2816" width="9.140625" style="119"/>
    <col min="2817" max="2817" width="8.140625" style="119" customWidth="1"/>
    <col min="2818" max="2818" width="85.140625" style="119" customWidth="1"/>
    <col min="2819" max="2819" width="32" style="119" customWidth="1"/>
    <col min="2820" max="2820" width="31.140625" style="119" customWidth="1"/>
    <col min="2821" max="2823" width="30.140625" style="119" customWidth="1"/>
    <col min="2824" max="2824" width="21.28515625" style="119" customWidth="1"/>
    <col min="2825" max="2825" width="20.85546875" style="119" customWidth="1"/>
    <col min="2826" max="3072" width="9.140625" style="119"/>
    <col min="3073" max="3073" width="8.140625" style="119" customWidth="1"/>
    <col min="3074" max="3074" width="85.140625" style="119" customWidth="1"/>
    <col min="3075" max="3075" width="32" style="119" customWidth="1"/>
    <col min="3076" max="3076" width="31.140625" style="119" customWidth="1"/>
    <col min="3077" max="3079" width="30.140625" style="119" customWidth="1"/>
    <col min="3080" max="3080" width="21.28515625" style="119" customWidth="1"/>
    <col min="3081" max="3081" width="20.85546875" style="119" customWidth="1"/>
    <col min="3082" max="3328" width="9.140625" style="119"/>
    <col min="3329" max="3329" width="8.140625" style="119" customWidth="1"/>
    <col min="3330" max="3330" width="85.140625" style="119" customWidth="1"/>
    <col min="3331" max="3331" width="32" style="119" customWidth="1"/>
    <col min="3332" max="3332" width="31.140625" style="119" customWidth="1"/>
    <col min="3333" max="3335" width="30.140625" style="119" customWidth="1"/>
    <col min="3336" max="3336" width="21.28515625" style="119" customWidth="1"/>
    <col min="3337" max="3337" width="20.85546875" style="119" customWidth="1"/>
    <col min="3338" max="3584" width="9.140625" style="119"/>
    <col min="3585" max="3585" width="8.140625" style="119" customWidth="1"/>
    <col min="3586" max="3586" width="85.140625" style="119" customWidth="1"/>
    <col min="3587" max="3587" width="32" style="119" customWidth="1"/>
    <col min="3588" max="3588" width="31.140625" style="119" customWidth="1"/>
    <col min="3589" max="3591" width="30.140625" style="119" customWidth="1"/>
    <col min="3592" max="3592" width="21.28515625" style="119" customWidth="1"/>
    <col min="3593" max="3593" width="20.85546875" style="119" customWidth="1"/>
    <col min="3594" max="3840" width="9.140625" style="119"/>
    <col min="3841" max="3841" width="8.140625" style="119" customWidth="1"/>
    <col min="3842" max="3842" width="85.140625" style="119" customWidth="1"/>
    <col min="3843" max="3843" width="32" style="119" customWidth="1"/>
    <col min="3844" max="3844" width="31.140625" style="119" customWidth="1"/>
    <col min="3845" max="3847" width="30.140625" style="119" customWidth="1"/>
    <col min="3848" max="3848" width="21.28515625" style="119" customWidth="1"/>
    <col min="3849" max="3849" width="20.85546875" style="119" customWidth="1"/>
    <col min="3850" max="4096" width="9.140625" style="119"/>
    <col min="4097" max="4097" width="8.140625" style="119" customWidth="1"/>
    <col min="4098" max="4098" width="85.140625" style="119" customWidth="1"/>
    <col min="4099" max="4099" width="32" style="119" customWidth="1"/>
    <col min="4100" max="4100" width="31.140625" style="119" customWidth="1"/>
    <col min="4101" max="4103" width="30.140625" style="119" customWidth="1"/>
    <col min="4104" max="4104" width="21.28515625" style="119" customWidth="1"/>
    <col min="4105" max="4105" width="20.85546875" style="119" customWidth="1"/>
    <col min="4106" max="4352" width="9.140625" style="119"/>
    <col min="4353" max="4353" width="8.140625" style="119" customWidth="1"/>
    <col min="4354" max="4354" width="85.140625" style="119" customWidth="1"/>
    <col min="4355" max="4355" width="32" style="119" customWidth="1"/>
    <col min="4356" max="4356" width="31.140625" style="119" customWidth="1"/>
    <col min="4357" max="4359" width="30.140625" style="119" customWidth="1"/>
    <col min="4360" max="4360" width="21.28515625" style="119" customWidth="1"/>
    <col min="4361" max="4361" width="20.85546875" style="119" customWidth="1"/>
    <col min="4362" max="4608" width="9.140625" style="119"/>
    <col min="4609" max="4609" width="8.140625" style="119" customWidth="1"/>
    <col min="4610" max="4610" width="85.140625" style="119" customWidth="1"/>
    <col min="4611" max="4611" width="32" style="119" customWidth="1"/>
    <col min="4612" max="4612" width="31.140625" style="119" customWidth="1"/>
    <col min="4613" max="4615" width="30.140625" style="119" customWidth="1"/>
    <col min="4616" max="4616" width="21.28515625" style="119" customWidth="1"/>
    <col min="4617" max="4617" width="20.85546875" style="119" customWidth="1"/>
    <col min="4618" max="4864" width="9.140625" style="119"/>
    <col min="4865" max="4865" width="8.140625" style="119" customWidth="1"/>
    <col min="4866" max="4866" width="85.140625" style="119" customWidth="1"/>
    <col min="4867" max="4867" width="32" style="119" customWidth="1"/>
    <col min="4868" max="4868" width="31.140625" style="119" customWidth="1"/>
    <col min="4869" max="4871" width="30.140625" style="119" customWidth="1"/>
    <col min="4872" max="4872" width="21.28515625" style="119" customWidth="1"/>
    <col min="4873" max="4873" width="20.85546875" style="119" customWidth="1"/>
    <col min="4874" max="5120" width="9.140625" style="119"/>
    <col min="5121" max="5121" width="8.140625" style="119" customWidth="1"/>
    <col min="5122" max="5122" width="85.140625" style="119" customWidth="1"/>
    <col min="5123" max="5123" width="32" style="119" customWidth="1"/>
    <col min="5124" max="5124" width="31.140625" style="119" customWidth="1"/>
    <col min="5125" max="5127" width="30.140625" style="119" customWidth="1"/>
    <col min="5128" max="5128" width="21.28515625" style="119" customWidth="1"/>
    <col min="5129" max="5129" width="20.85546875" style="119" customWidth="1"/>
    <col min="5130" max="5376" width="9.140625" style="119"/>
    <col min="5377" max="5377" width="8.140625" style="119" customWidth="1"/>
    <col min="5378" max="5378" width="85.140625" style="119" customWidth="1"/>
    <col min="5379" max="5379" width="32" style="119" customWidth="1"/>
    <col min="5380" max="5380" width="31.140625" style="119" customWidth="1"/>
    <col min="5381" max="5383" width="30.140625" style="119" customWidth="1"/>
    <col min="5384" max="5384" width="21.28515625" style="119" customWidth="1"/>
    <col min="5385" max="5385" width="20.85546875" style="119" customWidth="1"/>
    <col min="5386" max="5632" width="9.140625" style="119"/>
    <col min="5633" max="5633" width="8.140625" style="119" customWidth="1"/>
    <col min="5634" max="5634" width="85.140625" style="119" customWidth="1"/>
    <col min="5635" max="5635" width="32" style="119" customWidth="1"/>
    <col min="5636" max="5636" width="31.140625" style="119" customWidth="1"/>
    <col min="5637" max="5639" width="30.140625" style="119" customWidth="1"/>
    <col min="5640" max="5640" width="21.28515625" style="119" customWidth="1"/>
    <col min="5641" max="5641" width="20.85546875" style="119" customWidth="1"/>
    <col min="5642" max="5888" width="9.140625" style="119"/>
    <col min="5889" max="5889" width="8.140625" style="119" customWidth="1"/>
    <col min="5890" max="5890" width="85.140625" style="119" customWidth="1"/>
    <col min="5891" max="5891" width="32" style="119" customWidth="1"/>
    <col min="5892" max="5892" width="31.140625" style="119" customWidth="1"/>
    <col min="5893" max="5895" width="30.140625" style="119" customWidth="1"/>
    <col min="5896" max="5896" width="21.28515625" style="119" customWidth="1"/>
    <col min="5897" max="5897" width="20.85546875" style="119" customWidth="1"/>
    <col min="5898" max="6144" width="9.140625" style="119"/>
    <col min="6145" max="6145" width="8.140625" style="119" customWidth="1"/>
    <col min="6146" max="6146" width="85.140625" style="119" customWidth="1"/>
    <col min="6147" max="6147" width="32" style="119" customWidth="1"/>
    <col min="6148" max="6148" width="31.140625" style="119" customWidth="1"/>
    <col min="6149" max="6151" width="30.140625" style="119" customWidth="1"/>
    <col min="6152" max="6152" width="21.28515625" style="119" customWidth="1"/>
    <col min="6153" max="6153" width="20.85546875" style="119" customWidth="1"/>
    <col min="6154" max="6400" width="9.140625" style="119"/>
    <col min="6401" max="6401" width="8.140625" style="119" customWidth="1"/>
    <col min="6402" max="6402" width="85.140625" style="119" customWidth="1"/>
    <col min="6403" max="6403" width="32" style="119" customWidth="1"/>
    <col min="6404" max="6404" width="31.140625" style="119" customWidth="1"/>
    <col min="6405" max="6407" width="30.140625" style="119" customWidth="1"/>
    <col min="6408" max="6408" width="21.28515625" style="119" customWidth="1"/>
    <col min="6409" max="6409" width="20.85546875" style="119" customWidth="1"/>
    <col min="6410" max="6656" width="9.140625" style="119"/>
    <col min="6657" max="6657" width="8.140625" style="119" customWidth="1"/>
    <col min="6658" max="6658" width="85.140625" style="119" customWidth="1"/>
    <col min="6659" max="6659" width="32" style="119" customWidth="1"/>
    <col min="6660" max="6660" width="31.140625" style="119" customWidth="1"/>
    <col min="6661" max="6663" width="30.140625" style="119" customWidth="1"/>
    <col min="6664" max="6664" width="21.28515625" style="119" customWidth="1"/>
    <col min="6665" max="6665" width="20.85546875" style="119" customWidth="1"/>
    <col min="6666" max="6912" width="9.140625" style="119"/>
    <col min="6913" max="6913" width="8.140625" style="119" customWidth="1"/>
    <col min="6914" max="6914" width="85.140625" style="119" customWidth="1"/>
    <col min="6915" max="6915" width="32" style="119" customWidth="1"/>
    <col min="6916" max="6916" width="31.140625" style="119" customWidth="1"/>
    <col min="6917" max="6919" width="30.140625" style="119" customWidth="1"/>
    <col min="6920" max="6920" width="21.28515625" style="119" customWidth="1"/>
    <col min="6921" max="6921" width="20.85546875" style="119" customWidth="1"/>
    <col min="6922" max="7168" width="9.140625" style="119"/>
    <col min="7169" max="7169" width="8.140625" style="119" customWidth="1"/>
    <col min="7170" max="7170" width="85.140625" style="119" customWidth="1"/>
    <col min="7171" max="7171" width="32" style="119" customWidth="1"/>
    <col min="7172" max="7172" width="31.140625" style="119" customWidth="1"/>
    <col min="7173" max="7175" width="30.140625" style="119" customWidth="1"/>
    <col min="7176" max="7176" width="21.28515625" style="119" customWidth="1"/>
    <col min="7177" max="7177" width="20.85546875" style="119" customWidth="1"/>
    <col min="7178" max="7424" width="9.140625" style="119"/>
    <col min="7425" max="7425" width="8.140625" style="119" customWidth="1"/>
    <col min="7426" max="7426" width="85.140625" style="119" customWidth="1"/>
    <col min="7427" max="7427" width="32" style="119" customWidth="1"/>
    <col min="7428" max="7428" width="31.140625" style="119" customWidth="1"/>
    <col min="7429" max="7431" width="30.140625" style="119" customWidth="1"/>
    <col min="7432" max="7432" width="21.28515625" style="119" customWidth="1"/>
    <col min="7433" max="7433" width="20.85546875" style="119" customWidth="1"/>
    <col min="7434" max="7680" width="9.140625" style="119"/>
    <col min="7681" max="7681" width="8.140625" style="119" customWidth="1"/>
    <col min="7682" max="7682" width="85.140625" style="119" customWidth="1"/>
    <col min="7683" max="7683" width="32" style="119" customWidth="1"/>
    <col min="7684" max="7684" width="31.140625" style="119" customWidth="1"/>
    <col min="7685" max="7687" width="30.140625" style="119" customWidth="1"/>
    <col min="7688" max="7688" width="21.28515625" style="119" customWidth="1"/>
    <col min="7689" max="7689" width="20.85546875" style="119" customWidth="1"/>
    <col min="7690" max="7936" width="9.140625" style="119"/>
    <col min="7937" max="7937" width="8.140625" style="119" customWidth="1"/>
    <col min="7938" max="7938" width="85.140625" style="119" customWidth="1"/>
    <col min="7939" max="7939" width="32" style="119" customWidth="1"/>
    <col min="7940" max="7940" width="31.140625" style="119" customWidth="1"/>
    <col min="7941" max="7943" width="30.140625" style="119" customWidth="1"/>
    <col min="7944" max="7944" width="21.28515625" style="119" customWidth="1"/>
    <col min="7945" max="7945" width="20.85546875" style="119" customWidth="1"/>
    <col min="7946" max="8192" width="9.140625" style="119"/>
    <col min="8193" max="8193" width="8.140625" style="119" customWidth="1"/>
    <col min="8194" max="8194" width="85.140625" style="119" customWidth="1"/>
    <col min="8195" max="8195" width="32" style="119" customWidth="1"/>
    <col min="8196" max="8196" width="31.140625" style="119" customWidth="1"/>
    <col min="8197" max="8199" width="30.140625" style="119" customWidth="1"/>
    <col min="8200" max="8200" width="21.28515625" style="119" customWidth="1"/>
    <col min="8201" max="8201" width="20.85546875" style="119" customWidth="1"/>
    <col min="8202" max="8448" width="9.140625" style="119"/>
    <col min="8449" max="8449" width="8.140625" style="119" customWidth="1"/>
    <col min="8450" max="8450" width="85.140625" style="119" customWidth="1"/>
    <col min="8451" max="8451" width="32" style="119" customWidth="1"/>
    <col min="8452" max="8452" width="31.140625" style="119" customWidth="1"/>
    <col min="8453" max="8455" width="30.140625" style="119" customWidth="1"/>
    <col min="8456" max="8456" width="21.28515625" style="119" customWidth="1"/>
    <col min="8457" max="8457" width="20.85546875" style="119" customWidth="1"/>
    <col min="8458" max="8704" width="9.140625" style="119"/>
    <col min="8705" max="8705" width="8.140625" style="119" customWidth="1"/>
    <col min="8706" max="8706" width="85.140625" style="119" customWidth="1"/>
    <col min="8707" max="8707" width="32" style="119" customWidth="1"/>
    <col min="8708" max="8708" width="31.140625" style="119" customWidth="1"/>
    <col min="8709" max="8711" width="30.140625" style="119" customWidth="1"/>
    <col min="8712" max="8712" width="21.28515625" style="119" customWidth="1"/>
    <col min="8713" max="8713" width="20.85546875" style="119" customWidth="1"/>
    <col min="8714" max="8960" width="9.140625" style="119"/>
    <col min="8961" max="8961" width="8.140625" style="119" customWidth="1"/>
    <col min="8962" max="8962" width="85.140625" style="119" customWidth="1"/>
    <col min="8963" max="8963" width="32" style="119" customWidth="1"/>
    <col min="8964" max="8964" width="31.140625" style="119" customWidth="1"/>
    <col min="8965" max="8967" width="30.140625" style="119" customWidth="1"/>
    <col min="8968" max="8968" width="21.28515625" style="119" customWidth="1"/>
    <col min="8969" max="8969" width="20.85546875" style="119" customWidth="1"/>
    <col min="8970" max="9216" width="9.140625" style="119"/>
    <col min="9217" max="9217" width="8.140625" style="119" customWidth="1"/>
    <col min="9218" max="9218" width="85.140625" style="119" customWidth="1"/>
    <col min="9219" max="9219" width="32" style="119" customWidth="1"/>
    <col min="9220" max="9220" width="31.140625" style="119" customWidth="1"/>
    <col min="9221" max="9223" width="30.140625" style="119" customWidth="1"/>
    <col min="9224" max="9224" width="21.28515625" style="119" customWidth="1"/>
    <col min="9225" max="9225" width="20.85546875" style="119" customWidth="1"/>
    <col min="9226" max="9472" width="9.140625" style="119"/>
    <col min="9473" max="9473" width="8.140625" style="119" customWidth="1"/>
    <col min="9474" max="9474" width="85.140625" style="119" customWidth="1"/>
    <col min="9475" max="9475" width="32" style="119" customWidth="1"/>
    <col min="9476" max="9476" width="31.140625" style="119" customWidth="1"/>
    <col min="9477" max="9479" width="30.140625" style="119" customWidth="1"/>
    <col min="9480" max="9480" width="21.28515625" style="119" customWidth="1"/>
    <col min="9481" max="9481" width="20.85546875" style="119" customWidth="1"/>
    <col min="9482" max="9728" width="9.140625" style="119"/>
    <col min="9729" max="9729" width="8.140625" style="119" customWidth="1"/>
    <col min="9730" max="9730" width="85.140625" style="119" customWidth="1"/>
    <col min="9731" max="9731" width="32" style="119" customWidth="1"/>
    <col min="9732" max="9732" width="31.140625" style="119" customWidth="1"/>
    <col min="9733" max="9735" width="30.140625" style="119" customWidth="1"/>
    <col min="9736" max="9736" width="21.28515625" style="119" customWidth="1"/>
    <col min="9737" max="9737" width="20.85546875" style="119" customWidth="1"/>
    <col min="9738" max="9984" width="9.140625" style="119"/>
    <col min="9985" max="9985" width="8.140625" style="119" customWidth="1"/>
    <col min="9986" max="9986" width="85.140625" style="119" customWidth="1"/>
    <col min="9987" max="9987" width="32" style="119" customWidth="1"/>
    <col min="9988" max="9988" width="31.140625" style="119" customWidth="1"/>
    <col min="9989" max="9991" width="30.140625" style="119" customWidth="1"/>
    <col min="9992" max="9992" width="21.28515625" style="119" customWidth="1"/>
    <col min="9993" max="9993" width="20.85546875" style="119" customWidth="1"/>
    <col min="9994" max="10240" width="9.140625" style="119"/>
    <col min="10241" max="10241" width="8.140625" style="119" customWidth="1"/>
    <col min="10242" max="10242" width="85.140625" style="119" customWidth="1"/>
    <col min="10243" max="10243" width="32" style="119" customWidth="1"/>
    <col min="10244" max="10244" width="31.140625" style="119" customWidth="1"/>
    <col min="10245" max="10247" width="30.140625" style="119" customWidth="1"/>
    <col min="10248" max="10248" width="21.28515625" style="119" customWidth="1"/>
    <col min="10249" max="10249" width="20.85546875" style="119" customWidth="1"/>
    <col min="10250" max="10496" width="9.140625" style="119"/>
    <col min="10497" max="10497" width="8.140625" style="119" customWidth="1"/>
    <col min="10498" max="10498" width="85.140625" style="119" customWidth="1"/>
    <col min="10499" max="10499" width="32" style="119" customWidth="1"/>
    <col min="10500" max="10500" width="31.140625" style="119" customWidth="1"/>
    <col min="10501" max="10503" width="30.140625" style="119" customWidth="1"/>
    <col min="10504" max="10504" width="21.28515625" style="119" customWidth="1"/>
    <col min="10505" max="10505" width="20.85546875" style="119" customWidth="1"/>
    <col min="10506" max="10752" width="9.140625" style="119"/>
    <col min="10753" max="10753" width="8.140625" style="119" customWidth="1"/>
    <col min="10754" max="10754" width="85.140625" style="119" customWidth="1"/>
    <col min="10755" max="10755" width="32" style="119" customWidth="1"/>
    <col min="10756" max="10756" width="31.140625" style="119" customWidth="1"/>
    <col min="10757" max="10759" width="30.140625" style="119" customWidth="1"/>
    <col min="10760" max="10760" width="21.28515625" style="119" customWidth="1"/>
    <col min="10761" max="10761" width="20.85546875" style="119" customWidth="1"/>
    <col min="10762" max="11008" width="9.140625" style="119"/>
    <col min="11009" max="11009" width="8.140625" style="119" customWidth="1"/>
    <col min="11010" max="11010" width="85.140625" style="119" customWidth="1"/>
    <col min="11011" max="11011" width="32" style="119" customWidth="1"/>
    <col min="11012" max="11012" width="31.140625" style="119" customWidth="1"/>
    <col min="11013" max="11015" width="30.140625" style="119" customWidth="1"/>
    <col min="11016" max="11016" width="21.28515625" style="119" customWidth="1"/>
    <col min="11017" max="11017" width="20.85546875" style="119" customWidth="1"/>
    <col min="11018" max="11264" width="9.140625" style="119"/>
    <col min="11265" max="11265" width="8.140625" style="119" customWidth="1"/>
    <col min="11266" max="11266" width="85.140625" style="119" customWidth="1"/>
    <col min="11267" max="11267" width="32" style="119" customWidth="1"/>
    <col min="11268" max="11268" width="31.140625" style="119" customWidth="1"/>
    <col min="11269" max="11271" width="30.140625" style="119" customWidth="1"/>
    <col min="11272" max="11272" width="21.28515625" style="119" customWidth="1"/>
    <col min="11273" max="11273" width="20.85546875" style="119" customWidth="1"/>
    <col min="11274" max="11520" width="9.140625" style="119"/>
    <col min="11521" max="11521" width="8.140625" style="119" customWidth="1"/>
    <col min="11522" max="11522" width="85.140625" style="119" customWidth="1"/>
    <col min="11523" max="11523" width="32" style="119" customWidth="1"/>
    <col min="11524" max="11524" width="31.140625" style="119" customWidth="1"/>
    <col min="11525" max="11527" width="30.140625" style="119" customWidth="1"/>
    <col min="11528" max="11528" width="21.28515625" style="119" customWidth="1"/>
    <col min="11529" max="11529" width="20.85546875" style="119" customWidth="1"/>
    <col min="11530" max="11776" width="9.140625" style="119"/>
    <col min="11777" max="11777" width="8.140625" style="119" customWidth="1"/>
    <col min="11778" max="11778" width="85.140625" style="119" customWidth="1"/>
    <col min="11779" max="11779" width="32" style="119" customWidth="1"/>
    <col min="11780" max="11780" width="31.140625" style="119" customWidth="1"/>
    <col min="11781" max="11783" width="30.140625" style="119" customWidth="1"/>
    <col min="11784" max="11784" width="21.28515625" style="119" customWidth="1"/>
    <col min="11785" max="11785" width="20.85546875" style="119" customWidth="1"/>
    <col min="11786" max="12032" width="9.140625" style="119"/>
    <col min="12033" max="12033" width="8.140625" style="119" customWidth="1"/>
    <col min="12034" max="12034" width="85.140625" style="119" customWidth="1"/>
    <col min="12035" max="12035" width="32" style="119" customWidth="1"/>
    <col min="12036" max="12036" width="31.140625" style="119" customWidth="1"/>
    <col min="12037" max="12039" width="30.140625" style="119" customWidth="1"/>
    <col min="12040" max="12040" width="21.28515625" style="119" customWidth="1"/>
    <col min="12041" max="12041" width="20.85546875" style="119" customWidth="1"/>
    <col min="12042" max="12288" width="9.140625" style="119"/>
    <col min="12289" max="12289" width="8.140625" style="119" customWidth="1"/>
    <col min="12290" max="12290" width="85.140625" style="119" customWidth="1"/>
    <col min="12291" max="12291" width="32" style="119" customWidth="1"/>
    <col min="12292" max="12292" width="31.140625" style="119" customWidth="1"/>
    <col min="12293" max="12295" width="30.140625" style="119" customWidth="1"/>
    <col min="12296" max="12296" width="21.28515625" style="119" customWidth="1"/>
    <col min="12297" max="12297" width="20.85546875" style="119" customWidth="1"/>
    <col min="12298" max="12544" width="9.140625" style="119"/>
    <col min="12545" max="12545" width="8.140625" style="119" customWidth="1"/>
    <col min="12546" max="12546" width="85.140625" style="119" customWidth="1"/>
    <col min="12547" max="12547" width="32" style="119" customWidth="1"/>
    <col min="12548" max="12548" width="31.140625" style="119" customWidth="1"/>
    <col min="12549" max="12551" width="30.140625" style="119" customWidth="1"/>
    <col min="12552" max="12552" width="21.28515625" style="119" customWidth="1"/>
    <col min="12553" max="12553" width="20.85546875" style="119" customWidth="1"/>
    <col min="12554" max="12800" width="9.140625" style="119"/>
    <col min="12801" max="12801" width="8.140625" style="119" customWidth="1"/>
    <col min="12802" max="12802" width="85.140625" style="119" customWidth="1"/>
    <col min="12803" max="12803" width="32" style="119" customWidth="1"/>
    <col min="12804" max="12804" width="31.140625" style="119" customWidth="1"/>
    <col min="12805" max="12807" width="30.140625" style="119" customWidth="1"/>
    <col min="12808" max="12808" width="21.28515625" style="119" customWidth="1"/>
    <col min="12809" max="12809" width="20.85546875" style="119" customWidth="1"/>
    <col min="12810" max="13056" width="9.140625" style="119"/>
    <col min="13057" max="13057" width="8.140625" style="119" customWidth="1"/>
    <col min="13058" max="13058" width="85.140625" style="119" customWidth="1"/>
    <col min="13059" max="13059" width="32" style="119" customWidth="1"/>
    <col min="13060" max="13060" width="31.140625" style="119" customWidth="1"/>
    <col min="13061" max="13063" width="30.140625" style="119" customWidth="1"/>
    <col min="13064" max="13064" width="21.28515625" style="119" customWidth="1"/>
    <col min="13065" max="13065" width="20.85546875" style="119" customWidth="1"/>
    <col min="13066" max="13312" width="9.140625" style="119"/>
    <col min="13313" max="13313" width="8.140625" style="119" customWidth="1"/>
    <col min="13314" max="13314" width="85.140625" style="119" customWidth="1"/>
    <col min="13315" max="13315" width="32" style="119" customWidth="1"/>
    <col min="13316" max="13316" width="31.140625" style="119" customWidth="1"/>
    <col min="13317" max="13319" width="30.140625" style="119" customWidth="1"/>
    <col min="13320" max="13320" width="21.28515625" style="119" customWidth="1"/>
    <col min="13321" max="13321" width="20.85546875" style="119" customWidth="1"/>
    <col min="13322" max="13568" width="9.140625" style="119"/>
    <col min="13569" max="13569" width="8.140625" style="119" customWidth="1"/>
    <col min="13570" max="13570" width="85.140625" style="119" customWidth="1"/>
    <col min="13571" max="13571" width="32" style="119" customWidth="1"/>
    <col min="13572" max="13572" width="31.140625" style="119" customWidth="1"/>
    <col min="13573" max="13575" width="30.140625" style="119" customWidth="1"/>
    <col min="13576" max="13576" width="21.28515625" style="119" customWidth="1"/>
    <col min="13577" max="13577" width="20.85546875" style="119" customWidth="1"/>
    <col min="13578" max="13824" width="9.140625" style="119"/>
    <col min="13825" max="13825" width="8.140625" style="119" customWidth="1"/>
    <col min="13826" max="13826" width="85.140625" style="119" customWidth="1"/>
    <col min="13827" max="13827" width="32" style="119" customWidth="1"/>
    <col min="13828" max="13828" width="31.140625" style="119" customWidth="1"/>
    <col min="13829" max="13831" width="30.140625" style="119" customWidth="1"/>
    <col min="13832" max="13832" width="21.28515625" style="119" customWidth="1"/>
    <col min="13833" max="13833" width="20.85546875" style="119" customWidth="1"/>
    <col min="13834" max="14080" width="9.140625" style="119"/>
    <col min="14081" max="14081" width="8.140625" style="119" customWidth="1"/>
    <col min="14082" max="14082" width="85.140625" style="119" customWidth="1"/>
    <col min="14083" max="14083" width="32" style="119" customWidth="1"/>
    <col min="14084" max="14084" width="31.140625" style="119" customWidth="1"/>
    <col min="14085" max="14087" width="30.140625" style="119" customWidth="1"/>
    <col min="14088" max="14088" width="21.28515625" style="119" customWidth="1"/>
    <col min="14089" max="14089" width="20.85546875" style="119" customWidth="1"/>
    <col min="14090" max="14336" width="9.140625" style="119"/>
    <col min="14337" max="14337" width="8.140625" style="119" customWidth="1"/>
    <col min="14338" max="14338" width="85.140625" style="119" customWidth="1"/>
    <col min="14339" max="14339" width="32" style="119" customWidth="1"/>
    <col min="14340" max="14340" width="31.140625" style="119" customWidth="1"/>
    <col min="14341" max="14343" width="30.140625" style="119" customWidth="1"/>
    <col min="14344" max="14344" width="21.28515625" style="119" customWidth="1"/>
    <col min="14345" max="14345" width="20.85546875" style="119" customWidth="1"/>
    <col min="14346" max="14592" width="9.140625" style="119"/>
    <col min="14593" max="14593" width="8.140625" style="119" customWidth="1"/>
    <col min="14594" max="14594" width="85.140625" style="119" customWidth="1"/>
    <col min="14595" max="14595" width="32" style="119" customWidth="1"/>
    <col min="14596" max="14596" width="31.140625" style="119" customWidth="1"/>
    <col min="14597" max="14599" width="30.140625" style="119" customWidth="1"/>
    <col min="14600" max="14600" width="21.28515625" style="119" customWidth="1"/>
    <col min="14601" max="14601" width="20.85546875" style="119" customWidth="1"/>
    <col min="14602" max="14848" width="9.140625" style="119"/>
    <col min="14849" max="14849" width="8.140625" style="119" customWidth="1"/>
    <col min="14850" max="14850" width="85.140625" style="119" customWidth="1"/>
    <col min="14851" max="14851" width="32" style="119" customWidth="1"/>
    <col min="14852" max="14852" width="31.140625" style="119" customWidth="1"/>
    <col min="14853" max="14855" width="30.140625" style="119" customWidth="1"/>
    <col min="14856" max="14856" width="21.28515625" style="119" customWidth="1"/>
    <col min="14857" max="14857" width="20.85546875" style="119" customWidth="1"/>
    <col min="14858" max="15104" width="9.140625" style="119"/>
    <col min="15105" max="15105" width="8.140625" style="119" customWidth="1"/>
    <col min="15106" max="15106" width="85.140625" style="119" customWidth="1"/>
    <col min="15107" max="15107" width="32" style="119" customWidth="1"/>
    <col min="15108" max="15108" width="31.140625" style="119" customWidth="1"/>
    <col min="15109" max="15111" width="30.140625" style="119" customWidth="1"/>
    <col min="15112" max="15112" width="21.28515625" style="119" customWidth="1"/>
    <col min="15113" max="15113" width="20.85546875" style="119" customWidth="1"/>
    <col min="15114" max="15360" width="9.140625" style="119"/>
    <col min="15361" max="15361" width="8.140625" style="119" customWidth="1"/>
    <col min="15362" max="15362" width="85.140625" style="119" customWidth="1"/>
    <col min="15363" max="15363" width="32" style="119" customWidth="1"/>
    <col min="15364" max="15364" width="31.140625" style="119" customWidth="1"/>
    <col min="15365" max="15367" width="30.140625" style="119" customWidth="1"/>
    <col min="15368" max="15368" width="21.28515625" style="119" customWidth="1"/>
    <col min="15369" max="15369" width="20.85546875" style="119" customWidth="1"/>
    <col min="15370" max="15616" width="9.140625" style="119"/>
    <col min="15617" max="15617" width="8.140625" style="119" customWidth="1"/>
    <col min="15618" max="15618" width="85.140625" style="119" customWidth="1"/>
    <col min="15619" max="15619" width="32" style="119" customWidth="1"/>
    <col min="15620" max="15620" width="31.140625" style="119" customWidth="1"/>
    <col min="15621" max="15623" width="30.140625" style="119" customWidth="1"/>
    <col min="15624" max="15624" width="21.28515625" style="119" customWidth="1"/>
    <col min="15625" max="15625" width="20.85546875" style="119" customWidth="1"/>
    <col min="15626" max="15872" width="9.140625" style="119"/>
    <col min="15873" max="15873" width="8.140625" style="119" customWidth="1"/>
    <col min="15874" max="15874" width="85.140625" style="119" customWidth="1"/>
    <col min="15875" max="15875" width="32" style="119" customWidth="1"/>
    <col min="15876" max="15876" width="31.140625" style="119" customWidth="1"/>
    <col min="15877" max="15879" width="30.140625" style="119" customWidth="1"/>
    <col min="15880" max="15880" width="21.28515625" style="119" customWidth="1"/>
    <col min="15881" max="15881" width="20.85546875" style="119" customWidth="1"/>
    <col min="15882" max="16128" width="9.140625" style="119"/>
    <col min="16129" max="16129" width="8.140625" style="119" customWidth="1"/>
    <col min="16130" max="16130" width="85.140625" style="119" customWidth="1"/>
    <col min="16131" max="16131" width="32" style="119" customWidth="1"/>
    <col min="16132" max="16132" width="31.140625" style="119" customWidth="1"/>
    <col min="16133" max="16135" width="30.140625" style="119" customWidth="1"/>
    <col min="16136" max="16136" width="21.28515625" style="119" customWidth="1"/>
    <col min="16137" max="16137" width="20.85546875" style="119" customWidth="1"/>
    <col min="16138" max="16384" width="9.140625" style="119"/>
  </cols>
  <sheetData>
    <row r="1" spans="1:11" x14ac:dyDescent="0.3">
      <c r="D1" s="232" t="s">
        <v>438</v>
      </c>
    </row>
    <row r="3" spans="1:11" ht="20.45" customHeight="1" x14ac:dyDescent="0.3">
      <c r="A3" s="1273" t="s">
        <v>495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9"/>
    </row>
    <row r="9" spans="1:11" ht="36" customHeight="1" x14ac:dyDescent="0.3">
      <c r="A9" s="485" t="s">
        <v>282</v>
      </c>
      <c r="B9" s="485" t="s">
        <v>297</v>
      </c>
      <c r="C9" s="485" t="s">
        <v>376</v>
      </c>
      <c r="D9" s="485" t="s">
        <v>377</v>
      </c>
      <c r="E9" s="160"/>
      <c r="F9" s="160"/>
      <c r="G9" s="160"/>
    </row>
    <row r="10" spans="1:11" ht="37.5" x14ac:dyDescent="0.3">
      <c r="A10" s="516">
        <v>1</v>
      </c>
      <c r="B10" s="516">
        <v>2</v>
      </c>
      <c r="C10" s="516">
        <v>3</v>
      </c>
      <c r="D10" s="516">
        <v>4</v>
      </c>
      <c r="E10" s="493" t="s">
        <v>357</v>
      </c>
      <c r="F10" s="494" t="s">
        <v>302</v>
      </c>
      <c r="G10" s="494" t="s">
        <v>604</v>
      </c>
      <c r="H10" s="494" t="s">
        <v>605</v>
      </c>
    </row>
    <row r="11" spans="1:11" ht="18.75" customHeight="1" x14ac:dyDescent="0.3">
      <c r="A11" s="1268" t="s">
        <v>585</v>
      </c>
      <c r="B11" s="1268"/>
      <c r="C11" s="1268"/>
      <c r="D11" s="1268"/>
      <c r="E11" s="491"/>
      <c r="F11" s="492"/>
      <c r="G11" s="492"/>
      <c r="H11" s="492"/>
    </row>
    <row r="12" spans="1:11" x14ac:dyDescent="0.3">
      <c r="A12" s="322"/>
      <c r="B12" s="332" t="s">
        <v>118</v>
      </c>
      <c r="C12" s="328"/>
      <c r="D12" s="308"/>
      <c r="E12" s="309"/>
      <c r="F12" s="310"/>
      <c r="G12" s="310">
        <f>D12-F12</f>
        <v>0</v>
      </c>
      <c r="H12" s="310">
        <f>D12-E12</f>
        <v>0</v>
      </c>
    </row>
    <row r="13" spans="1:11" x14ac:dyDescent="0.3">
      <c r="A13" s="336"/>
      <c r="B13" s="327"/>
      <c r="C13" s="328"/>
      <c r="D13" s="308"/>
      <c r="E13" s="525"/>
      <c r="F13" s="145"/>
      <c r="G13" s="145"/>
      <c r="H13" s="310"/>
    </row>
    <row r="14" spans="1:11" ht="21" customHeight="1" x14ac:dyDescent="0.3">
      <c r="A14" s="519"/>
      <c r="B14" s="487" t="s">
        <v>295</v>
      </c>
      <c r="C14" s="489" t="s">
        <v>305</v>
      </c>
      <c r="D14" s="506">
        <f>SUM(D12:D13)</f>
        <v>0</v>
      </c>
      <c r="E14" s="526" t="s">
        <v>366</v>
      </c>
      <c r="F14" s="146">
        <f>SUM(F12:F13)</f>
        <v>0</v>
      </c>
      <c r="G14" s="146">
        <f>SUM(G12:G13)</f>
        <v>0</v>
      </c>
      <c r="H14" s="146">
        <f>SUM(H12:H13)</f>
        <v>0</v>
      </c>
    </row>
    <row r="15" spans="1:11" ht="21" customHeight="1" x14ac:dyDescent="0.3">
      <c r="A15" s="1268" t="s">
        <v>586</v>
      </c>
      <c r="B15" s="1268"/>
      <c r="C15" s="1268"/>
      <c r="D15" s="1268"/>
    </row>
    <row r="16" spans="1:11" x14ac:dyDescent="0.3">
      <c r="A16" s="322"/>
      <c r="B16" s="332" t="s">
        <v>118</v>
      </c>
      <c r="C16" s="328"/>
      <c r="D16" s="308"/>
      <c r="E16" s="525"/>
      <c r="F16" s="145"/>
      <c r="G16" s="310">
        <f>D16-F16</f>
        <v>0</v>
      </c>
      <c r="H16" s="310">
        <f>D16-E16</f>
        <v>0</v>
      </c>
    </row>
    <row r="17" spans="1:9" x14ac:dyDescent="0.3">
      <c r="A17" s="336"/>
      <c r="B17" s="327"/>
      <c r="C17" s="328"/>
      <c r="D17" s="308"/>
      <c r="E17" s="525"/>
      <c r="F17" s="145"/>
      <c r="G17" s="145"/>
      <c r="H17" s="310"/>
    </row>
    <row r="18" spans="1:9" ht="21" customHeight="1" x14ac:dyDescent="0.3">
      <c r="A18" s="519"/>
      <c r="B18" s="487" t="s">
        <v>295</v>
      </c>
      <c r="C18" s="489" t="s">
        <v>305</v>
      </c>
      <c r="D18" s="506">
        <f>SUM(D16:D17)</f>
        <v>0</v>
      </c>
      <c r="E18" s="526" t="s">
        <v>366</v>
      </c>
      <c r="F18" s="146">
        <f>SUM(F16:F17)</f>
        <v>0</v>
      </c>
      <c r="G18" s="146">
        <f>SUM(G16:G17)</f>
        <v>0</v>
      </c>
      <c r="H18" s="146">
        <f>SUM(H16:H17)</f>
        <v>0</v>
      </c>
    </row>
    <row r="19" spans="1:9" ht="21" customHeight="1" x14ac:dyDescent="0.3">
      <c r="A19" s="1268" t="s">
        <v>513</v>
      </c>
      <c r="B19" s="1268"/>
      <c r="C19" s="1268"/>
      <c r="D19" s="1268"/>
    </row>
    <row r="20" spans="1:9" x14ac:dyDescent="0.3">
      <c r="A20" s="322"/>
      <c r="B20" s="332" t="s">
        <v>118</v>
      </c>
      <c r="C20" s="328"/>
      <c r="D20" s="308"/>
      <c r="E20" s="525"/>
      <c r="F20" s="145"/>
      <c r="G20" s="310">
        <f>D20-F20</f>
        <v>0</v>
      </c>
      <c r="H20" s="310">
        <f>D20-E20</f>
        <v>0</v>
      </c>
    </row>
    <row r="21" spans="1:9" x14ac:dyDescent="0.3">
      <c r="A21" s="336"/>
      <c r="B21" s="327"/>
      <c r="C21" s="328"/>
      <c r="D21" s="308"/>
      <c r="E21" s="525"/>
      <c r="F21" s="145"/>
      <c r="G21" s="145"/>
      <c r="H21" s="310"/>
    </row>
    <row r="22" spans="1:9" ht="21" customHeight="1" x14ac:dyDescent="0.3">
      <c r="A22" s="519"/>
      <c r="B22" s="487" t="s">
        <v>295</v>
      </c>
      <c r="C22" s="489" t="s">
        <v>305</v>
      </c>
      <c r="D22" s="506">
        <f>SUM(D20:D21)</f>
        <v>0</v>
      </c>
      <c r="E22" s="526" t="s">
        <v>366</v>
      </c>
      <c r="F22" s="146">
        <f>SUM(F20:F21)</f>
        <v>0</v>
      </c>
      <c r="G22" s="146">
        <f>SUM(G20:G21)</f>
        <v>0</v>
      </c>
      <c r="H22" s="146">
        <f>SUM(H20:H21)</f>
        <v>0</v>
      </c>
    </row>
    <row r="23" spans="1:9" s="122" customFormat="1" x14ac:dyDescent="0.3">
      <c r="A23" s="297"/>
      <c r="B23" s="41"/>
      <c r="C23" s="41"/>
      <c r="D23" s="41"/>
      <c r="E23" s="314" t="s">
        <v>464</v>
      </c>
      <c r="F23" s="315">
        <f>F14+F18+F22</f>
        <v>0</v>
      </c>
      <c r="G23" s="315">
        <f>G14+G18+G22</f>
        <v>0</v>
      </c>
      <c r="H23" s="315">
        <f>H14+H18+H22</f>
        <v>0</v>
      </c>
      <c r="I23" s="300"/>
    </row>
    <row r="24" spans="1:9" s="122" customFormat="1" ht="15.75" x14ac:dyDescent="0.25">
      <c r="A24" s="297"/>
      <c r="B24" s="41"/>
      <c r="C24" s="41"/>
      <c r="D24" s="41"/>
      <c r="E24" s="41"/>
      <c r="G24" s="41"/>
      <c r="H24" s="41"/>
      <c r="I24" s="300"/>
    </row>
    <row r="25" spans="1:9" s="122" customFormat="1" ht="18.75" customHeight="1" x14ac:dyDescent="0.25">
      <c r="A25" s="696" t="s">
        <v>762</v>
      </c>
      <c r="B25" s="42"/>
      <c r="C25" s="241"/>
      <c r="D25" s="864" t="s">
        <v>1101</v>
      </c>
      <c r="E25" s="42"/>
      <c r="G25" s="42"/>
      <c r="H25" s="42"/>
      <c r="I25" s="296"/>
    </row>
    <row r="26" spans="1:9" s="122" customFormat="1" ht="15" x14ac:dyDescent="0.25">
      <c r="B26" s="297"/>
      <c r="C26" s="298" t="s">
        <v>131</v>
      </c>
      <c r="D26" s="298" t="s">
        <v>132</v>
      </c>
      <c r="E26" s="297"/>
      <c r="G26" s="297"/>
      <c r="H26" s="297"/>
      <c r="I26" s="299"/>
    </row>
    <row r="27" spans="1:9" s="122" customFormat="1" ht="15.75" x14ac:dyDescent="0.25">
      <c r="A27" s="297"/>
      <c r="B27" s="41"/>
      <c r="C27" s="41"/>
      <c r="D27" s="41"/>
      <c r="E27" s="41"/>
      <c r="G27" s="41"/>
      <c r="H27" s="41"/>
      <c r="I27" s="300"/>
    </row>
    <row r="28" spans="1:9" s="122" customFormat="1" x14ac:dyDescent="0.25">
      <c r="A28" s="48" t="s">
        <v>133</v>
      </c>
      <c r="B28" s="42"/>
      <c r="C28" s="241"/>
      <c r="D28" s="869" t="s">
        <v>1104</v>
      </c>
      <c r="E28" s="42"/>
      <c r="G28" s="42"/>
      <c r="H28" s="42"/>
      <c r="I28" s="296"/>
    </row>
    <row r="29" spans="1:9" s="122" customFormat="1" ht="15" x14ac:dyDescent="0.25">
      <c r="B29" s="297"/>
      <c r="C29" s="298" t="s">
        <v>131</v>
      </c>
      <c r="D29" s="298" t="s">
        <v>132</v>
      </c>
      <c r="E29" s="297"/>
      <c r="G29" s="297"/>
      <c r="H29" s="297"/>
      <c r="I29" s="299"/>
    </row>
    <row r="30" spans="1:9" x14ac:dyDescent="0.3">
      <c r="A30" s="297"/>
    </row>
    <row r="31" spans="1:9" s="163" customFormat="1" ht="27" x14ac:dyDescent="0.35">
      <c r="A31" s="119"/>
      <c r="E31" s="143"/>
      <c r="F31" s="143"/>
      <c r="G31" s="143"/>
    </row>
    <row r="32" spans="1:9" ht="27" x14ac:dyDescent="0.35">
      <c r="A32" s="163"/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H22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8.140625" style="119" customWidth="1"/>
    <col min="2" max="2" width="85.140625" style="119" customWidth="1"/>
    <col min="3" max="3" width="32" style="119" customWidth="1"/>
    <col min="4" max="4" width="31.140625" style="119" customWidth="1"/>
    <col min="5" max="5" width="21.28515625" style="119" customWidth="1"/>
    <col min="6" max="6" width="20.85546875" style="119" customWidth="1"/>
    <col min="7" max="253" width="9.140625" style="119"/>
    <col min="254" max="254" width="8.140625" style="119" customWidth="1"/>
    <col min="255" max="255" width="85.140625" style="119" customWidth="1"/>
    <col min="256" max="256" width="32" style="119" customWidth="1"/>
    <col min="257" max="257" width="31.140625" style="119" customWidth="1"/>
    <col min="258" max="260" width="30.140625" style="119" customWidth="1"/>
    <col min="261" max="261" width="21.28515625" style="119" customWidth="1"/>
    <col min="262" max="262" width="20.85546875" style="119" customWidth="1"/>
    <col min="263" max="509" width="9.140625" style="119"/>
    <col min="510" max="510" width="8.140625" style="119" customWidth="1"/>
    <col min="511" max="511" width="85.140625" style="119" customWidth="1"/>
    <col min="512" max="512" width="32" style="119" customWidth="1"/>
    <col min="513" max="513" width="31.140625" style="119" customWidth="1"/>
    <col min="514" max="516" width="30.140625" style="119" customWidth="1"/>
    <col min="517" max="517" width="21.28515625" style="119" customWidth="1"/>
    <col min="518" max="518" width="20.85546875" style="119" customWidth="1"/>
    <col min="519" max="765" width="9.140625" style="119"/>
    <col min="766" max="766" width="8.140625" style="119" customWidth="1"/>
    <col min="767" max="767" width="85.140625" style="119" customWidth="1"/>
    <col min="768" max="768" width="32" style="119" customWidth="1"/>
    <col min="769" max="769" width="31.140625" style="119" customWidth="1"/>
    <col min="770" max="772" width="30.140625" style="119" customWidth="1"/>
    <col min="773" max="773" width="21.28515625" style="119" customWidth="1"/>
    <col min="774" max="774" width="20.85546875" style="119" customWidth="1"/>
    <col min="775" max="1021" width="9.140625" style="119"/>
    <col min="1022" max="1022" width="8.140625" style="119" customWidth="1"/>
    <col min="1023" max="1023" width="85.140625" style="119" customWidth="1"/>
    <col min="1024" max="1024" width="32" style="119" customWidth="1"/>
    <col min="1025" max="1025" width="31.140625" style="119" customWidth="1"/>
    <col min="1026" max="1028" width="30.140625" style="119" customWidth="1"/>
    <col min="1029" max="1029" width="21.28515625" style="119" customWidth="1"/>
    <col min="1030" max="1030" width="20.85546875" style="119" customWidth="1"/>
    <col min="1031" max="1277" width="9.140625" style="119"/>
    <col min="1278" max="1278" width="8.140625" style="119" customWidth="1"/>
    <col min="1279" max="1279" width="85.140625" style="119" customWidth="1"/>
    <col min="1280" max="1280" width="32" style="119" customWidth="1"/>
    <col min="1281" max="1281" width="31.140625" style="119" customWidth="1"/>
    <col min="1282" max="1284" width="30.140625" style="119" customWidth="1"/>
    <col min="1285" max="1285" width="21.28515625" style="119" customWidth="1"/>
    <col min="1286" max="1286" width="20.85546875" style="119" customWidth="1"/>
    <col min="1287" max="1533" width="9.140625" style="119"/>
    <col min="1534" max="1534" width="8.140625" style="119" customWidth="1"/>
    <col min="1535" max="1535" width="85.140625" style="119" customWidth="1"/>
    <col min="1536" max="1536" width="32" style="119" customWidth="1"/>
    <col min="1537" max="1537" width="31.140625" style="119" customWidth="1"/>
    <col min="1538" max="1540" width="30.140625" style="119" customWidth="1"/>
    <col min="1541" max="1541" width="21.28515625" style="119" customWidth="1"/>
    <col min="1542" max="1542" width="20.85546875" style="119" customWidth="1"/>
    <col min="1543" max="1789" width="9.140625" style="119"/>
    <col min="1790" max="1790" width="8.140625" style="119" customWidth="1"/>
    <col min="1791" max="1791" width="85.140625" style="119" customWidth="1"/>
    <col min="1792" max="1792" width="32" style="119" customWidth="1"/>
    <col min="1793" max="1793" width="31.140625" style="119" customWidth="1"/>
    <col min="1794" max="1796" width="30.140625" style="119" customWidth="1"/>
    <col min="1797" max="1797" width="21.28515625" style="119" customWidth="1"/>
    <col min="1798" max="1798" width="20.85546875" style="119" customWidth="1"/>
    <col min="1799" max="2045" width="9.140625" style="119"/>
    <col min="2046" max="2046" width="8.140625" style="119" customWidth="1"/>
    <col min="2047" max="2047" width="85.140625" style="119" customWidth="1"/>
    <col min="2048" max="2048" width="32" style="119" customWidth="1"/>
    <col min="2049" max="2049" width="31.140625" style="119" customWidth="1"/>
    <col min="2050" max="2052" width="30.140625" style="119" customWidth="1"/>
    <col min="2053" max="2053" width="21.28515625" style="119" customWidth="1"/>
    <col min="2054" max="2054" width="20.85546875" style="119" customWidth="1"/>
    <col min="2055" max="2301" width="9.140625" style="119"/>
    <col min="2302" max="2302" width="8.140625" style="119" customWidth="1"/>
    <col min="2303" max="2303" width="85.140625" style="119" customWidth="1"/>
    <col min="2304" max="2304" width="32" style="119" customWidth="1"/>
    <col min="2305" max="2305" width="31.140625" style="119" customWidth="1"/>
    <col min="2306" max="2308" width="30.140625" style="119" customWidth="1"/>
    <col min="2309" max="2309" width="21.28515625" style="119" customWidth="1"/>
    <col min="2310" max="2310" width="20.85546875" style="119" customWidth="1"/>
    <col min="2311" max="2557" width="9.140625" style="119"/>
    <col min="2558" max="2558" width="8.140625" style="119" customWidth="1"/>
    <col min="2559" max="2559" width="85.140625" style="119" customWidth="1"/>
    <col min="2560" max="2560" width="32" style="119" customWidth="1"/>
    <col min="2561" max="2561" width="31.140625" style="119" customWidth="1"/>
    <col min="2562" max="2564" width="30.140625" style="119" customWidth="1"/>
    <col min="2565" max="2565" width="21.28515625" style="119" customWidth="1"/>
    <col min="2566" max="2566" width="20.85546875" style="119" customWidth="1"/>
    <col min="2567" max="2813" width="9.140625" style="119"/>
    <col min="2814" max="2814" width="8.140625" style="119" customWidth="1"/>
    <col min="2815" max="2815" width="85.140625" style="119" customWidth="1"/>
    <col min="2816" max="2816" width="32" style="119" customWidth="1"/>
    <col min="2817" max="2817" width="31.140625" style="119" customWidth="1"/>
    <col min="2818" max="2820" width="30.140625" style="119" customWidth="1"/>
    <col min="2821" max="2821" width="21.28515625" style="119" customWidth="1"/>
    <col min="2822" max="2822" width="20.85546875" style="119" customWidth="1"/>
    <col min="2823" max="3069" width="9.140625" style="119"/>
    <col min="3070" max="3070" width="8.140625" style="119" customWidth="1"/>
    <col min="3071" max="3071" width="85.140625" style="119" customWidth="1"/>
    <col min="3072" max="3072" width="32" style="119" customWidth="1"/>
    <col min="3073" max="3073" width="31.140625" style="119" customWidth="1"/>
    <col min="3074" max="3076" width="30.140625" style="119" customWidth="1"/>
    <col min="3077" max="3077" width="21.28515625" style="119" customWidth="1"/>
    <col min="3078" max="3078" width="20.85546875" style="119" customWidth="1"/>
    <col min="3079" max="3325" width="9.140625" style="119"/>
    <col min="3326" max="3326" width="8.140625" style="119" customWidth="1"/>
    <col min="3327" max="3327" width="85.140625" style="119" customWidth="1"/>
    <col min="3328" max="3328" width="32" style="119" customWidth="1"/>
    <col min="3329" max="3329" width="31.140625" style="119" customWidth="1"/>
    <col min="3330" max="3332" width="30.140625" style="119" customWidth="1"/>
    <col min="3333" max="3333" width="21.28515625" style="119" customWidth="1"/>
    <col min="3334" max="3334" width="20.85546875" style="119" customWidth="1"/>
    <col min="3335" max="3581" width="9.140625" style="119"/>
    <col min="3582" max="3582" width="8.140625" style="119" customWidth="1"/>
    <col min="3583" max="3583" width="85.140625" style="119" customWidth="1"/>
    <col min="3584" max="3584" width="32" style="119" customWidth="1"/>
    <col min="3585" max="3585" width="31.140625" style="119" customWidth="1"/>
    <col min="3586" max="3588" width="30.140625" style="119" customWidth="1"/>
    <col min="3589" max="3589" width="21.28515625" style="119" customWidth="1"/>
    <col min="3590" max="3590" width="20.85546875" style="119" customWidth="1"/>
    <col min="3591" max="3837" width="9.140625" style="119"/>
    <col min="3838" max="3838" width="8.140625" style="119" customWidth="1"/>
    <col min="3839" max="3839" width="85.140625" style="119" customWidth="1"/>
    <col min="3840" max="3840" width="32" style="119" customWidth="1"/>
    <col min="3841" max="3841" width="31.140625" style="119" customWidth="1"/>
    <col min="3842" max="3844" width="30.140625" style="119" customWidth="1"/>
    <col min="3845" max="3845" width="21.28515625" style="119" customWidth="1"/>
    <col min="3846" max="3846" width="20.85546875" style="119" customWidth="1"/>
    <col min="3847" max="4093" width="9.140625" style="119"/>
    <col min="4094" max="4094" width="8.140625" style="119" customWidth="1"/>
    <col min="4095" max="4095" width="85.140625" style="119" customWidth="1"/>
    <col min="4096" max="4096" width="32" style="119" customWidth="1"/>
    <col min="4097" max="4097" width="31.140625" style="119" customWidth="1"/>
    <col min="4098" max="4100" width="30.140625" style="119" customWidth="1"/>
    <col min="4101" max="4101" width="21.28515625" style="119" customWidth="1"/>
    <col min="4102" max="4102" width="20.85546875" style="119" customWidth="1"/>
    <col min="4103" max="4349" width="9.140625" style="119"/>
    <col min="4350" max="4350" width="8.140625" style="119" customWidth="1"/>
    <col min="4351" max="4351" width="85.140625" style="119" customWidth="1"/>
    <col min="4352" max="4352" width="32" style="119" customWidth="1"/>
    <col min="4353" max="4353" width="31.140625" style="119" customWidth="1"/>
    <col min="4354" max="4356" width="30.140625" style="119" customWidth="1"/>
    <col min="4357" max="4357" width="21.28515625" style="119" customWidth="1"/>
    <col min="4358" max="4358" width="20.85546875" style="119" customWidth="1"/>
    <col min="4359" max="4605" width="9.140625" style="119"/>
    <col min="4606" max="4606" width="8.140625" style="119" customWidth="1"/>
    <col min="4607" max="4607" width="85.140625" style="119" customWidth="1"/>
    <col min="4608" max="4608" width="32" style="119" customWidth="1"/>
    <col min="4609" max="4609" width="31.140625" style="119" customWidth="1"/>
    <col min="4610" max="4612" width="30.140625" style="119" customWidth="1"/>
    <col min="4613" max="4613" width="21.28515625" style="119" customWidth="1"/>
    <col min="4614" max="4614" width="20.85546875" style="119" customWidth="1"/>
    <col min="4615" max="4861" width="9.140625" style="119"/>
    <col min="4862" max="4862" width="8.140625" style="119" customWidth="1"/>
    <col min="4863" max="4863" width="85.140625" style="119" customWidth="1"/>
    <col min="4864" max="4864" width="32" style="119" customWidth="1"/>
    <col min="4865" max="4865" width="31.140625" style="119" customWidth="1"/>
    <col min="4866" max="4868" width="30.140625" style="119" customWidth="1"/>
    <col min="4869" max="4869" width="21.28515625" style="119" customWidth="1"/>
    <col min="4870" max="4870" width="20.85546875" style="119" customWidth="1"/>
    <col min="4871" max="5117" width="9.140625" style="119"/>
    <col min="5118" max="5118" width="8.140625" style="119" customWidth="1"/>
    <col min="5119" max="5119" width="85.140625" style="119" customWidth="1"/>
    <col min="5120" max="5120" width="32" style="119" customWidth="1"/>
    <col min="5121" max="5121" width="31.140625" style="119" customWidth="1"/>
    <col min="5122" max="5124" width="30.140625" style="119" customWidth="1"/>
    <col min="5125" max="5125" width="21.28515625" style="119" customWidth="1"/>
    <col min="5126" max="5126" width="20.85546875" style="119" customWidth="1"/>
    <col min="5127" max="5373" width="9.140625" style="119"/>
    <col min="5374" max="5374" width="8.140625" style="119" customWidth="1"/>
    <col min="5375" max="5375" width="85.140625" style="119" customWidth="1"/>
    <col min="5376" max="5376" width="32" style="119" customWidth="1"/>
    <col min="5377" max="5377" width="31.140625" style="119" customWidth="1"/>
    <col min="5378" max="5380" width="30.140625" style="119" customWidth="1"/>
    <col min="5381" max="5381" width="21.28515625" style="119" customWidth="1"/>
    <col min="5382" max="5382" width="20.85546875" style="119" customWidth="1"/>
    <col min="5383" max="5629" width="9.140625" style="119"/>
    <col min="5630" max="5630" width="8.140625" style="119" customWidth="1"/>
    <col min="5631" max="5631" width="85.140625" style="119" customWidth="1"/>
    <col min="5632" max="5632" width="32" style="119" customWidth="1"/>
    <col min="5633" max="5633" width="31.140625" style="119" customWidth="1"/>
    <col min="5634" max="5636" width="30.140625" style="119" customWidth="1"/>
    <col min="5637" max="5637" width="21.28515625" style="119" customWidth="1"/>
    <col min="5638" max="5638" width="20.85546875" style="119" customWidth="1"/>
    <col min="5639" max="5885" width="9.140625" style="119"/>
    <col min="5886" max="5886" width="8.140625" style="119" customWidth="1"/>
    <col min="5887" max="5887" width="85.140625" style="119" customWidth="1"/>
    <col min="5888" max="5888" width="32" style="119" customWidth="1"/>
    <col min="5889" max="5889" width="31.140625" style="119" customWidth="1"/>
    <col min="5890" max="5892" width="30.140625" style="119" customWidth="1"/>
    <col min="5893" max="5893" width="21.28515625" style="119" customWidth="1"/>
    <col min="5894" max="5894" width="20.85546875" style="119" customWidth="1"/>
    <col min="5895" max="6141" width="9.140625" style="119"/>
    <col min="6142" max="6142" width="8.140625" style="119" customWidth="1"/>
    <col min="6143" max="6143" width="85.140625" style="119" customWidth="1"/>
    <col min="6144" max="6144" width="32" style="119" customWidth="1"/>
    <col min="6145" max="6145" width="31.140625" style="119" customWidth="1"/>
    <col min="6146" max="6148" width="30.140625" style="119" customWidth="1"/>
    <col min="6149" max="6149" width="21.28515625" style="119" customWidth="1"/>
    <col min="6150" max="6150" width="20.85546875" style="119" customWidth="1"/>
    <col min="6151" max="6397" width="9.140625" style="119"/>
    <col min="6398" max="6398" width="8.140625" style="119" customWidth="1"/>
    <col min="6399" max="6399" width="85.140625" style="119" customWidth="1"/>
    <col min="6400" max="6400" width="32" style="119" customWidth="1"/>
    <col min="6401" max="6401" width="31.140625" style="119" customWidth="1"/>
    <col min="6402" max="6404" width="30.140625" style="119" customWidth="1"/>
    <col min="6405" max="6405" width="21.28515625" style="119" customWidth="1"/>
    <col min="6406" max="6406" width="20.85546875" style="119" customWidth="1"/>
    <col min="6407" max="6653" width="9.140625" style="119"/>
    <col min="6654" max="6654" width="8.140625" style="119" customWidth="1"/>
    <col min="6655" max="6655" width="85.140625" style="119" customWidth="1"/>
    <col min="6656" max="6656" width="32" style="119" customWidth="1"/>
    <col min="6657" max="6657" width="31.140625" style="119" customWidth="1"/>
    <col min="6658" max="6660" width="30.140625" style="119" customWidth="1"/>
    <col min="6661" max="6661" width="21.28515625" style="119" customWidth="1"/>
    <col min="6662" max="6662" width="20.85546875" style="119" customWidth="1"/>
    <col min="6663" max="6909" width="9.140625" style="119"/>
    <col min="6910" max="6910" width="8.140625" style="119" customWidth="1"/>
    <col min="6911" max="6911" width="85.140625" style="119" customWidth="1"/>
    <col min="6912" max="6912" width="32" style="119" customWidth="1"/>
    <col min="6913" max="6913" width="31.140625" style="119" customWidth="1"/>
    <col min="6914" max="6916" width="30.140625" style="119" customWidth="1"/>
    <col min="6917" max="6917" width="21.28515625" style="119" customWidth="1"/>
    <col min="6918" max="6918" width="20.85546875" style="119" customWidth="1"/>
    <col min="6919" max="7165" width="9.140625" style="119"/>
    <col min="7166" max="7166" width="8.140625" style="119" customWidth="1"/>
    <col min="7167" max="7167" width="85.140625" style="119" customWidth="1"/>
    <col min="7168" max="7168" width="32" style="119" customWidth="1"/>
    <col min="7169" max="7169" width="31.140625" style="119" customWidth="1"/>
    <col min="7170" max="7172" width="30.140625" style="119" customWidth="1"/>
    <col min="7173" max="7173" width="21.28515625" style="119" customWidth="1"/>
    <col min="7174" max="7174" width="20.85546875" style="119" customWidth="1"/>
    <col min="7175" max="7421" width="9.140625" style="119"/>
    <col min="7422" max="7422" width="8.140625" style="119" customWidth="1"/>
    <col min="7423" max="7423" width="85.140625" style="119" customWidth="1"/>
    <col min="7424" max="7424" width="32" style="119" customWidth="1"/>
    <col min="7425" max="7425" width="31.140625" style="119" customWidth="1"/>
    <col min="7426" max="7428" width="30.140625" style="119" customWidth="1"/>
    <col min="7429" max="7429" width="21.28515625" style="119" customWidth="1"/>
    <col min="7430" max="7430" width="20.85546875" style="119" customWidth="1"/>
    <col min="7431" max="7677" width="9.140625" style="119"/>
    <col min="7678" max="7678" width="8.140625" style="119" customWidth="1"/>
    <col min="7679" max="7679" width="85.140625" style="119" customWidth="1"/>
    <col min="7680" max="7680" width="32" style="119" customWidth="1"/>
    <col min="7681" max="7681" width="31.140625" style="119" customWidth="1"/>
    <col min="7682" max="7684" width="30.140625" style="119" customWidth="1"/>
    <col min="7685" max="7685" width="21.28515625" style="119" customWidth="1"/>
    <col min="7686" max="7686" width="20.85546875" style="119" customWidth="1"/>
    <col min="7687" max="7933" width="9.140625" style="119"/>
    <col min="7934" max="7934" width="8.140625" style="119" customWidth="1"/>
    <col min="7935" max="7935" width="85.140625" style="119" customWidth="1"/>
    <col min="7936" max="7936" width="32" style="119" customWidth="1"/>
    <col min="7937" max="7937" width="31.140625" style="119" customWidth="1"/>
    <col min="7938" max="7940" width="30.140625" style="119" customWidth="1"/>
    <col min="7941" max="7941" width="21.28515625" style="119" customWidth="1"/>
    <col min="7942" max="7942" width="20.85546875" style="119" customWidth="1"/>
    <col min="7943" max="8189" width="9.140625" style="119"/>
    <col min="8190" max="8190" width="8.140625" style="119" customWidth="1"/>
    <col min="8191" max="8191" width="85.140625" style="119" customWidth="1"/>
    <col min="8192" max="8192" width="32" style="119" customWidth="1"/>
    <col min="8193" max="8193" width="31.140625" style="119" customWidth="1"/>
    <col min="8194" max="8196" width="30.140625" style="119" customWidth="1"/>
    <col min="8197" max="8197" width="21.28515625" style="119" customWidth="1"/>
    <col min="8198" max="8198" width="20.85546875" style="119" customWidth="1"/>
    <col min="8199" max="8445" width="9.140625" style="119"/>
    <col min="8446" max="8446" width="8.140625" style="119" customWidth="1"/>
    <col min="8447" max="8447" width="85.140625" style="119" customWidth="1"/>
    <col min="8448" max="8448" width="32" style="119" customWidth="1"/>
    <col min="8449" max="8449" width="31.140625" style="119" customWidth="1"/>
    <col min="8450" max="8452" width="30.140625" style="119" customWidth="1"/>
    <col min="8453" max="8453" width="21.28515625" style="119" customWidth="1"/>
    <col min="8454" max="8454" width="20.85546875" style="119" customWidth="1"/>
    <col min="8455" max="8701" width="9.140625" style="119"/>
    <col min="8702" max="8702" width="8.140625" style="119" customWidth="1"/>
    <col min="8703" max="8703" width="85.140625" style="119" customWidth="1"/>
    <col min="8704" max="8704" width="32" style="119" customWidth="1"/>
    <col min="8705" max="8705" width="31.140625" style="119" customWidth="1"/>
    <col min="8706" max="8708" width="30.140625" style="119" customWidth="1"/>
    <col min="8709" max="8709" width="21.28515625" style="119" customWidth="1"/>
    <col min="8710" max="8710" width="20.85546875" style="119" customWidth="1"/>
    <col min="8711" max="8957" width="9.140625" style="119"/>
    <col min="8958" max="8958" width="8.140625" style="119" customWidth="1"/>
    <col min="8959" max="8959" width="85.140625" style="119" customWidth="1"/>
    <col min="8960" max="8960" width="32" style="119" customWidth="1"/>
    <col min="8961" max="8961" width="31.140625" style="119" customWidth="1"/>
    <col min="8962" max="8964" width="30.140625" style="119" customWidth="1"/>
    <col min="8965" max="8965" width="21.28515625" style="119" customWidth="1"/>
    <col min="8966" max="8966" width="20.85546875" style="119" customWidth="1"/>
    <col min="8967" max="9213" width="9.140625" style="119"/>
    <col min="9214" max="9214" width="8.140625" style="119" customWidth="1"/>
    <col min="9215" max="9215" width="85.140625" style="119" customWidth="1"/>
    <col min="9216" max="9216" width="32" style="119" customWidth="1"/>
    <col min="9217" max="9217" width="31.140625" style="119" customWidth="1"/>
    <col min="9218" max="9220" width="30.140625" style="119" customWidth="1"/>
    <col min="9221" max="9221" width="21.28515625" style="119" customWidth="1"/>
    <col min="9222" max="9222" width="20.85546875" style="119" customWidth="1"/>
    <col min="9223" max="9469" width="9.140625" style="119"/>
    <col min="9470" max="9470" width="8.140625" style="119" customWidth="1"/>
    <col min="9471" max="9471" width="85.140625" style="119" customWidth="1"/>
    <col min="9472" max="9472" width="32" style="119" customWidth="1"/>
    <col min="9473" max="9473" width="31.140625" style="119" customWidth="1"/>
    <col min="9474" max="9476" width="30.140625" style="119" customWidth="1"/>
    <col min="9477" max="9477" width="21.28515625" style="119" customWidth="1"/>
    <col min="9478" max="9478" width="20.85546875" style="119" customWidth="1"/>
    <col min="9479" max="9725" width="9.140625" style="119"/>
    <col min="9726" max="9726" width="8.140625" style="119" customWidth="1"/>
    <col min="9727" max="9727" width="85.140625" style="119" customWidth="1"/>
    <col min="9728" max="9728" width="32" style="119" customWidth="1"/>
    <col min="9729" max="9729" width="31.140625" style="119" customWidth="1"/>
    <col min="9730" max="9732" width="30.140625" style="119" customWidth="1"/>
    <col min="9733" max="9733" width="21.28515625" style="119" customWidth="1"/>
    <col min="9734" max="9734" width="20.85546875" style="119" customWidth="1"/>
    <col min="9735" max="9981" width="9.140625" style="119"/>
    <col min="9982" max="9982" width="8.140625" style="119" customWidth="1"/>
    <col min="9983" max="9983" width="85.140625" style="119" customWidth="1"/>
    <col min="9984" max="9984" width="32" style="119" customWidth="1"/>
    <col min="9985" max="9985" width="31.140625" style="119" customWidth="1"/>
    <col min="9986" max="9988" width="30.140625" style="119" customWidth="1"/>
    <col min="9989" max="9989" width="21.28515625" style="119" customWidth="1"/>
    <col min="9990" max="9990" width="20.85546875" style="119" customWidth="1"/>
    <col min="9991" max="10237" width="9.140625" style="119"/>
    <col min="10238" max="10238" width="8.140625" style="119" customWidth="1"/>
    <col min="10239" max="10239" width="85.140625" style="119" customWidth="1"/>
    <col min="10240" max="10240" width="32" style="119" customWidth="1"/>
    <col min="10241" max="10241" width="31.140625" style="119" customWidth="1"/>
    <col min="10242" max="10244" width="30.140625" style="119" customWidth="1"/>
    <col min="10245" max="10245" width="21.28515625" style="119" customWidth="1"/>
    <col min="10246" max="10246" width="20.85546875" style="119" customWidth="1"/>
    <col min="10247" max="10493" width="9.140625" style="119"/>
    <col min="10494" max="10494" width="8.140625" style="119" customWidth="1"/>
    <col min="10495" max="10495" width="85.140625" style="119" customWidth="1"/>
    <col min="10496" max="10496" width="32" style="119" customWidth="1"/>
    <col min="10497" max="10497" width="31.140625" style="119" customWidth="1"/>
    <col min="10498" max="10500" width="30.140625" style="119" customWidth="1"/>
    <col min="10501" max="10501" width="21.28515625" style="119" customWidth="1"/>
    <col min="10502" max="10502" width="20.85546875" style="119" customWidth="1"/>
    <col min="10503" max="10749" width="9.140625" style="119"/>
    <col min="10750" max="10750" width="8.140625" style="119" customWidth="1"/>
    <col min="10751" max="10751" width="85.140625" style="119" customWidth="1"/>
    <col min="10752" max="10752" width="32" style="119" customWidth="1"/>
    <col min="10753" max="10753" width="31.140625" style="119" customWidth="1"/>
    <col min="10754" max="10756" width="30.140625" style="119" customWidth="1"/>
    <col min="10757" max="10757" width="21.28515625" style="119" customWidth="1"/>
    <col min="10758" max="10758" width="20.85546875" style="119" customWidth="1"/>
    <col min="10759" max="11005" width="9.140625" style="119"/>
    <col min="11006" max="11006" width="8.140625" style="119" customWidth="1"/>
    <col min="11007" max="11007" width="85.140625" style="119" customWidth="1"/>
    <col min="11008" max="11008" width="32" style="119" customWidth="1"/>
    <col min="11009" max="11009" width="31.140625" style="119" customWidth="1"/>
    <col min="11010" max="11012" width="30.140625" style="119" customWidth="1"/>
    <col min="11013" max="11013" width="21.28515625" style="119" customWidth="1"/>
    <col min="11014" max="11014" width="20.85546875" style="119" customWidth="1"/>
    <col min="11015" max="11261" width="9.140625" style="119"/>
    <col min="11262" max="11262" width="8.140625" style="119" customWidth="1"/>
    <col min="11263" max="11263" width="85.140625" style="119" customWidth="1"/>
    <col min="11264" max="11264" width="32" style="119" customWidth="1"/>
    <col min="11265" max="11265" width="31.140625" style="119" customWidth="1"/>
    <col min="11266" max="11268" width="30.140625" style="119" customWidth="1"/>
    <col min="11269" max="11269" width="21.28515625" style="119" customWidth="1"/>
    <col min="11270" max="11270" width="20.85546875" style="119" customWidth="1"/>
    <col min="11271" max="11517" width="9.140625" style="119"/>
    <col min="11518" max="11518" width="8.140625" style="119" customWidth="1"/>
    <col min="11519" max="11519" width="85.140625" style="119" customWidth="1"/>
    <col min="11520" max="11520" width="32" style="119" customWidth="1"/>
    <col min="11521" max="11521" width="31.140625" style="119" customWidth="1"/>
    <col min="11522" max="11524" width="30.140625" style="119" customWidth="1"/>
    <col min="11525" max="11525" width="21.28515625" style="119" customWidth="1"/>
    <col min="11526" max="11526" width="20.85546875" style="119" customWidth="1"/>
    <col min="11527" max="11773" width="9.140625" style="119"/>
    <col min="11774" max="11774" width="8.140625" style="119" customWidth="1"/>
    <col min="11775" max="11775" width="85.140625" style="119" customWidth="1"/>
    <col min="11776" max="11776" width="32" style="119" customWidth="1"/>
    <col min="11777" max="11777" width="31.140625" style="119" customWidth="1"/>
    <col min="11778" max="11780" width="30.140625" style="119" customWidth="1"/>
    <col min="11781" max="11781" width="21.28515625" style="119" customWidth="1"/>
    <col min="11782" max="11782" width="20.85546875" style="119" customWidth="1"/>
    <col min="11783" max="12029" width="9.140625" style="119"/>
    <col min="12030" max="12030" width="8.140625" style="119" customWidth="1"/>
    <col min="12031" max="12031" width="85.140625" style="119" customWidth="1"/>
    <col min="12032" max="12032" width="32" style="119" customWidth="1"/>
    <col min="12033" max="12033" width="31.140625" style="119" customWidth="1"/>
    <col min="12034" max="12036" width="30.140625" style="119" customWidth="1"/>
    <col min="12037" max="12037" width="21.28515625" style="119" customWidth="1"/>
    <col min="12038" max="12038" width="20.85546875" style="119" customWidth="1"/>
    <col min="12039" max="12285" width="9.140625" style="119"/>
    <col min="12286" max="12286" width="8.140625" style="119" customWidth="1"/>
    <col min="12287" max="12287" width="85.140625" style="119" customWidth="1"/>
    <col min="12288" max="12288" width="32" style="119" customWidth="1"/>
    <col min="12289" max="12289" width="31.140625" style="119" customWidth="1"/>
    <col min="12290" max="12292" width="30.140625" style="119" customWidth="1"/>
    <col min="12293" max="12293" width="21.28515625" style="119" customWidth="1"/>
    <col min="12294" max="12294" width="20.85546875" style="119" customWidth="1"/>
    <col min="12295" max="12541" width="9.140625" style="119"/>
    <col min="12542" max="12542" width="8.140625" style="119" customWidth="1"/>
    <col min="12543" max="12543" width="85.140625" style="119" customWidth="1"/>
    <col min="12544" max="12544" width="32" style="119" customWidth="1"/>
    <col min="12545" max="12545" width="31.140625" style="119" customWidth="1"/>
    <col min="12546" max="12548" width="30.140625" style="119" customWidth="1"/>
    <col min="12549" max="12549" width="21.28515625" style="119" customWidth="1"/>
    <col min="12550" max="12550" width="20.85546875" style="119" customWidth="1"/>
    <col min="12551" max="12797" width="9.140625" style="119"/>
    <col min="12798" max="12798" width="8.140625" style="119" customWidth="1"/>
    <col min="12799" max="12799" width="85.140625" style="119" customWidth="1"/>
    <col min="12800" max="12800" width="32" style="119" customWidth="1"/>
    <col min="12801" max="12801" width="31.140625" style="119" customWidth="1"/>
    <col min="12802" max="12804" width="30.140625" style="119" customWidth="1"/>
    <col min="12805" max="12805" width="21.28515625" style="119" customWidth="1"/>
    <col min="12806" max="12806" width="20.85546875" style="119" customWidth="1"/>
    <col min="12807" max="13053" width="9.140625" style="119"/>
    <col min="13054" max="13054" width="8.140625" style="119" customWidth="1"/>
    <col min="13055" max="13055" width="85.140625" style="119" customWidth="1"/>
    <col min="13056" max="13056" width="32" style="119" customWidth="1"/>
    <col min="13057" max="13057" width="31.140625" style="119" customWidth="1"/>
    <col min="13058" max="13060" width="30.140625" style="119" customWidth="1"/>
    <col min="13061" max="13061" width="21.28515625" style="119" customWidth="1"/>
    <col min="13062" max="13062" width="20.85546875" style="119" customWidth="1"/>
    <col min="13063" max="13309" width="9.140625" style="119"/>
    <col min="13310" max="13310" width="8.140625" style="119" customWidth="1"/>
    <col min="13311" max="13311" width="85.140625" style="119" customWidth="1"/>
    <col min="13312" max="13312" width="32" style="119" customWidth="1"/>
    <col min="13313" max="13313" width="31.140625" style="119" customWidth="1"/>
    <col min="13314" max="13316" width="30.140625" style="119" customWidth="1"/>
    <col min="13317" max="13317" width="21.28515625" style="119" customWidth="1"/>
    <col min="13318" max="13318" width="20.85546875" style="119" customWidth="1"/>
    <col min="13319" max="13565" width="9.140625" style="119"/>
    <col min="13566" max="13566" width="8.140625" style="119" customWidth="1"/>
    <col min="13567" max="13567" width="85.140625" style="119" customWidth="1"/>
    <col min="13568" max="13568" width="32" style="119" customWidth="1"/>
    <col min="13569" max="13569" width="31.140625" style="119" customWidth="1"/>
    <col min="13570" max="13572" width="30.140625" style="119" customWidth="1"/>
    <col min="13573" max="13573" width="21.28515625" style="119" customWidth="1"/>
    <col min="13574" max="13574" width="20.85546875" style="119" customWidth="1"/>
    <col min="13575" max="13821" width="9.140625" style="119"/>
    <col min="13822" max="13822" width="8.140625" style="119" customWidth="1"/>
    <col min="13823" max="13823" width="85.140625" style="119" customWidth="1"/>
    <col min="13824" max="13824" width="32" style="119" customWidth="1"/>
    <col min="13825" max="13825" width="31.140625" style="119" customWidth="1"/>
    <col min="13826" max="13828" width="30.140625" style="119" customWidth="1"/>
    <col min="13829" max="13829" width="21.28515625" style="119" customWidth="1"/>
    <col min="13830" max="13830" width="20.85546875" style="119" customWidth="1"/>
    <col min="13831" max="14077" width="9.140625" style="119"/>
    <col min="14078" max="14078" width="8.140625" style="119" customWidth="1"/>
    <col min="14079" max="14079" width="85.140625" style="119" customWidth="1"/>
    <col min="14080" max="14080" width="32" style="119" customWidth="1"/>
    <col min="14081" max="14081" width="31.140625" style="119" customWidth="1"/>
    <col min="14082" max="14084" width="30.140625" style="119" customWidth="1"/>
    <col min="14085" max="14085" width="21.28515625" style="119" customWidth="1"/>
    <col min="14086" max="14086" width="20.85546875" style="119" customWidth="1"/>
    <col min="14087" max="14333" width="9.140625" style="119"/>
    <col min="14334" max="14334" width="8.140625" style="119" customWidth="1"/>
    <col min="14335" max="14335" width="85.140625" style="119" customWidth="1"/>
    <col min="14336" max="14336" width="32" style="119" customWidth="1"/>
    <col min="14337" max="14337" width="31.140625" style="119" customWidth="1"/>
    <col min="14338" max="14340" width="30.140625" style="119" customWidth="1"/>
    <col min="14341" max="14341" width="21.28515625" style="119" customWidth="1"/>
    <col min="14342" max="14342" width="20.85546875" style="119" customWidth="1"/>
    <col min="14343" max="14589" width="9.140625" style="119"/>
    <col min="14590" max="14590" width="8.140625" style="119" customWidth="1"/>
    <col min="14591" max="14591" width="85.140625" style="119" customWidth="1"/>
    <col min="14592" max="14592" width="32" style="119" customWidth="1"/>
    <col min="14593" max="14593" width="31.140625" style="119" customWidth="1"/>
    <col min="14594" max="14596" width="30.140625" style="119" customWidth="1"/>
    <col min="14597" max="14597" width="21.28515625" style="119" customWidth="1"/>
    <col min="14598" max="14598" width="20.85546875" style="119" customWidth="1"/>
    <col min="14599" max="14845" width="9.140625" style="119"/>
    <col min="14846" max="14846" width="8.140625" style="119" customWidth="1"/>
    <col min="14847" max="14847" width="85.140625" style="119" customWidth="1"/>
    <col min="14848" max="14848" width="32" style="119" customWidth="1"/>
    <col min="14849" max="14849" width="31.140625" style="119" customWidth="1"/>
    <col min="14850" max="14852" width="30.140625" style="119" customWidth="1"/>
    <col min="14853" max="14853" width="21.28515625" style="119" customWidth="1"/>
    <col min="14854" max="14854" width="20.85546875" style="119" customWidth="1"/>
    <col min="14855" max="15101" width="9.140625" style="119"/>
    <col min="15102" max="15102" width="8.140625" style="119" customWidth="1"/>
    <col min="15103" max="15103" width="85.140625" style="119" customWidth="1"/>
    <col min="15104" max="15104" width="32" style="119" customWidth="1"/>
    <col min="15105" max="15105" width="31.140625" style="119" customWidth="1"/>
    <col min="15106" max="15108" width="30.140625" style="119" customWidth="1"/>
    <col min="15109" max="15109" width="21.28515625" style="119" customWidth="1"/>
    <col min="15110" max="15110" width="20.85546875" style="119" customWidth="1"/>
    <col min="15111" max="15357" width="9.140625" style="119"/>
    <col min="15358" max="15358" width="8.140625" style="119" customWidth="1"/>
    <col min="15359" max="15359" width="85.140625" style="119" customWidth="1"/>
    <col min="15360" max="15360" width="32" style="119" customWidth="1"/>
    <col min="15361" max="15361" width="31.140625" style="119" customWidth="1"/>
    <col min="15362" max="15364" width="30.140625" style="119" customWidth="1"/>
    <col min="15365" max="15365" width="21.28515625" style="119" customWidth="1"/>
    <col min="15366" max="15366" width="20.85546875" style="119" customWidth="1"/>
    <col min="15367" max="15613" width="9.140625" style="119"/>
    <col min="15614" max="15614" width="8.140625" style="119" customWidth="1"/>
    <col min="15615" max="15615" width="85.140625" style="119" customWidth="1"/>
    <col min="15616" max="15616" width="32" style="119" customWidth="1"/>
    <col min="15617" max="15617" width="31.140625" style="119" customWidth="1"/>
    <col min="15618" max="15620" width="30.140625" style="119" customWidth="1"/>
    <col min="15621" max="15621" width="21.28515625" style="119" customWidth="1"/>
    <col min="15622" max="15622" width="20.85546875" style="119" customWidth="1"/>
    <col min="15623" max="15869" width="9.140625" style="119"/>
    <col min="15870" max="15870" width="8.140625" style="119" customWidth="1"/>
    <col min="15871" max="15871" width="85.140625" style="119" customWidth="1"/>
    <col min="15872" max="15872" width="32" style="119" customWidth="1"/>
    <col min="15873" max="15873" width="31.140625" style="119" customWidth="1"/>
    <col min="15874" max="15876" width="30.140625" style="119" customWidth="1"/>
    <col min="15877" max="15877" width="21.28515625" style="119" customWidth="1"/>
    <col min="15878" max="15878" width="20.85546875" style="119" customWidth="1"/>
    <col min="15879" max="16125" width="9.140625" style="119"/>
    <col min="16126" max="16126" width="8.140625" style="119" customWidth="1"/>
    <col min="16127" max="16127" width="85.140625" style="119" customWidth="1"/>
    <col min="16128" max="16128" width="32" style="119" customWidth="1"/>
    <col min="16129" max="16129" width="31.140625" style="119" customWidth="1"/>
    <col min="16130" max="16132" width="30.140625" style="119" customWidth="1"/>
    <col min="16133" max="16133" width="21.28515625" style="119" customWidth="1"/>
    <col min="16134" max="16134" width="20.85546875" style="119" customWidth="1"/>
    <col min="16135" max="16384" width="9.140625" style="119"/>
  </cols>
  <sheetData>
    <row r="1" spans="1:8" x14ac:dyDescent="0.3">
      <c r="D1" s="232" t="s">
        <v>438</v>
      </c>
    </row>
    <row r="3" spans="1:8" ht="20.45" customHeight="1" x14ac:dyDescent="0.3">
      <c r="A3" s="1273" t="s">
        <v>645</v>
      </c>
      <c r="B3" s="1273"/>
      <c r="C3" s="1273"/>
      <c r="D3" s="1273"/>
    </row>
    <row r="4" spans="1:8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8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52"/>
      <c r="H5" s="52"/>
    </row>
    <row r="6" spans="1:8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84"/>
      <c r="H6" s="84"/>
    </row>
    <row r="7" spans="1:8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8" x14ac:dyDescent="0.3">
      <c r="B8" s="159"/>
    </row>
    <row r="9" spans="1:8" ht="36" customHeight="1" x14ac:dyDescent="0.3">
      <c r="A9" s="517" t="s">
        <v>282</v>
      </c>
      <c r="B9" s="517" t="s">
        <v>297</v>
      </c>
      <c r="C9" s="500" t="s">
        <v>376</v>
      </c>
      <c r="D9" s="518" t="s">
        <v>377</v>
      </c>
    </row>
    <row r="10" spans="1:8" x14ac:dyDescent="0.3">
      <c r="A10" s="516">
        <v>1</v>
      </c>
      <c r="B10" s="516">
        <v>2</v>
      </c>
      <c r="C10" s="516">
        <v>3</v>
      </c>
      <c r="D10" s="516">
        <v>4</v>
      </c>
    </row>
    <row r="11" spans="1:8" x14ac:dyDescent="0.3">
      <c r="A11" s="322"/>
      <c r="B11" s="332" t="s">
        <v>118</v>
      </c>
      <c r="C11" s="328"/>
      <c r="D11" s="308"/>
    </row>
    <row r="12" spans="1:8" x14ac:dyDescent="0.3">
      <c r="A12" s="336"/>
      <c r="B12" s="327"/>
      <c r="C12" s="328"/>
      <c r="D12" s="308"/>
    </row>
    <row r="13" spans="1:8" ht="21" customHeight="1" x14ac:dyDescent="0.3">
      <c r="A13" s="519"/>
      <c r="B13" s="487" t="s">
        <v>295</v>
      </c>
      <c r="C13" s="489" t="s">
        <v>305</v>
      </c>
      <c r="D13" s="506">
        <f>SUM(D11:D12)</f>
        <v>0</v>
      </c>
    </row>
    <row r="14" spans="1:8" s="122" customFormat="1" ht="15.75" x14ac:dyDescent="0.25">
      <c r="A14" s="297"/>
      <c r="B14" s="41"/>
      <c r="C14" s="41"/>
      <c r="D14" s="41"/>
      <c r="E14" s="41"/>
      <c r="F14" s="300"/>
    </row>
    <row r="15" spans="1:8" s="122" customFormat="1" ht="18.75" customHeight="1" x14ac:dyDescent="0.25">
      <c r="A15" s="696" t="s">
        <v>762</v>
      </c>
      <c r="B15" s="42"/>
      <c r="C15" s="241"/>
      <c r="D15" s="864" t="s">
        <v>1101</v>
      </c>
      <c r="E15" s="42"/>
      <c r="F15" s="296"/>
    </row>
    <row r="16" spans="1:8" s="122" customFormat="1" ht="15" x14ac:dyDescent="0.25">
      <c r="B16" s="297"/>
      <c r="C16" s="298" t="s">
        <v>131</v>
      </c>
      <c r="D16" s="298" t="s">
        <v>132</v>
      </c>
      <c r="E16" s="297"/>
      <c r="F16" s="299"/>
    </row>
    <row r="17" spans="1:6" s="122" customFormat="1" ht="15.75" x14ac:dyDescent="0.25">
      <c r="A17" s="297"/>
      <c r="B17" s="41"/>
      <c r="C17" s="41"/>
      <c r="D17" s="41"/>
      <c r="E17" s="41"/>
      <c r="F17" s="300"/>
    </row>
    <row r="18" spans="1:6" s="122" customFormat="1" x14ac:dyDescent="0.25">
      <c r="A18" s="48" t="s">
        <v>133</v>
      </c>
      <c r="B18" s="42"/>
      <c r="C18" s="241"/>
      <c r="D18" s="869" t="s">
        <v>1104</v>
      </c>
      <c r="E18" s="42"/>
      <c r="F18" s="296"/>
    </row>
    <row r="19" spans="1:6" s="122" customFormat="1" ht="15" x14ac:dyDescent="0.25">
      <c r="B19" s="297"/>
      <c r="C19" s="298" t="s">
        <v>131</v>
      </c>
      <c r="D19" s="298" t="s">
        <v>132</v>
      </c>
      <c r="E19" s="297"/>
      <c r="F19" s="299"/>
    </row>
    <row r="20" spans="1:6" x14ac:dyDescent="0.3">
      <c r="A20" s="297"/>
    </row>
    <row r="21" spans="1:6" s="163" customFormat="1" ht="27" x14ac:dyDescent="0.35">
      <c r="A21" s="119"/>
    </row>
    <row r="22" spans="1:6" ht="27" x14ac:dyDescent="0.35">
      <c r="A22" s="163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H22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8.140625" style="119" customWidth="1"/>
    <col min="2" max="2" width="85.140625" style="119" customWidth="1"/>
    <col min="3" max="3" width="32" style="119" customWidth="1"/>
    <col min="4" max="4" width="31.140625" style="119" customWidth="1"/>
    <col min="5" max="5" width="21.28515625" style="119" customWidth="1"/>
    <col min="6" max="6" width="20.85546875" style="119" customWidth="1"/>
    <col min="7" max="253" width="9.140625" style="119"/>
    <col min="254" max="254" width="8.140625" style="119" customWidth="1"/>
    <col min="255" max="255" width="85.140625" style="119" customWidth="1"/>
    <col min="256" max="256" width="32" style="119" customWidth="1"/>
    <col min="257" max="257" width="31.140625" style="119" customWidth="1"/>
    <col min="258" max="260" width="30.140625" style="119" customWidth="1"/>
    <col min="261" max="261" width="21.28515625" style="119" customWidth="1"/>
    <col min="262" max="262" width="20.85546875" style="119" customWidth="1"/>
    <col min="263" max="509" width="9.140625" style="119"/>
    <col min="510" max="510" width="8.140625" style="119" customWidth="1"/>
    <col min="511" max="511" width="85.140625" style="119" customWidth="1"/>
    <col min="512" max="512" width="32" style="119" customWidth="1"/>
    <col min="513" max="513" width="31.140625" style="119" customWidth="1"/>
    <col min="514" max="516" width="30.140625" style="119" customWidth="1"/>
    <col min="517" max="517" width="21.28515625" style="119" customWidth="1"/>
    <col min="518" max="518" width="20.85546875" style="119" customWidth="1"/>
    <col min="519" max="765" width="9.140625" style="119"/>
    <col min="766" max="766" width="8.140625" style="119" customWidth="1"/>
    <col min="767" max="767" width="85.140625" style="119" customWidth="1"/>
    <col min="768" max="768" width="32" style="119" customWidth="1"/>
    <col min="769" max="769" width="31.140625" style="119" customWidth="1"/>
    <col min="770" max="772" width="30.140625" style="119" customWidth="1"/>
    <col min="773" max="773" width="21.28515625" style="119" customWidth="1"/>
    <col min="774" max="774" width="20.85546875" style="119" customWidth="1"/>
    <col min="775" max="1021" width="9.140625" style="119"/>
    <col min="1022" max="1022" width="8.140625" style="119" customWidth="1"/>
    <col min="1023" max="1023" width="85.140625" style="119" customWidth="1"/>
    <col min="1024" max="1024" width="32" style="119" customWidth="1"/>
    <col min="1025" max="1025" width="31.140625" style="119" customWidth="1"/>
    <col min="1026" max="1028" width="30.140625" style="119" customWidth="1"/>
    <col min="1029" max="1029" width="21.28515625" style="119" customWidth="1"/>
    <col min="1030" max="1030" width="20.85546875" style="119" customWidth="1"/>
    <col min="1031" max="1277" width="9.140625" style="119"/>
    <col min="1278" max="1278" width="8.140625" style="119" customWidth="1"/>
    <col min="1279" max="1279" width="85.140625" style="119" customWidth="1"/>
    <col min="1280" max="1280" width="32" style="119" customWidth="1"/>
    <col min="1281" max="1281" width="31.140625" style="119" customWidth="1"/>
    <col min="1282" max="1284" width="30.140625" style="119" customWidth="1"/>
    <col min="1285" max="1285" width="21.28515625" style="119" customWidth="1"/>
    <col min="1286" max="1286" width="20.85546875" style="119" customWidth="1"/>
    <col min="1287" max="1533" width="9.140625" style="119"/>
    <col min="1534" max="1534" width="8.140625" style="119" customWidth="1"/>
    <col min="1535" max="1535" width="85.140625" style="119" customWidth="1"/>
    <col min="1536" max="1536" width="32" style="119" customWidth="1"/>
    <col min="1537" max="1537" width="31.140625" style="119" customWidth="1"/>
    <col min="1538" max="1540" width="30.140625" style="119" customWidth="1"/>
    <col min="1541" max="1541" width="21.28515625" style="119" customWidth="1"/>
    <col min="1542" max="1542" width="20.85546875" style="119" customWidth="1"/>
    <col min="1543" max="1789" width="9.140625" style="119"/>
    <col min="1790" max="1790" width="8.140625" style="119" customWidth="1"/>
    <col min="1791" max="1791" width="85.140625" style="119" customWidth="1"/>
    <col min="1792" max="1792" width="32" style="119" customWidth="1"/>
    <col min="1793" max="1793" width="31.140625" style="119" customWidth="1"/>
    <col min="1794" max="1796" width="30.140625" style="119" customWidth="1"/>
    <col min="1797" max="1797" width="21.28515625" style="119" customWidth="1"/>
    <col min="1798" max="1798" width="20.85546875" style="119" customWidth="1"/>
    <col min="1799" max="2045" width="9.140625" style="119"/>
    <col min="2046" max="2046" width="8.140625" style="119" customWidth="1"/>
    <col min="2047" max="2047" width="85.140625" style="119" customWidth="1"/>
    <col min="2048" max="2048" width="32" style="119" customWidth="1"/>
    <col min="2049" max="2049" width="31.140625" style="119" customWidth="1"/>
    <col min="2050" max="2052" width="30.140625" style="119" customWidth="1"/>
    <col min="2053" max="2053" width="21.28515625" style="119" customWidth="1"/>
    <col min="2054" max="2054" width="20.85546875" style="119" customWidth="1"/>
    <col min="2055" max="2301" width="9.140625" style="119"/>
    <col min="2302" max="2302" width="8.140625" style="119" customWidth="1"/>
    <col min="2303" max="2303" width="85.140625" style="119" customWidth="1"/>
    <col min="2304" max="2304" width="32" style="119" customWidth="1"/>
    <col min="2305" max="2305" width="31.140625" style="119" customWidth="1"/>
    <col min="2306" max="2308" width="30.140625" style="119" customWidth="1"/>
    <col min="2309" max="2309" width="21.28515625" style="119" customWidth="1"/>
    <col min="2310" max="2310" width="20.85546875" style="119" customWidth="1"/>
    <col min="2311" max="2557" width="9.140625" style="119"/>
    <col min="2558" max="2558" width="8.140625" style="119" customWidth="1"/>
    <col min="2559" max="2559" width="85.140625" style="119" customWidth="1"/>
    <col min="2560" max="2560" width="32" style="119" customWidth="1"/>
    <col min="2561" max="2561" width="31.140625" style="119" customWidth="1"/>
    <col min="2562" max="2564" width="30.140625" style="119" customWidth="1"/>
    <col min="2565" max="2565" width="21.28515625" style="119" customWidth="1"/>
    <col min="2566" max="2566" width="20.85546875" style="119" customWidth="1"/>
    <col min="2567" max="2813" width="9.140625" style="119"/>
    <col min="2814" max="2814" width="8.140625" style="119" customWidth="1"/>
    <col min="2815" max="2815" width="85.140625" style="119" customWidth="1"/>
    <col min="2816" max="2816" width="32" style="119" customWidth="1"/>
    <col min="2817" max="2817" width="31.140625" style="119" customWidth="1"/>
    <col min="2818" max="2820" width="30.140625" style="119" customWidth="1"/>
    <col min="2821" max="2821" width="21.28515625" style="119" customWidth="1"/>
    <col min="2822" max="2822" width="20.85546875" style="119" customWidth="1"/>
    <col min="2823" max="3069" width="9.140625" style="119"/>
    <col min="3070" max="3070" width="8.140625" style="119" customWidth="1"/>
    <col min="3071" max="3071" width="85.140625" style="119" customWidth="1"/>
    <col min="3072" max="3072" width="32" style="119" customWidth="1"/>
    <col min="3073" max="3073" width="31.140625" style="119" customWidth="1"/>
    <col min="3074" max="3076" width="30.140625" style="119" customWidth="1"/>
    <col min="3077" max="3077" width="21.28515625" style="119" customWidth="1"/>
    <col min="3078" max="3078" width="20.85546875" style="119" customWidth="1"/>
    <col min="3079" max="3325" width="9.140625" style="119"/>
    <col min="3326" max="3326" width="8.140625" style="119" customWidth="1"/>
    <col min="3327" max="3327" width="85.140625" style="119" customWidth="1"/>
    <col min="3328" max="3328" width="32" style="119" customWidth="1"/>
    <col min="3329" max="3329" width="31.140625" style="119" customWidth="1"/>
    <col min="3330" max="3332" width="30.140625" style="119" customWidth="1"/>
    <col min="3333" max="3333" width="21.28515625" style="119" customWidth="1"/>
    <col min="3334" max="3334" width="20.85546875" style="119" customWidth="1"/>
    <col min="3335" max="3581" width="9.140625" style="119"/>
    <col min="3582" max="3582" width="8.140625" style="119" customWidth="1"/>
    <col min="3583" max="3583" width="85.140625" style="119" customWidth="1"/>
    <col min="3584" max="3584" width="32" style="119" customWidth="1"/>
    <col min="3585" max="3585" width="31.140625" style="119" customWidth="1"/>
    <col min="3586" max="3588" width="30.140625" style="119" customWidth="1"/>
    <col min="3589" max="3589" width="21.28515625" style="119" customWidth="1"/>
    <col min="3590" max="3590" width="20.85546875" style="119" customWidth="1"/>
    <col min="3591" max="3837" width="9.140625" style="119"/>
    <col min="3838" max="3838" width="8.140625" style="119" customWidth="1"/>
    <col min="3839" max="3839" width="85.140625" style="119" customWidth="1"/>
    <col min="3840" max="3840" width="32" style="119" customWidth="1"/>
    <col min="3841" max="3841" width="31.140625" style="119" customWidth="1"/>
    <col min="3842" max="3844" width="30.140625" style="119" customWidth="1"/>
    <col min="3845" max="3845" width="21.28515625" style="119" customWidth="1"/>
    <col min="3846" max="3846" width="20.85546875" style="119" customWidth="1"/>
    <col min="3847" max="4093" width="9.140625" style="119"/>
    <col min="4094" max="4094" width="8.140625" style="119" customWidth="1"/>
    <col min="4095" max="4095" width="85.140625" style="119" customWidth="1"/>
    <col min="4096" max="4096" width="32" style="119" customWidth="1"/>
    <col min="4097" max="4097" width="31.140625" style="119" customWidth="1"/>
    <col min="4098" max="4100" width="30.140625" style="119" customWidth="1"/>
    <col min="4101" max="4101" width="21.28515625" style="119" customWidth="1"/>
    <col min="4102" max="4102" width="20.85546875" style="119" customWidth="1"/>
    <col min="4103" max="4349" width="9.140625" style="119"/>
    <col min="4350" max="4350" width="8.140625" style="119" customWidth="1"/>
    <col min="4351" max="4351" width="85.140625" style="119" customWidth="1"/>
    <col min="4352" max="4352" width="32" style="119" customWidth="1"/>
    <col min="4353" max="4353" width="31.140625" style="119" customWidth="1"/>
    <col min="4354" max="4356" width="30.140625" style="119" customWidth="1"/>
    <col min="4357" max="4357" width="21.28515625" style="119" customWidth="1"/>
    <col min="4358" max="4358" width="20.85546875" style="119" customWidth="1"/>
    <col min="4359" max="4605" width="9.140625" style="119"/>
    <col min="4606" max="4606" width="8.140625" style="119" customWidth="1"/>
    <col min="4607" max="4607" width="85.140625" style="119" customWidth="1"/>
    <col min="4608" max="4608" width="32" style="119" customWidth="1"/>
    <col min="4609" max="4609" width="31.140625" style="119" customWidth="1"/>
    <col min="4610" max="4612" width="30.140625" style="119" customWidth="1"/>
    <col min="4613" max="4613" width="21.28515625" style="119" customWidth="1"/>
    <col min="4614" max="4614" width="20.85546875" style="119" customWidth="1"/>
    <col min="4615" max="4861" width="9.140625" style="119"/>
    <col min="4862" max="4862" width="8.140625" style="119" customWidth="1"/>
    <col min="4863" max="4863" width="85.140625" style="119" customWidth="1"/>
    <col min="4864" max="4864" width="32" style="119" customWidth="1"/>
    <col min="4865" max="4865" width="31.140625" style="119" customWidth="1"/>
    <col min="4866" max="4868" width="30.140625" style="119" customWidth="1"/>
    <col min="4869" max="4869" width="21.28515625" style="119" customWidth="1"/>
    <col min="4870" max="4870" width="20.85546875" style="119" customWidth="1"/>
    <col min="4871" max="5117" width="9.140625" style="119"/>
    <col min="5118" max="5118" width="8.140625" style="119" customWidth="1"/>
    <col min="5119" max="5119" width="85.140625" style="119" customWidth="1"/>
    <col min="5120" max="5120" width="32" style="119" customWidth="1"/>
    <col min="5121" max="5121" width="31.140625" style="119" customWidth="1"/>
    <col min="5122" max="5124" width="30.140625" style="119" customWidth="1"/>
    <col min="5125" max="5125" width="21.28515625" style="119" customWidth="1"/>
    <col min="5126" max="5126" width="20.85546875" style="119" customWidth="1"/>
    <col min="5127" max="5373" width="9.140625" style="119"/>
    <col min="5374" max="5374" width="8.140625" style="119" customWidth="1"/>
    <col min="5375" max="5375" width="85.140625" style="119" customWidth="1"/>
    <col min="5376" max="5376" width="32" style="119" customWidth="1"/>
    <col min="5377" max="5377" width="31.140625" style="119" customWidth="1"/>
    <col min="5378" max="5380" width="30.140625" style="119" customWidth="1"/>
    <col min="5381" max="5381" width="21.28515625" style="119" customWidth="1"/>
    <col min="5382" max="5382" width="20.85546875" style="119" customWidth="1"/>
    <col min="5383" max="5629" width="9.140625" style="119"/>
    <col min="5630" max="5630" width="8.140625" style="119" customWidth="1"/>
    <col min="5631" max="5631" width="85.140625" style="119" customWidth="1"/>
    <col min="5632" max="5632" width="32" style="119" customWidth="1"/>
    <col min="5633" max="5633" width="31.140625" style="119" customWidth="1"/>
    <col min="5634" max="5636" width="30.140625" style="119" customWidth="1"/>
    <col min="5637" max="5637" width="21.28515625" style="119" customWidth="1"/>
    <col min="5638" max="5638" width="20.85546875" style="119" customWidth="1"/>
    <col min="5639" max="5885" width="9.140625" style="119"/>
    <col min="5886" max="5886" width="8.140625" style="119" customWidth="1"/>
    <col min="5887" max="5887" width="85.140625" style="119" customWidth="1"/>
    <col min="5888" max="5888" width="32" style="119" customWidth="1"/>
    <col min="5889" max="5889" width="31.140625" style="119" customWidth="1"/>
    <col min="5890" max="5892" width="30.140625" style="119" customWidth="1"/>
    <col min="5893" max="5893" width="21.28515625" style="119" customWidth="1"/>
    <col min="5894" max="5894" width="20.85546875" style="119" customWidth="1"/>
    <col min="5895" max="6141" width="9.140625" style="119"/>
    <col min="6142" max="6142" width="8.140625" style="119" customWidth="1"/>
    <col min="6143" max="6143" width="85.140625" style="119" customWidth="1"/>
    <col min="6144" max="6144" width="32" style="119" customWidth="1"/>
    <col min="6145" max="6145" width="31.140625" style="119" customWidth="1"/>
    <col min="6146" max="6148" width="30.140625" style="119" customWidth="1"/>
    <col min="6149" max="6149" width="21.28515625" style="119" customWidth="1"/>
    <col min="6150" max="6150" width="20.85546875" style="119" customWidth="1"/>
    <col min="6151" max="6397" width="9.140625" style="119"/>
    <col min="6398" max="6398" width="8.140625" style="119" customWidth="1"/>
    <col min="6399" max="6399" width="85.140625" style="119" customWidth="1"/>
    <col min="6400" max="6400" width="32" style="119" customWidth="1"/>
    <col min="6401" max="6401" width="31.140625" style="119" customWidth="1"/>
    <col min="6402" max="6404" width="30.140625" style="119" customWidth="1"/>
    <col min="6405" max="6405" width="21.28515625" style="119" customWidth="1"/>
    <col min="6406" max="6406" width="20.85546875" style="119" customWidth="1"/>
    <col min="6407" max="6653" width="9.140625" style="119"/>
    <col min="6654" max="6654" width="8.140625" style="119" customWidth="1"/>
    <col min="6655" max="6655" width="85.140625" style="119" customWidth="1"/>
    <col min="6656" max="6656" width="32" style="119" customWidth="1"/>
    <col min="6657" max="6657" width="31.140625" style="119" customWidth="1"/>
    <col min="6658" max="6660" width="30.140625" style="119" customWidth="1"/>
    <col min="6661" max="6661" width="21.28515625" style="119" customWidth="1"/>
    <col min="6662" max="6662" width="20.85546875" style="119" customWidth="1"/>
    <col min="6663" max="6909" width="9.140625" style="119"/>
    <col min="6910" max="6910" width="8.140625" style="119" customWidth="1"/>
    <col min="6911" max="6911" width="85.140625" style="119" customWidth="1"/>
    <col min="6912" max="6912" width="32" style="119" customWidth="1"/>
    <col min="6913" max="6913" width="31.140625" style="119" customWidth="1"/>
    <col min="6914" max="6916" width="30.140625" style="119" customWidth="1"/>
    <col min="6917" max="6917" width="21.28515625" style="119" customWidth="1"/>
    <col min="6918" max="6918" width="20.85546875" style="119" customWidth="1"/>
    <col min="6919" max="7165" width="9.140625" style="119"/>
    <col min="7166" max="7166" width="8.140625" style="119" customWidth="1"/>
    <col min="7167" max="7167" width="85.140625" style="119" customWidth="1"/>
    <col min="7168" max="7168" width="32" style="119" customWidth="1"/>
    <col min="7169" max="7169" width="31.140625" style="119" customWidth="1"/>
    <col min="7170" max="7172" width="30.140625" style="119" customWidth="1"/>
    <col min="7173" max="7173" width="21.28515625" style="119" customWidth="1"/>
    <col min="7174" max="7174" width="20.85546875" style="119" customWidth="1"/>
    <col min="7175" max="7421" width="9.140625" style="119"/>
    <col min="7422" max="7422" width="8.140625" style="119" customWidth="1"/>
    <col min="7423" max="7423" width="85.140625" style="119" customWidth="1"/>
    <col min="7424" max="7424" width="32" style="119" customWidth="1"/>
    <col min="7425" max="7425" width="31.140625" style="119" customWidth="1"/>
    <col min="7426" max="7428" width="30.140625" style="119" customWidth="1"/>
    <col min="7429" max="7429" width="21.28515625" style="119" customWidth="1"/>
    <col min="7430" max="7430" width="20.85546875" style="119" customWidth="1"/>
    <col min="7431" max="7677" width="9.140625" style="119"/>
    <col min="7678" max="7678" width="8.140625" style="119" customWidth="1"/>
    <col min="7679" max="7679" width="85.140625" style="119" customWidth="1"/>
    <col min="7680" max="7680" width="32" style="119" customWidth="1"/>
    <col min="7681" max="7681" width="31.140625" style="119" customWidth="1"/>
    <col min="7682" max="7684" width="30.140625" style="119" customWidth="1"/>
    <col min="7685" max="7685" width="21.28515625" style="119" customWidth="1"/>
    <col min="7686" max="7686" width="20.85546875" style="119" customWidth="1"/>
    <col min="7687" max="7933" width="9.140625" style="119"/>
    <col min="7934" max="7934" width="8.140625" style="119" customWidth="1"/>
    <col min="7935" max="7935" width="85.140625" style="119" customWidth="1"/>
    <col min="7936" max="7936" width="32" style="119" customWidth="1"/>
    <col min="7937" max="7937" width="31.140625" style="119" customWidth="1"/>
    <col min="7938" max="7940" width="30.140625" style="119" customWidth="1"/>
    <col min="7941" max="7941" width="21.28515625" style="119" customWidth="1"/>
    <col min="7942" max="7942" width="20.85546875" style="119" customWidth="1"/>
    <col min="7943" max="8189" width="9.140625" style="119"/>
    <col min="8190" max="8190" width="8.140625" style="119" customWidth="1"/>
    <col min="8191" max="8191" width="85.140625" style="119" customWidth="1"/>
    <col min="8192" max="8192" width="32" style="119" customWidth="1"/>
    <col min="8193" max="8193" width="31.140625" style="119" customWidth="1"/>
    <col min="8194" max="8196" width="30.140625" style="119" customWidth="1"/>
    <col min="8197" max="8197" width="21.28515625" style="119" customWidth="1"/>
    <col min="8198" max="8198" width="20.85546875" style="119" customWidth="1"/>
    <col min="8199" max="8445" width="9.140625" style="119"/>
    <col min="8446" max="8446" width="8.140625" style="119" customWidth="1"/>
    <col min="8447" max="8447" width="85.140625" style="119" customWidth="1"/>
    <col min="8448" max="8448" width="32" style="119" customWidth="1"/>
    <col min="8449" max="8449" width="31.140625" style="119" customWidth="1"/>
    <col min="8450" max="8452" width="30.140625" style="119" customWidth="1"/>
    <col min="8453" max="8453" width="21.28515625" style="119" customWidth="1"/>
    <col min="8454" max="8454" width="20.85546875" style="119" customWidth="1"/>
    <col min="8455" max="8701" width="9.140625" style="119"/>
    <col min="8702" max="8702" width="8.140625" style="119" customWidth="1"/>
    <col min="8703" max="8703" width="85.140625" style="119" customWidth="1"/>
    <col min="8704" max="8704" width="32" style="119" customWidth="1"/>
    <col min="8705" max="8705" width="31.140625" style="119" customWidth="1"/>
    <col min="8706" max="8708" width="30.140625" style="119" customWidth="1"/>
    <col min="8709" max="8709" width="21.28515625" style="119" customWidth="1"/>
    <col min="8710" max="8710" width="20.85546875" style="119" customWidth="1"/>
    <col min="8711" max="8957" width="9.140625" style="119"/>
    <col min="8958" max="8958" width="8.140625" style="119" customWidth="1"/>
    <col min="8959" max="8959" width="85.140625" style="119" customWidth="1"/>
    <col min="8960" max="8960" width="32" style="119" customWidth="1"/>
    <col min="8961" max="8961" width="31.140625" style="119" customWidth="1"/>
    <col min="8962" max="8964" width="30.140625" style="119" customWidth="1"/>
    <col min="8965" max="8965" width="21.28515625" style="119" customWidth="1"/>
    <col min="8966" max="8966" width="20.85546875" style="119" customWidth="1"/>
    <col min="8967" max="9213" width="9.140625" style="119"/>
    <col min="9214" max="9214" width="8.140625" style="119" customWidth="1"/>
    <col min="9215" max="9215" width="85.140625" style="119" customWidth="1"/>
    <col min="9216" max="9216" width="32" style="119" customWidth="1"/>
    <col min="9217" max="9217" width="31.140625" style="119" customWidth="1"/>
    <col min="9218" max="9220" width="30.140625" style="119" customWidth="1"/>
    <col min="9221" max="9221" width="21.28515625" style="119" customWidth="1"/>
    <col min="9222" max="9222" width="20.85546875" style="119" customWidth="1"/>
    <col min="9223" max="9469" width="9.140625" style="119"/>
    <col min="9470" max="9470" width="8.140625" style="119" customWidth="1"/>
    <col min="9471" max="9471" width="85.140625" style="119" customWidth="1"/>
    <col min="9472" max="9472" width="32" style="119" customWidth="1"/>
    <col min="9473" max="9473" width="31.140625" style="119" customWidth="1"/>
    <col min="9474" max="9476" width="30.140625" style="119" customWidth="1"/>
    <col min="9477" max="9477" width="21.28515625" style="119" customWidth="1"/>
    <col min="9478" max="9478" width="20.85546875" style="119" customWidth="1"/>
    <col min="9479" max="9725" width="9.140625" style="119"/>
    <col min="9726" max="9726" width="8.140625" style="119" customWidth="1"/>
    <col min="9727" max="9727" width="85.140625" style="119" customWidth="1"/>
    <col min="9728" max="9728" width="32" style="119" customWidth="1"/>
    <col min="9729" max="9729" width="31.140625" style="119" customWidth="1"/>
    <col min="9730" max="9732" width="30.140625" style="119" customWidth="1"/>
    <col min="9733" max="9733" width="21.28515625" style="119" customWidth="1"/>
    <col min="9734" max="9734" width="20.85546875" style="119" customWidth="1"/>
    <col min="9735" max="9981" width="9.140625" style="119"/>
    <col min="9982" max="9982" width="8.140625" style="119" customWidth="1"/>
    <col min="9983" max="9983" width="85.140625" style="119" customWidth="1"/>
    <col min="9984" max="9984" width="32" style="119" customWidth="1"/>
    <col min="9985" max="9985" width="31.140625" style="119" customWidth="1"/>
    <col min="9986" max="9988" width="30.140625" style="119" customWidth="1"/>
    <col min="9989" max="9989" width="21.28515625" style="119" customWidth="1"/>
    <col min="9990" max="9990" width="20.85546875" style="119" customWidth="1"/>
    <col min="9991" max="10237" width="9.140625" style="119"/>
    <col min="10238" max="10238" width="8.140625" style="119" customWidth="1"/>
    <col min="10239" max="10239" width="85.140625" style="119" customWidth="1"/>
    <col min="10240" max="10240" width="32" style="119" customWidth="1"/>
    <col min="10241" max="10241" width="31.140625" style="119" customWidth="1"/>
    <col min="10242" max="10244" width="30.140625" style="119" customWidth="1"/>
    <col min="10245" max="10245" width="21.28515625" style="119" customWidth="1"/>
    <col min="10246" max="10246" width="20.85546875" style="119" customWidth="1"/>
    <col min="10247" max="10493" width="9.140625" style="119"/>
    <col min="10494" max="10494" width="8.140625" style="119" customWidth="1"/>
    <col min="10495" max="10495" width="85.140625" style="119" customWidth="1"/>
    <col min="10496" max="10496" width="32" style="119" customWidth="1"/>
    <col min="10497" max="10497" width="31.140625" style="119" customWidth="1"/>
    <col min="10498" max="10500" width="30.140625" style="119" customWidth="1"/>
    <col min="10501" max="10501" width="21.28515625" style="119" customWidth="1"/>
    <col min="10502" max="10502" width="20.85546875" style="119" customWidth="1"/>
    <col min="10503" max="10749" width="9.140625" style="119"/>
    <col min="10750" max="10750" width="8.140625" style="119" customWidth="1"/>
    <col min="10751" max="10751" width="85.140625" style="119" customWidth="1"/>
    <col min="10752" max="10752" width="32" style="119" customWidth="1"/>
    <col min="10753" max="10753" width="31.140625" style="119" customWidth="1"/>
    <col min="10754" max="10756" width="30.140625" style="119" customWidth="1"/>
    <col min="10757" max="10757" width="21.28515625" style="119" customWidth="1"/>
    <col min="10758" max="10758" width="20.85546875" style="119" customWidth="1"/>
    <col min="10759" max="11005" width="9.140625" style="119"/>
    <col min="11006" max="11006" width="8.140625" style="119" customWidth="1"/>
    <col min="11007" max="11007" width="85.140625" style="119" customWidth="1"/>
    <col min="11008" max="11008" width="32" style="119" customWidth="1"/>
    <col min="11009" max="11009" width="31.140625" style="119" customWidth="1"/>
    <col min="11010" max="11012" width="30.140625" style="119" customWidth="1"/>
    <col min="11013" max="11013" width="21.28515625" style="119" customWidth="1"/>
    <col min="11014" max="11014" width="20.85546875" style="119" customWidth="1"/>
    <col min="11015" max="11261" width="9.140625" style="119"/>
    <col min="11262" max="11262" width="8.140625" style="119" customWidth="1"/>
    <col min="11263" max="11263" width="85.140625" style="119" customWidth="1"/>
    <col min="11264" max="11264" width="32" style="119" customWidth="1"/>
    <col min="11265" max="11265" width="31.140625" style="119" customWidth="1"/>
    <col min="11266" max="11268" width="30.140625" style="119" customWidth="1"/>
    <col min="11269" max="11269" width="21.28515625" style="119" customWidth="1"/>
    <col min="11270" max="11270" width="20.85546875" style="119" customWidth="1"/>
    <col min="11271" max="11517" width="9.140625" style="119"/>
    <col min="11518" max="11518" width="8.140625" style="119" customWidth="1"/>
    <col min="11519" max="11519" width="85.140625" style="119" customWidth="1"/>
    <col min="11520" max="11520" width="32" style="119" customWidth="1"/>
    <col min="11521" max="11521" width="31.140625" style="119" customWidth="1"/>
    <col min="11522" max="11524" width="30.140625" style="119" customWidth="1"/>
    <col min="11525" max="11525" width="21.28515625" style="119" customWidth="1"/>
    <col min="11526" max="11526" width="20.85546875" style="119" customWidth="1"/>
    <col min="11527" max="11773" width="9.140625" style="119"/>
    <col min="11774" max="11774" width="8.140625" style="119" customWidth="1"/>
    <col min="11775" max="11775" width="85.140625" style="119" customWidth="1"/>
    <col min="11776" max="11776" width="32" style="119" customWidth="1"/>
    <col min="11777" max="11777" width="31.140625" style="119" customWidth="1"/>
    <col min="11778" max="11780" width="30.140625" style="119" customWidth="1"/>
    <col min="11781" max="11781" width="21.28515625" style="119" customWidth="1"/>
    <col min="11782" max="11782" width="20.85546875" style="119" customWidth="1"/>
    <col min="11783" max="12029" width="9.140625" style="119"/>
    <col min="12030" max="12030" width="8.140625" style="119" customWidth="1"/>
    <col min="12031" max="12031" width="85.140625" style="119" customWidth="1"/>
    <col min="12032" max="12032" width="32" style="119" customWidth="1"/>
    <col min="12033" max="12033" width="31.140625" style="119" customWidth="1"/>
    <col min="12034" max="12036" width="30.140625" style="119" customWidth="1"/>
    <col min="12037" max="12037" width="21.28515625" style="119" customWidth="1"/>
    <col min="12038" max="12038" width="20.85546875" style="119" customWidth="1"/>
    <col min="12039" max="12285" width="9.140625" style="119"/>
    <col min="12286" max="12286" width="8.140625" style="119" customWidth="1"/>
    <col min="12287" max="12287" width="85.140625" style="119" customWidth="1"/>
    <col min="12288" max="12288" width="32" style="119" customWidth="1"/>
    <col min="12289" max="12289" width="31.140625" style="119" customWidth="1"/>
    <col min="12290" max="12292" width="30.140625" style="119" customWidth="1"/>
    <col min="12293" max="12293" width="21.28515625" style="119" customWidth="1"/>
    <col min="12294" max="12294" width="20.85546875" style="119" customWidth="1"/>
    <col min="12295" max="12541" width="9.140625" style="119"/>
    <col min="12542" max="12542" width="8.140625" style="119" customWidth="1"/>
    <col min="12543" max="12543" width="85.140625" style="119" customWidth="1"/>
    <col min="12544" max="12544" width="32" style="119" customWidth="1"/>
    <col min="12545" max="12545" width="31.140625" style="119" customWidth="1"/>
    <col min="12546" max="12548" width="30.140625" style="119" customWidth="1"/>
    <col min="12549" max="12549" width="21.28515625" style="119" customWidth="1"/>
    <col min="12550" max="12550" width="20.85546875" style="119" customWidth="1"/>
    <col min="12551" max="12797" width="9.140625" style="119"/>
    <col min="12798" max="12798" width="8.140625" style="119" customWidth="1"/>
    <col min="12799" max="12799" width="85.140625" style="119" customWidth="1"/>
    <col min="12800" max="12800" width="32" style="119" customWidth="1"/>
    <col min="12801" max="12801" width="31.140625" style="119" customWidth="1"/>
    <col min="12802" max="12804" width="30.140625" style="119" customWidth="1"/>
    <col min="12805" max="12805" width="21.28515625" style="119" customWidth="1"/>
    <col min="12806" max="12806" width="20.85546875" style="119" customWidth="1"/>
    <col min="12807" max="13053" width="9.140625" style="119"/>
    <col min="13054" max="13054" width="8.140625" style="119" customWidth="1"/>
    <col min="13055" max="13055" width="85.140625" style="119" customWidth="1"/>
    <col min="13056" max="13056" width="32" style="119" customWidth="1"/>
    <col min="13057" max="13057" width="31.140625" style="119" customWidth="1"/>
    <col min="13058" max="13060" width="30.140625" style="119" customWidth="1"/>
    <col min="13061" max="13061" width="21.28515625" style="119" customWidth="1"/>
    <col min="13062" max="13062" width="20.85546875" style="119" customWidth="1"/>
    <col min="13063" max="13309" width="9.140625" style="119"/>
    <col min="13310" max="13310" width="8.140625" style="119" customWidth="1"/>
    <col min="13311" max="13311" width="85.140625" style="119" customWidth="1"/>
    <col min="13312" max="13312" width="32" style="119" customWidth="1"/>
    <col min="13313" max="13313" width="31.140625" style="119" customWidth="1"/>
    <col min="13314" max="13316" width="30.140625" style="119" customWidth="1"/>
    <col min="13317" max="13317" width="21.28515625" style="119" customWidth="1"/>
    <col min="13318" max="13318" width="20.85546875" style="119" customWidth="1"/>
    <col min="13319" max="13565" width="9.140625" style="119"/>
    <col min="13566" max="13566" width="8.140625" style="119" customWidth="1"/>
    <col min="13567" max="13567" width="85.140625" style="119" customWidth="1"/>
    <col min="13568" max="13568" width="32" style="119" customWidth="1"/>
    <col min="13569" max="13569" width="31.140625" style="119" customWidth="1"/>
    <col min="13570" max="13572" width="30.140625" style="119" customWidth="1"/>
    <col min="13573" max="13573" width="21.28515625" style="119" customWidth="1"/>
    <col min="13574" max="13574" width="20.85546875" style="119" customWidth="1"/>
    <col min="13575" max="13821" width="9.140625" style="119"/>
    <col min="13822" max="13822" width="8.140625" style="119" customWidth="1"/>
    <col min="13823" max="13823" width="85.140625" style="119" customWidth="1"/>
    <col min="13824" max="13824" width="32" style="119" customWidth="1"/>
    <col min="13825" max="13825" width="31.140625" style="119" customWidth="1"/>
    <col min="13826" max="13828" width="30.140625" style="119" customWidth="1"/>
    <col min="13829" max="13829" width="21.28515625" style="119" customWidth="1"/>
    <col min="13830" max="13830" width="20.85546875" style="119" customWidth="1"/>
    <col min="13831" max="14077" width="9.140625" style="119"/>
    <col min="14078" max="14078" width="8.140625" style="119" customWidth="1"/>
    <col min="14079" max="14079" width="85.140625" style="119" customWidth="1"/>
    <col min="14080" max="14080" width="32" style="119" customWidth="1"/>
    <col min="14081" max="14081" width="31.140625" style="119" customWidth="1"/>
    <col min="14082" max="14084" width="30.140625" style="119" customWidth="1"/>
    <col min="14085" max="14085" width="21.28515625" style="119" customWidth="1"/>
    <col min="14086" max="14086" width="20.85546875" style="119" customWidth="1"/>
    <col min="14087" max="14333" width="9.140625" style="119"/>
    <col min="14334" max="14334" width="8.140625" style="119" customWidth="1"/>
    <col min="14335" max="14335" width="85.140625" style="119" customWidth="1"/>
    <col min="14336" max="14336" width="32" style="119" customWidth="1"/>
    <col min="14337" max="14337" width="31.140625" style="119" customWidth="1"/>
    <col min="14338" max="14340" width="30.140625" style="119" customWidth="1"/>
    <col min="14341" max="14341" width="21.28515625" style="119" customWidth="1"/>
    <col min="14342" max="14342" width="20.85546875" style="119" customWidth="1"/>
    <col min="14343" max="14589" width="9.140625" style="119"/>
    <col min="14590" max="14590" width="8.140625" style="119" customWidth="1"/>
    <col min="14591" max="14591" width="85.140625" style="119" customWidth="1"/>
    <col min="14592" max="14592" width="32" style="119" customWidth="1"/>
    <col min="14593" max="14593" width="31.140625" style="119" customWidth="1"/>
    <col min="14594" max="14596" width="30.140625" style="119" customWidth="1"/>
    <col min="14597" max="14597" width="21.28515625" style="119" customWidth="1"/>
    <col min="14598" max="14598" width="20.85546875" style="119" customWidth="1"/>
    <col min="14599" max="14845" width="9.140625" style="119"/>
    <col min="14846" max="14846" width="8.140625" style="119" customWidth="1"/>
    <col min="14847" max="14847" width="85.140625" style="119" customWidth="1"/>
    <col min="14848" max="14848" width="32" style="119" customWidth="1"/>
    <col min="14849" max="14849" width="31.140625" style="119" customWidth="1"/>
    <col min="14850" max="14852" width="30.140625" style="119" customWidth="1"/>
    <col min="14853" max="14853" width="21.28515625" style="119" customWidth="1"/>
    <col min="14854" max="14854" width="20.85546875" style="119" customWidth="1"/>
    <col min="14855" max="15101" width="9.140625" style="119"/>
    <col min="15102" max="15102" width="8.140625" style="119" customWidth="1"/>
    <col min="15103" max="15103" width="85.140625" style="119" customWidth="1"/>
    <col min="15104" max="15104" width="32" style="119" customWidth="1"/>
    <col min="15105" max="15105" width="31.140625" style="119" customWidth="1"/>
    <col min="15106" max="15108" width="30.140625" style="119" customWidth="1"/>
    <col min="15109" max="15109" width="21.28515625" style="119" customWidth="1"/>
    <col min="15110" max="15110" width="20.85546875" style="119" customWidth="1"/>
    <col min="15111" max="15357" width="9.140625" style="119"/>
    <col min="15358" max="15358" width="8.140625" style="119" customWidth="1"/>
    <col min="15359" max="15359" width="85.140625" style="119" customWidth="1"/>
    <col min="15360" max="15360" width="32" style="119" customWidth="1"/>
    <col min="15361" max="15361" width="31.140625" style="119" customWidth="1"/>
    <col min="15362" max="15364" width="30.140625" style="119" customWidth="1"/>
    <col min="15365" max="15365" width="21.28515625" style="119" customWidth="1"/>
    <col min="15366" max="15366" width="20.85546875" style="119" customWidth="1"/>
    <col min="15367" max="15613" width="9.140625" style="119"/>
    <col min="15614" max="15614" width="8.140625" style="119" customWidth="1"/>
    <col min="15615" max="15615" width="85.140625" style="119" customWidth="1"/>
    <col min="15616" max="15616" width="32" style="119" customWidth="1"/>
    <col min="15617" max="15617" width="31.140625" style="119" customWidth="1"/>
    <col min="15618" max="15620" width="30.140625" style="119" customWidth="1"/>
    <col min="15621" max="15621" width="21.28515625" style="119" customWidth="1"/>
    <col min="15622" max="15622" width="20.85546875" style="119" customWidth="1"/>
    <col min="15623" max="15869" width="9.140625" style="119"/>
    <col min="15870" max="15870" width="8.140625" style="119" customWidth="1"/>
    <col min="15871" max="15871" width="85.140625" style="119" customWidth="1"/>
    <col min="15872" max="15872" width="32" style="119" customWidth="1"/>
    <col min="15873" max="15873" width="31.140625" style="119" customWidth="1"/>
    <col min="15874" max="15876" width="30.140625" style="119" customWidth="1"/>
    <col min="15877" max="15877" width="21.28515625" style="119" customWidth="1"/>
    <col min="15878" max="15878" width="20.85546875" style="119" customWidth="1"/>
    <col min="15879" max="16125" width="9.140625" style="119"/>
    <col min="16126" max="16126" width="8.140625" style="119" customWidth="1"/>
    <col min="16127" max="16127" width="85.140625" style="119" customWidth="1"/>
    <col min="16128" max="16128" width="32" style="119" customWidth="1"/>
    <col min="16129" max="16129" width="31.140625" style="119" customWidth="1"/>
    <col min="16130" max="16132" width="30.140625" style="119" customWidth="1"/>
    <col min="16133" max="16133" width="21.28515625" style="119" customWidth="1"/>
    <col min="16134" max="16134" width="20.85546875" style="119" customWidth="1"/>
    <col min="16135" max="16384" width="9.140625" style="119"/>
  </cols>
  <sheetData>
    <row r="1" spans="1:8" x14ac:dyDescent="0.3">
      <c r="D1" s="232" t="s">
        <v>438</v>
      </c>
    </row>
    <row r="3" spans="1:8" ht="20.45" customHeight="1" x14ac:dyDescent="0.3">
      <c r="A3" s="1273" t="s">
        <v>571</v>
      </c>
      <c r="B3" s="1273"/>
      <c r="C3" s="1273"/>
      <c r="D3" s="1273"/>
    </row>
    <row r="4" spans="1:8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8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52"/>
      <c r="H5" s="52"/>
    </row>
    <row r="6" spans="1:8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84"/>
      <c r="H6" s="84"/>
    </row>
    <row r="7" spans="1:8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8" x14ac:dyDescent="0.3">
      <c r="B8" s="159"/>
    </row>
    <row r="9" spans="1:8" ht="36" customHeight="1" x14ac:dyDescent="0.3">
      <c r="A9" s="517" t="s">
        <v>282</v>
      </c>
      <c r="B9" s="517" t="s">
        <v>297</v>
      </c>
      <c r="C9" s="500" t="s">
        <v>376</v>
      </c>
      <c r="D9" s="518" t="s">
        <v>377</v>
      </c>
    </row>
    <row r="10" spans="1:8" x14ac:dyDescent="0.3">
      <c r="A10" s="516">
        <v>1</v>
      </c>
      <c r="B10" s="516">
        <v>2</v>
      </c>
      <c r="C10" s="516">
        <v>3</v>
      </c>
      <c r="D10" s="516">
        <v>4</v>
      </c>
    </row>
    <row r="11" spans="1:8" x14ac:dyDescent="0.3">
      <c r="A11" s="322"/>
      <c r="B11" s="332" t="s">
        <v>118</v>
      </c>
      <c r="C11" s="328"/>
      <c r="D11" s="308"/>
    </row>
    <row r="12" spans="1:8" x14ac:dyDescent="0.3">
      <c r="A12" s="336"/>
      <c r="B12" s="327"/>
      <c r="C12" s="328"/>
      <c r="D12" s="308"/>
    </row>
    <row r="13" spans="1:8" ht="21" customHeight="1" x14ac:dyDescent="0.3">
      <c r="A13" s="519"/>
      <c r="B13" s="487" t="s">
        <v>295</v>
      </c>
      <c r="C13" s="489" t="s">
        <v>305</v>
      </c>
      <c r="D13" s="506">
        <f>SUM(D11:D12)</f>
        <v>0</v>
      </c>
    </row>
    <row r="14" spans="1:8" s="122" customFormat="1" ht="15.75" x14ac:dyDescent="0.25">
      <c r="A14" s="297"/>
      <c r="B14" s="41"/>
      <c r="C14" s="41"/>
      <c r="D14" s="41"/>
      <c r="E14" s="41"/>
      <c r="F14" s="300"/>
    </row>
    <row r="15" spans="1:8" s="122" customFormat="1" ht="18.75" customHeight="1" x14ac:dyDescent="0.25">
      <c r="A15" s="696" t="s">
        <v>762</v>
      </c>
      <c r="B15" s="42"/>
      <c r="C15" s="241"/>
      <c r="D15" s="864" t="s">
        <v>1101</v>
      </c>
      <c r="E15" s="42"/>
      <c r="F15" s="296"/>
    </row>
    <row r="16" spans="1:8" s="122" customFormat="1" ht="15" x14ac:dyDescent="0.25">
      <c r="B16" s="297"/>
      <c r="C16" s="298" t="s">
        <v>131</v>
      </c>
      <c r="D16" s="298" t="s">
        <v>132</v>
      </c>
      <c r="E16" s="297"/>
      <c r="F16" s="299"/>
    </row>
    <row r="17" spans="1:6" s="122" customFormat="1" ht="15.75" x14ac:dyDescent="0.25">
      <c r="A17" s="297"/>
      <c r="B17" s="41"/>
      <c r="C17" s="41"/>
      <c r="D17" s="41"/>
      <c r="E17" s="41"/>
      <c r="F17" s="300"/>
    </row>
    <row r="18" spans="1:6" s="122" customFormat="1" x14ac:dyDescent="0.25">
      <c r="A18" s="48" t="s">
        <v>133</v>
      </c>
      <c r="B18" s="42"/>
      <c r="C18" s="241"/>
      <c r="D18" s="869" t="s">
        <v>1104</v>
      </c>
      <c r="E18" s="42"/>
      <c r="F18" s="296"/>
    </row>
    <row r="19" spans="1:6" s="122" customFormat="1" ht="15" x14ac:dyDescent="0.25">
      <c r="B19" s="297"/>
      <c r="C19" s="298" t="s">
        <v>131</v>
      </c>
      <c r="D19" s="298" t="s">
        <v>132</v>
      </c>
      <c r="E19" s="297"/>
      <c r="F19" s="299"/>
    </row>
    <row r="20" spans="1:6" x14ac:dyDescent="0.3">
      <c r="A20" s="297"/>
    </row>
    <row r="21" spans="1:6" s="163" customFormat="1" ht="27" x14ac:dyDescent="0.35">
      <c r="A21" s="119"/>
    </row>
    <row r="22" spans="1:6" ht="27" x14ac:dyDescent="0.35">
      <c r="A22" s="163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2"/>
  <sheetViews>
    <sheetView view="pageBreakPreview" zoomScale="70" zoomScaleSheetLayoutView="70" workbookViewId="0">
      <selection activeCell="U15" sqref="U15"/>
    </sheetView>
  </sheetViews>
  <sheetFormatPr defaultRowHeight="18.75" x14ac:dyDescent="0.3"/>
  <cols>
    <col min="1" max="1" width="8.140625" style="122" customWidth="1"/>
    <col min="2" max="2" width="85.140625" style="122" customWidth="1"/>
    <col min="3" max="3" width="28.140625" style="122" customWidth="1"/>
    <col min="4" max="4" width="31.140625" style="122" customWidth="1"/>
    <col min="5" max="5" width="29.5703125" style="141" customWidth="1"/>
    <col min="6" max="7" width="22.5703125" style="141" customWidth="1"/>
    <col min="8" max="8" width="38.42578125" style="119" customWidth="1"/>
    <col min="9" max="256" width="9.140625" style="122"/>
    <col min="257" max="257" width="8.140625" style="122" customWidth="1"/>
    <col min="258" max="258" width="85.140625" style="122" customWidth="1"/>
    <col min="259" max="259" width="28.140625" style="122" customWidth="1"/>
    <col min="260" max="260" width="31.140625" style="122" customWidth="1"/>
    <col min="261" max="261" width="17.42578125" style="122" customWidth="1"/>
    <col min="262" max="262" width="20.5703125" style="122" customWidth="1"/>
    <col min="263" max="263" width="22.7109375" style="122" customWidth="1"/>
    <col min="264" max="512" width="9.140625" style="122"/>
    <col min="513" max="513" width="8.140625" style="122" customWidth="1"/>
    <col min="514" max="514" width="85.140625" style="122" customWidth="1"/>
    <col min="515" max="515" width="28.140625" style="122" customWidth="1"/>
    <col min="516" max="516" width="31.140625" style="122" customWidth="1"/>
    <col min="517" max="517" width="17.42578125" style="122" customWidth="1"/>
    <col min="518" max="518" width="20.5703125" style="122" customWidth="1"/>
    <col min="519" max="519" width="22.7109375" style="122" customWidth="1"/>
    <col min="520" max="768" width="9.140625" style="122"/>
    <col min="769" max="769" width="8.140625" style="122" customWidth="1"/>
    <col min="770" max="770" width="85.140625" style="122" customWidth="1"/>
    <col min="771" max="771" width="28.140625" style="122" customWidth="1"/>
    <col min="772" max="772" width="31.140625" style="122" customWidth="1"/>
    <col min="773" max="773" width="17.42578125" style="122" customWidth="1"/>
    <col min="774" max="774" width="20.5703125" style="122" customWidth="1"/>
    <col min="775" max="775" width="22.7109375" style="122" customWidth="1"/>
    <col min="776" max="1024" width="9.140625" style="122"/>
    <col min="1025" max="1025" width="8.140625" style="122" customWidth="1"/>
    <col min="1026" max="1026" width="85.140625" style="122" customWidth="1"/>
    <col min="1027" max="1027" width="28.140625" style="122" customWidth="1"/>
    <col min="1028" max="1028" width="31.140625" style="122" customWidth="1"/>
    <col min="1029" max="1029" width="17.42578125" style="122" customWidth="1"/>
    <col min="1030" max="1030" width="20.5703125" style="122" customWidth="1"/>
    <col min="1031" max="1031" width="22.7109375" style="122" customWidth="1"/>
    <col min="1032" max="1280" width="9.140625" style="122"/>
    <col min="1281" max="1281" width="8.140625" style="122" customWidth="1"/>
    <col min="1282" max="1282" width="85.140625" style="122" customWidth="1"/>
    <col min="1283" max="1283" width="28.140625" style="122" customWidth="1"/>
    <col min="1284" max="1284" width="31.140625" style="122" customWidth="1"/>
    <col min="1285" max="1285" width="17.42578125" style="122" customWidth="1"/>
    <col min="1286" max="1286" width="20.5703125" style="122" customWidth="1"/>
    <col min="1287" max="1287" width="22.7109375" style="122" customWidth="1"/>
    <col min="1288" max="1536" width="9.140625" style="122"/>
    <col min="1537" max="1537" width="8.140625" style="122" customWidth="1"/>
    <col min="1538" max="1538" width="85.140625" style="122" customWidth="1"/>
    <col min="1539" max="1539" width="28.140625" style="122" customWidth="1"/>
    <col min="1540" max="1540" width="31.140625" style="122" customWidth="1"/>
    <col min="1541" max="1541" width="17.42578125" style="122" customWidth="1"/>
    <col min="1542" max="1542" width="20.5703125" style="122" customWidth="1"/>
    <col min="1543" max="1543" width="22.7109375" style="122" customWidth="1"/>
    <col min="1544" max="1792" width="9.140625" style="122"/>
    <col min="1793" max="1793" width="8.140625" style="122" customWidth="1"/>
    <col min="1794" max="1794" width="85.140625" style="122" customWidth="1"/>
    <col min="1795" max="1795" width="28.140625" style="122" customWidth="1"/>
    <col min="1796" max="1796" width="31.140625" style="122" customWidth="1"/>
    <col min="1797" max="1797" width="17.42578125" style="122" customWidth="1"/>
    <col min="1798" max="1798" width="20.5703125" style="122" customWidth="1"/>
    <col min="1799" max="1799" width="22.7109375" style="122" customWidth="1"/>
    <col min="1800" max="2048" width="9.140625" style="122"/>
    <col min="2049" max="2049" width="8.140625" style="122" customWidth="1"/>
    <col min="2050" max="2050" width="85.140625" style="122" customWidth="1"/>
    <col min="2051" max="2051" width="28.140625" style="122" customWidth="1"/>
    <col min="2052" max="2052" width="31.140625" style="122" customWidth="1"/>
    <col min="2053" max="2053" width="17.42578125" style="122" customWidth="1"/>
    <col min="2054" max="2054" width="20.5703125" style="122" customWidth="1"/>
    <col min="2055" max="2055" width="22.7109375" style="122" customWidth="1"/>
    <col min="2056" max="2304" width="9.140625" style="122"/>
    <col min="2305" max="2305" width="8.140625" style="122" customWidth="1"/>
    <col min="2306" max="2306" width="85.140625" style="122" customWidth="1"/>
    <col min="2307" max="2307" width="28.140625" style="122" customWidth="1"/>
    <col min="2308" max="2308" width="31.140625" style="122" customWidth="1"/>
    <col min="2309" max="2309" width="17.42578125" style="122" customWidth="1"/>
    <col min="2310" max="2310" width="20.5703125" style="122" customWidth="1"/>
    <col min="2311" max="2311" width="22.7109375" style="122" customWidth="1"/>
    <col min="2312" max="2560" width="9.140625" style="122"/>
    <col min="2561" max="2561" width="8.140625" style="122" customWidth="1"/>
    <col min="2562" max="2562" width="85.140625" style="122" customWidth="1"/>
    <col min="2563" max="2563" width="28.140625" style="122" customWidth="1"/>
    <col min="2564" max="2564" width="31.140625" style="122" customWidth="1"/>
    <col min="2565" max="2565" width="17.42578125" style="122" customWidth="1"/>
    <col min="2566" max="2566" width="20.5703125" style="122" customWidth="1"/>
    <col min="2567" max="2567" width="22.7109375" style="122" customWidth="1"/>
    <col min="2568" max="2816" width="9.140625" style="122"/>
    <col min="2817" max="2817" width="8.140625" style="122" customWidth="1"/>
    <col min="2818" max="2818" width="85.140625" style="122" customWidth="1"/>
    <col min="2819" max="2819" width="28.140625" style="122" customWidth="1"/>
    <col min="2820" max="2820" width="31.140625" style="122" customWidth="1"/>
    <col min="2821" max="2821" width="17.42578125" style="122" customWidth="1"/>
    <col min="2822" max="2822" width="20.5703125" style="122" customWidth="1"/>
    <col min="2823" max="2823" width="22.7109375" style="122" customWidth="1"/>
    <col min="2824" max="3072" width="9.140625" style="122"/>
    <col min="3073" max="3073" width="8.140625" style="122" customWidth="1"/>
    <col min="3074" max="3074" width="85.140625" style="122" customWidth="1"/>
    <col min="3075" max="3075" width="28.140625" style="122" customWidth="1"/>
    <col min="3076" max="3076" width="31.140625" style="122" customWidth="1"/>
    <col min="3077" max="3077" width="17.42578125" style="122" customWidth="1"/>
    <col min="3078" max="3078" width="20.5703125" style="122" customWidth="1"/>
    <col min="3079" max="3079" width="22.7109375" style="122" customWidth="1"/>
    <col min="3080" max="3328" width="9.140625" style="122"/>
    <col min="3329" max="3329" width="8.140625" style="122" customWidth="1"/>
    <col min="3330" max="3330" width="85.140625" style="122" customWidth="1"/>
    <col min="3331" max="3331" width="28.140625" style="122" customWidth="1"/>
    <col min="3332" max="3332" width="31.140625" style="122" customWidth="1"/>
    <col min="3333" max="3333" width="17.42578125" style="122" customWidth="1"/>
    <col min="3334" max="3334" width="20.5703125" style="122" customWidth="1"/>
    <col min="3335" max="3335" width="22.7109375" style="122" customWidth="1"/>
    <col min="3336" max="3584" width="9.140625" style="122"/>
    <col min="3585" max="3585" width="8.140625" style="122" customWidth="1"/>
    <col min="3586" max="3586" width="85.140625" style="122" customWidth="1"/>
    <col min="3587" max="3587" width="28.140625" style="122" customWidth="1"/>
    <col min="3588" max="3588" width="31.140625" style="122" customWidth="1"/>
    <col min="3589" max="3589" width="17.42578125" style="122" customWidth="1"/>
    <col min="3590" max="3590" width="20.5703125" style="122" customWidth="1"/>
    <col min="3591" max="3591" width="22.7109375" style="122" customWidth="1"/>
    <col min="3592" max="3840" width="9.140625" style="122"/>
    <col min="3841" max="3841" width="8.140625" style="122" customWidth="1"/>
    <col min="3842" max="3842" width="85.140625" style="122" customWidth="1"/>
    <col min="3843" max="3843" width="28.140625" style="122" customWidth="1"/>
    <col min="3844" max="3844" width="31.140625" style="122" customWidth="1"/>
    <col min="3845" max="3845" width="17.42578125" style="122" customWidth="1"/>
    <col min="3846" max="3846" width="20.5703125" style="122" customWidth="1"/>
    <col min="3847" max="3847" width="22.7109375" style="122" customWidth="1"/>
    <col min="3848" max="4096" width="9.140625" style="122"/>
    <col min="4097" max="4097" width="8.140625" style="122" customWidth="1"/>
    <col min="4098" max="4098" width="85.140625" style="122" customWidth="1"/>
    <col min="4099" max="4099" width="28.140625" style="122" customWidth="1"/>
    <col min="4100" max="4100" width="31.140625" style="122" customWidth="1"/>
    <col min="4101" max="4101" width="17.42578125" style="122" customWidth="1"/>
    <col min="4102" max="4102" width="20.5703125" style="122" customWidth="1"/>
    <col min="4103" max="4103" width="22.7109375" style="122" customWidth="1"/>
    <col min="4104" max="4352" width="9.140625" style="122"/>
    <col min="4353" max="4353" width="8.140625" style="122" customWidth="1"/>
    <col min="4354" max="4354" width="85.140625" style="122" customWidth="1"/>
    <col min="4355" max="4355" width="28.140625" style="122" customWidth="1"/>
    <col min="4356" max="4356" width="31.140625" style="122" customWidth="1"/>
    <col min="4357" max="4357" width="17.42578125" style="122" customWidth="1"/>
    <col min="4358" max="4358" width="20.5703125" style="122" customWidth="1"/>
    <col min="4359" max="4359" width="22.7109375" style="122" customWidth="1"/>
    <col min="4360" max="4608" width="9.140625" style="122"/>
    <col min="4609" max="4609" width="8.140625" style="122" customWidth="1"/>
    <col min="4610" max="4610" width="85.140625" style="122" customWidth="1"/>
    <col min="4611" max="4611" width="28.140625" style="122" customWidth="1"/>
    <col min="4612" max="4612" width="31.140625" style="122" customWidth="1"/>
    <col min="4613" max="4613" width="17.42578125" style="122" customWidth="1"/>
    <col min="4614" max="4614" width="20.5703125" style="122" customWidth="1"/>
    <col min="4615" max="4615" width="22.7109375" style="122" customWidth="1"/>
    <col min="4616" max="4864" width="9.140625" style="122"/>
    <col min="4865" max="4865" width="8.140625" style="122" customWidth="1"/>
    <col min="4866" max="4866" width="85.140625" style="122" customWidth="1"/>
    <col min="4867" max="4867" width="28.140625" style="122" customWidth="1"/>
    <col min="4868" max="4868" width="31.140625" style="122" customWidth="1"/>
    <col min="4869" max="4869" width="17.42578125" style="122" customWidth="1"/>
    <col min="4870" max="4870" width="20.5703125" style="122" customWidth="1"/>
    <col min="4871" max="4871" width="22.7109375" style="122" customWidth="1"/>
    <col min="4872" max="5120" width="9.140625" style="122"/>
    <col min="5121" max="5121" width="8.140625" style="122" customWidth="1"/>
    <col min="5122" max="5122" width="85.140625" style="122" customWidth="1"/>
    <col min="5123" max="5123" width="28.140625" style="122" customWidth="1"/>
    <col min="5124" max="5124" width="31.140625" style="122" customWidth="1"/>
    <col min="5125" max="5125" width="17.42578125" style="122" customWidth="1"/>
    <col min="5126" max="5126" width="20.5703125" style="122" customWidth="1"/>
    <col min="5127" max="5127" width="22.7109375" style="122" customWidth="1"/>
    <col min="5128" max="5376" width="9.140625" style="122"/>
    <col min="5377" max="5377" width="8.140625" style="122" customWidth="1"/>
    <col min="5378" max="5378" width="85.140625" style="122" customWidth="1"/>
    <col min="5379" max="5379" width="28.140625" style="122" customWidth="1"/>
    <col min="5380" max="5380" width="31.140625" style="122" customWidth="1"/>
    <col min="5381" max="5381" width="17.42578125" style="122" customWidth="1"/>
    <col min="5382" max="5382" width="20.5703125" style="122" customWidth="1"/>
    <col min="5383" max="5383" width="22.7109375" style="122" customWidth="1"/>
    <col min="5384" max="5632" width="9.140625" style="122"/>
    <col min="5633" max="5633" width="8.140625" style="122" customWidth="1"/>
    <col min="5634" max="5634" width="85.140625" style="122" customWidth="1"/>
    <col min="5635" max="5635" width="28.140625" style="122" customWidth="1"/>
    <col min="5636" max="5636" width="31.140625" style="122" customWidth="1"/>
    <col min="5637" max="5637" width="17.42578125" style="122" customWidth="1"/>
    <col min="5638" max="5638" width="20.5703125" style="122" customWidth="1"/>
    <col min="5639" max="5639" width="22.7109375" style="122" customWidth="1"/>
    <col min="5640" max="5888" width="9.140625" style="122"/>
    <col min="5889" max="5889" width="8.140625" style="122" customWidth="1"/>
    <col min="5890" max="5890" width="85.140625" style="122" customWidth="1"/>
    <col min="5891" max="5891" width="28.140625" style="122" customWidth="1"/>
    <col min="5892" max="5892" width="31.140625" style="122" customWidth="1"/>
    <col min="5893" max="5893" width="17.42578125" style="122" customWidth="1"/>
    <col min="5894" max="5894" width="20.5703125" style="122" customWidth="1"/>
    <col min="5895" max="5895" width="22.7109375" style="122" customWidth="1"/>
    <col min="5896" max="6144" width="9.140625" style="122"/>
    <col min="6145" max="6145" width="8.140625" style="122" customWidth="1"/>
    <col min="6146" max="6146" width="85.140625" style="122" customWidth="1"/>
    <col min="6147" max="6147" width="28.140625" style="122" customWidth="1"/>
    <col min="6148" max="6148" width="31.140625" style="122" customWidth="1"/>
    <col min="6149" max="6149" width="17.42578125" style="122" customWidth="1"/>
    <col min="6150" max="6150" width="20.5703125" style="122" customWidth="1"/>
    <col min="6151" max="6151" width="22.7109375" style="122" customWidth="1"/>
    <col min="6152" max="6400" width="9.140625" style="122"/>
    <col min="6401" max="6401" width="8.140625" style="122" customWidth="1"/>
    <col min="6402" max="6402" width="85.140625" style="122" customWidth="1"/>
    <col min="6403" max="6403" width="28.140625" style="122" customWidth="1"/>
    <col min="6404" max="6404" width="31.140625" style="122" customWidth="1"/>
    <col min="6405" max="6405" width="17.42578125" style="122" customWidth="1"/>
    <col min="6406" max="6406" width="20.5703125" style="122" customWidth="1"/>
    <col min="6407" max="6407" width="22.7109375" style="122" customWidth="1"/>
    <col min="6408" max="6656" width="9.140625" style="122"/>
    <col min="6657" max="6657" width="8.140625" style="122" customWidth="1"/>
    <col min="6658" max="6658" width="85.140625" style="122" customWidth="1"/>
    <col min="6659" max="6659" width="28.140625" style="122" customWidth="1"/>
    <col min="6660" max="6660" width="31.140625" style="122" customWidth="1"/>
    <col min="6661" max="6661" width="17.42578125" style="122" customWidth="1"/>
    <col min="6662" max="6662" width="20.5703125" style="122" customWidth="1"/>
    <col min="6663" max="6663" width="22.7109375" style="122" customWidth="1"/>
    <col min="6664" max="6912" width="9.140625" style="122"/>
    <col min="6913" max="6913" width="8.140625" style="122" customWidth="1"/>
    <col min="6914" max="6914" width="85.140625" style="122" customWidth="1"/>
    <col min="6915" max="6915" width="28.140625" style="122" customWidth="1"/>
    <col min="6916" max="6916" width="31.140625" style="122" customWidth="1"/>
    <col min="6917" max="6917" width="17.42578125" style="122" customWidth="1"/>
    <col min="6918" max="6918" width="20.5703125" style="122" customWidth="1"/>
    <col min="6919" max="6919" width="22.7109375" style="122" customWidth="1"/>
    <col min="6920" max="7168" width="9.140625" style="122"/>
    <col min="7169" max="7169" width="8.140625" style="122" customWidth="1"/>
    <col min="7170" max="7170" width="85.140625" style="122" customWidth="1"/>
    <col min="7171" max="7171" width="28.140625" style="122" customWidth="1"/>
    <col min="7172" max="7172" width="31.140625" style="122" customWidth="1"/>
    <col min="7173" max="7173" width="17.42578125" style="122" customWidth="1"/>
    <col min="7174" max="7174" width="20.5703125" style="122" customWidth="1"/>
    <col min="7175" max="7175" width="22.7109375" style="122" customWidth="1"/>
    <col min="7176" max="7424" width="9.140625" style="122"/>
    <col min="7425" max="7425" width="8.140625" style="122" customWidth="1"/>
    <col min="7426" max="7426" width="85.140625" style="122" customWidth="1"/>
    <col min="7427" max="7427" width="28.140625" style="122" customWidth="1"/>
    <col min="7428" max="7428" width="31.140625" style="122" customWidth="1"/>
    <col min="7429" max="7429" width="17.42578125" style="122" customWidth="1"/>
    <col min="7430" max="7430" width="20.5703125" style="122" customWidth="1"/>
    <col min="7431" max="7431" width="22.7109375" style="122" customWidth="1"/>
    <col min="7432" max="7680" width="9.140625" style="122"/>
    <col min="7681" max="7681" width="8.140625" style="122" customWidth="1"/>
    <col min="7682" max="7682" width="85.140625" style="122" customWidth="1"/>
    <col min="7683" max="7683" width="28.140625" style="122" customWidth="1"/>
    <col min="7684" max="7684" width="31.140625" style="122" customWidth="1"/>
    <col min="7685" max="7685" width="17.42578125" style="122" customWidth="1"/>
    <col min="7686" max="7686" width="20.5703125" style="122" customWidth="1"/>
    <col min="7687" max="7687" width="22.7109375" style="122" customWidth="1"/>
    <col min="7688" max="7936" width="9.140625" style="122"/>
    <col min="7937" max="7937" width="8.140625" style="122" customWidth="1"/>
    <col min="7938" max="7938" width="85.140625" style="122" customWidth="1"/>
    <col min="7939" max="7939" width="28.140625" style="122" customWidth="1"/>
    <col min="7940" max="7940" width="31.140625" style="122" customWidth="1"/>
    <col min="7941" max="7941" width="17.42578125" style="122" customWidth="1"/>
    <col min="7942" max="7942" width="20.5703125" style="122" customWidth="1"/>
    <col min="7943" max="7943" width="22.7109375" style="122" customWidth="1"/>
    <col min="7944" max="8192" width="9.140625" style="122"/>
    <col min="8193" max="8193" width="8.140625" style="122" customWidth="1"/>
    <col min="8194" max="8194" width="85.140625" style="122" customWidth="1"/>
    <col min="8195" max="8195" width="28.140625" style="122" customWidth="1"/>
    <col min="8196" max="8196" width="31.140625" style="122" customWidth="1"/>
    <col min="8197" max="8197" width="17.42578125" style="122" customWidth="1"/>
    <col min="8198" max="8198" width="20.5703125" style="122" customWidth="1"/>
    <col min="8199" max="8199" width="22.7109375" style="122" customWidth="1"/>
    <col min="8200" max="8448" width="9.140625" style="122"/>
    <col min="8449" max="8449" width="8.140625" style="122" customWidth="1"/>
    <col min="8450" max="8450" width="85.140625" style="122" customWidth="1"/>
    <col min="8451" max="8451" width="28.140625" style="122" customWidth="1"/>
    <col min="8452" max="8452" width="31.140625" style="122" customWidth="1"/>
    <col min="8453" max="8453" width="17.42578125" style="122" customWidth="1"/>
    <col min="8454" max="8454" width="20.5703125" style="122" customWidth="1"/>
    <col min="8455" max="8455" width="22.7109375" style="122" customWidth="1"/>
    <col min="8456" max="8704" width="9.140625" style="122"/>
    <col min="8705" max="8705" width="8.140625" style="122" customWidth="1"/>
    <col min="8706" max="8706" width="85.140625" style="122" customWidth="1"/>
    <col min="8707" max="8707" width="28.140625" style="122" customWidth="1"/>
    <col min="8708" max="8708" width="31.140625" style="122" customWidth="1"/>
    <col min="8709" max="8709" width="17.42578125" style="122" customWidth="1"/>
    <col min="8710" max="8710" width="20.5703125" style="122" customWidth="1"/>
    <col min="8711" max="8711" width="22.7109375" style="122" customWidth="1"/>
    <col min="8712" max="8960" width="9.140625" style="122"/>
    <col min="8961" max="8961" width="8.140625" style="122" customWidth="1"/>
    <col min="8962" max="8962" width="85.140625" style="122" customWidth="1"/>
    <col min="8963" max="8963" width="28.140625" style="122" customWidth="1"/>
    <col min="8964" max="8964" width="31.140625" style="122" customWidth="1"/>
    <col min="8965" max="8965" width="17.42578125" style="122" customWidth="1"/>
    <col min="8966" max="8966" width="20.5703125" style="122" customWidth="1"/>
    <col min="8967" max="8967" width="22.7109375" style="122" customWidth="1"/>
    <col min="8968" max="9216" width="9.140625" style="122"/>
    <col min="9217" max="9217" width="8.140625" style="122" customWidth="1"/>
    <col min="9218" max="9218" width="85.140625" style="122" customWidth="1"/>
    <col min="9219" max="9219" width="28.140625" style="122" customWidth="1"/>
    <col min="9220" max="9220" width="31.140625" style="122" customWidth="1"/>
    <col min="9221" max="9221" width="17.42578125" style="122" customWidth="1"/>
    <col min="9222" max="9222" width="20.5703125" style="122" customWidth="1"/>
    <col min="9223" max="9223" width="22.7109375" style="122" customWidth="1"/>
    <col min="9224" max="9472" width="9.140625" style="122"/>
    <col min="9473" max="9473" width="8.140625" style="122" customWidth="1"/>
    <col min="9474" max="9474" width="85.140625" style="122" customWidth="1"/>
    <col min="9475" max="9475" width="28.140625" style="122" customWidth="1"/>
    <col min="9476" max="9476" width="31.140625" style="122" customWidth="1"/>
    <col min="9477" max="9477" width="17.42578125" style="122" customWidth="1"/>
    <col min="9478" max="9478" width="20.5703125" style="122" customWidth="1"/>
    <col min="9479" max="9479" width="22.7109375" style="122" customWidth="1"/>
    <col min="9480" max="9728" width="9.140625" style="122"/>
    <col min="9729" max="9729" width="8.140625" style="122" customWidth="1"/>
    <col min="9730" max="9730" width="85.140625" style="122" customWidth="1"/>
    <col min="9731" max="9731" width="28.140625" style="122" customWidth="1"/>
    <col min="9732" max="9732" width="31.140625" style="122" customWidth="1"/>
    <col min="9733" max="9733" width="17.42578125" style="122" customWidth="1"/>
    <col min="9734" max="9734" width="20.5703125" style="122" customWidth="1"/>
    <col min="9735" max="9735" width="22.7109375" style="122" customWidth="1"/>
    <col min="9736" max="9984" width="9.140625" style="122"/>
    <col min="9985" max="9985" width="8.140625" style="122" customWidth="1"/>
    <col min="9986" max="9986" width="85.140625" style="122" customWidth="1"/>
    <col min="9987" max="9987" width="28.140625" style="122" customWidth="1"/>
    <col min="9988" max="9988" width="31.140625" style="122" customWidth="1"/>
    <col min="9989" max="9989" width="17.42578125" style="122" customWidth="1"/>
    <col min="9990" max="9990" width="20.5703125" style="122" customWidth="1"/>
    <col min="9991" max="9991" width="22.7109375" style="122" customWidth="1"/>
    <col min="9992" max="10240" width="9.140625" style="122"/>
    <col min="10241" max="10241" width="8.140625" style="122" customWidth="1"/>
    <col min="10242" max="10242" width="85.140625" style="122" customWidth="1"/>
    <col min="10243" max="10243" width="28.140625" style="122" customWidth="1"/>
    <col min="10244" max="10244" width="31.140625" style="122" customWidth="1"/>
    <col min="10245" max="10245" width="17.42578125" style="122" customWidth="1"/>
    <col min="10246" max="10246" width="20.5703125" style="122" customWidth="1"/>
    <col min="10247" max="10247" width="22.7109375" style="122" customWidth="1"/>
    <col min="10248" max="10496" width="9.140625" style="122"/>
    <col min="10497" max="10497" width="8.140625" style="122" customWidth="1"/>
    <col min="10498" max="10498" width="85.140625" style="122" customWidth="1"/>
    <col min="10499" max="10499" width="28.140625" style="122" customWidth="1"/>
    <col min="10500" max="10500" width="31.140625" style="122" customWidth="1"/>
    <col min="10501" max="10501" width="17.42578125" style="122" customWidth="1"/>
    <col min="10502" max="10502" width="20.5703125" style="122" customWidth="1"/>
    <col min="10503" max="10503" width="22.7109375" style="122" customWidth="1"/>
    <col min="10504" max="10752" width="9.140625" style="122"/>
    <col min="10753" max="10753" width="8.140625" style="122" customWidth="1"/>
    <col min="10754" max="10754" width="85.140625" style="122" customWidth="1"/>
    <col min="10755" max="10755" width="28.140625" style="122" customWidth="1"/>
    <col min="10756" max="10756" width="31.140625" style="122" customWidth="1"/>
    <col min="10757" max="10757" width="17.42578125" style="122" customWidth="1"/>
    <col min="10758" max="10758" width="20.5703125" style="122" customWidth="1"/>
    <col min="10759" max="10759" width="22.7109375" style="122" customWidth="1"/>
    <col min="10760" max="11008" width="9.140625" style="122"/>
    <col min="11009" max="11009" width="8.140625" style="122" customWidth="1"/>
    <col min="11010" max="11010" width="85.140625" style="122" customWidth="1"/>
    <col min="11011" max="11011" width="28.140625" style="122" customWidth="1"/>
    <col min="11012" max="11012" width="31.140625" style="122" customWidth="1"/>
    <col min="11013" max="11013" width="17.42578125" style="122" customWidth="1"/>
    <col min="11014" max="11014" width="20.5703125" style="122" customWidth="1"/>
    <col min="11015" max="11015" width="22.7109375" style="122" customWidth="1"/>
    <col min="11016" max="11264" width="9.140625" style="122"/>
    <col min="11265" max="11265" width="8.140625" style="122" customWidth="1"/>
    <col min="11266" max="11266" width="85.140625" style="122" customWidth="1"/>
    <col min="11267" max="11267" width="28.140625" style="122" customWidth="1"/>
    <col min="11268" max="11268" width="31.140625" style="122" customWidth="1"/>
    <col min="11269" max="11269" width="17.42578125" style="122" customWidth="1"/>
    <col min="11270" max="11270" width="20.5703125" style="122" customWidth="1"/>
    <col min="11271" max="11271" width="22.7109375" style="122" customWidth="1"/>
    <col min="11272" max="11520" width="9.140625" style="122"/>
    <col min="11521" max="11521" width="8.140625" style="122" customWidth="1"/>
    <col min="11522" max="11522" width="85.140625" style="122" customWidth="1"/>
    <col min="11523" max="11523" width="28.140625" style="122" customWidth="1"/>
    <col min="11524" max="11524" width="31.140625" style="122" customWidth="1"/>
    <col min="11525" max="11525" width="17.42578125" style="122" customWidth="1"/>
    <col min="11526" max="11526" width="20.5703125" style="122" customWidth="1"/>
    <col min="11527" max="11527" width="22.7109375" style="122" customWidth="1"/>
    <col min="11528" max="11776" width="9.140625" style="122"/>
    <col min="11777" max="11777" width="8.140625" style="122" customWidth="1"/>
    <col min="11778" max="11778" width="85.140625" style="122" customWidth="1"/>
    <col min="11779" max="11779" width="28.140625" style="122" customWidth="1"/>
    <col min="11780" max="11780" width="31.140625" style="122" customWidth="1"/>
    <col min="11781" max="11781" width="17.42578125" style="122" customWidth="1"/>
    <col min="11782" max="11782" width="20.5703125" style="122" customWidth="1"/>
    <col min="11783" max="11783" width="22.7109375" style="122" customWidth="1"/>
    <col min="11784" max="12032" width="9.140625" style="122"/>
    <col min="12033" max="12033" width="8.140625" style="122" customWidth="1"/>
    <col min="12034" max="12034" width="85.140625" style="122" customWidth="1"/>
    <col min="12035" max="12035" width="28.140625" style="122" customWidth="1"/>
    <col min="12036" max="12036" width="31.140625" style="122" customWidth="1"/>
    <col min="12037" max="12037" width="17.42578125" style="122" customWidth="1"/>
    <col min="12038" max="12038" width="20.5703125" style="122" customWidth="1"/>
    <col min="12039" max="12039" width="22.7109375" style="122" customWidth="1"/>
    <col min="12040" max="12288" width="9.140625" style="122"/>
    <col min="12289" max="12289" width="8.140625" style="122" customWidth="1"/>
    <col min="12290" max="12290" width="85.140625" style="122" customWidth="1"/>
    <col min="12291" max="12291" width="28.140625" style="122" customWidth="1"/>
    <col min="12292" max="12292" width="31.140625" style="122" customWidth="1"/>
    <col min="12293" max="12293" width="17.42578125" style="122" customWidth="1"/>
    <col min="12294" max="12294" width="20.5703125" style="122" customWidth="1"/>
    <col min="12295" max="12295" width="22.7109375" style="122" customWidth="1"/>
    <col min="12296" max="12544" width="9.140625" style="122"/>
    <col min="12545" max="12545" width="8.140625" style="122" customWidth="1"/>
    <col min="12546" max="12546" width="85.140625" style="122" customWidth="1"/>
    <col min="12547" max="12547" width="28.140625" style="122" customWidth="1"/>
    <col min="12548" max="12548" width="31.140625" style="122" customWidth="1"/>
    <col min="12549" max="12549" width="17.42578125" style="122" customWidth="1"/>
    <col min="12550" max="12550" width="20.5703125" style="122" customWidth="1"/>
    <col min="12551" max="12551" width="22.7109375" style="122" customWidth="1"/>
    <col min="12552" max="12800" width="9.140625" style="122"/>
    <col min="12801" max="12801" width="8.140625" style="122" customWidth="1"/>
    <col min="12802" max="12802" width="85.140625" style="122" customWidth="1"/>
    <col min="12803" max="12803" width="28.140625" style="122" customWidth="1"/>
    <col min="12804" max="12804" width="31.140625" style="122" customWidth="1"/>
    <col min="12805" max="12805" width="17.42578125" style="122" customWidth="1"/>
    <col min="12806" max="12806" width="20.5703125" style="122" customWidth="1"/>
    <col min="12807" max="12807" width="22.7109375" style="122" customWidth="1"/>
    <col min="12808" max="13056" width="9.140625" style="122"/>
    <col min="13057" max="13057" width="8.140625" style="122" customWidth="1"/>
    <col min="13058" max="13058" width="85.140625" style="122" customWidth="1"/>
    <col min="13059" max="13059" width="28.140625" style="122" customWidth="1"/>
    <col min="13060" max="13060" width="31.140625" style="122" customWidth="1"/>
    <col min="13061" max="13061" width="17.42578125" style="122" customWidth="1"/>
    <col min="13062" max="13062" width="20.5703125" style="122" customWidth="1"/>
    <col min="13063" max="13063" width="22.7109375" style="122" customWidth="1"/>
    <col min="13064" max="13312" width="9.140625" style="122"/>
    <col min="13313" max="13313" width="8.140625" style="122" customWidth="1"/>
    <col min="13314" max="13314" width="85.140625" style="122" customWidth="1"/>
    <col min="13315" max="13315" width="28.140625" style="122" customWidth="1"/>
    <col min="13316" max="13316" width="31.140625" style="122" customWidth="1"/>
    <col min="13317" max="13317" width="17.42578125" style="122" customWidth="1"/>
    <col min="13318" max="13318" width="20.5703125" style="122" customWidth="1"/>
    <col min="13319" max="13319" width="22.7109375" style="122" customWidth="1"/>
    <col min="13320" max="13568" width="9.140625" style="122"/>
    <col min="13569" max="13569" width="8.140625" style="122" customWidth="1"/>
    <col min="13570" max="13570" width="85.140625" style="122" customWidth="1"/>
    <col min="13571" max="13571" width="28.140625" style="122" customWidth="1"/>
    <col min="13572" max="13572" width="31.140625" style="122" customWidth="1"/>
    <col min="13573" max="13573" width="17.42578125" style="122" customWidth="1"/>
    <col min="13574" max="13574" width="20.5703125" style="122" customWidth="1"/>
    <col min="13575" max="13575" width="22.7109375" style="122" customWidth="1"/>
    <col min="13576" max="13824" width="9.140625" style="122"/>
    <col min="13825" max="13825" width="8.140625" style="122" customWidth="1"/>
    <col min="13826" max="13826" width="85.140625" style="122" customWidth="1"/>
    <col min="13827" max="13827" width="28.140625" style="122" customWidth="1"/>
    <col min="13828" max="13828" width="31.140625" style="122" customWidth="1"/>
    <col min="13829" max="13829" width="17.42578125" style="122" customWidth="1"/>
    <col min="13830" max="13830" width="20.5703125" style="122" customWidth="1"/>
    <col min="13831" max="13831" width="22.7109375" style="122" customWidth="1"/>
    <col min="13832" max="14080" width="9.140625" style="122"/>
    <col min="14081" max="14081" width="8.140625" style="122" customWidth="1"/>
    <col min="14082" max="14082" width="85.140625" style="122" customWidth="1"/>
    <col min="14083" max="14083" width="28.140625" style="122" customWidth="1"/>
    <col min="14084" max="14084" width="31.140625" style="122" customWidth="1"/>
    <col min="14085" max="14085" width="17.42578125" style="122" customWidth="1"/>
    <col min="14086" max="14086" width="20.5703125" style="122" customWidth="1"/>
    <col min="14087" max="14087" width="22.7109375" style="122" customWidth="1"/>
    <col min="14088" max="14336" width="9.140625" style="122"/>
    <col min="14337" max="14337" width="8.140625" style="122" customWidth="1"/>
    <col min="14338" max="14338" width="85.140625" style="122" customWidth="1"/>
    <col min="14339" max="14339" width="28.140625" style="122" customWidth="1"/>
    <col min="14340" max="14340" width="31.140625" style="122" customWidth="1"/>
    <col min="14341" max="14341" width="17.42578125" style="122" customWidth="1"/>
    <col min="14342" max="14342" width="20.5703125" style="122" customWidth="1"/>
    <col min="14343" max="14343" width="22.7109375" style="122" customWidth="1"/>
    <col min="14344" max="14592" width="9.140625" style="122"/>
    <col min="14593" max="14593" width="8.140625" style="122" customWidth="1"/>
    <col min="14594" max="14594" width="85.140625" style="122" customWidth="1"/>
    <col min="14595" max="14595" width="28.140625" style="122" customWidth="1"/>
    <col min="14596" max="14596" width="31.140625" style="122" customWidth="1"/>
    <col min="14597" max="14597" width="17.42578125" style="122" customWidth="1"/>
    <col min="14598" max="14598" width="20.5703125" style="122" customWidth="1"/>
    <col min="14599" max="14599" width="22.7109375" style="122" customWidth="1"/>
    <col min="14600" max="14848" width="9.140625" style="122"/>
    <col min="14849" max="14849" width="8.140625" style="122" customWidth="1"/>
    <col min="14850" max="14850" width="85.140625" style="122" customWidth="1"/>
    <col min="14851" max="14851" width="28.140625" style="122" customWidth="1"/>
    <col min="14852" max="14852" width="31.140625" style="122" customWidth="1"/>
    <col min="14853" max="14853" width="17.42578125" style="122" customWidth="1"/>
    <col min="14854" max="14854" width="20.5703125" style="122" customWidth="1"/>
    <col min="14855" max="14855" width="22.7109375" style="122" customWidth="1"/>
    <col min="14856" max="15104" width="9.140625" style="122"/>
    <col min="15105" max="15105" width="8.140625" style="122" customWidth="1"/>
    <col min="15106" max="15106" width="85.140625" style="122" customWidth="1"/>
    <col min="15107" max="15107" width="28.140625" style="122" customWidth="1"/>
    <col min="15108" max="15108" width="31.140625" style="122" customWidth="1"/>
    <col min="15109" max="15109" width="17.42578125" style="122" customWidth="1"/>
    <col min="15110" max="15110" width="20.5703125" style="122" customWidth="1"/>
    <col min="15111" max="15111" width="22.7109375" style="122" customWidth="1"/>
    <col min="15112" max="15360" width="9.140625" style="122"/>
    <col min="15361" max="15361" width="8.140625" style="122" customWidth="1"/>
    <col min="15362" max="15362" width="85.140625" style="122" customWidth="1"/>
    <col min="15363" max="15363" width="28.140625" style="122" customWidth="1"/>
    <col min="15364" max="15364" width="31.140625" style="122" customWidth="1"/>
    <col min="15365" max="15365" width="17.42578125" style="122" customWidth="1"/>
    <col min="15366" max="15366" width="20.5703125" style="122" customWidth="1"/>
    <col min="15367" max="15367" width="22.7109375" style="122" customWidth="1"/>
    <col min="15368" max="15616" width="9.140625" style="122"/>
    <col min="15617" max="15617" width="8.140625" style="122" customWidth="1"/>
    <col min="15618" max="15618" width="85.140625" style="122" customWidth="1"/>
    <col min="15619" max="15619" width="28.140625" style="122" customWidth="1"/>
    <col min="15620" max="15620" width="31.140625" style="122" customWidth="1"/>
    <col min="15621" max="15621" width="17.42578125" style="122" customWidth="1"/>
    <col min="15622" max="15622" width="20.5703125" style="122" customWidth="1"/>
    <col min="15623" max="15623" width="22.7109375" style="122" customWidth="1"/>
    <col min="15624" max="15872" width="9.140625" style="122"/>
    <col min="15873" max="15873" width="8.140625" style="122" customWidth="1"/>
    <col min="15874" max="15874" width="85.140625" style="122" customWidth="1"/>
    <col min="15875" max="15875" width="28.140625" style="122" customWidth="1"/>
    <col min="15876" max="15876" width="31.140625" style="122" customWidth="1"/>
    <col min="15877" max="15877" width="17.42578125" style="122" customWidth="1"/>
    <col min="15878" max="15878" width="20.5703125" style="122" customWidth="1"/>
    <col min="15879" max="15879" width="22.7109375" style="122" customWidth="1"/>
    <col min="15880" max="16128" width="9.140625" style="122"/>
    <col min="16129" max="16129" width="8.140625" style="122" customWidth="1"/>
    <col min="16130" max="16130" width="85.140625" style="122" customWidth="1"/>
    <col min="16131" max="16131" width="28.140625" style="122" customWidth="1"/>
    <col min="16132" max="16132" width="31.140625" style="122" customWidth="1"/>
    <col min="16133" max="16133" width="17.42578125" style="122" customWidth="1"/>
    <col min="16134" max="16134" width="20.5703125" style="122" customWidth="1"/>
    <col min="16135" max="16135" width="22.7109375" style="122" customWidth="1"/>
    <col min="16136" max="16384" width="9.140625" style="122"/>
  </cols>
  <sheetData>
    <row r="1" spans="1:11" x14ac:dyDescent="0.3">
      <c r="D1" s="232" t="s">
        <v>439</v>
      </c>
    </row>
    <row r="3" spans="1:11" ht="20.45" customHeight="1" x14ac:dyDescent="0.3">
      <c r="A3" s="1273" t="s">
        <v>646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383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B8" s="155"/>
    </row>
    <row r="9" spans="1:11" ht="18.75" customHeight="1" x14ac:dyDescent="0.3">
      <c r="A9" s="1270" t="s">
        <v>282</v>
      </c>
      <c r="B9" s="1270" t="s">
        <v>297</v>
      </c>
      <c r="C9" s="1274" t="s">
        <v>376</v>
      </c>
      <c r="D9" s="1276" t="s">
        <v>377</v>
      </c>
      <c r="E9" s="160"/>
      <c r="F9" s="160"/>
      <c r="G9" s="160"/>
    </row>
    <row r="10" spans="1:11" ht="37.5" customHeight="1" x14ac:dyDescent="0.3">
      <c r="A10" s="1270"/>
      <c r="B10" s="1270"/>
      <c r="C10" s="1275"/>
      <c r="D10" s="1277"/>
    </row>
    <row r="11" spans="1:11" ht="37.5" x14ac:dyDescent="0.25">
      <c r="A11" s="482">
        <v>1</v>
      </c>
      <c r="B11" s="482">
        <v>2</v>
      </c>
      <c r="C11" s="483">
        <v>3</v>
      </c>
      <c r="D11" s="484">
        <v>4</v>
      </c>
      <c r="E11" s="493" t="s">
        <v>357</v>
      </c>
      <c r="F11" s="494" t="s">
        <v>302</v>
      </c>
      <c r="G11" s="494" t="s">
        <v>604</v>
      </c>
      <c r="H11" s="494" t="s">
        <v>605</v>
      </c>
    </row>
    <row r="12" spans="1:11" ht="18.75" customHeight="1" x14ac:dyDescent="0.3">
      <c r="A12" s="1268" t="s">
        <v>585</v>
      </c>
      <c r="B12" s="1268"/>
      <c r="C12" s="1268"/>
      <c r="D12" s="1268"/>
      <c r="E12" s="491"/>
      <c r="F12" s="492"/>
      <c r="G12" s="492"/>
      <c r="H12" s="492"/>
    </row>
    <row r="13" spans="1:11" customFormat="1" x14ac:dyDescent="0.3">
      <c r="A13" s="105">
        <v>1</v>
      </c>
      <c r="B13" s="66"/>
      <c r="C13" s="173"/>
      <c r="D13" s="338"/>
      <c r="E13" s="309"/>
      <c r="F13" s="310"/>
      <c r="G13" s="310">
        <f>D12-F13</f>
        <v>0</v>
      </c>
      <c r="H13" s="310">
        <f>D12-E13</f>
        <v>0</v>
      </c>
      <c r="I13" s="174"/>
    </row>
    <row r="14" spans="1:11" customFormat="1" x14ac:dyDescent="0.3">
      <c r="A14" s="105"/>
      <c r="B14" s="66"/>
      <c r="C14" s="173"/>
      <c r="D14" s="338"/>
      <c r="E14" s="309"/>
      <c r="F14" s="310"/>
      <c r="G14" s="310">
        <f>D13-F14</f>
        <v>0</v>
      </c>
      <c r="H14" s="310">
        <f>D13-E14</f>
        <v>0</v>
      </c>
      <c r="I14" s="174"/>
    </row>
    <row r="15" spans="1:11" customFormat="1" x14ac:dyDescent="0.3">
      <c r="A15" s="105"/>
      <c r="B15" s="66"/>
      <c r="C15" s="173"/>
      <c r="D15" s="338"/>
      <c r="E15" s="309"/>
      <c r="F15" s="310"/>
      <c r="G15" s="310">
        <f>D14-F15</f>
        <v>0</v>
      </c>
      <c r="H15" s="310">
        <f>D14-E15</f>
        <v>0</v>
      </c>
      <c r="I15" s="174"/>
    </row>
    <row r="16" spans="1:11" customFormat="1" x14ac:dyDescent="0.3">
      <c r="A16" s="105"/>
      <c r="B16" s="66"/>
      <c r="C16" s="173"/>
      <c r="D16" s="338"/>
      <c r="E16" s="309"/>
      <c r="F16" s="310"/>
      <c r="G16" s="310">
        <f>D15-F16</f>
        <v>0</v>
      </c>
      <c r="H16" s="310">
        <f>D15-E16</f>
        <v>0</v>
      </c>
      <c r="I16" s="174"/>
    </row>
    <row r="17" spans="1:9" customFormat="1" x14ac:dyDescent="0.3">
      <c r="A17" s="105"/>
      <c r="B17" s="66"/>
      <c r="C17" s="173"/>
      <c r="D17" s="338"/>
      <c r="E17" s="309"/>
      <c r="F17" s="310"/>
      <c r="G17" s="310">
        <f>D16-F17</f>
        <v>0</v>
      </c>
      <c r="H17" s="310">
        <f>D16-E17</f>
        <v>0</v>
      </c>
      <c r="I17" s="174"/>
    </row>
    <row r="18" spans="1:9" ht="21" customHeight="1" x14ac:dyDescent="0.3">
      <c r="A18" s="527"/>
      <c r="B18" s="528" t="s">
        <v>295</v>
      </c>
      <c r="C18" s="529" t="s">
        <v>305</v>
      </c>
      <c r="D18" s="454">
        <f>SUM(D13:D17)</f>
        <v>0</v>
      </c>
      <c r="E18" s="526" t="s">
        <v>366</v>
      </c>
      <c r="F18" s="146">
        <f>SUM(F13:F17)</f>
        <v>0</v>
      </c>
      <c r="G18" s="146">
        <f>SUM(G13:G17)</f>
        <v>0</v>
      </c>
      <c r="H18" s="146">
        <f>SUM(H13:H17)</f>
        <v>0</v>
      </c>
    </row>
    <row r="19" spans="1:9" ht="18.75" customHeight="1" x14ac:dyDescent="0.3">
      <c r="A19" s="1268" t="s">
        <v>586</v>
      </c>
      <c r="B19" s="1268"/>
      <c r="C19" s="1268"/>
      <c r="D19" s="1268"/>
      <c r="E19" s="491"/>
      <c r="F19" s="492"/>
      <c r="G19" s="492"/>
      <c r="H19" s="492"/>
    </row>
    <row r="20" spans="1:9" customFormat="1" x14ac:dyDescent="0.3">
      <c r="A20" s="105">
        <v>1</v>
      </c>
      <c r="B20" s="66"/>
      <c r="C20" s="173"/>
      <c r="D20" s="338"/>
      <c r="E20" s="309"/>
      <c r="F20" s="310"/>
      <c r="G20" s="310">
        <f>D19-F20</f>
        <v>0</v>
      </c>
      <c r="H20" s="310">
        <f>D19-E20</f>
        <v>0</v>
      </c>
      <c r="I20" s="174"/>
    </row>
    <row r="21" spans="1:9" customFormat="1" x14ac:dyDescent="0.3">
      <c r="A21" s="105"/>
      <c r="B21" s="66"/>
      <c r="C21" s="173"/>
      <c r="D21" s="338"/>
      <c r="E21" s="309"/>
      <c r="F21" s="310"/>
      <c r="G21" s="310">
        <f>D20-F21</f>
        <v>0</v>
      </c>
      <c r="H21" s="310">
        <f>D20-E21</f>
        <v>0</v>
      </c>
      <c r="I21" s="174"/>
    </row>
    <row r="22" spans="1:9" customFormat="1" x14ac:dyDescent="0.3">
      <c r="A22" s="105"/>
      <c r="B22" s="66"/>
      <c r="C22" s="173"/>
      <c r="D22" s="338"/>
      <c r="E22" s="309"/>
      <c r="F22" s="310"/>
      <c r="G22" s="310">
        <f>D21-F22</f>
        <v>0</v>
      </c>
      <c r="H22" s="310">
        <f>D21-E22</f>
        <v>0</v>
      </c>
      <c r="I22" s="174"/>
    </row>
    <row r="23" spans="1:9" customFormat="1" x14ac:dyDescent="0.3">
      <c r="A23" s="105"/>
      <c r="B23" s="66"/>
      <c r="C23" s="173"/>
      <c r="D23" s="338"/>
      <c r="E23" s="309"/>
      <c r="F23" s="310"/>
      <c r="G23" s="310">
        <f>D22-F23</f>
        <v>0</v>
      </c>
      <c r="H23" s="310">
        <f>D22-E23</f>
        <v>0</v>
      </c>
      <c r="I23" s="174"/>
    </row>
    <row r="24" spans="1:9" customFormat="1" x14ac:dyDescent="0.3">
      <c r="A24" s="105"/>
      <c r="B24" s="66"/>
      <c r="C24" s="173"/>
      <c r="D24" s="338"/>
      <c r="E24" s="309"/>
      <c r="F24" s="310"/>
      <c r="G24" s="310">
        <f>D23-F24</f>
        <v>0</v>
      </c>
      <c r="H24" s="310">
        <f>D23-E24</f>
        <v>0</v>
      </c>
      <c r="I24" s="174"/>
    </row>
    <row r="25" spans="1:9" ht="21" customHeight="1" x14ac:dyDescent="0.3">
      <c r="A25" s="527"/>
      <c r="B25" s="528" t="s">
        <v>295</v>
      </c>
      <c r="C25" s="529" t="s">
        <v>305</v>
      </c>
      <c r="D25" s="454">
        <f>SUM(D20:D24)</f>
        <v>0</v>
      </c>
      <c r="E25" s="526" t="s">
        <v>366</v>
      </c>
      <c r="F25" s="146">
        <f>SUM(F20:F24)</f>
        <v>0</v>
      </c>
      <c r="G25" s="146">
        <f>SUM(G20:G24)</f>
        <v>0</v>
      </c>
      <c r="H25" s="146">
        <f>SUM(H20:H24)</f>
        <v>0</v>
      </c>
    </row>
    <row r="26" spans="1:9" ht="18.75" customHeight="1" x14ac:dyDescent="0.3">
      <c r="A26" s="1268" t="s">
        <v>513</v>
      </c>
      <c r="B26" s="1268"/>
      <c r="C26" s="1268"/>
      <c r="D26" s="1268"/>
      <c r="E26" s="491"/>
      <c r="F26" s="492"/>
      <c r="G26" s="492"/>
      <c r="H26" s="492"/>
    </row>
    <row r="27" spans="1:9" customFormat="1" x14ac:dyDescent="0.3">
      <c r="A27" s="105">
        <v>1</v>
      </c>
      <c r="B27" s="66"/>
      <c r="C27" s="173"/>
      <c r="D27" s="338"/>
      <c r="E27" s="309"/>
      <c r="F27" s="310"/>
      <c r="G27" s="310">
        <f>D26-F27</f>
        <v>0</v>
      </c>
      <c r="H27" s="310">
        <f>D26-E27</f>
        <v>0</v>
      </c>
      <c r="I27" s="174"/>
    </row>
    <row r="28" spans="1:9" customFormat="1" x14ac:dyDescent="0.3">
      <c r="A28" s="105"/>
      <c r="B28" s="66"/>
      <c r="C28" s="173"/>
      <c r="D28" s="338"/>
      <c r="E28" s="309"/>
      <c r="F28" s="310"/>
      <c r="G28" s="310">
        <f>D27-F28</f>
        <v>0</v>
      </c>
      <c r="H28" s="310">
        <f>D27-E28</f>
        <v>0</v>
      </c>
      <c r="I28" s="174"/>
    </row>
    <row r="29" spans="1:9" customFormat="1" x14ac:dyDescent="0.3">
      <c r="A29" s="105"/>
      <c r="B29" s="66"/>
      <c r="C29" s="173"/>
      <c r="D29" s="338"/>
      <c r="E29" s="309"/>
      <c r="F29" s="310"/>
      <c r="G29" s="310">
        <f>D28-F29</f>
        <v>0</v>
      </c>
      <c r="H29" s="310">
        <f>D28-E29</f>
        <v>0</v>
      </c>
      <c r="I29" s="174"/>
    </row>
    <row r="30" spans="1:9" customFormat="1" x14ac:dyDescent="0.3">
      <c r="A30" s="105"/>
      <c r="B30" s="66"/>
      <c r="C30" s="173"/>
      <c r="D30" s="338"/>
      <c r="E30" s="309"/>
      <c r="F30" s="310"/>
      <c r="G30" s="310">
        <f>D29-F30</f>
        <v>0</v>
      </c>
      <c r="H30" s="310">
        <f>D29-E30</f>
        <v>0</v>
      </c>
      <c r="I30" s="174"/>
    </row>
    <row r="31" spans="1:9" customFormat="1" x14ac:dyDescent="0.3">
      <c r="A31" s="105"/>
      <c r="B31" s="66"/>
      <c r="C31" s="173"/>
      <c r="D31" s="338"/>
      <c r="E31" s="309"/>
      <c r="F31" s="310"/>
      <c r="G31" s="310">
        <f>D30-F31</f>
        <v>0</v>
      </c>
      <c r="H31" s="310">
        <f>D30-E31</f>
        <v>0</v>
      </c>
      <c r="I31" s="174"/>
    </row>
    <row r="32" spans="1:9" ht="21" customHeight="1" x14ac:dyDescent="0.3">
      <c r="A32" s="527"/>
      <c r="B32" s="528" t="s">
        <v>295</v>
      </c>
      <c r="C32" s="529" t="s">
        <v>305</v>
      </c>
      <c r="D32" s="454">
        <f>SUM(D27:D31)</f>
        <v>0</v>
      </c>
      <c r="E32" s="526" t="s">
        <v>366</v>
      </c>
      <c r="F32" s="146">
        <f>SUM(F27:F31)</f>
        <v>0</v>
      </c>
      <c r="G32" s="146">
        <f>SUM(G27:G31)</f>
        <v>0</v>
      </c>
      <c r="H32" s="146">
        <f>SUM(H27:H31)</f>
        <v>0</v>
      </c>
    </row>
    <row r="33" spans="1:9" x14ac:dyDescent="0.3">
      <c r="E33" s="314" t="s">
        <v>464</v>
      </c>
      <c r="F33" s="315">
        <f>F18+F25+F32</f>
        <v>0</v>
      </c>
      <c r="G33" s="315">
        <f>G18+G25+G32</f>
        <v>0</v>
      </c>
      <c r="H33" s="315">
        <f>H18+H25+H32</f>
        <v>0</v>
      </c>
      <c r="I33" s="299"/>
    </row>
    <row r="34" spans="1:9" x14ac:dyDescent="0.3">
      <c r="I34" s="299"/>
    </row>
    <row r="35" spans="1:9" x14ac:dyDescent="0.3">
      <c r="I35" s="299"/>
    </row>
    <row r="36" spans="1:9" s="53" customFormat="1" ht="18" customHeight="1" x14ac:dyDescent="0.3">
      <c r="A36" s="696" t="s">
        <v>762</v>
      </c>
      <c r="B36" s="42"/>
      <c r="C36" s="241"/>
      <c r="D36" s="864" t="s">
        <v>1101</v>
      </c>
      <c r="E36" s="141"/>
      <c r="F36" s="141"/>
      <c r="G36" s="141"/>
      <c r="H36" s="119"/>
    </row>
    <row r="37" spans="1:9" s="165" customFormat="1" ht="19.5" x14ac:dyDescent="0.3">
      <c r="A37" s="122"/>
      <c r="B37" s="297"/>
      <c r="C37" s="298" t="s">
        <v>131</v>
      </c>
      <c r="D37" s="298" t="s">
        <v>132</v>
      </c>
      <c r="E37" s="141"/>
      <c r="F37" s="141"/>
      <c r="G37" s="141"/>
      <c r="H37" s="119"/>
    </row>
    <row r="38" spans="1:9" x14ac:dyDescent="0.3">
      <c r="A38" s="297"/>
      <c r="B38" s="41"/>
      <c r="C38" s="41"/>
      <c r="D38" s="41"/>
    </row>
    <row r="39" spans="1:9" x14ac:dyDescent="0.3">
      <c r="A39" s="48" t="s">
        <v>133</v>
      </c>
      <c r="B39" s="42"/>
      <c r="C39" s="241"/>
      <c r="D39" s="869" t="s">
        <v>1104</v>
      </c>
    </row>
    <row r="40" spans="1:9" x14ac:dyDescent="0.3">
      <c r="B40" s="297"/>
      <c r="C40" s="298" t="s">
        <v>131</v>
      </c>
      <c r="D40" s="298" t="s">
        <v>132</v>
      </c>
    </row>
    <row r="41" spans="1:9" x14ac:dyDescent="0.3">
      <c r="A41" s="53"/>
      <c r="B41" s="53"/>
      <c r="C41" s="53"/>
      <c r="D41" s="53"/>
    </row>
    <row r="42" spans="1:9" ht="19.5" x14ac:dyDescent="0.3">
      <c r="A42" s="165"/>
      <c r="B42" s="165"/>
      <c r="C42" s="165"/>
      <c r="D42" s="165"/>
    </row>
  </sheetData>
  <mergeCells count="9">
    <mergeCell ref="A26:D26"/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41"/>
  <sheetViews>
    <sheetView view="pageBreakPreview" topLeftCell="A4" zoomScale="85" zoomScaleNormal="75" zoomScaleSheetLayoutView="85" workbookViewId="0">
      <selection activeCell="G37" sqref="G37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1" customWidth="1"/>
    <col min="7" max="8" width="22.5703125" style="141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 x14ac:dyDescent="0.3">
      <c r="E1" s="232" t="s">
        <v>440</v>
      </c>
    </row>
    <row r="3" spans="1:10" ht="21" customHeight="1" x14ac:dyDescent="0.3">
      <c r="A3" s="1263" t="s">
        <v>502</v>
      </c>
      <c r="B3" s="1263"/>
      <c r="C3" s="1263"/>
      <c r="D3" s="1263"/>
      <c r="E3" s="126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242"/>
      <c r="E6" s="136"/>
      <c r="F6" s="136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58"/>
    </row>
    <row r="9" spans="1:10" s="170" customFormat="1" ht="37.5" x14ac:dyDescent="0.3">
      <c r="A9" s="455" t="s">
        <v>282</v>
      </c>
      <c r="B9" s="455" t="s">
        <v>297</v>
      </c>
      <c r="C9" s="455" t="s">
        <v>384</v>
      </c>
      <c r="D9" s="455" t="s">
        <v>385</v>
      </c>
      <c r="E9" s="455" t="s">
        <v>675</v>
      </c>
      <c r="F9" s="160"/>
      <c r="G9" s="160"/>
      <c r="H9" s="160"/>
    </row>
    <row r="10" spans="1:10" s="171" customFormat="1" x14ac:dyDescent="0.25">
      <c r="A10" s="455">
        <v>1</v>
      </c>
      <c r="B10" s="455">
        <v>2</v>
      </c>
      <c r="C10" s="455">
        <v>3</v>
      </c>
      <c r="D10" s="455">
        <v>4</v>
      </c>
      <c r="E10" s="530">
        <v>5</v>
      </c>
      <c r="F10" s="493" t="s">
        <v>357</v>
      </c>
      <c r="G10" s="494" t="s">
        <v>302</v>
      </c>
      <c r="H10" s="494" t="s">
        <v>303</v>
      </c>
    </row>
    <row r="11" spans="1:10" s="171" customFormat="1" x14ac:dyDescent="0.3">
      <c r="A11" s="1278" t="s">
        <v>585</v>
      </c>
      <c r="B11" s="1279"/>
      <c r="C11" s="1279"/>
      <c r="D11" s="1279"/>
      <c r="E11" s="1280"/>
      <c r="F11" s="491"/>
      <c r="G11" s="492"/>
      <c r="H11" s="492"/>
    </row>
    <row r="12" spans="1:10" s="171" customFormat="1" x14ac:dyDescent="0.3">
      <c r="A12" s="105">
        <v>1</v>
      </c>
      <c r="B12" s="172" t="s">
        <v>1237</v>
      </c>
      <c r="C12" s="105"/>
      <c r="D12" s="340"/>
      <c r="E12" s="341">
        <v>4250</v>
      </c>
      <c r="F12" s="341">
        <v>4250</v>
      </c>
      <c r="G12" s="341">
        <v>4250</v>
      </c>
      <c r="H12" s="310">
        <f>E12-G12</f>
        <v>0</v>
      </c>
      <c r="I12" s="1052">
        <v>4250</v>
      </c>
    </row>
    <row r="13" spans="1:10" hidden="1" x14ac:dyDescent="0.3">
      <c r="A13" s="105">
        <v>2</v>
      </c>
      <c r="B13" s="66"/>
      <c r="C13" s="173"/>
      <c r="D13" s="293"/>
      <c r="E13" s="342"/>
      <c r="F13" s="309"/>
      <c r="G13" s="310"/>
      <c r="H13" s="310">
        <f>E13-G13</f>
        <v>0</v>
      </c>
    </row>
    <row r="14" spans="1:10" hidden="1" x14ac:dyDescent="0.3">
      <c r="A14" s="105">
        <v>3</v>
      </c>
      <c r="B14" s="66"/>
      <c r="C14" s="173"/>
      <c r="D14" s="293"/>
      <c r="E14" s="342"/>
      <c r="F14" s="309"/>
      <c r="G14" s="310"/>
      <c r="H14" s="310">
        <f>E14-G14</f>
        <v>0</v>
      </c>
    </row>
    <row r="15" spans="1:10" hidden="1" x14ac:dyDescent="0.3">
      <c r="A15" s="105">
        <v>4</v>
      </c>
      <c r="B15" s="66"/>
      <c r="C15" s="173"/>
      <c r="D15" s="293"/>
      <c r="E15" s="342"/>
      <c r="F15" s="309"/>
      <c r="G15" s="310"/>
      <c r="H15" s="310">
        <f>E15-G15</f>
        <v>0</v>
      </c>
    </row>
    <row r="16" spans="1:10" ht="24" customHeight="1" x14ac:dyDescent="0.3">
      <c r="A16" s="105"/>
      <c r="B16" s="1021" t="s">
        <v>1238</v>
      </c>
      <c r="C16" s="173"/>
      <c r="D16" s="293"/>
      <c r="E16" s="342">
        <v>32006</v>
      </c>
      <c r="F16" s="309">
        <v>32006</v>
      </c>
      <c r="G16" s="310">
        <v>32006</v>
      </c>
      <c r="H16" s="310">
        <f>E16-G16</f>
        <v>0</v>
      </c>
      <c r="I16" s="1082" t="s">
        <v>1240</v>
      </c>
    </row>
    <row r="17" spans="1:8" s="176" customFormat="1" x14ac:dyDescent="0.3">
      <c r="A17" s="531"/>
      <c r="B17" s="453" t="s">
        <v>295</v>
      </c>
      <c r="C17" s="532" t="s">
        <v>305</v>
      </c>
      <c r="D17" s="532" t="s">
        <v>305</v>
      </c>
      <c r="E17" s="533">
        <f>SUM(E12:E16)</f>
        <v>36256</v>
      </c>
      <c r="F17" s="526" t="s">
        <v>366</v>
      </c>
      <c r="G17" s="146">
        <f>SUM(G12:G16)</f>
        <v>36256</v>
      </c>
      <c r="H17" s="146">
        <f>SUM(H12:H16)</f>
        <v>0</v>
      </c>
    </row>
    <row r="18" spans="1:8" hidden="1" x14ac:dyDescent="0.3">
      <c r="A18" s="1278" t="s">
        <v>586</v>
      </c>
      <c r="B18" s="1279"/>
      <c r="C18" s="1279"/>
      <c r="D18" s="1279"/>
      <c r="E18" s="1280"/>
      <c r="F18" s="491"/>
      <c r="G18" s="492"/>
      <c r="H18" s="492"/>
    </row>
    <row r="19" spans="1:8" hidden="1" x14ac:dyDescent="0.3">
      <c r="A19" s="105">
        <v>1</v>
      </c>
      <c r="B19" s="172" t="s">
        <v>518</v>
      </c>
      <c r="C19" s="105"/>
      <c r="D19" s="340"/>
      <c r="E19" s="341"/>
      <c r="F19" s="309"/>
      <c r="G19" s="310"/>
      <c r="H19" s="310">
        <f>E19-G19</f>
        <v>0</v>
      </c>
    </row>
    <row r="20" spans="1:8" s="53" customFormat="1" ht="18" hidden="1" customHeight="1" x14ac:dyDescent="0.3">
      <c r="A20" s="105">
        <v>2</v>
      </c>
      <c r="B20" s="66"/>
      <c r="C20" s="173"/>
      <c r="D20" s="293"/>
      <c r="E20" s="342"/>
      <c r="F20" s="309"/>
      <c r="G20" s="310"/>
      <c r="H20" s="310">
        <f>E20-G20</f>
        <v>0</v>
      </c>
    </row>
    <row r="21" spans="1:8" s="165" customFormat="1" ht="19.5" hidden="1" x14ac:dyDescent="0.3">
      <c r="A21" s="105">
        <v>3</v>
      </c>
      <c r="B21" s="66"/>
      <c r="C21" s="173"/>
      <c r="D21" s="293"/>
      <c r="E21" s="342"/>
      <c r="F21" s="309"/>
      <c r="G21" s="310"/>
      <c r="H21" s="310">
        <f>E21-G21</f>
        <v>0</v>
      </c>
    </row>
    <row r="22" spans="1:8" s="122" customFormat="1" hidden="1" x14ac:dyDescent="0.3">
      <c r="A22" s="105">
        <v>4</v>
      </c>
      <c r="B22" s="66"/>
      <c r="C22" s="173"/>
      <c r="D22" s="293"/>
      <c r="E22" s="342"/>
      <c r="F22" s="309"/>
      <c r="G22" s="310"/>
      <c r="H22" s="310">
        <f>E22-G22</f>
        <v>0</v>
      </c>
    </row>
    <row r="23" spans="1:8" s="53" customFormat="1" hidden="1" x14ac:dyDescent="0.3">
      <c r="A23" s="175"/>
      <c r="B23" s="66"/>
      <c r="C23" s="173"/>
      <c r="D23" s="293"/>
      <c r="E23" s="338"/>
      <c r="F23" s="309"/>
      <c r="G23" s="310"/>
      <c r="H23" s="310">
        <f>E23-G23</f>
        <v>0</v>
      </c>
    </row>
    <row r="24" spans="1:8" hidden="1" x14ac:dyDescent="0.3">
      <c r="A24" s="531"/>
      <c r="B24" s="453" t="s">
        <v>295</v>
      </c>
      <c r="C24" s="532" t="s">
        <v>305</v>
      </c>
      <c r="D24" s="532" t="s">
        <v>305</v>
      </c>
      <c r="E24" s="533">
        <f>SUM(E19:E23)</f>
        <v>0</v>
      </c>
      <c r="F24" s="526" t="s">
        <v>366</v>
      </c>
      <c r="G24" s="146">
        <f>SUM(G19:G23)</f>
        <v>0</v>
      </c>
      <c r="H24" s="146">
        <f>SUM(H19:H23)</f>
        <v>0</v>
      </c>
    </row>
    <row r="25" spans="1:8" hidden="1" x14ac:dyDescent="0.3">
      <c r="A25" s="1278" t="s">
        <v>513</v>
      </c>
      <c r="B25" s="1279"/>
      <c r="C25" s="1279"/>
      <c r="D25" s="1279"/>
      <c r="E25" s="1280"/>
      <c r="F25" s="491"/>
      <c r="G25" s="492"/>
      <c r="H25" s="492"/>
    </row>
    <row r="26" spans="1:8" hidden="1" x14ac:dyDescent="0.3">
      <c r="A26" s="105">
        <v>1</v>
      </c>
      <c r="B26" s="172" t="s">
        <v>518</v>
      </c>
      <c r="C26" s="105"/>
      <c r="D26" s="340"/>
      <c r="E26" s="341"/>
      <c r="F26" s="309"/>
      <c r="G26" s="310"/>
      <c r="H26" s="310">
        <f>E26-G26</f>
        <v>0</v>
      </c>
    </row>
    <row r="27" spans="1:8" s="53" customFormat="1" ht="18" hidden="1" customHeight="1" x14ac:dyDescent="0.3">
      <c r="A27" s="105">
        <v>2</v>
      </c>
      <c r="B27" s="66"/>
      <c r="C27" s="173"/>
      <c r="D27" s="293"/>
      <c r="E27" s="342"/>
      <c r="F27" s="309"/>
      <c r="G27" s="310"/>
      <c r="H27" s="310">
        <f>E27-G27</f>
        <v>0</v>
      </c>
    </row>
    <row r="28" spans="1:8" s="165" customFormat="1" ht="19.5" hidden="1" x14ac:dyDescent="0.3">
      <c r="A28" s="105">
        <v>3</v>
      </c>
      <c r="B28" s="66"/>
      <c r="C28" s="173"/>
      <c r="D28" s="293"/>
      <c r="E28" s="342"/>
      <c r="F28" s="309"/>
      <c r="G28" s="310"/>
      <c r="H28" s="310">
        <f>E28-G28</f>
        <v>0</v>
      </c>
    </row>
    <row r="29" spans="1:8" s="122" customFormat="1" hidden="1" x14ac:dyDescent="0.3">
      <c r="A29" s="105">
        <v>4</v>
      </c>
      <c r="B29" s="66"/>
      <c r="C29" s="173"/>
      <c r="D29" s="293"/>
      <c r="E29" s="342"/>
      <c r="F29" s="309"/>
      <c r="G29" s="310"/>
      <c r="H29" s="310">
        <f>E29-G29</f>
        <v>0</v>
      </c>
    </row>
    <row r="30" spans="1:8" s="53" customFormat="1" hidden="1" x14ac:dyDescent="0.3">
      <c r="A30" s="175"/>
      <c r="B30" s="66"/>
      <c r="C30" s="173"/>
      <c r="D30" s="293"/>
      <c r="E30" s="338"/>
      <c r="F30" s="309"/>
      <c r="G30" s="310"/>
      <c r="H30" s="310">
        <f>E30-G30</f>
        <v>0</v>
      </c>
    </row>
    <row r="31" spans="1:8" hidden="1" x14ac:dyDescent="0.3">
      <c r="A31" s="531"/>
      <c r="B31" s="453" t="s">
        <v>295</v>
      </c>
      <c r="C31" s="532" t="s">
        <v>305</v>
      </c>
      <c r="D31" s="532" t="s">
        <v>305</v>
      </c>
      <c r="E31" s="533">
        <f>SUM(E26:E30)</f>
        <v>0</v>
      </c>
      <c r="F31" s="526" t="s">
        <v>366</v>
      </c>
      <c r="G31" s="146">
        <f>SUM(G26:G30)</f>
        <v>0</v>
      </c>
      <c r="H31" s="146">
        <f>SUM(H26:H30)</f>
        <v>0</v>
      </c>
    </row>
    <row r="32" spans="1:8" x14ac:dyDescent="0.3">
      <c r="F32" s="314" t="s">
        <v>464</v>
      </c>
      <c r="G32" s="315">
        <f>G17+G24+G31</f>
        <v>36256</v>
      </c>
      <c r="H32" s="315">
        <f>H17+H24+H31</f>
        <v>0</v>
      </c>
    </row>
    <row r="34" spans="1:5" x14ac:dyDescent="0.3">
      <c r="A34" s="1083" t="s">
        <v>762</v>
      </c>
      <c r="B34" s="42"/>
      <c r="C34" s="241"/>
      <c r="D34" s="53"/>
      <c r="E34" s="1084" t="s">
        <v>1131</v>
      </c>
    </row>
    <row r="35" spans="1:5" ht="19.5" x14ac:dyDescent="0.3">
      <c r="A35" s="122"/>
      <c r="B35" s="297"/>
      <c r="C35" s="298" t="s">
        <v>131</v>
      </c>
      <c r="D35" s="165"/>
      <c r="E35" s="298" t="s">
        <v>132</v>
      </c>
    </row>
    <row r="36" spans="1:5" x14ac:dyDescent="0.3">
      <c r="A36" s="297"/>
      <c r="B36" s="41"/>
      <c r="C36" s="41"/>
      <c r="D36" s="122"/>
      <c r="E36" s="41"/>
    </row>
    <row r="37" spans="1:5" x14ac:dyDescent="0.3">
      <c r="A37" s="48" t="s">
        <v>133</v>
      </c>
      <c r="B37" s="42"/>
      <c r="C37" s="241"/>
      <c r="D37" s="122"/>
      <c r="E37" s="869" t="s">
        <v>1104</v>
      </c>
    </row>
    <row r="38" spans="1:5" x14ac:dyDescent="0.3">
      <c r="A38" s="122"/>
      <c r="B38" s="297"/>
      <c r="C38" s="298" t="s">
        <v>131</v>
      </c>
      <c r="D38" s="122"/>
      <c r="E38" s="298" t="s">
        <v>132</v>
      </c>
    </row>
    <row r="39" spans="1:5" x14ac:dyDescent="0.3">
      <c r="A39" s="53"/>
      <c r="B39" s="53"/>
      <c r="C39" s="53"/>
      <c r="D39" s="53"/>
      <c r="E39" s="53"/>
    </row>
    <row r="40" spans="1:5" x14ac:dyDescent="0.3">
      <c r="A40" s="53"/>
      <c r="B40" s="53"/>
      <c r="C40" s="53"/>
      <c r="D40" s="53"/>
      <c r="E40" s="53"/>
    </row>
    <row r="41" spans="1:5" ht="21" x14ac:dyDescent="0.35">
      <c r="A41" s="53"/>
      <c r="B41" s="153"/>
      <c r="C41" s="53"/>
      <c r="D41" s="53"/>
      <c r="E41" s="53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4"/>
  <sheetViews>
    <sheetView view="pageBreakPreview" topLeftCell="A13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28.85546875" style="178" customWidth="1"/>
    <col min="5" max="5" width="26.5703125" style="178" customWidth="1"/>
    <col min="6" max="7" width="24.42578125" style="178" customWidth="1"/>
    <col min="8" max="8" width="13.85546875" style="178" customWidth="1"/>
    <col min="9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28.85546875" style="178" customWidth="1"/>
    <col min="261" max="263" width="24.42578125" style="178" customWidth="1"/>
    <col min="264" max="264" width="13.85546875" style="178" customWidth="1"/>
    <col min="265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28.85546875" style="178" customWidth="1"/>
    <col min="517" max="519" width="24.42578125" style="178" customWidth="1"/>
    <col min="520" max="520" width="13.85546875" style="178" customWidth="1"/>
    <col min="521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28.85546875" style="178" customWidth="1"/>
    <col min="773" max="775" width="24.42578125" style="178" customWidth="1"/>
    <col min="776" max="776" width="13.85546875" style="178" customWidth="1"/>
    <col min="777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28.85546875" style="178" customWidth="1"/>
    <col min="1029" max="1031" width="24.42578125" style="178" customWidth="1"/>
    <col min="1032" max="1032" width="13.85546875" style="178" customWidth="1"/>
    <col min="1033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28.85546875" style="178" customWidth="1"/>
    <col min="1285" max="1287" width="24.42578125" style="178" customWidth="1"/>
    <col min="1288" max="1288" width="13.85546875" style="178" customWidth="1"/>
    <col min="1289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28.85546875" style="178" customWidth="1"/>
    <col min="1541" max="1543" width="24.42578125" style="178" customWidth="1"/>
    <col min="1544" max="1544" width="13.85546875" style="178" customWidth="1"/>
    <col min="1545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28.85546875" style="178" customWidth="1"/>
    <col min="1797" max="1799" width="24.42578125" style="178" customWidth="1"/>
    <col min="1800" max="1800" width="13.85546875" style="178" customWidth="1"/>
    <col min="1801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28.85546875" style="178" customWidth="1"/>
    <col min="2053" max="2055" width="24.42578125" style="178" customWidth="1"/>
    <col min="2056" max="2056" width="13.85546875" style="178" customWidth="1"/>
    <col min="2057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28.85546875" style="178" customWidth="1"/>
    <col min="2309" max="2311" width="24.42578125" style="178" customWidth="1"/>
    <col min="2312" max="2312" width="13.85546875" style="178" customWidth="1"/>
    <col min="2313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28.85546875" style="178" customWidth="1"/>
    <col min="2565" max="2567" width="24.42578125" style="178" customWidth="1"/>
    <col min="2568" max="2568" width="13.85546875" style="178" customWidth="1"/>
    <col min="2569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28.85546875" style="178" customWidth="1"/>
    <col min="2821" max="2823" width="24.42578125" style="178" customWidth="1"/>
    <col min="2824" max="2824" width="13.85546875" style="178" customWidth="1"/>
    <col min="2825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28.85546875" style="178" customWidth="1"/>
    <col min="3077" max="3079" width="24.42578125" style="178" customWidth="1"/>
    <col min="3080" max="3080" width="13.85546875" style="178" customWidth="1"/>
    <col min="3081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28.85546875" style="178" customWidth="1"/>
    <col min="3333" max="3335" width="24.42578125" style="178" customWidth="1"/>
    <col min="3336" max="3336" width="13.85546875" style="178" customWidth="1"/>
    <col min="3337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28.85546875" style="178" customWidth="1"/>
    <col min="3589" max="3591" width="24.42578125" style="178" customWidth="1"/>
    <col min="3592" max="3592" width="13.85546875" style="178" customWidth="1"/>
    <col min="3593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28.85546875" style="178" customWidth="1"/>
    <col min="3845" max="3847" width="24.42578125" style="178" customWidth="1"/>
    <col min="3848" max="3848" width="13.85546875" style="178" customWidth="1"/>
    <col min="3849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28.85546875" style="178" customWidth="1"/>
    <col min="4101" max="4103" width="24.42578125" style="178" customWidth="1"/>
    <col min="4104" max="4104" width="13.85546875" style="178" customWidth="1"/>
    <col min="4105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28.85546875" style="178" customWidth="1"/>
    <col min="4357" max="4359" width="24.42578125" style="178" customWidth="1"/>
    <col min="4360" max="4360" width="13.85546875" style="178" customWidth="1"/>
    <col min="4361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28.85546875" style="178" customWidth="1"/>
    <col min="4613" max="4615" width="24.42578125" style="178" customWidth="1"/>
    <col min="4616" max="4616" width="13.85546875" style="178" customWidth="1"/>
    <col min="4617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28.85546875" style="178" customWidth="1"/>
    <col min="4869" max="4871" width="24.42578125" style="178" customWidth="1"/>
    <col min="4872" max="4872" width="13.85546875" style="178" customWidth="1"/>
    <col min="4873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28.85546875" style="178" customWidth="1"/>
    <col min="5125" max="5127" width="24.42578125" style="178" customWidth="1"/>
    <col min="5128" max="5128" width="13.85546875" style="178" customWidth="1"/>
    <col min="5129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28.85546875" style="178" customWidth="1"/>
    <col min="5381" max="5383" width="24.42578125" style="178" customWidth="1"/>
    <col min="5384" max="5384" width="13.85546875" style="178" customWidth="1"/>
    <col min="5385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28.85546875" style="178" customWidth="1"/>
    <col min="5637" max="5639" width="24.42578125" style="178" customWidth="1"/>
    <col min="5640" max="5640" width="13.85546875" style="178" customWidth="1"/>
    <col min="5641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28.85546875" style="178" customWidth="1"/>
    <col min="5893" max="5895" width="24.42578125" style="178" customWidth="1"/>
    <col min="5896" max="5896" width="13.85546875" style="178" customWidth="1"/>
    <col min="5897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28.85546875" style="178" customWidth="1"/>
    <col min="6149" max="6151" width="24.42578125" style="178" customWidth="1"/>
    <col min="6152" max="6152" width="13.85546875" style="178" customWidth="1"/>
    <col min="6153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28.85546875" style="178" customWidth="1"/>
    <col min="6405" max="6407" width="24.42578125" style="178" customWidth="1"/>
    <col min="6408" max="6408" width="13.85546875" style="178" customWidth="1"/>
    <col min="6409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28.85546875" style="178" customWidth="1"/>
    <col min="6661" max="6663" width="24.42578125" style="178" customWidth="1"/>
    <col min="6664" max="6664" width="13.85546875" style="178" customWidth="1"/>
    <col min="6665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28.85546875" style="178" customWidth="1"/>
    <col min="6917" max="6919" width="24.42578125" style="178" customWidth="1"/>
    <col min="6920" max="6920" width="13.85546875" style="178" customWidth="1"/>
    <col min="6921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28.85546875" style="178" customWidth="1"/>
    <col min="7173" max="7175" width="24.42578125" style="178" customWidth="1"/>
    <col min="7176" max="7176" width="13.85546875" style="178" customWidth="1"/>
    <col min="7177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28.85546875" style="178" customWidth="1"/>
    <col min="7429" max="7431" width="24.42578125" style="178" customWidth="1"/>
    <col min="7432" max="7432" width="13.85546875" style="178" customWidth="1"/>
    <col min="7433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28.85546875" style="178" customWidth="1"/>
    <col min="7685" max="7687" width="24.42578125" style="178" customWidth="1"/>
    <col min="7688" max="7688" width="13.85546875" style="178" customWidth="1"/>
    <col min="7689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28.85546875" style="178" customWidth="1"/>
    <col min="7941" max="7943" width="24.42578125" style="178" customWidth="1"/>
    <col min="7944" max="7944" width="13.85546875" style="178" customWidth="1"/>
    <col min="7945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28.85546875" style="178" customWidth="1"/>
    <col min="8197" max="8199" width="24.42578125" style="178" customWidth="1"/>
    <col min="8200" max="8200" width="13.85546875" style="178" customWidth="1"/>
    <col min="8201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28.85546875" style="178" customWidth="1"/>
    <col min="8453" max="8455" width="24.42578125" style="178" customWidth="1"/>
    <col min="8456" max="8456" width="13.85546875" style="178" customWidth="1"/>
    <col min="8457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28.85546875" style="178" customWidth="1"/>
    <col min="8709" max="8711" width="24.42578125" style="178" customWidth="1"/>
    <col min="8712" max="8712" width="13.85546875" style="178" customWidth="1"/>
    <col min="8713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28.85546875" style="178" customWidth="1"/>
    <col min="8965" max="8967" width="24.42578125" style="178" customWidth="1"/>
    <col min="8968" max="8968" width="13.85546875" style="178" customWidth="1"/>
    <col min="8969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28.85546875" style="178" customWidth="1"/>
    <col min="9221" max="9223" width="24.42578125" style="178" customWidth="1"/>
    <col min="9224" max="9224" width="13.85546875" style="178" customWidth="1"/>
    <col min="9225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28.85546875" style="178" customWidth="1"/>
    <col min="9477" max="9479" width="24.42578125" style="178" customWidth="1"/>
    <col min="9480" max="9480" width="13.85546875" style="178" customWidth="1"/>
    <col min="9481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28.85546875" style="178" customWidth="1"/>
    <col min="9733" max="9735" width="24.42578125" style="178" customWidth="1"/>
    <col min="9736" max="9736" width="13.85546875" style="178" customWidth="1"/>
    <col min="9737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28.85546875" style="178" customWidth="1"/>
    <col min="9989" max="9991" width="24.42578125" style="178" customWidth="1"/>
    <col min="9992" max="9992" width="13.85546875" style="178" customWidth="1"/>
    <col min="9993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28.85546875" style="178" customWidth="1"/>
    <col min="10245" max="10247" width="24.42578125" style="178" customWidth="1"/>
    <col min="10248" max="10248" width="13.85546875" style="178" customWidth="1"/>
    <col min="10249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28.85546875" style="178" customWidth="1"/>
    <col min="10501" max="10503" width="24.42578125" style="178" customWidth="1"/>
    <col min="10504" max="10504" width="13.85546875" style="178" customWidth="1"/>
    <col min="10505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28.85546875" style="178" customWidth="1"/>
    <col min="10757" max="10759" width="24.42578125" style="178" customWidth="1"/>
    <col min="10760" max="10760" width="13.85546875" style="178" customWidth="1"/>
    <col min="10761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28.85546875" style="178" customWidth="1"/>
    <col min="11013" max="11015" width="24.42578125" style="178" customWidth="1"/>
    <col min="11016" max="11016" width="13.85546875" style="178" customWidth="1"/>
    <col min="11017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28.85546875" style="178" customWidth="1"/>
    <col min="11269" max="11271" width="24.42578125" style="178" customWidth="1"/>
    <col min="11272" max="11272" width="13.85546875" style="178" customWidth="1"/>
    <col min="11273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28.85546875" style="178" customWidth="1"/>
    <col min="11525" max="11527" width="24.42578125" style="178" customWidth="1"/>
    <col min="11528" max="11528" width="13.85546875" style="178" customWidth="1"/>
    <col min="11529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28.85546875" style="178" customWidth="1"/>
    <col min="11781" max="11783" width="24.42578125" style="178" customWidth="1"/>
    <col min="11784" max="11784" width="13.85546875" style="178" customWidth="1"/>
    <col min="11785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28.85546875" style="178" customWidth="1"/>
    <col min="12037" max="12039" width="24.42578125" style="178" customWidth="1"/>
    <col min="12040" max="12040" width="13.85546875" style="178" customWidth="1"/>
    <col min="12041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28.85546875" style="178" customWidth="1"/>
    <col min="12293" max="12295" width="24.42578125" style="178" customWidth="1"/>
    <col min="12296" max="12296" width="13.85546875" style="178" customWidth="1"/>
    <col min="12297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28.85546875" style="178" customWidth="1"/>
    <col min="12549" max="12551" width="24.42578125" style="178" customWidth="1"/>
    <col min="12552" max="12552" width="13.85546875" style="178" customWidth="1"/>
    <col min="12553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28.85546875" style="178" customWidth="1"/>
    <col min="12805" max="12807" width="24.42578125" style="178" customWidth="1"/>
    <col min="12808" max="12808" width="13.85546875" style="178" customWidth="1"/>
    <col min="12809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28.85546875" style="178" customWidth="1"/>
    <col min="13061" max="13063" width="24.42578125" style="178" customWidth="1"/>
    <col min="13064" max="13064" width="13.85546875" style="178" customWidth="1"/>
    <col min="13065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28.85546875" style="178" customWidth="1"/>
    <col min="13317" max="13319" width="24.42578125" style="178" customWidth="1"/>
    <col min="13320" max="13320" width="13.85546875" style="178" customWidth="1"/>
    <col min="13321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28.85546875" style="178" customWidth="1"/>
    <col min="13573" max="13575" width="24.42578125" style="178" customWidth="1"/>
    <col min="13576" max="13576" width="13.85546875" style="178" customWidth="1"/>
    <col min="13577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28.85546875" style="178" customWidth="1"/>
    <col min="13829" max="13831" width="24.42578125" style="178" customWidth="1"/>
    <col min="13832" max="13832" width="13.85546875" style="178" customWidth="1"/>
    <col min="13833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28.85546875" style="178" customWidth="1"/>
    <col min="14085" max="14087" width="24.42578125" style="178" customWidth="1"/>
    <col min="14088" max="14088" width="13.85546875" style="178" customWidth="1"/>
    <col min="14089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28.85546875" style="178" customWidth="1"/>
    <col min="14341" max="14343" width="24.42578125" style="178" customWidth="1"/>
    <col min="14344" max="14344" width="13.85546875" style="178" customWidth="1"/>
    <col min="14345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28.85546875" style="178" customWidth="1"/>
    <col min="14597" max="14599" width="24.42578125" style="178" customWidth="1"/>
    <col min="14600" max="14600" width="13.85546875" style="178" customWidth="1"/>
    <col min="14601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28.85546875" style="178" customWidth="1"/>
    <col min="14853" max="14855" width="24.42578125" style="178" customWidth="1"/>
    <col min="14856" max="14856" width="13.85546875" style="178" customWidth="1"/>
    <col min="14857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28.85546875" style="178" customWidth="1"/>
    <col min="15109" max="15111" width="24.42578125" style="178" customWidth="1"/>
    <col min="15112" max="15112" width="13.85546875" style="178" customWidth="1"/>
    <col min="15113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28.85546875" style="178" customWidth="1"/>
    <col min="15365" max="15367" width="24.42578125" style="178" customWidth="1"/>
    <col min="15368" max="15368" width="13.85546875" style="178" customWidth="1"/>
    <col min="15369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28.85546875" style="178" customWidth="1"/>
    <col min="15621" max="15623" width="24.42578125" style="178" customWidth="1"/>
    <col min="15624" max="15624" width="13.85546875" style="178" customWidth="1"/>
    <col min="15625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28.85546875" style="178" customWidth="1"/>
    <col min="15877" max="15879" width="24.42578125" style="178" customWidth="1"/>
    <col min="15880" max="15880" width="13.85546875" style="178" customWidth="1"/>
    <col min="15881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28.85546875" style="178" customWidth="1"/>
    <col min="16133" max="16135" width="24.42578125" style="178" customWidth="1"/>
    <col min="16136" max="16136" width="13.85546875" style="178" customWidth="1"/>
    <col min="16137" max="16384" width="8.85546875" style="178"/>
  </cols>
  <sheetData>
    <row r="1" spans="1:11" ht="18.75" x14ac:dyDescent="0.3">
      <c r="A1" s="177"/>
      <c r="B1" s="177"/>
      <c r="C1" s="177"/>
      <c r="D1" s="232" t="s">
        <v>441</v>
      </c>
    </row>
    <row r="2" spans="1:11" ht="12.75" customHeight="1" x14ac:dyDescent="0.3">
      <c r="A2" s="177"/>
      <c r="B2" s="177"/>
      <c r="C2" s="177"/>
      <c r="D2" s="177"/>
    </row>
    <row r="3" spans="1:11" ht="51" customHeight="1" x14ac:dyDescent="0.25">
      <c r="A3" s="1283" t="s">
        <v>647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/>
      <c r="C14" s="534"/>
      <c r="D14" s="338"/>
      <c r="E14" s="339"/>
      <c r="F14" s="145"/>
      <c r="G14" s="145">
        <f t="shared" ref="G14:G19" si="0">D14-F14</f>
        <v>0</v>
      </c>
    </row>
    <row r="15" spans="1:11" s="183" customFormat="1" ht="18.75" x14ac:dyDescent="0.3">
      <c r="A15" s="105"/>
      <c r="B15" s="66"/>
      <c r="C15" s="534"/>
      <c r="D15" s="338"/>
      <c r="E15" s="339"/>
      <c r="F15" s="145"/>
      <c r="G15" s="145">
        <f t="shared" si="0"/>
        <v>0</v>
      </c>
    </row>
    <row r="16" spans="1:11" s="183" customFormat="1" ht="18.75" x14ac:dyDescent="0.3">
      <c r="A16" s="105"/>
      <c r="B16" s="66"/>
      <c r="C16" s="534"/>
      <c r="D16" s="338"/>
      <c r="E16" s="339"/>
      <c r="F16" s="145"/>
      <c r="G16" s="145">
        <f t="shared" si="0"/>
        <v>0</v>
      </c>
    </row>
    <row r="17" spans="1:7" s="183" customFormat="1" ht="18.75" x14ac:dyDescent="0.3">
      <c r="A17" s="105"/>
      <c r="B17" s="66"/>
      <c r="C17" s="534"/>
      <c r="D17" s="338"/>
      <c r="E17" s="339"/>
      <c r="F17" s="145"/>
      <c r="G17" s="145">
        <f t="shared" si="0"/>
        <v>0</v>
      </c>
    </row>
    <row r="18" spans="1:7" s="183" customFormat="1" ht="18.75" x14ac:dyDescent="0.3">
      <c r="A18" s="105"/>
      <c r="B18" s="66"/>
      <c r="C18" s="534"/>
      <c r="D18" s="338"/>
      <c r="E18" s="339"/>
      <c r="F18" s="145"/>
      <c r="G18" s="145">
        <f t="shared" si="0"/>
        <v>0</v>
      </c>
    </row>
    <row r="19" spans="1:7" s="183" customFormat="1" ht="18.75" x14ac:dyDescent="0.3">
      <c r="A19" s="105"/>
      <c r="B19" s="66"/>
      <c r="C19" s="534"/>
      <c r="D19" s="338"/>
      <c r="E19" s="339"/>
      <c r="F19" s="145"/>
      <c r="G19" s="145">
        <f t="shared" si="0"/>
        <v>0</v>
      </c>
    </row>
    <row r="20" spans="1:7" ht="18.75" x14ac:dyDescent="0.3">
      <c r="A20" s="527"/>
      <c r="B20" s="528" t="s">
        <v>295</v>
      </c>
      <c r="C20" s="535" t="s">
        <v>305</v>
      </c>
      <c r="D20" s="454">
        <f>SUM(D14:D19)</f>
        <v>0</v>
      </c>
      <c r="E20" s="146" t="s">
        <v>366</v>
      </c>
      <c r="F20" s="146">
        <f>SUM(F14:F19)</f>
        <v>0</v>
      </c>
      <c r="G20" s="146">
        <f>SUM(G14:G19)</f>
        <v>0</v>
      </c>
    </row>
    <row r="21" spans="1:7" ht="18.75" x14ac:dyDescent="0.3">
      <c r="A21" s="1281" t="s">
        <v>586</v>
      </c>
      <c r="B21" s="1282"/>
      <c r="C21" s="1282"/>
      <c r="D21" s="1282"/>
      <c r="E21" s="119"/>
      <c r="F21" s="119"/>
      <c r="G21" s="119"/>
    </row>
    <row r="22" spans="1:7" s="183" customFormat="1" ht="18.75" x14ac:dyDescent="0.3">
      <c r="A22" s="105">
        <v>1</v>
      </c>
      <c r="B22" s="66"/>
      <c r="C22" s="534"/>
      <c r="D22" s="338"/>
      <c r="E22" s="339"/>
      <c r="F22" s="145"/>
      <c r="G22" s="145">
        <f t="shared" ref="G22:G27" si="1">D22-F22</f>
        <v>0</v>
      </c>
    </row>
    <row r="23" spans="1:7" s="183" customFormat="1" ht="18.75" x14ac:dyDescent="0.3">
      <c r="A23" s="105"/>
      <c r="B23" s="66"/>
      <c r="C23" s="534"/>
      <c r="D23" s="338"/>
      <c r="E23" s="339"/>
      <c r="F23" s="145"/>
      <c r="G23" s="145">
        <f t="shared" si="1"/>
        <v>0</v>
      </c>
    </row>
    <row r="24" spans="1:7" s="183" customFormat="1" ht="18.75" x14ac:dyDescent="0.3">
      <c r="A24" s="105"/>
      <c r="B24" s="66"/>
      <c r="C24" s="534"/>
      <c r="D24" s="338"/>
      <c r="E24" s="339"/>
      <c r="F24" s="145"/>
      <c r="G24" s="145">
        <f t="shared" si="1"/>
        <v>0</v>
      </c>
    </row>
    <row r="25" spans="1:7" s="183" customFormat="1" ht="18.75" x14ac:dyDescent="0.3">
      <c r="A25" s="105"/>
      <c r="B25" s="66"/>
      <c r="C25" s="534"/>
      <c r="D25" s="338"/>
      <c r="E25" s="339"/>
      <c r="F25" s="145"/>
      <c r="G25" s="145">
        <f t="shared" si="1"/>
        <v>0</v>
      </c>
    </row>
    <row r="26" spans="1:7" s="183" customFormat="1" ht="18.75" x14ac:dyDescent="0.3">
      <c r="A26" s="105"/>
      <c r="B26" s="66"/>
      <c r="C26" s="534"/>
      <c r="D26" s="338"/>
      <c r="E26" s="339"/>
      <c r="F26" s="145"/>
      <c r="G26" s="145">
        <f t="shared" si="1"/>
        <v>0</v>
      </c>
    </row>
    <row r="27" spans="1:7" s="183" customFormat="1" ht="18.75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7" ht="18.75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</row>
    <row r="29" spans="1:7" ht="18.75" x14ac:dyDescent="0.3">
      <c r="A29" s="1281" t="s">
        <v>513</v>
      </c>
      <c r="B29" s="1282"/>
      <c r="C29" s="1282"/>
      <c r="D29" s="1282"/>
      <c r="E29" s="119"/>
      <c r="F29" s="119"/>
      <c r="G29" s="119"/>
    </row>
    <row r="30" spans="1:7" s="183" customFormat="1" ht="18.75" x14ac:dyDescent="0.3">
      <c r="A30" s="105">
        <v>1</v>
      </c>
      <c r="B30" s="66"/>
      <c r="C30" s="534"/>
      <c r="D30" s="338"/>
      <c r="E30" s="339"/>
      <c r="F30" s="145"/>
      <c r="G30" s="145">
        <f t="shared" ref="G30:G35" si="2">D30-F30</f>
        <v>0</v>
      </c>
    </row>
    <row r="31" spans="1:7" s="183" customFormat="1" ht="18.75" x14ac:dyDescent="0.3">
      <c r="A31" s="105"/>
      <c r="B31" s="66"/>
      <c r="C31" s="534"/>
      <c r="D31" s="338"/>
      <c r="E31" s="339"/>
      <c r="F31" s="145"/>
      <c r="G31" s="145">
        <f t="shared" si="2"/>
        <v>0</v>
      </c>
    </row>
    <row r="32" spans="1:7" s="183" customFormat="1" ht="18.75" x14ac:dyDescent="0.3">
      <c r="A32" s="105"/>
      <c r="B32" s="66"/>
      <c r="C32" s="534"/>
      <c r="D32" s="338"/>
      <c r="E32" s="339"/>
      <c r="F32" s="145"/>
      <c r="G32" s="145">
        <f t="shared" si="2"/>
        <v>0</v>
      </c>
    </row>
    <row r="33" spans="1:7" s="183" customFormat="1" ht="18.75" x14ac:dyDescent="0.3">
      <c r="A33" s="105"/>
      <c r="B33" s="66"/>
      <c r="C33" s="534"/>
      <c r="D33" s="338"/>
      <c r="E33" s="339"/>
      <c r="F33" s="145"/>
      <c r="G33" s="145">
        <f t="shared" si="2"/>
        <v>0</v>
      </c>
    </row>
    <row r="34" spans="1:7" s="183" customFormat="1" ht="18.75" x14ac:dyDescent="0.3">
      <c r="A34" s="105"/>
      <c r="B34" s="66"/>
      <c r="C34" s="534"/>
      <c r="D34" s="338"/>
      <c r="E34" s="339"/>
      <c r="F34" s="145"/>
      <c r="G34" s="145">
        <f t="shared" si="2"/>
        <v>0</v>
      </c>
    </row>
    <row r="35" spans="1:7" s="183" customFormat="1" ht="18.75" x14ac:dyDescent="0.3">
      <c r="A35" s="105"/>
      <c r="B35" s="66"/>
      <c r="C35" s="534"/>
      <c r="D35" s="338"/>
      <c r="E35" s="339"/>
      <c r="F35" s="145"/>
      <c r="G35" s="145">
        <f t="shared" si="2"/>
        <v>0</v>
      </c>
    </row>
    <row r="36" spans="1:7" ht="18.75" x14ac:dyDescent="0.3">
      <c r="A36" s="527"/>
      <c r="B36" s="528" t="s">
        <v>295</v>
      </c>
      <c r="C36" s="535" t="s">
        <v>305</v>
      </c>
      <c r="D36" s="454">
        <f>SUM(D30:D35)</f>
        <v>0</v>
      </c>
      <c r="E36" s="146" t="s">
        <v>366</v>
      </c>
      <c r="F36" s="146">
        <f>SUM(F30:F35)</f>
        <v>0</v>
      </c>
      <c r="G36" s="146">
        <f>SUM(G30:G35)</f>
        <v>0</v>
      </c>
    </row>
    <row r="37" spans="1:7" ht="18.75" x14ac:dyDescent="0.3">
      <c r="A37" s="122"/>
      <c r="B37" s="122"/>
      <c r="C37" s="122"/>
      <c r="D37" s="122"/>
      <c r="E37" s="314" t="s">
        <v>464</v>
      </c>
      <c r="F37" s="315">
        <f>F20+F28+F36</f>
        <v>0</v>
      </c>
      <c r="G37" s="315">
        <f>G20+G28+G36</f>
        <v>0</v>
      </c>
    </row>
    <row r="38" spans="1:7" ht="18.75" x14ac:dyDescent="0.3">
      <c r="A38" s="122"/>
      <c r="B38" s="122"/>
      <c r="C38" s="122"/>
      <c r="D38" s="122"/>
      <c r="E38" s="314"/>
      <c r="F38" s="316"/>
      <c r="G38" s="316"/>
    </row>
    <row r="39" spans="1:7" ht="18.75" x14ac:dyDescent="0.3">
      <c r="A39" s="122"/>
      <c r="B39" s="122"/>
      <c r="C39" s="122"/>
      <c r="D39" s="122"/>
      <c r="E39" s="314"/>
      <c r="F39" s="316"/>
      <c r="G39" s="316"/>
    </row>
    <row r="40" spans="1:7" ht="18.75" x14ac:dyDescent="0.25">
      <c r="A40" s="696" t="s">
        <v>762</v>
      </c>
      <c r="B40" s="42"/>
      <c r="C40" s="241"/>
      <c r="D40" s="864" t="s">
        <v>1101</v>
      </c>
      <c r="E40" s="42"/>
      <c r="F40" s="122"/>
      <c r="G40" s="42"/>
    </row>
    <row r="41" spans="1:7" x14ac:dyDescent="0.25">
      <c r="A41" s="122"/>
      <c r="B41" s="297"/>
      <c r="C41" s="298" t="s">
        <v>131</v>
      </c>
      <c r="D41" s="298" t="s">
        <v>132</v>
      </c>
      <c r="E41" s="297"/>
      <c r="F41" s="122"/>
      <c r="G41" s="297"/>
    </row>
    <row r="42" spans="1:7" x14ac:dyDescent="0.25">
      <c r="A42" s="297"/>
      <c r="B42" s="41"/>
      <c r="C42" s="41"/>
      <c r="D42" s="41"/>
      <c r="E42" s="41"/>
      <c r="F42" s="122"/>
      <c r="G42" s="41"/>
    </row>
    <row r="43" spans="1:7" ht="18.75" x14ac:dyDescent="0.25">
      <c r="A43" s="48" t="s">
        <v>133</v>
      </c>
      <c r="B43" s="42"/>
      <c r="C43" s="241"/>
      <c r="D43" s="869" t="s">
        <v>1104</v>
      </c>
      <c r="E43" s="42"/>
      <c r="F43" s="122"/>
      <c r="G43" s="42"/>
    </row>
    <row r="44" spans="1:7" x14ac:dyDescent="0.25">
      <c r="A44" s="122"/>
      <c r="B44" s="297"/>
      <c r="C44" s="298" t="s">
        <v>131</v>
      </c>
      <c r="D44" s="298" t="s">
        <v>132</v>
      </c>
      <c r="E44" s="297"/>
      <c r="F44" s="122"/>
      <c r="G44" s="297"/>
    </row>
  </sheetData>
  <mergeCells count="9">
    <mergeCell ref="A29:D29"/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6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 x14ac:dyDescent="0.25"/>
  <cols>
    <col min="1" max="1" width="7.28515625" style="124" customWidth="1"/>
    <col min="2" max="2" width="91.28515625" style="124" customWidth="1"/>
    <col min="3" max="3" width="26.7109375" style="124" customWidth="1"/>
    <col min="4" max="4" width="42.7109375" style="124" customWidth="1"/>
    <col min="5" max="7" width="26.5703125" style="124" customWidth="1"/>
    <col min="8" max="256" width="8.85546875" style="124"/>
    <col min="257" max="257" width="7.28515625" style="124" customWidth="1"/>
    <col min="258" max="258" width="91.28515625" style="124" customWidth="1"/>
    <col min="259" max="259" width="26.7109375" style="124" customWidth="1"/>
    <col min="260" max="260" width="42.7109375" style="124" customWidth="1"/>
    <col min="261" max="261" width="11.85546875" style="124" bestFit="1" customWidth="1"/>
    <col min="262" max="512" width="8.85546875" style="124"/>
    <col min="513" max="513" width="7.28515625" style="124" customWidth="1"/>
    <col min="514" max="514" width="91.28515625" style="124" customWidth="1"/>
    <col min="515" max="515" width="26.7109375" style="124" customWidth="1"/>
    <col min="516" max="516" width="42.7109375" style="124" customWidth="1"/>
    <col min="517" max="517" width="11.85546875" style="124" bestFit="1" customWidth="1"/>
    <col min="518" max="768" width="8.85546875" style="124"/>
    <col min="769" max="769" width="7.28515625" style="124" customWidth="1"/>
    <col min="770" max="770" width="91.28515625" style="124" customWidth="1"/>
    <col min="771" max="771" width="26.7109375" style="124" customWidth="1"/>
    <col min="772" max="772" width="42.7109375" style="124" customWidth="1"/>
    <col min="773" max="773" width="11.85546875" style="124" bestFit="1" customWidth="1"/>
    <col min="774" max="1024" width="8.85546875" style="124"/>
    <col min="1025" max="1025" width="7.28515625" style="124" customWidth="1"/>
    <col min="1026" max="1026" width="91.28515625" style="124" customWidth="1"/>
    <col min="1027" max="1027" width="26.7109375" style="124" customWidth="1"/>
    <col min="1028" max="1028" width="42.7109375" style="124" customWidth="1"/>
    <col min="1029" max="1029" width="11.85546875" style="124" bestFit="1" customWidth="1"/>
    <col min="1030" max="1280" width="8.85546875" style="124"/>
    <col min="1281" max="1281" width="7.28515625" style="124" customWidth="1"/>
    <col min="1282" max="1282" width="91.28515625" style="124" customWidth="1"/>
    <col min="1283" max="1283" width="26.7109375" style="124" customWidth="1"/>
    <col min="1284" max="1284" width="42.7109375" style="124" customWidth="1"/>
    <col min="1285" max="1285" width="11.85546875" style="124" bestFit="1" customWidth="1"/>
    <col min="1286" max="1536" width="8.85546875" style="124"/>
    <col min="1537" max="1537" width="7.28515625" style="124" customWidth="1"/>
    <col min="1538" max="1538" width="91.28515625" style="124" customWidth="1"/>
    <col min="1539" max="1539" width="26.7109375" style="124" customWidth="1"/>
    <col min="1540" max="1540" width="42.7109375" style="124" customWidth="1"/>
    <col min="1541" max="1541" width="11.85546875" style="124" bestFit="1" customWidth="1"/>
    <col min="1542" max="1792" width="8.85546875" style="124"/>
    <col min="1793" max="1793" width="7.28515625" style="124" customWidth="1"/>
    <col min="1794" max="1794" width="91.28515625" style="124" customWidth="1"/>
    <col min="1795" max="1795" width="26.7109375" style="124" customWidth="1"/>
    <col min="1796" max="1796" width="42.7109375" style="124" customWidth="1"/>
    <col min="1797" max="1797" width="11.85546875" style="124" bestFit="1" customWidth="1"/>
    <col min="1798" max="2048" width="8.85546875" style="124"/>
    <col min="2049" max="2049" width="7.28515625" style="124" customWidth="1"/>
    <col min="2050" max="2050" width="91.28515625" style="124" customWidth="1"/>
    <col min="2051" max="2051" width="26.7109375" style="124" customWidth="1"/>
    <col min="2052" max="2052" width="42.7109375" style="124" customWidth="1"/>
    <col min="2053" max="2053" width="11.85546875" style="124" bestFit="1" customWidth="1"/>
    <col min="2054" max="2304" width="8.85546875" style="124"/>
    <col min="2305" max="2305" width="7.28515625" style="124" customWidth="1"/>
    <col min="2306" max="2306" width="91.28515625" style="124" customWidth="1"/>
    <col min="2307" max="2307" width="26.7109375" style="124" customWidth="1"/>
    <col min="2308" max="2308" width="42.7109375" style="124" customWidth="1"/>
    <col min="2309" max="2309" width="11.85546875" style="124" bestFit="1" customWidth="1"/>
    <col min="2310" max="2560" width="8.85546875" style="124"/>
    <col min="2561" max="2561" width="7.28515625" style="124" customWidth="1"/>
    <col min="2562" max="2562" width="91.28515625" style="124" customWidth="1"/>
    <col min="2563" max="2563" width="26.7109375" style="124" customWidth="1"/>
    <col min="2564" max="2564" width="42.7109375" style="124" customWidth="1"/>
    <col min="2565" max="2565" width="11.85546875" style="124" bestFit="1" customWidth="1"/>
    <col min="2566" max="2816" width="8.85546875" style="124"/>
    <col min="2817" max="2817" width="7.28515625" style="124" customWidth="1"/>
    <col min="2818" max="2818" width="91.28515625" style="124" customWidth="1"/>
    <col min="2819" max="2819" width="26.7109375" style="124" customWidth="1"/>
    <col min="2820" max="2820" width="42.7109375" style="124" customWidth="1"/>
    <col min="2821" max="2821" width="11.85546875" style="124" bestFit="1" customWidth="1"/>
    <col min="2822" max="3072" width="8.85546875" style="124"/>
    <col min="3073" max="3073" width="7.28515625" style="124" customWidth="1"/>
    <col min="3074" max="3074" width="91.28515625" style="124" customWidth="1"/>
    <col min="3075" max="3075" width="26.7109375" style="124" customWidth="1"/>
    <col min="3076" max="3076" width="42.7109375" style="124" customWidth="1"/>
    <col min="3077" max="3077" width="11.85546875" style="124" bestFit="1" customWidth="1"/>
    <col min="3078" max="3328" width="8.85546875" style="124"/>
    <col min="3329" max="3329" width="7.28515625" style="124" customWidth="1"/>
    <col min="3330" max="3330" width="91.28515625" style="124" customWidth="1"/>
    <col min="3331" max="3331" width="26.7109375" style="124" customWidth="1"/>
    <col min="3332" max="3332" width="42.7109375" style="124" customWidth="1"/>
    <col min="3333" max="3333" width="11.85546875" style="124" bestFit="1" customWidth="1"/>
    <col min="3334" max="3584" width="8.85546875" style="124"/>
    <col min="3585" max="3585" width="7.28515625" style="124" customWidth="1"/>
    <col min="3586" max="3586" width="91.28515625" style="124" customWidth="1"/>
    <col min="3587" max="3587" width="26.7109375" style="124" customWidth="1"/>
    <col min="3588" max="3588" width="42.7109375" style="124" customWidth="1"/>
    <col min="3589" max="3589" width="11.85546875" style="124" bestFit="1" customWidth="1"/>
    <col min="3590" max="3840" width="8.85546875" style="124"/>
    <col min="3841" max="3841" width="7.28515625" style="124" customWidth="1"/>
    <col min="3842" max="3842" width="91.28515625" style="124" customWidth="1"/>
    <col min="3843" max="3843" width="26.7109375" style="124" customWidth="1"/>
    <col min="3844" max="3844" width="42.7109375" style="124" customWidth="1"/>
    <col min="3845" max="3845" width="11.85546875" style="124" bestFit="1" customWidth="1"/>
    <col min="3846" max="4096" width="8.85546875" style="124"/>
    <col min="4097" max="4097" width="7.28515625" style="124" customWidth="1"/>
    <col min="4098" max="4098" width="91.28515625" style="124" customWidth="1"/>
    <col min="4099" max="4099" width="26.7109375" style="124" customWidth="1"/>
    <col min="4100" max="4100" width="42.7109375" style="124" customWidth="1"/>
    <col min="4101" max="4101" width="11.85546875" style="124" bestFit="1" customWidth="1"/>
    <col min="4102" max="4352" width="8.85546875" style="124"/>
    <col min="4353" max="4353" width="7.28515625" style="124" customWidth="1"/>
    <col min="4354" max="4354" width="91.28515625" style="124" customWidth="1"/>
    <col min="4355" max="4355" width="26.7109375" style="124" customWidth="1"/>
    <col min="4356" max="4356" width="42.7109375" style="124" customWidth="1"/>
    <col min="4357" max="4357" width="11.85546875" style="124" bestFit="1" customWidth="1"/>
    <col min="4358" max="4608" width="8.85546875" style="124"/>
    <col min="4609" max="4609" width="7.28515625" style="124" customWidth="1"/>
    <col min="4610" max="4610" width="91.28515625" style="124" customWidth="1"/>
    <col min="4611" max="4611" width="26.7109375" style="124" customWidth="1"/>
    <col min="4612" max="4612" width="42.7109375" style="124" customWidth="1"/>
    <col min="4613" max="4613" width="11.85546875" style="124" bestFit="1" customWidth="1"/>
    <col min="4614" max="4864" width="8.85546875" style="124"/>
    <col min="4865" max="4865" width="7.28515625" style="124" customWidth="1"/>
    <col min="4866" max="4866" width="91.28515625" style="124" customWidth="1"/>
    <col min="4867" max="4867" width="26.7109375" style="124" customWidth="1"/>
    <col min="4868" max="4868" width="42.7109375" style="124" customWidth="1"/>
    <col min="4869" max="4869" width="11.85546875" style="124" bestFit="1" customWidth="1"/>
    <col min="4870" max="5120" width="8.85546875" style="124"/>
    <col min="5121" max="5121" width="7.28515625" style="124" customWidth="1"/>
    <col min="5122" max="5122" width="91.28515625" style="124" customWidth="1"/>
    <col min="5123" max="5123" width="26.7109375" style="124" customWidth="1"/>
    <col min="5124" max="5124" width="42.7109375" style="124" customWidth="1"/>
    <col min="5125" max="5125" width="11.85546875" style="124" bestFit="1" customWidth="1"/>
    <col min="5126" max="5376" width="8.85546875" style="124"/>
    <col min="5377" max="5377" width="7.28515625" style="124" customWidth="1"/>
    <col min="5378" max="5378" width="91.28515625" style="124" customWidth="1"/>
    <col min="5379" max="5379" width="26.7109375" style="124" customWidth="1"/>
    <col min="5380" max="5380" width="42.7109375" style="124" customWidth="1"/>
    <col min="5381" max="5381" width="11.85546875" style="124" bestFit="1" customWidth="1"/>
    <col min="5382" max="5632" width="8.85546875" style="124"/>
    <col min="5633" max="5633" width="7.28515625" style="124" customWidth="1"/>
    <col min="5634" max="5634" width="91.28515625" style="124" customWidth="1"/>
    <col min="5635" max="5635" width="26.7109375" style="124" customWidth="1"/>
    <col min="5636" max="5636" width="42.7109375" style="124" customWidth="1"/>
    <col min="5637" max="5637" width="11.85546875" style="124" bestFit="1" customWidth="1"/>
    <col min="5638" max="5888" width="8.85546875" style="124"/>
    <col min="5889" max="5889" width="7.28515625" style="124" customWidth="1"/>
    <col min="5890" max="5890" width="91.28515625" style="124" customWidth="1"/>
    <col min="5891" max="5891" width="26.7109375" style="124" customWidth="1"/>
    <col min="5892" max="5892" width="42.7109375" style="124" customWidth="1"/>
    <col min="5893" max="5893" width="11.85546875" style="124" bestFit="1" customWidth="1"/>
    <col min="5894" max="6144" width="8.85546875" style="124"/>
    <col min="6145" max="6145" width="7.28515625" style="124" customWidth="1"/>
    <col min="6146" max="6146" width="91.28515625" style="124" customWidth="1"/>
    <col min="6147" max="6147" width="26.7109375" style="124" customWidth="1"/>
    <col min="6148" max="6148" width="42.7109375" style="124" customWidth="1"/>
    <col min="6149" max="6149" width="11.85546875" style="124" bestFit="1" customWidth="1"/>
    <col min="6150" max="6400" width="8.85546875" style="124"/>
    <col min="6401" max="6401" width="7.28515625" style="124" customWidth="1"/>
    <col min="6402" max="6402" width="91.28515625" style="124" customWidth="1"/>
    <col min="6403" max="6403" width="26.7109375" style="124" customWidth="1"/>
    <col min="6404" max="6404" width="42.7109375" style="124" customWidth="1"/>
    <col min="6405" max="6405" width="11.85546875" style="124" bestFit="1" customWidth="1"/>
    <col min="6406" max="6656" width="8.85546875" style="124"/>
    <col min="6657" max="6657" width="7.28515625" style="124" customWidth="1"/>
    <col min="6658" max="6658" width="91.28515625" style="124" customWidth="1"/>
    <col min="6659" max="6659" width="26.7109375" style="124" customWidth="1"/>
    <col min="6660" max="6660" width="42.7109375" style="124" customWidth="1"/>
    <col min="6661" max="6661" width="11.85546875" style="124" bestFit="1" customWidth="1"/>
    <col min="6662" max="6912" width="8.85546875" style="124"/>
    <col min="6913" max="6913" width="7.28515625" style="124" customWidth="1"/>
    <col min="6914" max="6914" width="91.28515625" style="124" customWidth="1"/>
    <col min="6915" max="6915" width="26.7109375" style="124" customWidth="1"/>
    <col min="6916" max="6916" width="42.7109375" style="124" customWidth="1"/>
    <col min="6917" max="6917" width="11.85546875" style="124" bestFit="1" customWidth="1"/>
    <col min="6918" max="7168" width="8.85546875" style="124"/>
    <col min="7169" max="7169" width="7.28515625" style="124" customWidth="1"/>
    <col min="7170" max="7170" width="91.28515625" style="124" customWidth="1"/>
    <col min="7171" max="7171" width="26.7109375" style="124" customWidth="1"/>
    <col min="7172" max="7172" width="42.7109375" style="124" customWidth="1"/>
    <col min="7173" max="7173" width="11.85546875" style="124" bestFit="1" customWidth="1"/>
    <col min="7174" max="7424" width="8.85546875" style="124"/>
    <col min="7425" max="7425" width="7.28515625" style="124" customWidth="1"/>
    <col min="7426" max="7426" width="91.28515625" style="124" customWidth="1"/>
    <col min="7427" max="7427" width="26.7109375" style="124" customWidth="1"/>
    <col min="7428" max="7428" width="42.7109375" style="124" customWidth="1"/>
    <col min="7429" max="7429" width="11.85546875" style="124" bestFit="1" customWidth="1"/>
    <col min="7430" max="7680" width="8.85546875" style="124"/>
    <col min="7681" max="7681" width="7.28515625" style="124" customWidth="1"/>
    <col min="7682" max="7682" width="91.28515625" style="124" customWidth="1"/>
    <col min="7683" max="7683" width="26.7109375" style="124" customWidth="1"/>
    <col min="7684" max="7684" width="42.7109375" style="124" customWidth="1"/>
    <col min="7685" max="7685" width="11.85546875" style="124" bestFit="1" customWidth="1"/>
    <col min="7686" max="7936" width="8.85546875" style="124"/>
    <col min="7937" max="7937" width="7.28515625" style="124" customWidth="1"/>
    <col min="7938" max="7938" width="91.28515625" style="124" customWidth="1"/>
    <col min="7939" max="7939" width="26.7109375" style="124" customWidth="1"/>
    <col min="7940" max="7940" width="42.7109375" style="124" customWidth="1"/>
    <col min="7941" max="7941" width="11.85546875" style="124" bestFit="1" customWidth="1"/>
    <col min="7942" max="8192" width="8.85546875" style="124"/>
    <col min="8193" max="8193" width="7.28515625" style="124" customWidth="1"/>
    <col min="8194" max="8194" width="91.28515625" style="124" customWidth="1"/>
    <col min="8195" max="8195" width="26.7109375" style="124" customWidth="1"/>
    <col min="8196" max="8196" width="42.7109375" style="124" customWidth="1"/>
    <col min="8197" max="8197" width="11.85546875" style="124" bestFit="1" customWidth="1"/>
    <col min="8198" max="8448" width="8.85546875" style="124"/>
    <col min="8449" max="8449" width="7.28515625" style="124" customWidth="1"/>
    <col min="8450" max="8450" width="91.28515625" style="124" customWidth="1"/>
    <col min="8451" max="8451" width="26.7109375" style="124" customWidth="1"/>
    <col min="8452" max="8452" width="42.7109375" style="124" customWidth="1"/>
    <col min="8453" max="8453" width="11.85546875" style="124" bestFit="1" customWidth="1"/>
    <col min="8454" max="8704" width="8.85546875" style="124"/>
    <col min="8705" max="8705" width="7.28515625" style="124" customWidth="1"/>
    <col min="8706" max="8706" width="91.28515625" style="124" customWidth="1"/>
    <col min="8707" max="8707" width="26.7109375" style="124" customWidth="1"/>
    <col min="8708" max="8708" width="42.7109375" style="124" customWidth="1"/>
    <col min="8709" max="8709" width="11.85546875" style="124" bestFit="1" customWidth="1"/>
    <col min="8710" max="8960" width="8.85546875" style="124"/>
    <col min="8961" max="8961" width="7.28515625" style="124" customWidth="1"/>
    <col min="8962" max="8962" width="91.28515625" style="124" customWidth="1"/>
    <col min="8963" max="8963" width="26.7109375" style="124" customWidth="1"/>
    <col min="8964" max="8964" width="42.7109375" style="124" customWidth="1"/>
    <col min="8965" max="8965" width="11.85546875" style="124" bestFit="1" customWidth="1"/>
    <col min="8966" max="9216" width="8.85546875" style="124"/>
    <col min="9217" max="9217" width="7.28515625" style="124" customWidth="1"/>
    <col min="9218" max="9218" width="91.28515625" style="124" customWidth="1"/>
    <col min="9219" max="9219" width="26.7109375" style="124" customWidth="1"/>
    <col min="9220" max="9220" width="42.7109375" style="124" customWidth="1"/>
    <col min="9221" max="9221" width="11.85546875" style="124" bestFit="1" customWidth="1"/>
    <col min="9222" max="9472" width="8.85546875" style="124"/>
    <col min="9473" max="9473" width="7.28515625" style="124" customWidth="1"/>
    <col min="9474" max="9474" width="91.28515625" style="124" customWidth="1"/>
    <col min="9475" max="9475" width="26.7109375" style="124" customWidth="1"/>
    <col min="9476" max="9476" width="42.7109375" style="124" customWidth="1"/>
    <col min="9477" max="9477" width="11.85546875" style="124" bestFit="1" customWidth="1"/>
    <col min="9478" max="9728" width="8.85546875" style="124"/>
    <col min="9729" max="9729" width="7.28515625" style="124" customWidth="1"/>
    <col min="9730" max="9730" width="91.28515625" style="124" customWidth="1"/>
    <col min="9731" max="9731" width="26.7109375" style="124" customWidth="1"/>
    <col min="9732" max="9732" width="42.7109375" style="124" customWidth="1"/>
    <col min="9733" max="9733" width="11.85546875" style="124" bestFit="1" customWidth="1"/>
    <col min="9734" max="9984" width="8.85546875" style="124"/>
    <col min="9985" max="9985" width="7.28515625" style="124" customWidth="1"/>
    <col min="9986" max="9986" width="91.28515625" style="124" customWidth="1"/>
    <col min="9987" max="9987" width="26.7109375" style="124" customWidth="1"/>
    <col min="9988" max="9988" width="42.7109375" style="124" customWidth="1"/>
    <col min="9989" max="9989" width="11.85546875" style="124" bestFit="1" customWidth="1"/>
    <col min="9990" max="10240" width="8.85546875" style="124"/>
    <col min="10241" max="10241" width="7.28515625" style="124" customWidth="1"/>
    <col min="10242" max="10242" width="91.28515625" style="124" customWidth="1"/>
    <col min="10243" max="10243" width="26.7109375" style="124" customWidth="1"/>
    <col min="10244" max="10244" width="42.7109375" style="124" customWidth="1"/>
    <col min="10245" max="10245" width="11.85546875" style="124" bestFit="1" customWidth="1"/>
    <col min="10246" max="10496" width="8.85546875" style="124"/>
    <col min="10497" max="10497" width="7.28515625" style="124" customWidth="1"/>
    <col min="10498" max="10498" width="91.28515625" style="124" customWidth="1"/>
    <col min="10499" max="10499" width="26.7109375" style="124" customWidth="1"/>
    <col min="10500" max="10500" width="42.7109375" style="124" customWidth="1"/>
    <col min="10501" max="10501" width="11.85546875" style="124" bestFit="1" customWidth="1"/>
    <col min="10502" max="10752" width="8.85546875" style="124"/>
    <col min="10753" max="10753" width="7.28515625" style="124" customWidth="1"/>
    <col min="10754" max="10754" width="91.28515625" style="124" customWidth="1"/>
    <col min="10755" max="10755" width="26.7109375" style="124" customWidth="1"/>
    <col min="10756" max="10756" width="42.7109375" style="124" customWidth="1"/>
    <col min="10757" max="10757" width="11.85546875" style="124" bestFit="1" customWidth="1"/>
    <col min="10758" max="11008" width="8.85546875" style="124"/>
    <col min="11009" max="11009" width="7.28515625" style="124" customWidth="1"/>
    <col min="11010" max="11010" width="91.28515625" style="124" customWidth="1"/>
    <col min="11011" max="11011" width="26.7109375" style="124" customWidth="1"/>
    <col min="11012" max="11012" width="42.7109375" style="124" customWidth="1"/>
    <col min="11013" max="11013" width="11.85546875" style="124" bestFit="1" customWidth="1"/>
    <col min="11014" max="11264" width="8.85546875" style="124"/>
    <col min="11265" max="11265" width="7.28515625" style="124" customWidth="1"/>
    <col min="11266" max="11266" width="91.28515625" style="124" customWidth="1"/>
    <col min="11267" max="11267" width="26.7109375" style="124" customWidth="1"/>
    <col min="11268" max="11268" width="42.7109375" style="124" customWidth="1"/>
    <col min="11269" max="11269" width="11.85546875" style="124" bestFit="1" customWidth="1"/>
    <col min="11270" max="11520" width="8.85546875" style="124"/>
    <col min="11521" max="11521" width="7.28515625" style="124" customWidth="1"/>
    <col min="11522" max="11522" width="91.28515625" style="124" customWidth="1"/>
    <col min="11523" max="11523" width="26.7109375" style="124" customWidth="1"/>
    <col min="11524" max="11524" width="42.7109375" style="124" customWidth="1"/>
    <col min="11525" max="11525" width="11.85546875" style="124" bestFit="1" customWidth="1"/>
    <col min="11526" max="11776" width="8.85546875" style="124"/>
    <col min="11777" max="11777" width="7.28515625" style="124" customWidth="1"/>
    <col min="11778" max="11778" width="91.28515625" style="124" customWidth="1"/>
    <col min="11779" max="11779" width="26.7109375" style="124" customWidth="1"/>
    <col min="11780" max="11780" width="42.7109375" style="124" customWidth="1"/>
    <col min="11781" max="11781" width="11.85546875" style="124" bestFit="1" customWidth="1"/>
    <col min="11782" max="12032" width="8.85546875" style="124"/>
    <col min="12033" max="12033" width="7.28515625" style="124" customWidth="1"/>
    <col min="12034" max="12034" width="91.28515625" style="124" customWidth="1"/>
    <col min="12035" max="12035" width="26.7109375" style="124" customWidth="1"/>
    <col min="12036" max="12036" width="42.7109375" style="124" customWidth="1"/>
    <col min="12037" max="12037" width="11.85546875" style="124" bestFit="1" customWidth="1"/>
    <col min="12038" max="12288" width="8.85546875" style="124"/>
    <col min="12289" max="12289" width="7.28515625" style="124" customWidth="1"/>
    <col min="12290" max="12290" width="91.28515625" style="124" customWidth="1"/>
    <col min="12291" max="12291" width="26.7109375" style="124" customWidth="1"/>
    <col min="12292" max="12292" width="42.7109375" style="124" customWidth="1"/>
    <col min="12293" max="12293" width="11.85546875" style="124" bestFit="1" customWidth="1"/>
    <col min="12294" max="12544" width="8.85546875" style="124"/>
    <col min="12545" max="12545" width="7.28515625" style="124" customWidth="1"/>
    <col min="12546" max="12546" width="91.28515625" style="124" customWidth="1"/>
    <col min="12547" max="12547" width="26.7109375" style="124" customWidth="1"/>
    <col min="12548" max="12548" width="42.7109375" style="124" customWidth="1"/>
    <col min="12549" max="12549" width="11.85546875" style="124" bestFit="1" customWidth="1"/>
    <col min="12550" max="12800" width="8.85546875" style="124"/>
    <col min="12801" max="12801" width="7.28515625" style="124" customWidth="1"/>
    <col min="12802" max="12802" width="91.28515625" style="124" customWidth="1"/>
    <col min="12803" max="12803" width="26.7109375" style="124" customWidth="1"/>
    <col min="12804" max="12804" width="42.7109375" style="124" customWidth="1"/>
    <col min="12805" max="12805" width="11.85546875" style="124" bestFit="1" customWidth="1"/>
    <col min="12806" max="13056" width="8.85546875" style="124"/>
    <col min="13057" max="13057" width="7.28515625" style="124" customWidth="1"/>
    <col min="13058" max="13058" width="91.28515625" style="124" customWidth="1"/>
    <col min="13059" max="13059" width="26.7109375" style="124" customWidth="1"/>
    <col min="13060" max="13060" width="42.7109375" style="124" customWidth="1"/>
    <col min="13061" max="13061" width="11.85546875" style="124" bestFit="1" customWidth="1"/>
    <col min="13062" max="13312" width="8.85546875" style="124"/>
    <col min="13313" max="13313" width="7.28515625" style="124" customWidth="1"/>
    <col min="13314" max="13314" width="91.28515625" style="124" customWidth="1"/>
    <col min="13315" max="13315" width="26.7109375" style="124" customWidth="1"/>
    <col min="13316" max="13316" width="42.7109375" style="124" customWidth="1"/>
    <col min="13317" max="13317" width="11.85546875" style="124" bestFit="1" customWidth="1"/>
    <col min="13318" max="13568" width="8.85546875" style="124"/>
    <col min="13569" max="13569" width="7.28515625" style="124" customWidth="1"/>
    <col min="13570" max="13570" width="91.28515625" style="124" customWidth="1"/>
    <col min="13571" max="13571" width="26.7109375" style="124" customWidth="1"/>
    <col min="13572" max="13572" width="42.7109375" style="124" customWidth="1"/>
    <col min="13573" max="13573" width="11.85546875" style="124" bestFit="1" customWidth="1"/>
    <col min="13574" max="13824" width="8.85546875" style="124"/>
    <col min="13825" max="13825" width="7.28515625" style="124" customWidth="1"/>
    <col min="13826" max="13826" width="91.28515625" style="124" customWidth="1"/>
    <col min="13827" max="13827" width="26.7109375" style="124" customWidth="1"/>
    <col min="13828" max="13828" width="42.7109375" style="124" customWidth="1"/>
    <col min="13829" max="13829" width="11.85546875" style="124" bestFit="1" customWidth="1"/>
    <col min="13830" max="14080" width="8.85546875" style="124"/>
    <col min="14081" max="14081" width="7.28515625" style="124" customWidth="1"/>
    <col min="14082" max="14082" width="91.28515625" style="124" customWidth="1"/>
    <col min="14083" max="14083" width="26.7109375" style="124" customWidth="1"/>
    <col min="14084" max="14084" width="42.7109375" style="124" customWidth="1"/>
    <col min="14085" max="14085" width="11.85546875" style="124" bestFit="1" customWidth="1"/>
    <col min="14086" max="14336" width="8.85546875" style="124"/>
    <col min="14337" max="14337" width="7.28515625" style="124" customWidth="1"/>
    <col min="14338" max="14338" width="91.28515625" style="124" customWidth="1"/>
    <col min="14339" max="14339" width="26.7109375" style="124" customWidth="1"/>
    <col min="14340" max="14340" width="42.7109375" style="124" customWidth="1"/>
    <col min="14341" max="14341" width="11.85546875" style="124" bestFit="1" customWidth="1"/>
    <col min="14342" max="14592" width="8.85546875" style="124"/>
    <col min="14593" max="14593" width="7.28515625" style="124" customWidth="1"/>
    <col min="14594" max="14594" width="91.28515625" style="124" customWidth="1"/>
    <col min="14595" max="14595" width="26.7109375" style="124" customWidth="1"/>
    <col min="14596" max="14596" width="42.7109375" style="124" customWidth="1"/>
    <col min="14597" max="14597" width="11.85546875" style="124" bestFit="1" customWidth="1"/>
    <col min="14598" max="14848" width="8.85546875" style="124"/>
    <col min="14849" max="14849" width="7.28515625" style="124" customWidth="1"/>
    <col min="14850" max="14850" width="91.28515625" style="124" customWidth="1"/>
    <col min="14851" max="14851" width="26.7109375" style="124" customWidth="1"/>
    <col min="14852" max="14852" width="42.7109375" style="124" customWidth="1"/>
    <col min="14853" max="14853" width="11.85546875" style="124" bestFit="1" customWidth="1"/>
    <col min="14854" max="15104" width="8.85546875" style="124"/>
    <col min="15105" max="15105" width="7.28515625" style="124" customWidth="1"/>
    <col min="15106" max="15106" width="91.28515625" style="124" customWidth="1"/>
    <col min="15107" max="15107" width="26.7109375" style="124" customWidth="1"/>
    <col min="15108" max="15108" width="42.7109375" style="124" customWidth="1"/>
    <col min="15109" max="15109" width="11.85546875" style="124" bestFit="1" customWidth="1"/>
    <col min="15110" max="15360" width="8.85546875" style="124"/>
    <col min="15361" max="15361" width="7.28515625" style="124" customWidth="1"/>
    <col min="15362" max="15362" width="91.28515625" style="124" customWidth="1"/>
    <col min="15363" max="15363" width="26.7109375" style="124" customWidth="1"/>
    <col min="15364" max="15364" width="42.7109375" style="124" customWidth="1"/>
    <col min="15365" max="15365" width="11.85546875" style="124" bestFit="1" customWidth="1"/>
    <col min="15366" max="15616" width="8.85546875" style="124"/>
    <col min="15617" max="15617" width="7.28515625" style="124" customWidth="1"/>
    <col min="15618" max="15618" width="91.28515625" style="124" customWidth="1"/>
    <col min="15619" max="15619" width="26.7109375" style="124" customWidth="1"/>
    <col min="15620" max="15620" width="42.7109375" style="124" customWidth="1"/>
    <col min="15621" max="15621" width="11.85546875" style="124" bestFit="1" customWidth="1"/>
    <col min="15622" max="15872" width="8.85546875" style="124"/>
    <col min="15873" max="15873" width="7.28515625" style="124" customWidth="1"/>
    <col min="15874" max="15874" width="91.28515625" style="124" customWidth="1"/>
    <col min="15875" max="15875" width="26.7109375" style="124" customWidth="1"/>
    <col min="15876" max="15876" width="42.7109375" style="124" customWidth="1"/>
    <col min="15877" max="15877" width="11.85546875" style="124" bestFit="1" customWidth="1"/>
    <col min="15878" max="16128" width="8.85546875" style="124"/>
    <col min="16129" max="16129" width="7.28515625" style="124" customWidth="1"/>
    <col min="16130" max="16130" width="91.28515625" style="124" customWidth="1"/>
    <col min="16131" max="16131" width="26.7109375" style="124" customWidth="1"/>
    <col min="16132" max="16132" width="42.7109375" style="124" customWidth="1"/>
    <col min="16133" max="16133" width="11.85546875" style="124" bestFit="1" customWidth="1"/>
    <col min="16134" max="16384" width="8.85546875" style="124"/>
  </cols>
  <sheetData>
    <row r="1" spans="1:11" ht="18.75" x14ac:dyDescent="0.3">
      <c r="A1" s="119"/>
      <c r="B1" s="119"/>
      <c r="C1" s="119"/>
      <c r="D1" s="232" t="s">
        <v>442</v>
      </c>
    </row>
    <row r="2" spans="1:11" ht="12.75" customHeight="1" x14ac:dyDescent="0.3">
      <c r="A2" s="119"/>
      <c r="B2" s="119"/>
      <c r="C2" s="119"/>
      <c r="D2" s="119"/>
    </row>
    <row r="3" spans="1:11" ht="29.25" customHeight="1" x14ac:dyDescent="0.25">
      <c r="A3" s="1273" t="s">
        <v>509</v>
      </c>
      <c r="B3" s="1273"/>
      <c r="C3" s="1273"/>
      <c r="D3" s="127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18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88"/>
      <c r="B8" s="119"/>
      <c r="C8" s="119"/>
      <c r="D8" s="119"/>
      <c r="E8" s="189"/>
      <c r="F8" s="189"/>
      <c r="G8" s="189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517</v>
      </c>
      <c r="C14" s="534" t="s">
        <v>550</v>
      </c>
      <c r="D14" s="338"/>
      <c r="E14" s="339"/>
      <c r="F14" s="145"/>
      <c r="G14" s="145">
        <f>D14-F14</f>
        <v>0</v>
      </c>
    </row>
    <row r="15" spans="1:11" s="178" customFormat="1" ht="18.75" x14ac:dyDescent="0.3">
      <c r="A15" s="105"/>
      <c r="B15" s="66"/>
      <c r="C15" s="534"/>
      <c r="D15" s="338"/>
      <c r="E15" s="339"/>
      <c r="F15" s="145"/>
      <c r="G15" s="145"/>
    </row>
    <row r="16" spans="1:11" s="178" customFormat="1" ht="18.75" x14ac:dyDescent="0.3">
      <c r="A16" s="527"/>
      <c r="B16" s="528" t="s">
        <v>295</v>
      </c>
      <c r="C16" s="535" t="s">
        <v>305</v>
      </c>
      <c r="D16" s="454">
        <f>SUM(D14:D15)</f>
        <v>0</v>
      </c>
      <c r="E16" s="146" t="s">
        <v>366</v>
      </c>
      <c r="F16" s="146">
        <f>SUM(F14:F15)</f>
        <v>0</v>
      </c>
      <c r="G16" s="146">
        <f>SUM(G14:G15)</f>
        <v>0</v>
      </c>
    </row>
    <row r="17" spans="1:7" s="178" customFormat="1" ht="18.75" x14ac:dyDescent="0.3">
      <c r="A17" s="1281" t="s">
        <v>586</v>
      </c>
      <c r="B17" s="1282"/>
      <c r="C17" s="1282"/>
      <c r="D17" s="1282"/>
      <c r="E17" s="119"/>
      <c r="F17" s="119"/>
      <c r="G17" s="119"/>
    </row>
    <row r="18" spans="1:7" s="183" customFormat="1" ht="18.75" x14ac:dyDescent="0.3">
      <c r="A18" s="105">
        <v>1</v>
      </c>
      <c r="B18" s="66" t="s">
        <v>517</v>
      </c>
      <c r="C18" s="534" t="s">
        <v>550</v>
      </c>
      <c r="D18" s="338"/>
      <c r="E18" s="339"/>
      <c r="F18" s="145"/>
      <c r="G18" s="145">
        <f>D18-F18</f>
        <v>0</v>
      </c>
    </row>
    <row r="19" spans="1:7" s="183" customFormat="1" ht="18.75" x14ac:dyDescent="0.3">
      <c r="A19" s="105"/>
      <c r="B19" s="66"/>
      <c r="C19" s="173"/>
      <c r="D19" s="338"/>
      <c r="E19" s="339"/>
      <c r="F19" s="145"/>
      <c r="G19" s="145">
        <f>D19-F19</f>
        <v>0</v>
      </c>
    </row>
    <row r="20" spans="1:7" s="183" customFormat="1" ht="18.75" x14ac:dyDescent="0.3">
      <c r="A20" s="105"/>
      <c r="B20" s="66"/>
      <c r="C20" s="173"/>
      <c r="D20" s="338"/>
      <c r="E20" s="339"/>
      <c r="F20" s="145"/>
      <c r="G20" s="145">
        <f>D20-F20</f>
        <v>0</v>
      </c>
    </row>
    <row r="21" spans="1:7" s="178" customFormat="1" ht="18.75" x14ac:dyDescent="0.3">
      <c r="A21" s="527"/>
      <c r="B21" s="528" t="s">
        <v>295</v>
      </c>
      <c r="C21" s="529" t="s">
        <v>305</v>
      </c>
      <c r="D21" s="454">
        <f>SUM(D18:D20)</f>
        <v>0</v>
      </c>
      <c r="E21" s="146" t="s">
        <v>366</v>
      </c>
      <c r="F21" s="146">
        <f>SUM(F18:F20)</f>
        <v>0</v>
      </c>
      <c r="G21" s="146">
        <f>SUM(G18:G20)</f>
        <v>0</v>
      </c>
    </row>
    <row r="22" spans="1:7" s="178" customFormat="1" ht="18.75" x14ac:dyDescent="0.3">
      <c r="A22" s="1281" t="s">
        <v>513</v>
      </c>
      <c r="B22" s="1282"/>
      <c r="C22" s="1282"/>
      <c r="D22" s="1282"/>
      <c r="E22" s="119"/>
      <c r="F22" s="119"/>
      <c r="G22" s="119"/>
    </row>
    <row r="23" spans="1:7" s="183" customFormat="1" ht="18.75" x14ac:dyDescent="0.3">
      <c r="A23" s="105">
        <v>1</v>
      </c>
      <c r="B23" s="66" t="s">
        <v>517</v>
      </c>
      <c r="C23" s="534" t="s">
        <v>550</v>
      </c>
      <c r="D23" s="338"/>
      <c r="E23" s="339"/>
      <c r="F23" s="145"/>
      <c r="G23" s="145">
        <f>D23-F23</f>
        <v>0</v>
      </c>
    </row>
    <row r="24" spans="1:7" s="183" customFormat="1" ht="18.75" x14ac:dyDescent="0.3">
      <c r="A24" s="105"/>
      <c r="B24" s="66"/>
      <c r="C24" s="173"/>
      <c r="D24" s="338"/>
      <c r="E24" s="339"/>
      <c r="F24" s="145"/>
      <c r="G24" s="145">
        <f>D24-F24</f>
        <v>0</v>
      </c>
    </row>
    <row r="25" spans="1:7" s="183" customFormat="1" ht="18.75" x14ac:dyDescent="0.3">
      <c r="A25" s="105"/>
      <c r="B25" s="66"/>
      <c r="C25" s="173"/>
      <c r="D25" s="338"/>
      <c r="E25" s="339"/>
      <c r="F25" s="145"/>
      <c r="G25" s="145">
        <f>D25-F25</f>
        <v>0</v>
      </c>
    </row>
    <row r="26" spans="1:7" s="178" customFormat="1" ht="18.75" x14ac:dyDescent="0.3">
      <c r="A26" s="527"/>
      <c r="B26" s="528" t="s">
        <v>295</v>
      </c>
      <c r="C26" s="529" t="s">
        <v>305</v>
      </c>
      <c r="D26" s="454">
        <f>SUM(D23:D25)</f>
        <v>0</v>
      </c>
      <c r="E26" s="146" t="s">
        <v>366</v>
      </c>
      <c r="F26" s="146">
        <f>SUM(F23:F25)</f>
        <v>0</v>
      </c>
      <c r="G26" s="146">
        <f>SUM(G23:G25)</f>
        <v>0</v>
      </c>
    </row>
    <row r="27" spans="1:7" s="178" customFormat="1" ht="18.75" x14ac:dyDescent="0.3">
      <c r="A27" s="122"/>
      <c r="B27" s="122"/>
      <c r="C27" s="122"/>
      <c r="D27" s="122"/>
      <c r="E27" s="314" t="s">
        <v>464</v>
      </c>
      <c r="F27" s="315">
        <f>F16+F21+F26</f>
        <v>0</v>
      </c>
      <c r="G27" s="315">
        <f>G16+G21+G26</f>
        <v>0</v>
      </c>
    </row>
    <row r="28" spans="1:7" s="178" customFormat="1" ht="18.75" x14ac:dyDescent="0.3">
      <c r="A28" s="358"/>
      <c r="B28" s="161"/>
      <c r="C28" s="162"/>
      <c r="D28" s="359"/>
      <c r="E28" s="360"/>
      <c r="F28" s="360"/>
      <c r="G28" s="360"/>
    </row>
    <row r="29" spans="1:7" s="178" customFormat="1" ht="18.75" x14ac:dyDescent="0.25">
      <c r="A29" s="696" t="s">
        <v>762</v>
      </c>
      <c r="B29" s="42"/>
      <c r="C29" s="241"/>
      <c r="D29" s="864" t="s">
        <v>1101</v>
      </c>
      <c r="E29" s="42"/>
      <c r="F29" s="122"/>
      <c r="G29" s="42"/>
    </row>
    <row r="30" spans="1:7" s="178" customFormat="1" x14ac:dyDescent="0.25">
      <c r="A30" s="122"/>
      <c r="B30" s="297"/>
      <c r="C30" s="298" t="s">
        <v>131</v>
      </c>
      <c r="D30" s="298" t="s">
        <v>132</v>
      </c>
      <c r="E30" s="297"/>
      <c r="F30" s="122"/>
      <c r="G30" s="297"/>
    </row>
    <row r="31" spans="1:7" s="178" customFormat="1" x14ac:dyDescent="0.25">
      <c r="A31" s="297"/>
      <c r="B31" s="41"/>
      <c r="C31" s="41"/>
      <c r="D31" s="41"/>
      <c r="E31" s="41"/>
      <c r="F31" s="122"/>
      <c r="G31" s="41"/>
    </row>
    <row r="32" spans="1:7" s="178" customFormat="1" ht="18.75" x14ac:dyDescent="0.25">
      <c r="A32" s="48" t="s">
        <v>133</v>
      </c>
      <c r="B32" s="42"/>
      <c r="C32" s="241"/>
      <c r="D32" s="869" t="s">
        <v>1104</v>
      </c>
      <c r="E32" s="42"/>
      <c r="F32" s="122"/>
      <c r="G32" s="42"/>
    </row>
    <row r="33" spans="1:7" s="178" customFormat="1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</row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21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4" ht="15.75" customHeight="1" x14ac:dyDescent="0.25"/>
    <row r="65" ht="15.75" customHeight="1" x14ac:dyDescent="0.25"/>
    <row r="66" ht="15.75" customHeight="1" x14ac:dyDescent="0.25"/>
  </sheetData>
  <mergeCells count="9">
    <mergeCell ref="A17:D17"/>
    <mergeCell ref="A22:D22"/>
    <mergeCell ref="A13:D13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33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28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443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512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649</v>
      </c>
      <c r="C14" s="173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/>
      <c r="B15" s="66"/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66" t="s">
        <v>649</v>
      </c>
      <c r="C19" s="173"/>
      <c r="D19" s="338"/>
      <c r="E19" s="339"/>
      <c r="F19" s="145"/>
      <c r="G19" s="145">
        <f>D19-F19</f>
        <v>0</v>
      </c>
    </row>
    <row r="20" spans="1:7" s="183" customFormat="1" ht="18.75" x14ac:dyDescent="0.3">
      <c r="A20" s="105"/>
      <c r="B20" s="66"/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81" t="s">
        <v>513</v>
      </c>
      <c r="B23" s="1282"/>
      <c r="C23" s="1282"/>
      <c r="D23" s="1282"/>
      <c r="E23" s="119"/>
      <c r="F23" s="119"/>
      <c r="G23" s="119"/>
    </row>
    <row r="24" spans="1:7" s="183" customFormat="1" ht="18.75" x14ac:dyDescent="0.3">
      <c r="A24" s="105">
        <v>1</v>
      </c>
      <c r="B24" s="66" t="s">
        <v>649</v>
      </c>
      <c r="C24" s="173"/>
      <c r="D24" s="338"/>
      <c r="E24" s="339"/>
      <c r="F24" s="145"/>
      <c r="G24" s="145">
        <f>D24-F24</f>
        <v>0</v>
      </c>
    </row>
    <row r="25" spans="1:7" s="183" customFormat="1" ht="18.75" x14ac:dyDescent="0.3">
      <c r="A25" s="105"/>
      <c r="B25" s="66"/>
      <c r="C25" s="173"/>
      <c r="D25" s="338"/>
      <c r="E25" s="339"/>
      <c r="F25" s="145"/>
      <c r="G25" s="145">
        <f>D25-F25</f>
        <v>0</v>
      </c>
    </row>
    <row r="26" spans="1:7" s="183" customFormat="1" ht="18.75" x14ac:dyDescent="0.3">
      <c r="A26" s="105"/>
      <c r="B26" s="66"/>
      <c r="C26" s="173"/>
      <c r="D26" s="338"/>
      <c r="E26" s="339"/>
      <c r="F26" s="145"/>
      <c r="G26" s="145">
        <f>D26-F26</f>
        <v>0</v>
      </c>
    </row>
    <row r="27" spans="1:7" ht="18.75" x14ac:dyDescent="0.3">
      <c r="A27" s="527"/>
      <c r="B27" s="528" t="s">
        <v>295</v>
      </c>
      <c r="C27" s="529" t="s">
        <v>305</v>
      </c>
      <c r="D27" s="454">
        <f>SUM(D24:D26)</f>
        <v>0</v>
      </c>
      <c r="E27" s="146" t="s">
        <v>366</v>
      </c>
      <c r="F27" s="146">
        <f>SUM(F24:F26)</f>
        <v>0</v>
      </c>
      <c r="G27" s="146">
        <f>SUM(G24:G26)</f>
        <v>0</v>
      </c>
    </row>
    <row r="28" spans="1:7" ht="18.75" x14ac:dyDescent="0.3">
      <c r="A28" s="122"/>
      <c r="B28" s="122"/>
      <c r="C28" s="122"/>
      <c r="D28" s="122"/>
      <c r="E28" s="314" t="s">
        <v>464</v>
      </c>
      <c r="F28" s="315">
        <f>F17+F22+F27</f>
        <v>0</v>
      </c>
      <c r="G28" s="315">
        <f>G17+G22+G27</f>
        <v>0</v>
      </c>
    </row>
    <row r="29" spans="1:7" ht="18.75" x14ac:dyDescent="0.25">
      <c r="A29" s="696" t="s">
        <v>762</v>
      </c>
      <c r="B29" s="477"/>
      <c r="C29" s="476"/>
      <c r="D29" s="864" t="s">
        <v>1101</v>
      </c>
      <c r="E29" s="477"/>
      <c r="F29" s="122"/>
      <c r="G29" s="477"/>
    </row>
    <row r="30" spans="1:7" x14ac:dyDescent="0.25">
      <c r="A30" s="122"/>
      <c r="B30" s="297"/>
      <c r="C30" s="298" t="s">
        <v>131</v>
      </c>
      <c r="D30" s="298" t="s">
        <v>132</v>
      </c>
      <c r="E30" s="297"/>
      <c r="F30" s="122"/>
      <c r="G30" s="297"/>
    </row>
    <row r="31" spans="1:7" x14ac:dyDescent="0.25">
      <c r="A31" s="297"/>
      <c r="B31" s="41"/>
      <c r="C31" s="41"/>
      <c r="D31" s="41"/>
      <c r="E31" s="41"/>
      <c r="F31" s="122"/>
      <c r="G31" s="41"/>
    </row>
    <row r="32" spans="1:7" ht="18.75" x14ac:dyDescent="0.25">
      <c r="A32" s="475" t="s">
        <v>133</v>
      </c>
      <c r="B32" s="477"/>
      <c r="C32" s="476"/>
      <c r="D32" s="869" t="s">
        <v>1104</v>
      </c>
      <c r="E32" s="477"/>
      <c r="F32" s="122"/>
      <c r="G32" s="477"/>
    </row>
    <row r="33" spans="1:7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</row>
  </sheetData>
  <mergeCells count="9">
    <mergeCell ref="A18:D18"/>
    <mergeCell ref="A23:D23"/>
    <mergeCell ref="A13:D1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H22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253" width="8.85546875" style="178"/>
    <col min="254" max="254" width="7.28515625" style="178" customWidth="1"/>
    <col min="255" max="255" width="91.28515625" style="178" customWidth="1"/>
    <col min="256" max="256" width="26.7109375" style="178" customWidth="1"/>
    <col min="257" max="257" width="42.7109375" style="178" customWidth="1"/>
    <col min="258" max="260" width="24.42578125" style="178" customWidth="1"/>
    <col min="261" max="509" width="8.85546875" style="178"/>
    <col min="510" max="510" width="7.28515625" style="178" customWidth="1"/>
    <col min="511" max="511" width="91.28515625" style="178" customWidth="1"/>
    <col min="512" max="512" width="26.7109375" style="178" customWidth="1"/>
    <col min="513" max="513" width="42.7109375" style="178" customWidth="1"/>
    <col min="514" max="516" width="24.42578125" style="178" customWidth="1"/>
    <col min="517" max="765" width="8.85546875" style="178"/>
    <col min="766" max="766" width="7.28515625" style="178" customWidth="1"/>
    <col min="767" max="767" width="91.28515625" style="178" customWidth="1"/>
    <col min="768" max="768" width="26.7109375" style="178" customWidth="1"/>
    <col min="769" max="769" width="42.7109375" style="178" customWidth="1"/>
    <col min="770" max="772" width="24.42578125" style="178" customWidth="1"/>
    <col min="773" max="1021" width="8.85546875" style="178"/>
    <col min="1022" max="1022" width="7.28515625" style="178" customWidth="1"/>
    <col min="1023" max="1023" width="91.28515625" style="178" customWidth="1"/>
    <col min="1024" max="1024" width="26.7109375" style="178" customWidth="1"/>
    <col min="1025" max="1025" width="42.7109375" style="178" customWidth="1"/>
    <col min="1026" max="1028" width="24.42578125" style="178" customWidth="1"/>
    <col min="1029" max="1277" width="8.85546875" style="178"/>
    <col min="1278" max="1278" width="7.28515625" style="178" customWidth="1"/>
    <col min="1279" max="1279" width="91.28515625" style="178" customWidth="1"/>
    <col min="1280" max="1280" width="26.7109375" style="178" customWidth="1"/>
    <col min="1281" max="1281" width="42.7109375" style="178" customWidth="1"/>
    <col min="1282" max="1284" width="24.42578125" style="178" customWidth="1"/>
    <col min="1285" max="1533" width="8.85546875" style="178"/>
    <col min="1534" max="1534" width="7.28515625" style="178" customWidth="1"/>
    <col min="1535" max="1535" width="91.28515625" style="178" customWidth="1"/>
    <col min="1536" max="1536" width="26.7109375" style="178" customWidth="1"/>
    <col min="1537" max="1537" width="42.7109375" style="178" customWidth="1"/>
    <col min="1538" max="1540" width="24.42578125" style="178" customWidth="1"/>
    <col min="1541" max="1789" width="8.85546875" style="178"/>
    <col min="1790" max="1790" width="7.28515625" style="178" customWidth="1"/>
    <col min="1791" max="1791" width="91.28515625" style="178" customWidth="1"/>
    <col min="1792" max="1792" width="26.7109375" style="178" customWidth="1"/>
    <col min="1793" max="1793" width="42.7109375" style="178" customWidth="1"/>
    <col min="1794" max="1796" width="24.42578125" style="178" customWidth="1"/>
    <col min="1797" max="2045" width="8.85546875" style="178"/>
    <col min="2046" max="2046" width="7.28515625" style="178" customWidth="1"/>
    <col min="2047" max="2047" width="91.28515625" style="178" customWidth="1"/>
    <col min="2048" max="2048" width="26.7109375" style="178" customWidth="1"/>
    <col min="2049" max="2049" width="42.7109375" style="178" customWidth="1"/>
    <col min="2050" max="2052" width="24.42578125" style="178" customWidth="1"/>
    <col min="2053" max="2301" width="8.85546875" style="178"/>
    <col min="2302" max="2302" width="7.28515625" style="178" customWidth="1"/>
    <col min="2303" max="2303" width="91.28515625" style="178" customWidth="1"/>
    <col min="2304" max="2304" width="26.7109375" style="178" customWidth="1"/>
    <col min="2305" max="2305" width="42.7109375" style="178" customWidth="1"/>
    <col min="2306" max="2308" width="24.42578125" style="178" customWidth="1"/>
    <col min="2309" max="2557" width="8.85546875" style="178"/>
    <col min="2558" max="2558" width="7.28515625" style="178" customWidth="1"/>
    <col min="2559" max="2559" width="91.28515625" style="178" customWidth="1"/>
    <col min="2560" max="2560" width="26.7109375" style="178" customWidth="1"/>
    <col min="2561" max="2561" width="42.7109375" style="178" customWidth="1"/>
    <col min="2562" max="2564" width="24.42578125" style="178" customWidth="1"/>
    <col min="2565" max="2813" width="8.85546875" style="178"/>
    <col min="2814" max="2814" width="7.28515625" style="178" customWidth="1"/>
    <col min="2815" max="2815" width="91.28515625" style="178" customWidth="1"/>
    <col min="2816" max="2816" width="26.7109375" style="178" customWidth="1"/>
    <col min="2817" max="2817" width="42.7109375" style="178" customWidth="1"/>
    <col min="2818" max="2820" width="24.42578125" style="178" customWidth="1"/>
    <col min="2821" max="3069" width="8.85546875" style="178"/>
    <col min="3070" max="3070" width="7.28515625" style="178" customWidth="1"/>
    <col min="3071" max="3071" width="91.28515625" style="178" customWidth="1"/>
    <col min="3072" max="3072" width="26.7109375" style="178" customWidth="1"/>
    <col min="3073" max="3073" width="42.7109375" style="178" customWidth="1"/>
    <col min="3074" max="3076" width="24.42578125" style="178" customWidth="1"/>
    <col min="3077" max="3325" width="8.85546875" style="178"/>
    <col min="3326" max="3326" width="7.28515625" style="178" customWidth="1"/>
    <col min="3327" max="3327" width="91.28515625" style="178" customWidth="1"/>
    <col min="3328" max="3328" width="26.7109375" style="178" customWidth="1"/>
    <col min="3329" max="3329" width="42.7109375" style="178" customWidth="1"/>
    <col min="3330" max="3332" width="24.42578125" style="178" customWidth="1"/>
    <col min="3333" max="3581" width="8.85546875" style="178"/>
    <col min="3582" max="3582" width="7.28515625" style="178" customWidth="1"/>
    <col min="3583" max="3583" width="91.28515625" style="178" customWidth="1"/>
    <col min="3584" max="3584" width="26.7109375" style="178" customWidth="1"/>
    <col min="3585" max="3585" width="42.7109375" style="178" customWidth="1"/>
    <col min="3586" max="3588" width="24.42578125" style="178" customWidth="1"/>
    <col min="3589" max="3837" width="8.85546875" style="178"/>
    <col min="3838" max="3838" width="7.28515625" style="178" customWidth="1"/>
    <col min="3839" max="3839" width="91.28515625" style="178" customWidth="1"/>
    <col min="3840" max="3840" width="26.7109375" style="178" customWidth="1"/>
    <col min="3841" max="3841" width="42.7109375" style="178" customWidth="1"/>
    <col min="3842" max="3844" width="24.42578125" style="178" customWidth="1"/>
    <col min="3845" max="4093" width="8.85546875" style="178"/>
    <col min="4094" max="4094" width="7.28515625" style="178" customWidth="1"/>
    <col min="4095" max="4095" width="91.28515625" style="178" customWidth="1"/>
    <col min="4096" max="4096" width="26.7109375" style="178" customWidth="1"/>
    <col min="4097" max="4097" width="42.7109375" style="178" customWidth="1"/>
    <col min="4098" max="4100" width="24.42578125" style="178" customWidth="1"/>
    <col min="4101" max="4349" width="8.85546875" style="178"/>
    <col min="4350" max="4350" width="7.28515625" style="178" customWidth="1"/>
    <col min="4351" max="4351" width="91.28515625" style="178" customWidth="1"/>
    <col min="4352" max="4352" width="26.7109375" style="178" customWidth="1"/>
    <col min="4353" max="4353" width="42.7109375" style="178" customWidth="1"/>
    <col min="4354" max="4356" width="24.42578125" style="178" customWidth="1"/>
    <col min="4357" max="4605" width="8.85546875" style="178"/>
    <col min="4606" max="4606" width="7.28515625" style="178" customWidth="1"/>
    <col min="4607" max="4607" width="91.28515625" style="178" customWidth="1"/>
    <col min="4608" max="4608" width="26.7109375" style="178" customWidth="1"/>
    <col min="4609" max="4609" width="42.7109375" style="178" customWidth="1"/>
    <col min="4610" max="4612" width="24.42578125" style="178" customWidth="1"/>
    <col min="4613" max="4861" width="8.85546875" style="178"/>
    <col min="4862" max="4862" width="7.28515625" style="178" customWidth="1"/>
    <col min="4863" max="4863" width="91.28515625" style="178" customWidth="1"/>
    <col min="4864" max="4864" width="26.7109375" style="178" customWidth="1"/>
    <col min="4865" max="4865" width="42.7109375" style="178" customWidth="1"/>
    <col min="4866" max="4868" width="24.42578125" style="178" customWidth="1"/>
    <col min="4869" max="5117" width="8.85546875" style="178"/>
    <col min="5118" max="5118" width="7.28515625" style="178" customWidth="1"/>
    <col min="5119" max="5119" width="91.28515625" style="178" customWidth="1"/>
    <col min="5120" max="5120" width="26.7109375" style="178" customWidth="1"/>
    <col min="5121" max="5121" width="42.7109375" style="178" customWidth="1"/>
    <col min="5122" max="5124" width="24.42578125" style="178" customWidth="1"/>
    <col min="5125" max="5373" width="8.85546875" style="178"/>
    <col min="5374" max="5374" width="7.28515625" style="178" customWidth="1"/>
    <col min="5375" max="5375" width="91.28515625" style="178" customWidth="1"/>
    <col min="5376" max="5376" width="26.7109375" style="178" customWidth="1"/>
    <col min="5377" max="5377" width="42.7109375" style="178" customWidth="1"/>
    <col min="5378" max="5380" width="24.42578125" style="178" customWidth="1"/>
    <col min="5381" max="5629" width="8.85546875" style="178"/>
    <col min="5630" max="5630" width="7.28515625" style="178" customWidth="1"/>
    <col min="5631" max="5631" width="91.28515625" style="178" customWidth="1"/>
    <col min="5632" max="5632" width="26.7109375" style="178" customWidth="1"/>
    <col min="5633" max="5633" width="42.7109375" style="178" customWidth="1"/>
    <col min="5634" max="5636" width="24.42578125" style="178" customWidth="1"/>
    <col min="5637" max="5885" width="8.85546875" style="178"/>
    <col min="5886" max="5886" width="7.28515625" style="178" customWidth="1"/>
    <col min="5887" max="5887" width="91.28515625" style="178" customWidth="1"/>
    <col min="5888" max="5888" width="26.7109375" style="178" customWidth="1"/>
    <col min="5889" max="5889" width="42.7109375" style="178" customWidth="1"/>
    <col min="5890" max="5892" width="24.42578125" style="178" customWidth="1"/>
    <col min="5893" max="6141" width="8.85546875" style="178"/>
    <col min="6142" max="6142" width="7.28515625" style="178" customWidth="1"/>
    <col min="6143" max="6143" width="91.28515625" style="178" customWidth="1"/>
    <col min="6144" max="6144" width="26.7109375" style="178" customWidth="1"/>
    <col min="6145" max="6145" width="42.7109375" style="178" customWidth="1"/>
    <col min="6146" max="6148" width="24.42578125" style="178" customWidth="1"/>
    <col min="6149" max="6397" width="8.85546875" style="178"/>
    <col min="6398" max="6398" width="7.28515625" style="178" customWidth="1"/>
    <col min="6399" max="6399" width="91.28515625" style="178" customWidth="1"/>
    <col min="6400" max="6400" width="26.7109375" style="178" customWidth="1"/>
    <col min="6401" max="6401" width="42.7109375" style="178" customWidth="1"/>
    <col min="6402" max="6404" width="24.42578125" style="178" customWidth="1"/>
    <col min="6405" max="6653" width="8.85546875" style="178"/>
    <col min="6654" max="6654" width="7.28515625" style="178" customWidth="1"/>
    <col min="6655" max="6655" width="91.28515625" style="178" customWidth="1"/>
    <col min="6656" max="6656" width="26.7109375" style="178" customWidth="1"/>
    <col min="6657" max="6657" width="42.7109375" style="178" customWidth="1"/>
    <col min="6658" max="6660" width="24.42578125" style="178" customWidth="1"/>
    <col min="6661" max="6909" width="8.85546875" style="178"/>
    <col min="6910" max="6910" width="7.28515625" style="178" customWidth="1"/>
    <col min="6911" max="6911" width="91.28515625" style="178" customWidth="1"/>
    <col min="6912" max="6912" width="26.7109375" style="178" customWidth="1"/>
    <col min="6913" max="6913" width="42.7109375" style="178" customWidth="1"/>
    <col min="6914" max="6916" width="24.42578125" style="178" customWidth="1"/>
    <col min="6917" max="7165" width="8.85546875" style="178"/>
    <col min="7166" max="7166" width="7.28515625" style="178" customWidth="1"/>
    <col min="7167" max="7167" width="91.28515625" style="178" customWidth="1"/>
    <col min="7168" max="7168" width="26.7109375" style="178" customWidth="1"/>
    <col min="7169" max="7169" width="42.7109375" style="178" customWidth="1"/>
    <col min="7170" max="7172" width="24.42578125" style="178" customWidth="1"/>
    <col min="7173" max="7421" width="8.85546875" style="178"/>
    <col min="7422" max="7422" width="7.28515625" style="178" customWidth="1"/>
    <col min="7423" max="7423" width="91.28515625" style="178" customWidth="1"/>
    <col min="7424" max="7424" width="26.7109375" style="178" customWidth="1"/>
    <col min="7425" max="7425" width="42.7109375" style="178" customWidth="1"/>
    <col min="7426" max="7428" width="24.42578125" style="178" customWidth="1"/>
    <col min="7429" max="7677" width="8.85546875" style="178"/>
    <col min="7678" max="7678" width="7.28515625" style="178" customWidth="1"/>
    <col min="7679" max="7679" width="91.28515625" style="178" customWidth="1"/>
    <col min="7680" max="7680" width="26.7109375" style="178" customWidth="1"/>
    <col min="7681" max="7681" width="42.7109375" style="178" customWidth="1"/>
    <col min="7682" max="7684" width="24.42578125" style="178" customWidth="1"/>
    <col min="7685" max="7933" width="8.85546875" style="178"/>
    <col min="7934" max="7934" width="7.28515625" style="178" customWidth="1"/>
    <col min="7935" max="7935" width="91.28515625" style="178" customWidth="1"/>
    <col min="7936" max="7936" width="26.7109375" style="178" customWidth="1"/>
    <col min="7937" max="7937" width="42.7109375" style="178" customWidth="1"/>
    <col min="7938" max="7940" width="24.42578125" style="178" customWidth="1"/>
    <col min="7941" max="8189" width="8.85546875" style="178"/>
    <col min="8190" max="8190" width="7.28515625" style="178" customWidth="1"/>
    <col min="8191" max="8191" width="91.28515625" style="178" customWidth="1"/>
    <col min="8192" max="8192" width="26.7109375" style="178" customWidth="1"/>
    <col min="8193" max="8193" width="42.7109375" style="178" customWidth="1"/>
    <col min="8194" max="8196" width="24.42578125" style="178" customWidth="1"/>
    <col min="8197" max="8445" width="8.85546875" style="178"/>
    <col min="8446" max="8446" width="7.28515625" style="178" customWidth="1"/>
    <col min="8447" max="8447" width="91.28515625" style="178" customWidth="1"/>
    <col min="8448" max="8448" width="26.7109375" style="178" customWidth="1"/>
    <col min="8449" max="8449" width="42.7109375" style="178" customWidth="1"/>
    <col min="8450" max="8452" width="24.42578125" style="178" customWidth="1"/>
    <col min="8453" max="8701" width="8.85546875" style="178"/>
    <col min="8702" max="8702" width="7.28515625" style="178" customWidth="1"/>
    <col min="8703" max="8703" width="91.28515625" style="178" customWidth="1"/>
    <col min="8704" max="8704" width="26.7109375" style="178" customWidth="1"/>
    <col min="8705" max="8705" width="42.7109375" style="178" customWidth="1"/>
    <col min="8706" max="8708" width="24.42578125" style="178" customWidth="1"/>
    <col min="8709" max="8957" width="8.85546875" style="178"/>
    <col min="8958" max="8958" width="7.28515625" style="178" customWidth="1"/>
    <col min="8959" max="8959" width="91.28515625" style="178" customWidth="1"/>
    <col min="8960" max="8960" width="26.7109375" style="178" customWidth="1"/>
    <col min="8961" max="8961" width="42.7109375" style="178" customWidth="1"/>
    <col min="8962" max="8964" width="24.42578125" style="178" customWidth="1"/>
    <col min="8965" max="9213" width="8.85546875" style="178"/>
    <col min="9214" max="9214" width="7.28515625" style="178" customWidth="1"/>
    <col min="9215" max="9215" width="91.28515625" style="178" customWidth="1"/>
    <col min="9216" max="9216" width="26.7109375" style="178" customWidth="1"/>
    <col min="9217" max="9217" width="42.7109375" style="178" customWidth="1"/>
    <col min="9218" max="9220" width="24.42578125" style="178" customWidth="1"/>
    <col min="9221" max="9469" width="8.85546875" style="178"/>
    <col min="9470" max="9470" width="7.28515625" style="178" customWidth="1"/>
    <col min="9471" max="9471" width="91.28515625" style="178" customWidth="1"/>
    <col min="9472" max="9472" width="26.7109375" style="178" customWidth="1"/>
    <col min="9473" max="9473" width="42.7109375" style="178" customWidth="1"/>
    <col min="9474" max="9476" width="24.42578125" style="178" customWidth="1"/>
    <col min="9477" max="9725" width="8.85546875" style="178"/>
    <col min="9726" max="9726" width="7.28515625" style="178" customWidth="1"/>
    <col min="9727" max="9727" width="91.28515625" style="178" customWidth="1"/>
    <col min="9728" max="9728" width="26.7109375" style="178" customWidth="1"/>
    <col min="9729" max="9729" width="42.7109375" style="178" customWidth="1"/>
    <col min="9730" max="9732" width="24.42578125" style="178" customWidth="1"/>
    <col min="9733" max="9981" width="8.85546875" style="178"/>
    <col min="9982" max="9982" width="7.28515625" style="178" customWidth="1"/>
    <col min="9983" max="9983" width="91.28515625" style="178" customWidth="1"/>
    <col min="9984" max="9984" width="26.7109375" style="178" customWidth="1"/>
    <col min="9985" max="9985" width="42.7109375" style="178" customWidth="1"/>
    <col min="9986" max="9988" width="24.42578125" style="178" customWidth="1"/>
    <col min="9989" max="10237" width="8.85546875" style="178"/>
    <col min="10238" max="10238" width="7.28515625" style="178" customWidth="1"/>
    <col min="10239" max="10239" width="91.28515625" style="178" customWidth="1"/>
    <col min="10240" max="10240" width="26.7109375" style="178" customWidth="1"/>
    <col min="10241" max="10241" width="42.7109375" style="178" customWidth="1"/>
    <col min="10242" max="10244" width="24.42578125" style="178" customWidth="1"/>
    <col min="10245" max="10493" width="8.85546875" style="178"/>
    <col min="10494" max="10494" width="7.28515625" style="178" customWidth="1"/>
    <col min="10495" max="10495" width="91.28515625" style="178" customWidth="1"/>
    <col min="10496" max="10496" width="26.7109375" style="178" customWidth="1"/>
    <col min="10497" max="10497" width="42.7109375" style="178" customWidth="1"/>
    <col min="10498" max="10500" width="24.42578125" style="178" customWidth="1"/>
    <col min="10501" max="10749" width="8.85546875" style="178"/>
    <col min="10750" max="10750" width="7.28515625" style="178" customWidth="1"/>
    <col min="10751" max="10751" width="91.28515625" style="178" customWidth="1"/>
    <col min="10752" max="10752" width="26.7109375" style="178" customWidth="1"/>
    <col min="10753" max="10753" width="42.7109375" style="178" customWidth="1"/>
    <col min="10754" max="10756" width="24.42578125" style="178" customWidth="1"/>
    <col min="10757" max="11005" width="8.85546875" style="178"/>
    <col min="11006" max="11006" width="7.28515625" style="178" customWidth="1"/>
    <col min="11007" max="11007" width="91.28515625" style="178" customWidth="1"/>
    <col min="11008" max="11008" width="26.7109375" style="178" customWidth="1"/>
    <col min="11009" max="11009" width="42.7109375" style="178" customWidth="1"/>
    <col min="11010" max="11012" width="24.42578125" style="178" customWidth="1"/>
    <col min="11013" max="11261" width="8.85546875" style="178"/>
    <col min="11262" max="11262" width="7.28515625" style="178" customWidth="1"/>
    <col min="11263" max="11263" width="91.28515625" style="178" customWidth="1"/>
    <col min="11264" max="11264" width="26.7109375" style="178" customWidth="1"/>
    <col min="11265" max="11265" width="42.7109375" style="178" customWidth="1"/>
    <col min="11266" max="11268" width="24.42578125" style="178" customWidth="1"/>
    <col min="11269" max="11517" width="8.85546875" style="178"/>
    <col min="11518" max="11518" width="7.28515625" style="178" customWidth="1"/>
    <col min="11519" max="11519" width="91.28515625" style="178" customWidth="1"/>
    <col min="11520" max="11520" width="26.7109375" style="178" customWidth="1"/>
    <col min="11521" max="11521" width="42.7109375" style="178" customWidth="1"/>
    <col min="11522" max="11524" width="24.42578125" style="178" customWidth="1"/>
    <col min="11525" max="11773" width="8.85546875" style="178"/>
    <col min="11774" max="11774" width="7.28515625" style="178" customWidth="1"/>
    <col min="11775" max="11775" width="91.28515625" style="178" customWidth="1"/>
    <col min="11776" max="11776" width="26.7109375" style="178" customWidth="1"/>
    <col min="11777" max="11777" width="42.7109375" style="178" customWidth="1"/>
    <col min="11778" max="11780" width="24.42578125" style="178" customWidth="1"/>
    <col min="11781" max="12029" width="8.85546875" style="178"/>
    <col min="12030" max="12030" width="7.28515625" style="178" customWidth="1"/>
    <col min="12031" max="12031" width="91.28515625" style="178" customWidth="1"/>
    <col min="12032" max="12032" width="26.7109375" style="178" customWidth="1"/>
    <col min="12033" max="12033" width="42.7109375" style="178" customWidth="1"/>
    <col min="12034" max="12036" width="24.42578125" style="178" customWidth="1"/>
    <col min="12037" max="12285" width="8.85546875" style="178"/>
    <col min="12286" max="12286" width="7.28515625" style="178" customWidth="1"/>
    <col min="12287" max="12287" width="91.28515625" style="178" customWidth="1"/>
    <col min="12288" max="12288" width="26.7109375" style="178" customWidth="1"/>
    <col min="12289" max="12289" width="42.7109375" style="178" customWidth="1"/>
    <col min="12290" max="12292" width="24.42578125" style="178" customWidth="1"/>
    <col min="12293" max="12541" width="8.85546875" style="178"/>
    <col min="12542" max="12542" width="7.28515625" style="178" customWidth="1"/>
    <col min="12543" max="12543" width="91.28515625" style="178" customWidth="1"/>
    <col min="12544" max="12544" width="26.7109375" style="178" customWidth="1"/>
    <col min="12545" max="12545" width="42.7109375" style="178" customWidth="1"/>
    <col min="12546" max="12548" width="24.42578125" style="178" customWidth="1"/>
    <col min="12549" max="12797" width="8.85546875" style="178"/>
    <col min="12798" max="12798" width="7.28515625" style="178" customWidth="1"/>
    <col min="12799" max="12799" width="91.28515625" style="178" customWidth="1"/>
    <col min="12800" max="12800" width="26.7109375" style="178" customWidth="1"/>
    <col min="12801" max="12801" width="42.7109375" style="178" customWidth="1"/>
    <col min="12802" max="12804" width="24.42578125" style="178" customWidth="1"/>
    <col min="12805" max="13053" width="8.85546875" style="178"/>
    <col min="13054" max="13054" width="7.28515625" style="178" customWidth="1"/>
    <col min="13055" max="13055" width="91.28515625" style="178" customWidth="1"/>
    <col min="13056" max="13056" width="26.7109375" style="178" customWidth="1"/>
    <col min="13057" max="13057" width="42.7109375" style="178" customWidth="1"/>
    <col min="13058" max="13060" width="24.42578125" style="178" customWidth="1"/>
    <col min="13061" max="13309" width="8.85546875" style="178"/>
    <col min="13310" max="13310" width="7.28515625" style="178" customWidth="1"/>
    <col min="13311" max="13311" width="91.28515625" style="178" customWidth="1"/>
    <col min="13312" max="13312" width="26.7109375" style="178" customWidth="1"/>
    <col min="13313" max="13313" width="42.7109375" style="178" customWidth="1"/>
    <col min="13314" max="13316" width="24.42578125" style="178" customWidth="1"/>
    <col min="13317" max="13565" width="8.85546875" style="178"/>
    <col min="13566" max="13566" width="7.28515625" style="178" customWidth="1"/>
    <col min="13567" max="13567" width="91.28515625" style="178" customWidth="1"/>
    <col min="13568" max="13568" width="26.7109375" style="178" customWidth="1"/>
    <col min="13569" max="13569" width="42.7109375" style="178" customWidth="1"/>
    <col min="13570" max="13572" width="24.42578125" style="178" customWidth="1"/>
    <col min="13573" max="13821" width="8.85546875" style="178"/>
    <col min="13822" max="13822" width="7.28515625" style="178" customWidth="1"/>
    <col min="13823" max="13823" width="91.28515625" style="178" customWidth="1"/>
    <col min="13824" max="13824" width="26.7109375" style="178" customWidth="1"/>
    <col min="13825" max="13825" width="42.7109375" style="178" customWidth="1"/>
    <col min="13826" max="13828" width="24.42578125" style="178" customWidth="1"/>
    <col min="13829" max="14077" width="8.85546875" style="178"/>
    <col min="14078" max="14078" width="7.28515625" style="178" customWidth="1"/>
    <col min="14079" max="14079" width="91.28515625" style="178" customWidth="1"/>
    <col min="14080" max="14080" width="26.7109375" style="178" customWidth="1"/>
    <col min="14081" max="14081" width="42.7109375" style="178" customWidth="1"/>
    <col min="14082" max="14084" width="24.42578125" style="178" customWidth="1"/>
    <col min="14085" max="14333" width="8.85546875" style="178"/>
    <col min="14334" max="14334" width="7.28515625" style="178" customWidth="1"/>
    <col min="14335" max="14335" width="91.28515625" style="178" customWidth="1"/>
    <col min="14336" max="14336" width="26.7109375" style="178" customWidth="1"/>
    <col min="14337" max="14337" width="42.7109375" style="178" customWidth="1"/>
    <col min="14338" max="14340" width="24.42578125" style="178" customWidth="1"/>
    <col min="14341" max="14589" width="8.85546875" style="178"/>
    <col min="14590" max="14590" width="7.28515625" style="178" customWidth="1"/>
    <col min="14591" max="14591" width="91.28515625" style="178" customWidth="1"/>
    <col min="14592" max="14592" width="26.7109375" style="178" customWidth="1"/>
    <col min="14593" max="14593" width="42.7109375" style="178" customWidth="1"/>
    <col min="14594" max="14596" width="24.42578125" style="178" customWidth="1"/>
    <col min="14597" max="14845" width="8.85546875" style="178"/>
    <col min="14846" max="14846" width="7.28515625" style="178" customWidth="1"/>
    <col min="14847" max="14847" width="91.28515625" style="178" customWidth="1"/>
    <col min="14848" max="14848" width="26.7109375" style="178" customWidth="1"/>
    <col min="14849" max="14849" width="42.7109375" style="178" customWidth="1"/>
    <col min="14850" max="14852" width="24.42578125" style="178" customWidth="1"/>
    <col min="14853" max="15101" width="8.85546875" style="178"/>
    <col min="15102" max="15102" width="7.28515625" style="178" customWidth="1"/>
    <col min="15103" max="15103" width="91.28515625" style="178" customWidth="1"/>
    <col min="15104" max="15104" width="26.7109375" style="178" customWidth="1"/>
    <col min="15105" max="15105" width="42.7109375" style="178" customWidth="1"/>
    <col min="15106" max="15108" width="24.42578125" style="178" customWidth="1"/>
    <col min="15109" max="15357" width="8.85546875" style="178"/>
    <col min="15358" max="15358" width="7.28515625" style="178" customWidth="1"/>
    <col min="15359" max="15359" width="91.28515625" style="178" customWidth="1"/>
    <col min="15360" max="15360" width="26.7109375" style="178" customWidth="1"/>
    <col min="15361" max="15361" width="42.7109375" style="178" customWidth="1"/>
    <col min="15362" max="15364" width="24.42578125" style="178" customWidth="1"/>
    <col min="15365" max="15613" width="8.85546875" style="178"/>
    <col min="15614" max="15614" width="7.28515625" style="178" customWidth="1"/>
    <col min="15615" max="15615" width="91.28515625" style="178" customWidth="1"/>
    <col min="15616" max="15616" width="26.7109375" style="178" customWidth="1"/>
    <col min="15617" max="15617" width="42.7109375" style="178" customWidth="1"/>
    <col min="15618" max="15620" width="24.42578125" style="178" customWidth="1"/>
    <col min="15621" max="15869" width="8.85546875" style="178"/>
    <col min="15870" max="15870" width="7.28515625" style="178" customWidth="1"/>
    <col min="15871" max="15871" width="91.28515625" style="178" customWidth="1"/>
    <col min="15872" max="15872" width="26.7109375" style="178" customWidth="1"/>
    <col min="15873" max="15873" width="42.7109375" style="178" customWidth="1"/>
    <col min="15874" max="15876" width="24.42578125" style="178" customWidth="1"/>
    <col min="15877" max="16125" width="8.85546875" style="178"/>
    <col min="16126" max="16126" width="7.28515625" style="178" customWidth="1"/>
    <col min="16127" max="16127" width="91.28515625" style="178" customWidth="1"/>
    <col min="16128" max="16128" width="26.7109375" style="178" customWidth="1"/>
    <col min="16129" max="16129" width="42.7109375" style="178" customWidth="1"/>
    <col min="16130" max="16132" width="24.42578125" style="178" customWidth="1"/>
    <col min="16133" max="16384" width="8.85546875" style="178"/>
  </cols>
  <sheetData>
    <row r="1" spans="1:8" ht="18.75" x14ac:dyDescent="0.3">
      <c r="A1" s="177"/>
      <c r="B1" s="177"/>
      <c r="C1" s="177"/>
      <c r="D1" s="232" t="s">
        <v>443</v>
      </c>
    </row>
    <row r="2" spans="1:8" ht="12.75" customHeight="1" x14ac:dyDescent="0.3">
      <c r="A2" s="177"/>
      <c r="B2" s="177"/>
      <c r="C2" s="177"/>
      <c r="D2" s="177"/>
    </row>
    <row r="3" spans="1:8" ht="29.25" customHeight="1" x14ac:dyDescent="0.25">
      <c r="A3" s="1283" t="s">
        <v>650</v>
      </c>
      <c r="B3" s="1283"/>
      <c r="C3" s="1283"/>
      <c r="D3" s="1283"/>
    </row>
    <row r="4" spans="1:8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8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52"/>
      <c r="H5" s="52"/>
    </row>
    <row r="6" spans="1:8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84"/>
      <c r="H6" s="84"/>
    </row>
    <row r="7" spans="1:8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8" ht="18.75" x14ac:dyDescent="0.3">
      <c r="A8" s="179"/>
      <c r="B8" s="177"/>
      <c r="C8" s="177"/>
      <c r="D8" s="177"/>
    </row>
    <row r="9" spans="1:8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8" s="180" customFormat="1" ht="15.75" customHeight="1" x14ac:dyDescent="0.25">
      <c r="A10" s="1284"/>
      <c r="B10" s="1284"/>
      <c r="C10" s="1284"/>
      <c r="D10" s="1284"/>
    </row>
    <row r="11" spans="1:8" s="180" customFormat="1" ht="15.75" customHeight="1" x14ac:dyDescent="0.25">
      <c r="A11" s="1277"/>
      <c r="B11" s="1277"/>
      <c r="C11" s="1277"/>
      <c r="D11" s="1277"/>
    </row>
    <row r="12" spans="1:8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</row>
    <row r="13" spans="1:8" s="183" customFormat="1" ht="18.75" x14ac:dyDescent="0.3">
      <c r="A13" s="105">
        <v>1</v>
      </c>
      <c r="B13" s="66"/>
      <c r="C13" s="534"/>
      <c r="D13" s="338"/>
    </row>
    <row r="14" spans="1:8" s="183" customFormat="1" ht="18.75" x14ac:dyDescent="0.3">
      <c r="A14" s="105"/>
      <c r="B14" s="66"/>
      <c r="C14" s="534"/>
      <c r="D14" s="338"/>
    </row>
    <row r="15" spans="1:8" ht="18.75" x14ac:dyDescent="0.3">
      <c r="A15" s="105"/>
      <c r="B15" s="66"/>
      <c r="C15" s="534"/>
      <c r="D15" s="338"/>
    </row>
    <row r="16" spans="1:8" ht="18.75" x14ac:dyDescent="0.3">
      <c r="A16" s="527"/>
      <c r="B16" s="528" t="s">
        <v>295</v>
      </c>
      <c r="C16" s="529" t="s">
        <v>305</v>
      </c>
      <c r="D16" s="454">
        <f>SUM(D13:D15)</f>
        <v>0</v>
      </c>
    </row>
    <row r="17" spans="1:4" x14ac:dyDescent="0.25">
      <c r="A17" s="122"/>
      <c r="B17" s="122"/>
      <c r="C17" s="122"/>
      <c r="D17" s="122"/>
    </row>
    <row r="18" spans="1:4" ht="18.75" x14ac:dyDescent="0.25">
      <c r="A18" s="696" t="s">
        <v>762</v>
      </c>
      <c r="B18" s="267"/>
      <c r="C18" s="242"/>
      <c r="D18" s="864" t="s">
        <v>1101</v>
      </c>
    </row>
    <row r="19" spans="1:4" x14ac:dyDescent="0.25">
      <c r="A19" s="122"/>
      <c r="B19" s="297"/>
      <c r="C19" s="298" t="s">
        <v>131</v>
      </c>
      <c r="D19" s="298" t="s">
        <v>132</v>
      </c>
    </row>
    <row r="20" spans="1:4" x14ac:dyDescent="0.25">
      <c r="A20" s="297"/>
      <c r="B20" s="41"/>
      <c r="C20" s="41"/>
      <c r="D20" s="41"/>
    </row>
    <row r="21" spans="1:4" ht="18.75" x14ac:dyDescent="0.25">
      <c r="A21" s="239" t="s">
        <v>133</v>
      </c>
      <c r="B21" s="267"/>
      <c r="C21" s="242"/>
      <c r="D21" s="869" t="s">
        <v>1104</v>
      </c>
    </row>
    <row r="22" spans="1:4" x14ac:dyDescent="0.25">
      <c r="A22" s="122"/>
      <c r="B22" s="297"/>
      <c r="C22" s="298" t="s">
        <v>131</v>
      </c>
      <c r="D22" s="298" t="s">
        <v>132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33"/>
  <sheetViews>
    <sheetView view="pageBreakPreview" topLeftCell="A9" zoomScale="85" zoomScaleSheetLayoutView="85" workbookViewId="0">
      <selection activeCell="R39" sqref="R39"/>
    </sheetView>
  </sheetViews>
  <sheetFormatPr defaultColWidth="9.140625" defaultRowHeight="15" x14ac:dyDescent="0.25"/>
  <cols>
    <col min="1" max="1" width="39.42578125" style="29" customWidth="1"/>
    <col min="2" max="10" width="20.140625" style="29" customWidth="1"/>
    <col min="11" max="11" width="13.140625" style="29" customWidth="1"/>
    <col min="12" max="16384" width="9.140625" style="29"/>
  </cols>
  <sheetData>
    <row r="2" spans="1:11" x14ac:dyDescent="0.25">
      <c r="J2" s="29" t="s">
        <v>413</v>
      </c>
    </row>
    <row r="4" spans="1:11" ht="18.75" x14ac:dyDescent="0.3">
      <c r="A4" s="244" t="s">
        <v>454</v>
      </c>
    </row>
    <row r="6" spans="1:11" ht="45" customHeight="1" x14ac:dyDescent="0.3">
      <c r="A6" s="1218" t="s">
        <v>248</v>
      </c>
      <c r="B6" s="1220" t="s">
        <v>249</v>
      </c>
      <c r="C6" s="1221"/>
      <c r="D6" s="1221"/>
      <c r="E6" s="1220" t="s">
        <v>250</v>
      </c>
      <c r="F6" s="1221"/>
      <c r="G6" s="1221"/>
      <c r="H6" s="1221" t="s">
        <v>251</v>
      </c>
      <c r="I6" s="1221"/>
      <c r="J6" s="1221"/>
    </row>
    <row r="7" spans="1:11" ht="94.5" customHeight="1" x14ac:dyDescent="0.3">
      <c r="A7" s="1219"/>
      <c r="B7" s="423" t="s">
        <v>559</v>
      </c>
      <c r="C7" s="423" t="s">
        <v>560</v>
      </c>
      <c r="D7" s="423" t="s">
        <v>561</v>
      </c>
      <c r="E7" s="423" t="s">
        <v>559</v>
      </c>
      <c r="F7" s="423" t="s">
        <v>560</v>
      </c>
      <c r="G7" s="423" t="s">
        <v>561</v>
      </c>
      <c r="H7" s="423" t="s">
        <v>559</v>
      </c>
      <c r="I7" s="423" t="s">
        <v>560</v>
      </c>
      <c r="J7" s="423" t="s">
        <v>561</v>
      </c>
    </row>
    <row r="8" spans="1:11" ht="18.75" x14ac:dyDescent="0.25">
      <c r="A8" s="44">
        <v>1</v>
      </c>
      <c r="B8" s="44">
        <v>2</v>
      </c>
      <c r="C8" s="44">
        <v>3</v>
      </c>
      <c r="D8" s="44">
        <v>4</v>
      </c>
      <c r="E8" s="44">
        <v>5</v>
      </c>
      <c r="F8" s="44">
        <v>6</v>
      </c>
      <c r="G8" s="44">
        <v>7</v>
      </c>
      <c r="H8" s="44">
        <v>8</v>
      </c>
      <c r="I8" s="44">
        <v>9</v>
      </c>
      <c r="J8" s="44">
        <v>10</v>
      </c>
    </row>
    <row r="9" spans="1:11" ht="25.5" customHeight="1" x14ac:dyDescent="0.25">
      <c r="A9" s="246" t="s">
        <v>530</v>
      </c>
      <c r="B9" s="238">
        <v>1120.9000000000001</v>
      </c>
      <c r="C9" s="238">
        <v>1120.9000000000001</v>
      </c>
      <c r="D9" s="238">
        <v>1120.9000000000001</v>
      </c>
      <c r="E9" s="393">
        <f>H9/B9/12</f>
        <v>0</v>
      </c>
      <c r="F9" s="393">
        <f>I9/C9/12</f>
        <v>0</v>
      </c>
      <c r="G9" s="393">
        <f>J9/D9/12</f>
        <v>0</v>
      </c>
      <c r="H9" s="238"/>
      <c r="I9" s="238"/>
      <c r="J9" s="238"/>
      <c r="K9" s="375"/>
    </row>
    <row r="10" spans="1:11" ht="25.5" customHeight="1" x14ac:dyDescent="0.25">
      <c r="A10" s="246"/>
      <c r="B10" s="238"/>
      <c r="C10" s="238"/>
      <c r="D10" s="238"/>
      <c r="E10" s="238"/>
      <c r="F10" s="238"/>
      <c r="G10" s="238"/>
      <c r="H10" s="238"/>
      <c r="I10" s="238"/>
      <c r="J10" s="238"/>
      <c r="K10" s="375"/>
    </row>
    <row r="11" spans="1:11" ht="25.5" customHeight="1" x14ac:dyDescent="0.25">
      <c r="A11" s="246"/>
      <c r="B11" s="238"/>
      <c r="C11" s="238"/>
      <c r="D11" s="238"/>
      <c r="E11" s="238"/>
      <c r="F11" s="238"/>
      <c r="G11" s="238"/>
      <c r="H11" s="238"/>
      <c r="I11" s="238"/>
      <c r="J11" s="238"/>
    </row>
    <row r="12" spans="1:11" ht="25.5" customHeight="1" x14ac:dyDescent="0.25">
      <c r="A12" s="246"/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1" ht="25.5" customHeight="1" x14ac:dyDescent="0.25">
      <c r="A13" s="246"/>
      <c r="B13" s="238"/>
      <c r="C13" s="238"/>
      <c r="D13" s="238"/>
      <c r="E13" s="238"/>
      <c r="F13" s="238"/>
      <c r="G13" s="238"/>
      <c r="H13" s="238"/>
      <c r="I13" s="238"/>
      <c r="J13" s="238"/>
    </row>
    <row r="14" spans="1:11" ht="18.75" x14ac:dyDescent="0.3">
      <c r="A14" s="247" t="s">
        <v>247</v>
      </c>
      <c r="B14" s="237" t="s">
        <v>10</v>
      </c>
      <c r="C14" s="237" t="s">
        <v>10</v>
      </c>
      <c r="D14" s="237" t="s">
        <v>10</v>
      </c>
      <c r="E14" s="237" t="s">
        <v>10</v>
      </c>
      <c r="F14" s="237" t="s">
        <v>10</v>
      </c>
      <c r="G14" s="237" t="s">
        <v>10</v>
      </c>
      <c r="H14" s="237">
        <f>SUM(H9:H13)</f>
        <v>0</v>
      </c>
      <c r="I14" s="237">
        <f>SUM(I9:I13)</f>
        <v>0</v>
      </c>
      <c r="J14" s="237">
        <f>SUM(J9:J13)</f>
        <v>0</v>
      </c>
      <c r="K14" s="375">
        <f>H14</f>
        <v>0</v>
      </c>
    </row>
    <row r="17" spans="1:49" x14ac:dyDescent="0.25">
      <c r="J17" s="29" t="s">
        <v>411</v>
      </c>
    </row>
    <row r="19" spans="1:49" ht="18.75" x14ac:dyDescent="0.3">
      <c r="A19" s="244" t="s">
        <v>412</v>
      </c>
    </row>
    <row r="20" spans="1:49" x14ac:dyDescent="0.25">
      <c r="F20" s="1225"/>
      <c r="G20" s="1225"/>
      <c r="H20" s="1225"/>
    </row>
    <row r="21" spans="1:49" ht="18.75" x14ac:dyDescent="0.3">
      <c r="A21" s="1226" t="s">
        <v>0</v>
      </c>
      <c r="B21" s="1226"/>
      <c r="C21" s="1226"/>
      <c r="D21" s="1226"/>
      <c r="E21" s="1226" t="s">
        <v>1</v>
      </c>
      <c r="F21" s="1221" t="s">
        <v>135</v>
      </c>
      <c r="G21" s="1221"/>
      <c r="H21" s="1221"/>
      <c r="I21" s="244"/>
      <c r="J21" s="244"/>
    </row>
    <row r="22" spans="1:49" ht="75" x14ac:dyDescent="0.3">
      <c r="A22" s="1226"/>
      <c r="B22" s="1226"/>
      <c r="C22" s="1226"/>
      <c r="D22" s="1226"/>
      <c r="E22" s="1226"/>
      <c r="F22" s="423" t="s">
        <v>559</v>
      </c>
      <c r="G22" s="423" t="s">
        <v>560</v>
      </c>
      <c r="H22" s="423" t="s">
        <v>561</v>
      </c>
      <c r="I22" s="244"/>
      <c r="J22" s="244"/>
    </row>
    <row r="23" spans="1:49" ht="18.75" x14ac:dyDescent="0.3">
      <c r="A23" s="1227">
        <v>1</v>
      </c>
      <c r="B23" s="1228"/>
      <c r="C23" s="1228"/>
      <c r="D23" s="1229"/>
      <c r="E23" s="44">
        <v>2</v>
      </c>
      <c r="F23" s="43">
        <v>3</v>
      </c>
      <c r="G23" s="43">
        <v>4</v>
      </c>
      <c r="H23" s="43">
        <v>5</v>
      </c>
      <c r="I23" s="244"/>
      <c r="J23" s="244"/>
    </row>
    <row r="24" spans="1:49" ht="18.75" x14ac:dyDescent="0.3">
      <c r="A24" s="1230" t="s">
        <v>1111</v>
      </c>
      <c r="B24" s="1231"/>
      <c r="C24" s="1231"/>
      <c r="D24" s="1232"/>
      <c r="E24" s="45" t="s">
        <v>239</v>
      </c>
      <c r="F24" s="238">
        <v>89500</v>
      </c>
      <c r="G24" s="238">
        <v>89500</v>
      </c>
      <c r="H24" s="238">
        <v>89500</v>
      </c>
      <c r="I24" s="244"/>
      <c r="J24" s="244"/>
    </row>
    <row r="25" spans="1:49" ht="18.75" x14ac:dyDescent="0.3">
      <c r="A25" s="1230"/>
      <c r="B25" s="1231"/>
      <c r="C25" s="1231"/>
      <c r="D25" s="1232"/>
      <c r="E25" s="45" t="s">
        <v>240</v>
      </c>
      <c r="F25" s="238"/>
      <c r="G25" s="238"/>
      <c r="H25" s="238"/>
      <c r="I25" s="244"/>
      <c r="J25" s="244"/>
    </row>
    <row r="26" spans="1:49" ht="18.75" x14ac:dyDescent="0.3">
      <c r="A26" s="244"/>
      <c r="B26" s="244"/>
      <c r="C26" s="244"/>
      <c r="D26" s="247" t="s">
        <v>247</v>
      </c>
      <c r="E26" s="47" t="s">
        <v>455</v>
      </c>
      <c r="F26" s="237">
        <f>SUM(F24:F25)</f>
        <v>89500</v>
      </c>
      <c r="G26" s="237">
        <f>SUM(G24:G25)</f>
        <v>89500</v>
      </c>
      <c r="H26" s="237">
        <f>SUM(H24:H25)</f>
        <v>89500</v>
      </c>
      <c r="I26" s="244"/>
      <c r="J26" s="244"/>
      <c r="K26" s="375" t="e">
        <f>F26-#REF!-'223 КВР 244 (2021)ВНЕБ, 130Д'!E22-#REF!-#REF!-#REF!-#REF!-#REF!-#REF!-#REF!-#REF!-#REF!-#REF!-#REF!-#REF!-#REF!-#REF!-#REF!-#REF!-#REF!-#REF!-#REF!-#REF!-'223 КВР 247 (2021)ВНЕБ, 130Д'!E19</f>
        <v>#REF!</v>
      </c>
    </row>
    <row r="27" spans="1:49" ht="18.75" x14ac:dyDescent="0.3">
      <c r="A27" s="244"/>
      <c r="B27" s="244"/>
      <c r="C27" s="244"/>
      <c r="D27" s="244"/>
      <c r="E27" s="244"/>
      <c r="F27" s="244"/>
      <c r="G27" s="244"/>
      <c r="H27" s="244"/>
      <c r="I27" s="244"/>
      <c r="J27" s="244"/>
    </row>
    <row r="29" spans="1:49" s="251" customFormat="1" ht="18" customHeight="1" x14ac:dyDescent="0.3">
      <c r="A29" s="248" t="s">
        <v>259</v>
      </c>
      <c r="B29" s="1222" t="s">
        <v>762</v>
      </c>
      <c r="C29" s="1222"/>
      <c r="D29" s="1222"/>
      <c r="E29" s="249"/>
      <c r="F29" s="1222"/>
      <c r="G29" s="1222"/>
      <c r="H29" s="249"/>
      <c r="I29" s="1222" t="s">
        <v>1131</v>
      </c>
      <c r="J29" s="1222"/>
      <c r="K29" s="249"/>
      <c r="L29" s="250"/>
      <c r="M29" s="250"/>
      <c r="O29" s="249"/>
      <c r="P29" s="249"/>
      <c r="Q29" s="249"/>
      <c r="R29" s="249"/>
      <c r="S29" s="249"/>
      <c r="T29" s="249"/>
      <c r="U29" s="249"/>
      <c r="V29" s="249"/>
      <c r="W29" s="252"/>
      <c r="X29" s="252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</row>
    <row r="30" spans="1:49" s="50" customFormat="1" ht="18" customHeight="1" x14ac:dyDescent="0.25">
      <c r="A30" s="253" t="s">
        <v>260</v>
      </c>
      <c r="B30" s="1223" t="s">
        <v>235</v>
      </c>
      <c r="C30" s="1223"/>
      <c r="D30" s="1223"/>
      <c r="F30" s="1224" t="s">
        <v>131</v>
      </c>
      <c r="G30" s="1224"/>
      <c r="H30" s="254"/>
      <c r="I30" s="1224" t="s">
        <v>132</v>
      </c>
      <c r="J30" s="1224"/>
      <c r="K30" s="254"/>
      <c r="L30" s="254"/>
      <c r="M30" s="254"/>
      <c r="O30" s="254"/>
      <c r="P30" s="254"/>
      <c r="Q30" s="254"/>
      <c r="R30" s="254"/>
      <c r="S30" s="254"/>
      <c r="T30" s="254"/>
      <c r="U30" s="254"/>
      <c r="V30" s="254"/>
      <c r="W30" s="255"/>
      <c r="X30" s="255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</row>
    <row r="31" spans="1:49" s="50" customFormat="1" ht="18" customHeight="1" x14ac:dyDescent="0.25">
      <c r="A31" s="256"/>
      <c r="B31" s="256"/>
      <c r="C31" s="256"/>
      <c r="D31" s="256"/>
      <c r="F31" s="255"/>
      <c r="G31" s="255"/>
      <c r="H31" s="255"/>
      <c r="I31" s="255"/>
      <c r="J31" s="255"/>
      <c r="K31" s="255"/>
      <c r="L31" s="254"/>
      <c r="M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</row>
    <row r="32" spans="1:49" s="251" customFormat="1" ht="18" customHeight="1" x14ac:dyDescent="0.3">
      <c r="A32" s="248" t="s">
        <v>133</v>
      </c>
      <c r="B32" s="1222" t="s">
        <v>764</v>
      </c>
      <c r="C32" s="1222"/>
      <c r="D32" s="1222"/>
      <c r="F32" s="1222"/>
      <c r="G32" s="1222"/>
      <c r="H32" s="249"/>
      <c r="I32" s="1222" t="s">
        <v>1104</v>
      </c>
      <c r="J32" s="1222"/>
      <c r="K32" s="249"/>
      <c r="L32" s="250"/>
      <c r="M32" s="250"/>
      <c r="O32" s="249"/>
      <c r="P32" s="249"/>
      <c r="Q32" s="249"/>
      <c r="R32" s="249"/>
      <c r="S32" s="249"/>
      <c r="T32" s="249"/>
      <c r="U32" s="249"/>
      <c r="V32" s="249"/>
      <c r="W32" s="252"/>
      <c r="X32" s="252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</row>
    <row r="33" spans="1:49" s="50" customFormat="1" ht="18" customHeight="1" x14ac:dyDescent="0.25">
      <c r="A33" s="256"/>
      <c r="B33" s="1223" t="s">
        <v>235</v>
      </c>
      <c r="C33" s="1223"/>
      <c r="D33" s="1223"/>
      <c r="F33" s="1224" t="s">
        <v>131</v>
      </c>
      <c r="G33" s="1224"/>
      <c r="H33" s="254"/>
      <c r="I33" s="1224" t="s">
        <v>132</v>
      </c>
      <c r="J33" s="1224"/>
      <c r="K33" s="254"/>
      <c r="L33" s="254"/>
      <c r="M33" s="254"/>
      <c r="O33" s="254"/>
      <c r="P33" s="254"/>
      <c r="Q33" s="254"/>
      <c r="R33" s="254"/>
      <c r="S33" s="254"/>
      <c r="T33" s="254"/>
      <c r="U33" s="254"/>
      <c r="V33" s="254"/>
      <c r="W33" s="255"/>
      <c r="X33" s="255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H22"/>
  <sheetViews>
    <sheetView view="pageBreakPreview" zoomScale="55" zoomScaleSheetLayoutView="55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253" width="8.85546875" style="178"/>
    <col min="254" max="254" width="7.28515625" style="178" customWidth="1"/>
    <col min="255" max="255" width="91.28515625" style="178" customWidth="1"/>
    <col min="256" max="256" width="26.7109375" style="178" customWidth="1"/>
    <col min="257" max="257" width="42.7109375" style="178" customWidth="1"/>
    <col min="258" max="260" width="24.42578125" style="178" customWidth="1"/>
    <col min="261" max="509" width="8.85546875" style="178"/>
    <col min="510" max="510" width="7.28515625" style="178" customWidth="1"/>
    <col min="511" max="511" width="91.28515625" style="178" customWidth="1"/>
    <col min="512" max="512" width="26.7109375" style="178" customWidth="1"/>
    <col min="513" max="513" width="42.7109375" style="178" customWidth="1"/>
    <col min="514" max="516" width="24.42578125" style="178" customWidth="1"/>
    <col min="517" max="765" width="8.85546875" style="178"/>
    <col min="766" max="766" width="7.28515625" style="178" customWidth="1"/>
    <col min="767" max="767" width="91.28515625" style="178" customWidth="1"/>
    <col min="768" max="768" width="26.7109375" style="178" customWidth="1"/>
    <col min="769" max="769" width="42.7109375" style="178" customWidth="1"/>
    <col min="770" max="772" width="24.42578125" style="178" customWidth="1"/>
    <col min="773" max="1021" width="8.85546875" style="178"/>
    <col min="1022" max="1022" width="7.28515625" style="178" customWidth="1"/>
    <col min="1023" max="1023" width="91.28515625" style="178" customWidth="1"/>
    <col min="1024" max="1024" width="26.7109375" style="178" customWidth="1"/>
    <col min="1025" max="1025" width="42.7109375" style="178" customWidth="1"/>
    <col min="1026" max="1028" width="24.42578125" style="178" customWidth="1"/>
    <col min="1029" max="1277" width="8.85546875" style="178"/>
    <col min="1278" max="1278" width="7.28515625" style="178" customWidth="1"/>
    <col min="1279" max="1279" width="91.28515625" style="178" customWidth="1"/>
    <col min="1280" max="1280" width="26.7109375" style="178" customWidth="1"/>
    <col min="1281" max="1281" width="42.7109375" style="178" customWidth="1"/>
    <col min="1282" max="1284" width="24.42578125" style="178" customWidth="1"/>
    <col min="1285" max="1533" width="8.85546875" style="178"/>
    <col min="1534" max="1534" width="7.28515625" style="178" customWidth="1"/>
    <col min="1535" max="1535" width="91.28515625" style="178" customWidth="1"/>
    <col min="1536" max="1536" width="26.7109375" style="178" customWidth="1"/>
    <col min="1537" max="1537" width="42.7109375" style="178" customWidth="1"/>
    <col min="1538" max="1540" width="24.42578125" style="178" customWidth="1"/>
    <col min="1541" max="1789" width="8.85546875" style="178"/>
    <col min="1790" max="1790" width="7.28515625" style="178" customWidth="1"/>
    <col min="1791" max="1791" width="91.28515625" style="178" customWidth="1"/>
    <col min="1792" max="1792" width="26.7109375" style="178" customWidth="1"/>
    <col min="1793" max="1793" width="42.7109375" style="178" customWidth="1"/>
    <col min="1794" max="1796" width="24.42578125" style="178" customWidth="1"/>
    <col min="1797" max="2045" width="8.85546875" style="178"/>
    <col min="2046" max="2046" width="7.28515625" style="178" customWidth="1"/>
    <col min="2047" max="2047" width="91.28515625" style="178" customWidth="1"/>
    <col min="2048" max="2048" width="26.7109375" style="178" customWidth="1"/>
    <col min="2049" max="2049" width="42.7109375" style="178" customWidth="1"/>
    <col min="2050" max="2052" width="24.42578125" style="178" customWidth="1"/>
    <col min="2053" max="2301" width="8.85546875" style="178"/>
    <col min="2302" max="2302" width="7.28515625" style="178" customWidth="1"/>
    <col min="2303" max="2303" width="91.28515625" style="178" customWidth="1"/>
    <col min="2304" max="2304" width="26.7109375" style="178" customWidth="1"/>
    <col min="2305" max="2305" width="42.7109375" style="178" customWidth="1"/>
    <col min="2306" max="2308" width="24.42578125" style="178" customWidth="1"/>
    <col min="2309" max="2557" width="8.85546875" style="178"/>
    <col min="2558" max="2558" width="7.28515625" style="178" customWidth="1"/>
    <col min="2559" max="2559" width="91.28515625" style="178" customWidth="1"/>
    <col min="2560" max="2560" width="26.7109375" style="178" customWidth="1"/>
    <col min="2561" max="2561" width="42.7109375" style="178" customWidth="1"/>
    <col min="2562" max="2564" width="24.42578125" style="178" customWidth="1"/>
    <col min="2565" max="2813" width="8.85546875" style="178"/>
    <col min="2814" max="2814" width="7.28515625" style="178" customWidth="1"/>
    <col min="2815" max="2815" width="91.28515625" style="178" customWidth="1"/>
    <col min="2816" max="2816" width="26.7109375" style="178" customWidth="1"/>
    <col min="2817" max="2817" width="42.7109375" style="178" customWidth="1"/>
    <col min="2818" max="2820" width="24.42578125" style="178" customWidth="1"/>
    <col min="2821" max="3069" width="8.85546875" style="178"/>
    <col min="3070" max="3070" width="7.28515625" style="178" customWidth="1"/>
    <col min="3071" max="3071" width="91.28515625" style="178" customWidth="1"/>
    <col min="3072" max="3072" width="26.7109375" style="178" customWidth="1"/>
    <col min="3073" max="3073" width="42.7109375" style="178" customWidth="1"/>
    <col min="3074" max="3076" width="24.42578125" style="178" customWidth="1"/>
    <col min="3077" max="3325" width="8.85546875" style="178"/>
    <col min="3326" max="3326" width="7.28515625" style="178" customWidth="1"/>
    <col min="3327" max="3327" width="91.28515625" style="178" customWidth="1"/>
    <col min="3328" max="3328" width="26.7109375" style="178" customWidth="1"/>
    <col min="3329" max="3329" width="42.7109375" style="178" customWidth="1"/>
    <col min="3330" max="3332" width="24.42578125" style="178" customWidth="1"/>
    <col min="3333" max="3581" width="8.85546875" style="178"/>
    <col min="3582" max="3582" width="7.28515625" style="178" customWidth="1"/>
    <col min="3583" max="3583" width="91.28515625" style="178" customWidth="1"/>
    <col min="3584" max="3584" width="26.7109375" style="178" customWidth="1"/>
    <col min="3585" max="3585" width="42.7109375" style="178" customWidth="1"/>
    <col min="3586" max="3588" width="24.42578125" style="178" customWidth="1"/>
    <col min="3589" max="3837" width="8.85546875" style="178"/>
    <col min="3838" max="3838" width="7.28515625" style="178" customWidth="1"/>
    <col min="3839" max="3839" width="91.28515625" style="178" customWidth="1"/>
    <col min="3840" max="3840" width="26.7109375" style="178" customWidth="1"/>
    <col min="3841" max="3841" width="42.7109375" style="178" customWidth="1"/>
    <col min="3842" max="3844" width="24.42578125" style="178" customWidth="1"/>
    <col min="3845" max="4093" width="8.85546875" style="178"/>
    <col min="4094" max="4094" width="7.28515625" style="178" customWidth="1"/>
    <col min="4095" max="4095" width="91.28515625" style="178" customWidth="1"/>
    <col min="4096" max="4096" width="26.7109375" style="178" customWidth="1"/>
    <col min="4097" max="4097" width="42.7109375" style="178" customWidth="1"/>
    <col min="4098" max="4100" width="24.42578125" style="178" customWidth="1"/>
    <col min="4101" max="4349" width="8.85546875" style="178"/>
    <col min="4350" max="4350" width="7.28515625" style="178" customWidth="1"/>
    <col min="4351" max="4351" width="91.28515625" style="178" customWidth="1"/>
    <col min="4352" max="4352" width="26.7109375" style="178" customWidth="1"/>
    <col min="4353" max="4353" width="42.7109375" style="178" customWidth="1"/>
    <col min="4354" max="4356" width="24.42578125" style="178" customWidth="1"/>
    <col min="4357" max="4605" width="8.85546875" style="178"/>
    <col min="4606" max="4606" width="7.28515625" style="178" customWidth="1"/>
    <col min="4607" max="4607" width="91.28515625" style="178" customWidth="1"/>
    <col min="4608" max="4608" width="26.7109375" style="178" customWidth="1"/>
    <col min="4609" max="4609" width="42.7109375" style="178" customWidth="1"/>
    <col min="4610" max="4612" width="24.42578125" style="178" customWidth="1"/>
    <col min="4613" max="4861" width="8.85546875" style="178"/>
    <col min="4862" max="4862" width="7.28515625" style="178" customWidth="1"/>
    <col min="4863" max="4863" width="91.28515625" style="178" customWidth="1"/>
    <col min="4864" max="4864" width="26.7109375" style="178" customWidth="1"/>
    <col min="4865" max="4865" width="42.7109375" style="178" customWidth="1"/>
    <col min="4866" max="4868" width="24.42578125" style="178" customWidth="1"/>
    <col min="4869" max="5117" width="8.85546875" style="178"/>
    <col min="5118" max="5118" width="7.28515625" style="178" customWidth="1"/>
    <col min="5119" max="5119" width="91.28515625" style="178" customWidth="1"/>
    <col min="5120" max="5120" width="26.7109375" style="178" customWidth="1"/>
    <col min="5121" max="5121" width="42.7109375" style="178" customWidth="1"/>
    <col min="5122" max="5124" width="24.42578125" style="178" customWidth="1"/>
    <col min="5125" max="5373" width="8.85546875" style="178"/>
    <col min="5374" max="5374" width="7.28515625" style="178" customWidth="1"/>
    <col min="5375" max="5375" width="91.28515625" style="178" customWidth="1"/>
    <col min="5376" max="5376" width="26.7109375" style="178" customWidth="1"/>
    <col min="5377" max="5377" width="42.7109375" style="178" customWidth="1"/>
    <col min="5378" max="5380" width="24.42578125" style="178" customWidth="1"/>
    <col min="5381" max="5629" width="8.85546875" style="178"/>
    <col min="5630" max="5630" width="7.28515625" style="178" customWidth="1"/>
    <col min="5631" max="5631" width="91.28515625" style="178" customWidth="1"/>
    <col min="5632" max="5632" width="26.7109375" style="178" customWidth="1"/>
    <col min="5633" max="5633" width="42.7109375" style="178" customWidth="1"/>
    <col min="5634" max="5636" width="24.42578125" style="178" customWidth="1"/>
    <col min="5637" max="5885" width="8.85546875" style="178"/>
    <col min="5886" max="5886" width="7.28515625" style="178" customWidth="1"/>
    <col min="5887" max="5887" width="91.28515625" style="178" customWidth="1"/>
    <col min="5888" max="5888" width="26.7109375" style="178" customWidth="1"/>
    <col min="5889" max="5889" width="42.7109375" style="178" customWidth="1"/>
    <col min="5890" max="5892" width="24.42578125" style="178" customWidth="1"/>
    <col min="5893" max="6141" width="8.85546875" style="178"/>
    <col min="6142" max="6142" width="7.28515625" style="178" customWidth="1"/>
    <col min="6143" max="6143" width="91.28515625" style="178" customWidth="1"/>
    <col min="6144" max="6144" width="26.7109375" style="178" customWidth="1"/>
    <col min="6145" max="6145" width="42.7109375" style="178" customWidth="1"/>
    <col min="6146" max="6148" width="24.42578125" style="178" customWidth="1"/>
    <col min="6149" max="6397" width="8.85546875" style="178"/>
    <col min="6398" max="6398" width="7.28515625" style="178" customWidth="1"/>
    <col min="6399" max="6399" width="91.28515625" style="178" customWidth="1"/>
    <col min="6400" max="6400" width="26.7109375" style="178" customWidth="1"/>
    <col min="6401" max="6401" width="42.7109375" style="178" customWidth="1"/>
    <col min="6402" max="6404" width="24.42578125" style="178" customWidth="1"/>
    <col min="6405" max="6653" width="8.85546875" style="178"/>
    <col min="6654" max="6654" width="7.28515625" style="178" customWidth="1"/>
    <col min="6655" max="6655" width="91.28515625" style="178" customWidth="1"/>
    <col min="6656" max="6656" width="26.7109375" style="178" customWidth="1"/>
    <col min="6657" max="6657" width="42.7109375" style="178" customWidth="1"/>
    <col min="6658" max="6660" width="24.42578125" style="178" customWidth="1"/>
    <col min="6661" max="6909" width="8.85546875" style="178"/>
    <col min="6910" max="6910" width="7.28515625" style="178" customWidth="1"/>
    <col min="6911" max="6911" width="91.28515625" style="178" customWidth="1"/>
    <col min="6912" max="6912" width="26.7109375" style="178" customWidth="1"/>
    <col min="6913" max="6913" width="42.7109375" style="178" customWidth="1"/>
    <col min="6914" max="6916" width="24.42578125" style="178" customWidth="1"/>
    <col min="6917" max="7165" width="8.85546875" style="178"/>
    <col min="7166" max="7166" width="7.28515625" style="178" customWidth="1"/>
    <col min="7167" max="7167" width="91.28515625" style="178" customWidth="1"/>
    <col min="7168" max="7168" width="26.7109375" style="178" customWidth="1"/>
    <col min="7169" max="7169" width="42.7109375" style="178" customWidth="1"/>
    <col min="7170" max="7172" width="24.42578125" style="178" customWidth="1"/>
    <col min="7173" max="7421" width="8.85546875" style="178"/>
    <col min="7422" max="7422" width="7.28515625" style="178" customWidth="1"/>
    <col min="7423" max="7423" width="91.28515625" style="178" customWidth="1"/>
    <col min="7424" max="7424" width="26.7109375" style="178" customWidth="1"/>
    <col min="7425" max="7425" width="42.7109375" style="178" customWidth="1"/>
    <col min="7426" max="7428" width="24.42578125" style="178" customWidth="1"/>
    <col min="7429" max="7677" width="8.85546875" style="178"/>
    <col min="7678" max="7678" width="7.28515625" style="178" customWidth="1"/>
    <col min="7679" max="7679" width="91.28515625" style="178" customWidth="1"/>
    <col min="7680" max="7680" width="26.7109375" style="178" customWidth="1"/>
    <col min="7681" max="7681" width="42.7109375" style="178" customWidth="1"/>
    <col min="7682" max="7684" width="24.42578125" style="178" customWidth="1"/>
    <col min="7685" max="7933" width="8.85546875" style="178"/>
    <col min="7934" max="7934" width="7.28515625" style="178" customWidth="1"/>
    <col min="7935" max="7935" width="91.28515625" style="178" customWidth="1"/>
    <col min="7936" max="7936" width="26.7109375" style="178" customWidth="1"/>
    <col min="7937" max="7937" width="42.7109375" style="178" customWidth="1"/>
    <col min="7938" max="7940" width="24.42578125" style="178" customWidth="1"/>
    <col min="7941" max="8189" width="8.85546875" style="178"/>
    <col min="8190" max="8190" width="7.28515625" style="178" customWidth="1"/>
    <col min="8191" max="8191" width="91.28515625" style="178" customWidth="1"/>
    <col min="8192" max="8192" width="26.7109375" style="178" customWidth="1"/>
    <col min="8193" max="8193" width="42.7109375" style="178" customWidth="1"/>
    <col min="8194" max="8196" width="24.42578125" style="178" customWidth="1"/>
    <col min="8197" max="8445" width="8.85546875" style="178"/>
    <col min="8446" max="8446" width="7.28515625" style="178" customWidth="1"/>
    <col min="8447" max="8447" width="91.28515625" style="178" customWidth="1"/>
    <col min="8448" max="8448" width="26.7109375" style="178" customWidth="1"/>
    <col min="8449" max="8449" width="42.7109375" style="178" customWidth="1"/>
    <col min="8450" max="8452" width="24.42578125" style="178" customWidth="1"/>
    <col min="8453" max="8701" width="8.85546875" style="178"/>
    <col min="8702" max="8702" width="7.28515625" style="178" customWidth="1"/>
    <col min="8703" max="8703" width="91.28515625" style="178" customWidth="1"/>
    <col min="8704" max="8704" width="26.7109375" style="178" customWidth="1"/>
    <col min="8705" max="8705" width="42.7109375" style="178" customWidth="1"/>
    <col min="8706" max="8708" width="24.42578125" style="178" customWidth="1"/>
    <col min="8709" max="8957" width="8.85546875" style="178"/>
    <col min="8958" max="8958" width="7.28515625" style="178" customWidth="1"/>
    <col min="8959" max="8959" width="91.28515625" style="178" customWidth="1"/>
    <col min="8960" max="8960" width="26.7109375" style="178" customWidth="1"/>
    <col min="8961" max="8961" width="42.7109375" style="178" customWidth="1"/>
    <col min="8962" max="8964" width="24.42578125" style="178" customWidth="1"/>
    <col min="8965" max="9213" width="8.85546875" style="178"/>
    <col min="9214" max="9214" width="7.28515625" style="178" customWidth="1"/>
    <col min="9215" max="9215" width="91.28515625" style="178" customWidth="1"/>
    <col min="9216" max="9216" width="26.7109375" style="178" customWidth="1"/>
    <col min="9217" max="9217" width="42.7109375" style="178" customWidth="1"/>
    <col min="9218" max="9220" width="24.42578125" style="178" customWidth="1"/>
    <col min="9221" max="9469" width="8.85546875" style="178"/>
    <col min="9470" max="9470" width="7.28515625" style="178" customWidth="1"/>
    <col min="9471" max="9471" width="91.28515625" style="178" customWidth="1"/>
    <col min="9472" max="9472" width="26.7109375" style="178" customWidth="1"/>
    <col min="9473" max="9473" width="42.7109375" style="178" customWidth="1"/>
    <col min="9474" max="9476" width="24.42578125" style="178" customWidth="1"/>
    <col min="9477" max="9725" width="8.85546875" style="178"/>
    <col min="9726" max="9726" width="7.28515625" style="178" customWidth="1"/>
    <col min="9727" max="9727" width="91.28515625" style="178" customWidth="1"/>
    <col min="9728" max="9728" width="26.7109375" style="178" customWidth="1"/>
    <col min="9729" max="9729" width="42.7109375" style="178" customWidth="1"/>
    <col min="9730" max="9732" width="24.42578125" style="178" customWidth="1"/>
    <col min="9733" max="9981" width="8.85546875" style="178"/>
    <col min="9982" max="9982" width="7.28515625" style="178" customWidth="1"/>
    <col min="9983" max="9983" width="91.28515625" style="178" customWidth="1"/>
    <col min="9984" max="9984" width="26.7109375" style="178" customWidth="1"/>
    <col min="9985" max="9985" width="42.7109375" style="178" customWidth="1"/>
    <col min="9986" max="9988" width="24.42578125" style="178" customWidth="1"/>
    <col min="9989" max="10237" width="8.85546875" style="178"/>
    <col min="10238" max="10238" width="7.28515625" style="178" customWidth="1"/>
    <col min="10239" max="10239" width="91.28515625" style="178" customWidth="1"/>
    <col min="10240" max="10240" width="26.7109375" style="178" customWidth="1"/>
    <col min="10241" max="10241" width="42.7109375" style="178" customWidth="1"/>
    <col min="10242" max="10244" width="24.42578125" style="178" customWidth="1"/>
    <col min="10245" max="10493" width="8.85546875" style="178"/>
    <col min="10494" max="10494" width="7.28515625" style="178" customWidth="1"/>
    <col min="10495" max="10495" width="91.28515625" style="178" customWidth="1"/>
    <col min="10496" max="10496" width="26.7109375" style="178" customWidth="1"/>
    <col min="10497" max="10497" width="42.7109375" style="178" customWidth="1"/>
    <col min="10498" max="10500" width="24.42578125" style="178" customWidth="1"/>
    <col min="10501" max="10749" width="8.85546875" style="178"/>
    <col min="10750" max="10750" width="7.28515625" style="178" customWidth="1"/>
    <col min="10751" max="10751" width="91.28515625" style="178" customWidth="1"/>
    <col min="10752" max="10752" width="26.7109375" style="178" customWidth="1"/>
    <col min="10753" max="10753" width="42.7109375" style="178" customWidth="1"/>
    <col min="10754" max="10756" width="24.42578125" style="178" customWidth="1"/>
    <col min="10757" max="11005" width="8.85546875" style="178"/>
    <col min="11006" max="11006" width="7.28515625" style="178" customWidth="1"/>
    <col min="11007" max="11007" width="91.28515625" style="178" customWidth="1"/>
    <col min="11008" max="11008" width="26.7109375" style="178" customWidth="1"/>
    <col min="11009" max="11009" width="42.7109375" style="178" customWidth="1"/>
    <col min="11010" max="11012" width="24.42578125" style="178" customWidth="1"/>
    <col min="11013" max="11261" width="8.85546875" style="178"/>
    <col min="11262" max="11262" width="7.28515625" style="178" customWidth="1"/>
    <col min="11263" max="11263" width="91.28515625" style="178" customWidth="1"/>
    <col min="11264" max="11264" width="26.7109375" style="178" customWidth="1"/>
    <col min="11265" max="11265" width="42.7109375" style="178" customWidth="1"/>
    <col min="11266" max="11268" width="24.42578125" style="178" customWidth="1"/>
    <col min="11269" max="11517" width="8.85546875" style="178"/>
    <col min="11518" max="11518" width="7.28515625" style="178" customWidth="1"/>
    <col min="11519" max="11519" width="91.28515625" style="178" customWidth="1"/>
    <col min="11520" max="11520" width="26.7109375" style="178" customWidth="1"/>
    <col min="11521" max="11521" width="42.7109375" style="178" customWidth="1"/>
    <col min="11522" max="11524" width="24.42578125" style="178" customWidth="1"/>
    <col min="11525" max="11773" width="8.85546875" style="178"/>
    <col min="11774" max="11774" width="7.28515625" style="178" customWidth="1"/>
    <col min="11775" max="11775" width="91.28515625" style="178" customWidth="1"/>
    <col min="11776" max="11776" width="26.7109375" style="178" customWidth="1"/>
    <col min="11777" max="11777" width="42.7109375" style="178" customWidth="1"/>
    <col min="11778" max="11780" width="24.42578125" style="178" customWidth="1"/>
    <col min="11781" max="12029" width="8.85546875" style="178"/>
    <col min="12030" max="12030" width="7.28515625" style="178" customWidth="1"/>
    <col min="12031" max="12031" width="91.28515625" style="178" customWidth="1"/>
    <col min="12032" max="12032" width="26.7109375" style="178" customWidth="1"/>
    <col min="12033" max="12033" width="42.7109375" style="178" customWidth="1"/>
    <col min="12034" max="12036" width="24.42578125" style="178" customWidth="1"/>
    <col min="12037" max="12285" width="8.85546875" style="178"/>
    <col min="12286" max="12286" width="7.28515625" style="178" customWidth="1"/>
    <col min="12287" max="12287" width="91.28515625" style="178" customWidth="1"/>
    <col min="12288" max="12288" width="26.7109375" style="178" customWidth="1"/>
    <col min="12289" max="12289" width="42.7109375" style="178" customWidth="1"/>
    <col min="12290" max="12292" width="24.42578125" style="178" customWidth="1"/>
    <col min="12293" max="12541" width="8.85546875" style="178"/>
    <col min="12542" max="12542" width="7.28515625" style="178" customWidth="1"/>
    <col min="12543" max="12543" width="91.28515625" style="178" customWidth="1"/>
    <col min="12544" max="12544" width="26.7109375" style="178" customWidth="1"/>
    <col min="12545" max="12545" width="42.7109375" style="178" customWidth="1"/>
    <col min="12546" max="12548" width="24.42578125" style="178" customWidth="1"/>
    <col min="12549" max="12797" width="8.85546875" style="178"/>
    <col min="12798" max="12798" width="7.28515625" style="178" customWidth="1"/>
    <col min="12799" max="12799" width="91.28515625" style="178" customWidth="1"/>
    <col min="12800" max="12800" width="26.7109375" style="178" customWidth="1"/>
    <col min="12801" max="12801" width="42.7109375" style="178" customWidth="1"/>
    <col min="12802" max="12804" width="24.42578125" style="178" customWidth="1"/>
    <col min="12805" max="13053" width="8.85546875" style="178"/>
    <col min="13054" max="13054" width="7.28515625" style="178" customWidth="1"/>
    <col min="13055" max="13055" width="91.28515625" style="178" customWidth="1"/>
    <col min="13056" max="13056" width="26.7109375" style="178" customWidth="1"/>
    <col min="13057" max="13057" width="42.7109375" style="178" customWidth="1"/>
    <col min="13058" max="13060" width="24.42578125" style="178" customWidth="1"/>
    <col min="13061" max="13309" width="8.85546875" style="178"/>
    <col min="13310" max="13310" width="7.28515625" style="178" customWidth="1"/>
    <col min="13311" max="13311" width="91.28515625" style="178" customWidth="1"/>
    <col min="13312" max="13312" width="26.7109375" style="178" customWidth="1"/>
    <col min="13313" max="13313" width="42.7109375" style="178" customWidth="1"/>
    <col min="13314" max="13316" width="24.42578125" style="178" customWidth="1"/>
    <col min="13317" max="13565" width="8.85546875" style="178"/>
    <col min="13566" max="13566" width="7.28515625" style="178" customWidth="1"/>
    <col min="13567" max="13567" width="91.28515625" style="178" customWidth="1"/>
    <col min="13568" max="13568" width="26.7109375" style="178" customWidth="1"/>
    <col min="13569" max="13569" width="42.7109375" style="178" customWidth="1"/>
    <col min="13570" max="13572" width="24.42578125" style="178" customWidth="1"/>
    <col min="13573" max="13821" width="8.85546875" style="178"/>
    <col min="13822" max="13822" width="7.28515625" style="178" customWidth="1"/>
    <col min="13823" max="13823" width="91.28515625" style="178" customWidth="1"/>
    <col min="13824" max="13824" width="26.7109375" style="178" customWidth="1"/>
    <col min="13825" max="13825" width="42.7109375" style="178" customWidth="1"/>
    <col min="13826" max="13828" width="24.42578125" style="178" customWidth="1"/>
    <col min="13829" max="14077" width="8.85546875" style="178"/>
    <col min="14078" max="14078" width="7.28515625" style="178" customWidth="1"/>
    <col min="14079" max="14079" width="91.28515625" style="178" customWidth="1"/>
    <col min="14080" max="14080" width="26.7109375" style="178" customWidth="1"/>
    <col min="14081" max="14081" width="42.7109375" style="178" customWidth="1"/>
    <col min="14082" max="14084" width="24.42578125" style="178" customWidth="1"/>
    <col min="14085" max="14333" width="8.85546875" style="178"/>
    <col min="14334" max="14334" width="7.28515625" style="178" customWidth="1"/>
    <col min="14335" max="14335" width="91.28515625" style="178" customWidth="1"/>
    <col min="14336" max="14336" width="26.7109375" style="178" customWidth="1"/>
    <col min="14337" max="14337" width="42.7109375" style="178" customWidth="1"/>
    <col min="14338" max="14340" width="24.42578125" style="178" customWidth="1"/>
    <col min="14341" max="14589" width="8.85546875" style="178"/>
    <col min="14590" max="14590" width="7.28515625" style="178" customWidth="1"/>
    <col min="14591" max="14591" width="91.28515625" style="178" customWidth="1"/>
    <col min="14592" max="14592" width="26.7109375" style="178" customWidth="1"/>
    <col min="14593" max="14593" width="42.7109375" style="178" customWidth="1"/>
    <col min="14594" max="14596" width="24.42578125" style="178" customWidth="1"/>
    <col min="14597" max="14845" width="8.85546875" style="178"/>
    <col min="14846" max="14846" width="7.28515625" style="178" customWidth="1"/>
    <col min="14847" max="14847" width="91.28515625" style="178" customWidth="1"/>
    <col min="14848" max="14848" width="26.7109375" style="178" customWidth="1"/>
    <col min="14849" max="14849" width="42.7109375" style="178" customWidth="1"/>
    <col min="14850" max="14852" width="24.42578125" style="178" customWidth="1"/>
    <col min="14853" max="15101" width="8.85546875" style="178"/>
    <col min="15102" max="15102" width="7.28515625" style="178" customWidth="1"/>
    <col min="15103" max="15103" width="91.28515625" style="178" customWidth="1"/>
    <col min="15104" max="15104" width="26.7109375" style="178" customWidth="1"/>
    <col min="15105" max="15105" width="42.7109375" style="178" customWidth="1"/>
    <col min="15106" max="15108" width="24.42578125" style="178" customWidth="1"/>
    <col min="15109" max="15357" width="8.85546875" style="178"/>
    <col min="15358" max="15358" width="7.28515625" style="178" customWidth="1"/>
    <col min="15359" max="15359" width="91.28515625" style="178" customWidth="1"/>
    <col min="15360" max="15360" width="26.7109375" style="178" customWidth="1"/>
    <col min="15361" max="15361" width="42.7109375" style="178" customWidth="1"/>
    <col min="15362" max="15364" width="24.42578125" style="178" customWidth="1"/>
    <col min="15365" max="15613" width="8.85546875" style="178"/>
    <col min="15614" max="15614" width="7.28515625" style="178" customWidth="1"/>
    <col min="15615" max="15615" width="91.28515625" style="178" customWidth="1"/>
    <col min="15616" max="15616" width="26.7109375" style="178" customWidth="1"/>
    <col min="15617" max="15617" width="42.7109375" style="178" customWidth="1"/>
    <col min="15618" max="15620" width="24.42578125" style="178" customWidth="1"/>
    <col min="15621" max="15869" width="8.85546875" style="178"/>
    <col min="15870" max="15870" width="7.28515625" style="178" customWidth="1"/>
    <col min="15871" max="15871" width="91.28515625" style="178" customWidth="1"/>
    <col min="15872" max="15872" width="26.7109375" style="178" customWidth="1"/>
    <col min="15873" max="15873" width="42.7109375" style="178" customWidth="1"/>
    <col min="15874" max="15876" width="24.42578125" style="178" customWidth="1"/>
    <col min="15877" max="16125" width="8.85546875" style="178"/>
    <col min="16126" max="16126" width="7.28515625" style="178" customWidth="1"/>
    <col min="16127" max="16127" width="91.28515625" style="178" customWidth="1"/>
    <col min="16128" max="16128" width="26.7109375" style="178" customWidth="1"/>
    <col min="16129" max="16129" width="42.7109375" style="178" customWidth="1"/>
    <col min="16130" max="16132" width="24.42578125" style="178" customWidth="1"/>
    <col min="16133" max="16384" width="8.85546875" style="178"/>
  </cols>
  <sheetData>
    <row r="1" spans="1:8" ht="18.75" x14ac:dyDescent="0.3">
      <c r="A1" s="177"/>
      <c r="B1" s="177"/>
      <c r="C1" s="177"/>
      <c r="D1" s="232" t="s">
        <v>443</v>
      </c>
    </row>
    <row r="2" spans="1:8" ht="12.75" customHeight="1" x14ac:dyDescent="0.3">
      <c r="A2" s="177"/>
      <c r="B2" s="177"/>
      <c r="C2" s="177"/>
      <c r="D2" s="177"/>
    </row>
    <row r="3" spans="1:8" ht="29.25" customHeight="1" x14ac:dyDescent="0.25">
      <c r="A3" s="1283" t="s">
        <v>573</v>
      </c>
      <c r="B3" s="1283"/>
      <c r="C3" s="1283"/>
      <c r="D3" s="1283"/>
    </row>
    <row r="4" spans="1:8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</row>
    <row r="5" spans="1:8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52"/>
      <c r="H5" s="52"/>
    </row>
    <row r="6" spans="1:8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84"/>
      <c r="H6" s="84"/>
    </row>
    <row r="7" spans="1:8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84"/>
      <c r="H7" s="84"/>
    </row>
    <row r="8" spans="1:8" ht="18.75" x14ac:dyDescent="0.3">
      <c r="A8" s="179"/>
      <c r="B8" s="177"/>
      <c r="C8" s="177"/>
      <c r="D8" s="177"/>
    </row>
    <row r="9" spans="1:8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8" s="180" customFormat="1" ht="15.75" customHeight="1" x14ac:dyDescent="0.25">
      <c r="A10" s="1284"/>
      <c r="B10" s="1284"/>
      <c r="C10" s="1284"/>
      <c r="D10" s="1284"/>
    </row>
    <row r="11" spans="1:8" s="180" customFormat="1" ht="15.75" customHeight="1" x14ac:dyDescent="0.25">
      <c r="A11" s="1277"/>
      <c r="B11" s="1277"/>
      <c r="C11" s="1277"/>
      <c r="D11" s="1277"/>
    </row>
    <row r="12" spans="1:8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</row>
    <row r="13" spans="1:8" s="183" customFormat="1" ht="18.75" x14ac:dyDescent="0.3">
      <c r="A13" s="105">
        <v>1</v>
      </c>
      <c r="B13" s="66"/>
      <c r="C13" s="534"/>
      <c r="D13" s="338"/>
    </row>
    <row r="14" spans="1:8" s="183" customFormat="1" ht="18.75" x14ac:dyDescent="0.3">
      <c r="A14" s="105"/>
      <c r="B14" s="66"/>
      <c r="C14" s="534"/>
      <c r="D14" s="338"/>
    </row>
    <row r="15" spans="1:8" ht="18.75" x14ac:dyDescent="0.3">
      <c r="A15" s="105"/>
      <c r="B15" s="66"/>
      <c r="C15" s="534"/>
      <c r="D15" s="338"/>
    </row>
    <row r="16" spans="1:8" ht="18.75" x14ac:dyDescent="0.3">
      <c r="A16" s="527"/>
      <c r="B16" s="528" t="s">
        <v>295</v>
      </c>
      <c r="C16" s="529" t="s">
        <v>305</v>
      </c>
      <c r="D16" s="454">
        <f>SUM(D13:D15)</f>
        <v>0</v>
      </c>
    </row>
    <row r="17" spans="1:4" x14ac:dyDescent="0.25">
      <c r="A17" s="122"/>
      <c r="B17" s="122"/>
      <c r="C17" s="122"/>
      <c r="D17" s="122"/>
    </row>
    <row r="18" spans="1:4" ht="18.75" x14ac:dyDescent="0.25">
      <c r="A18" s="696" t="s">
        <v>762</v>
      </c>
      <c r="B18" s="267"/>
      <c r="C18" s="242"/>
      <c r="D18" s="864" t="s">
        <v>1101</v>
      </c>
    </row>
    <row r="19" spans="1:4" x14ac:dyDescent="0.25">
      <c r="A19" s="122"/>
      <c r="B19" s="297"/>
      <c r="C19" s="298" t="s">
        <v>131</v>
      </c>
      <c r="D19" s="298" t="s">
        <v>132</v>
      </c>
    </row>
    <row r="20" spans="1:4" x14ac:dyDescent="0.25">
      <c r="A20" s="297"/>
      <c r="B20" s="41"/>
      <c r="C20" s="41"/>
      <c r="D20" s="41"/>
    </row>
    <row r="21" spans="1:4" ht="18.75" x14ac:dyDescent="0.25">
      <c r="A21" s="239" t="s">
        <v>133</v>
      </c>
      <c r="B21" s="267"/>
      <c r="C21" s="242"/>
      <c r="D21" s="869" t="s">
        <v>1104</v>
      </c>
    </row>
    <row r="22" spans="1:4" x14ac:dyDescent="0.25">
      <c r="A22" s="122"/>
      <c r="B22" s="297"/>
      <c r="C22" s="298" t="s">
        <v>131</v>
      </c>
      <c r="D22" s="298" t="s">
        <v>132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33"/>
  <sheetViews>
    <sheetView view="pageBreakPreview" zoomScale="70" zoomScaleSheetLayoutView="70" workbookViewId="0">
      <selection activeCell="B14" sqref="B14:B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6.7109375" style="178" customWidth="1"/>
    <col min="4" max="4" width="42.7109375" style="178" customWidth="1"/>
    <col min="5" max="5" width="32" style="178" customWidth="1"/>
    <col min="6" max="7" width="24.42578125" style="178" customWidth="1"/>
    <col min="8" max="256" width="8.85546875" style="178"/>
    <col min="257" max="257" width="7.28515625" style="178" customWidth="1"/>
    <col min="258" max="258" width="91.28515625" style="178" customWidth="1"/>
    <col min="259" max="259" width="26.7109375" style="178" customWidth="1"/>
    <col min="260" max="260" width="42.7109375" style="178" customWidth="1"/>
    <col min="261" max="263" width="24.42578125" style="178" customWidth="1"/>
    <col min="264" max="512" width="8.85546875" style="178"/>
    <col min="513" max="513" width="7.28515625" style="178" customWidth="1"/>
    <col min="514" max="514" width="91.28515625" style="178" customWidth="1"/>
    <col min="515" max="515" width="26.7109375" style="178" customWidth="1"/>
    <col min="516" max="516" width="42.7109375" style="178" customWidth="1"/>
    <col min="517" max="519" width="24.42578125" style="178" customWidth="1"/>
    <col min="520" max="768" width="8.85546875" style="178"/>
    <col min="769" max="769" width="7.28515625" style="178" customWidth="1"/>
    <col min="770" max="770" width="91.28515625" style="178" customWidth="1"/>
    <col min="771" max="771" width="26.7109375" style="178" customWidth="1"/>
    <col min="772" max="772" width="42.7109375" style="178" customWidth="1"/>
    <col min="773" max="775" width="24.42578125" style="178" customWidth="1"/>
    <col min="776" max="1024" width="8.85546875" style="178"/>
    <col min="1025" max="1025" width="7.28515625" style="178" customWidth="1"/>
    <col min="1026" max="1026" width="91.28515625" style="178" customWidth="1"/>
    <col min="1027" max="1027" width="26.7109375" style="178" customWidth="1"/>
    <col min="1028" max="1028" width="42.7109375" style="178" customWidth="1"/>
    <col min="1029" max="1031" width="24.42578125" style="178" customWidth="1"/>
    <col min="1032" max="1280" width="8.85546875" style="178"/>
    <col min="1281" max="1281" width="7.28515625" style="178" customWidth="1"/>
    <col min="1282" max="1282" width="91.28515625" style="178" customWidth="1"/>
    <col min="1283" max="1283" width="26.7109375" style="178" customWidth="1"/>
    <col min="1284" max="1284" width="42.7109375" style="178" customWidth="1"/>
    <col min="1285" max="1287" width="24.42578125" style="178" customWidth="1"/>
    <col min="1288" max="1536" width="8.85546875" style="178"/>
    <col min="1537" max="1537" width="7.28515625" style="178" customWidth="1"/>
    <col min="1538" max="1538" width="91.28515625" style="178" customWidth="1"/>
    <col min="1539" max="1539" width="26.7109375" style="178" customWidth="1"/>
    <col min="1540" max="1540" width="42.7109375" style="178" customWidth="1"/>
    <col min="1541" max="1543" width="24.42578125" style="178" customWidth="1"/>
    <col min="1544" max="1792" width="8.85546875" style="178"/>
    <col min="1793" max="1793" width="7.28515625" style="178" customWidth="1"/>
    <col min="1794" max="1794" width="91.28515625" style="178" customWidth="1"/>
    <col min="1795" max="1795" width="26.7109375" style="178" customWidth="1"/>
    <col min="1796" max="1796" width="42.7109375" style="178" customWidth="1"/>
    <col min="1797" max="1799" width="24.42578125" style="178" customWidth="1"/>
    <col min="1800" max="2048" width="8.85546875" style="178"/>
    <col min="2049" max="2049" width="7.28515625" style="178" customWidth="1"/>
    <col min="2050" max="2050" width="91.28515625" style="178" customWidth="1"/>
    <col min="2051" max="2051" width="26.7109375" style="178" customWidth="1"/>
    <col min="2052" max="2052" width="42.7109375" style="178" customWidth="1"/>
    <col min="2053" max="2055" width="24.42578125" style="178" customWidth="1"/>
    <col min="2056" max="2304" width="8.85546875" style="178"/>
    <col min="2305" max="2305" width="7.28515625" style="178" customWidth="1"/>
    <col min="2306" max="2306" width="91.28515625" style="178" customWidth="1"/>
    <col min="2307" max="2307" width="26.7109375" style="178" customWidth="1"/>
    <col min="2308" max="2308" width="42.7109375" style="178" customWidth="1"/>
    <col min="2309" max="2311" width="24.42578125" style="178" customWidth="1"/>
    <col min="2312" max="2560" width="8.85546875" style="178"/>
    <col min="2561" max="2561" width="7.28515625" style="178" customWidth="1"/>
    <col min="2562" max="2562" width="91.28515625" style="178" customWidth="1"/>
    <col min="2563" max="2563" width="26.7109375" style="178" customWidth="1"/>
    <col min="2564" max="2564" width="42.7109375" style="178" customWidth="1"/>
    <col min="2565" max="2567" width="24.42578125" style="178" customWidth="1"/>
    <col min="2568" max="2816" width="8.85546875" style="178"/>
    <col min="2817" max="2817" width="7.28515625" style="178" customWidth="1"/>
    <col min="2818" max="2818" width="91.28515625" style="178" customWidth="1"/>
    <col min="2819" max="2819" width="26.7109375" style="178" customWidth="1"/>
    <col min="2820" max="2820" width="42.7109375" style="178" customWidth="1"/>
    <col min="2821" max="2823" width="24.42578125" style="178" customWidth="1"/>
    <col min="2824" max="3072" width="8.85546875" style="178"/>
    <col min="3073" max="3073" width="7.28515625" style="178" customWidth="1"/>
    <col min="3074" max="3074" width="91.28515625" style="178" customWidth="1"/>
    <col min="3075" max="3075" width="26.7109375" style="178" customWidth="1"/>
    <col min="3076" max="3076" width="42.7109375" style="178" customWidth="1"/>
    <col min="3077" max="3079" width="24.42578125" style="178" customWidth="1"/>
    <col min="3080" max="3328" width="8.85546875" style="178"/>
    <col min="3329" max="3329" width="7.28515625" style="178" customWidth="1"/>
    <col min="3330" max="3330" width="91.28515625" style="178" customWidth="1"/>
    <col min="3331" max="3331" width="26.7109375" style="178" customWidth="1"/>
    <col min="3332" max="3332" width="42.7109375" style="178" customWidth="1"/>
    <col min="3333" max="3335" width="24.42578125" style="178" customWidth="1"/>
    <col min="3336" max="3584" width="8.85546875" style="178"/>
    <col min="3585" max="3585" width="7.28515625" style="178" customWidth="1"/>
    <col min="3586" max="3586" width="91.28515625" style="178" customWidth="1"/>
    <col min="3587" max="3587" width="26.7109375" style="178" customWidth="1"/>
    <col min="3588" max="3588" width="42.7109375" style="178" customWidth="1"/>
    <col min="3589" max="3591" width="24.42578125" style="178" customWidth="1"/>
    <col min="3592" max="3840" width="8.85546875" style="178"/>
    <col min="3841" max="3841" width="7.28515625" style="178" customWidth="1"/>
    <col min="3842" max="3842" width="91.28515625" style="178" customWidth="1"/>
    <col min="3843" max="3843" width="26.7109375" style="178" customWidth="1"/>
    <col min="3844" max="3844" width="42.7109375" style="178" customWidth="1"/>
    <col min="3845" max="3847" width="24.42578125" style="178" customWidth="1"/>
    <col min="3848" max="4096" width="8.85546875" style="178"/>
    <col min="4097" max="4097" width="7.28515625" style="178" customWidth="1"/>
    <col min="4098" max="4098" width="91.28515625" style="178" customWidth="1"/>
    <col min="4099" max="4099" width="26.7109375" style="178" customWidth="1"/>
    <col min="4100" max="4100" width="42.7109375" style="178" customWidth="1"/>
    <col min="4101" max="4103" width="24.42578125" style="178" customWidth="1"/>
    <col min="4104" max="4352" width="8.85546875" style="178"/>
    <col min="4353" max="4353" width="7.28515625" style="178" customWidth="1"/>
    <col min="4354" max="4354" width="91.28515625" style="178" customWidth="1"/>
    <col min="4355" max="4355" width="26.7109375" style="178" customWidth="1"/>
    <col min="4356" max="4356" width="42.7109375" style="178" customWidth="1"/>
    <col min="4357" max="4359" width="24.42578125" style="178" customWidth="1"/>
    <col min="4360" max="4608" width="8.85546875" style="178"/>
    <col min="4609" max="4609" width="7.28515625" style="178" customWidth="1"/>
    <col min="4610" max="4610" width="91.28515625" style="178" customWidth="1"/>
    <col min="4611" max="4611" width="26.7109375" style="178" customWidth="1"/>
    <col min="4612" max="4612" width="42.7109375" style="178" customWidth="1"/>
    <col min="4613" max="4615" width="24.42578125" style="178" customWidth="1"/>
    <col min="4616" max="4864" width="8.85546875" style="178"/>
    <col min="4865" max="4865" width="7.28515625" style="178" customWidth="1"/>
    <col min="4866" max="4866" width="91.28515625" style="178" customWidth="1"/>
    <col min="4867" max="4867" width="26.7109375" style="178" customWidth="1"/>
    <col min="4868" max="4868" width="42.7109375" style="178" customWidth="1"/>
    <col min="4869" max="4871" width="24.42578125" style="178" customWidth="1"/>
    <col min="4872" max="5120" width="8.85546875" style="178"/>
    <col min="5121" max="5121" width="7.28515625" style="178" customWidth="1"/>
    <col min="5122" max="5122" width="91.28515625" style="178" customWidth="1"/>
    <col min="5123" max="5123" width="26.7109375" style="178" customWidth="1"/>
    <col min="5124" max="5124" width="42.7109375" style="178" customWidth="1"/>
    <col min="5125" max="5127" width="24.42578125" style="178" customWidth="1"/>
    <col min="5128" max="5376" width="8.85546875" style="178"/>
    <col min="5377" max="5377" width="7.28515625" style="178" customWidth="1"/>
    <col min="5378" max="5378" width="91.28515625" style="178" customWidth="1"/>
    <col min="5379" max="5379" width="26.7109375" style="178" customWidth="1"/>
    <col min="5380" max="5380" width="42.7109375" style="178" customWidth="1"/>
    <col min="5381" max="5383" width="24.42578125" style="178" customWidth="1"/>
    <col min="5384" max="5632" width="8.85546875" style="178"/>
    <col min="5633" max="5633" width="7.28515625" style="178" customWidth="1"/>
    <col min="5634" max="5634" width="91.28515625" style="178" customWidth="1"/>
    <col min="5635" max="5635" width="26.7109375" style="178" customWidth="1"/>
    <col min="5636" max="5636" width="42.7109375" style="178" customWidth="1"/>
    <col min="5637" max="5639" width="24.42578125" style="178" customWidth="1"/>
    <col min="5640" max="5888" width="8.85546875" style="178"/>
    <col min="5889" max="5889" width="7.28515625" style="178" customWidth="1"/>
    <col min="5890" max="5890" width="91.28515625" style="178" customWidth="1"/>
    <col min="5891" max="5891" width="26.7109375" style="178" customWidth="1"/>
    <col min="5892" max="5892" width="42.7109375" style="178" customWidth="1"/>
    <col min="5893" max="5895" width="24.42578125" style="178" customWidth="1"/>
    <col min="5896" max="6144" width="8.85546875" style="178"/>
    <col min="6145" max="6145" width="7.28515625" style="178" customWidth="1"/>
    <col min="6146" max="6146" width="91.28515625" style="178" customWidth="1"/>
    <col min="6147" max="6147" width="26.7109375" style="178" customWidth="1"/>
    <col min="6148" max="6148" width="42.7109375" style="178" customWidth="1"/>
    <col min="6149" max="6151" width="24.42578125" style="178" customWidth="1"/>
    <col min="6152" max="6400" width="8.85546875" style="178"/>
    <col min="6401" max="6401" width="7.28515625" style="178" customWidth="1"/>
    <col min="6402" max="6402" width="91.28515625" style="178" customWidth="1"/>
    <col min="6403" max="6403" width="26.7109375" style="178" customWidth="1"/>
    <col min="6404" max="6404" width="42.7109375" style="178" customWidth="1"/>
    <col min="6405" max="6407" width="24.42578125" style="178" customWidth="1"/>
    <col min="6408" max="6656" width="8.85546875" style="178"/>
    <col min="6657" max="6657" width="7.28515625" style="178" customWidth="1"/>
    <col min="6658" max="6658" width="91.28515625" style="178" customWidth="1"/>
    <col min="6659" max="6659" width="26.7109375" style="178" customWidth="1"/>
    <col min="6660" max="6660" width="42.7109375" style="178" customWidth="1"/>
    <col min="6661" max="6663" width="24.42578125" style="178" customWidth="1"/>
    <col min="6664" max="6912" width="8.85546875" style="178"/>
    <col min="6913" max="6913" width="7.28515625" style="178" customWidth="1"/>
    <col min="6914" max="6914" width="91.28515625" style="178" customWidth="1"/>
    <col min="6915" max="6915" width="26.7109375" style="178" customWidth="1"/>
    <col min="6916" max="6916" width="42.7109375" style="178" customWidth="1"/>
    <col min="6917" max="6919" width="24.42578125" style="178" customWidth="1"/>
    <col min="6920" max="7168" width="8.85546875" style="178"/>
    <col min="7169" max="7169" width="7.28515625" style="178" customWidth="1"/>
    <col min="7170" max="7170" width="91.28515625" style="178" customWidth="1"/>
    <col min="7171" max="7171" width="26.7109375" style="178" customWidth="1"/>
    <col min="7172" max="7172" width="42.7109375" style="178" customWidth="1"/>
    <col min="7173" max="7175" width="24.42578125" style="178" customWidth="1"/>
    <col min="7176" max="7424" width="8.85546875" style="178"/>
    <col min="7425" max="7425" width="7.28515625" style="178" customWidth="1"/>
    <col min="7426" max="7426" width="91.28515625" style="178" customWidth="1"/>
    <col min="7427" max="7427" width="26.7109375" style="178" customWidth="1"/>
    <col min="7428" max="7428" width="42.7109375" style="178" customWidth="1"/>
    <col min="7429" max="7431" width="24.42578125" style="178" customWidth="1"/>
    <col min="7432" max="7680" width="8.85546875" style="178"/>
    <col min="7681" max="7681" width="7.28515625" style="178" customWidth="1"/>
    <col min="7682" max="7682" width="91.28515625" style="178" customWidth="1"/>
    <col min="7683" max="7683" width="26.7109375" style="178" customWidth="1"/>
    <col min="7684" max="7684" width="42.7109375" style="178" customWidth="1"/>
    <col min="7685" max="7687" width="24.42578125" style="178" customWidth="1"/>
    <col min="7688" max="7936" width="8.85546875" style="178"/>
    <col min="7937" max="7937" width="7.28515625" style="178" customWidth="1"/>
    <col min="7938" max="7938" width="91.28515625" style="178" customWidth="1"/>
    <col min="7939" max="7939" width="26.7109375" style="178" customWidth="1"/>
    <col min="7940" max="7940" width="42.7109375" style="178" customWidth="1"/>
    <col min="7941" max="7943" width="24.42578125" style="178" customWidth="1"/>
    <col min="7944" max="8192" width="8.85546875" style="178"/>
    <col min="8193" max="8193" width="7.28515625" style="178" customWidth="1"/>
    <col min="8194" max="8194" width="91.28515625" style="178" customWidth="1"/>
    <col min="8195" max="8195" width="26.7109375" style="178" customWidth="1"/>
    <col min="8196" max="8196" width="42.7109375" style="178" customWidth="1"/>
    <col min="8197" max="8199" width="24.42578125" style="178" customWidth="1"/>
    <col min="8200" max="8448" width="8.85546875" style="178"/>
    <col min="8449" max="8449" width="7.28515625" style="178" customWidth="1"/>
    <col min="8450" max="8450" width="91.28515625" style="178" customWidth="1"/>
    <col min="8451" max="8451" width="26.7109375" style="178" customWidth="1"/>
    <col min="8452" max="8452" width="42.7109375" style="178" customWidth="1"/>
    <col min="8453" max="8455" width="24.42578125" style="178" customWidth="1"/>
    <col min="8456" max="8704" width="8.85546875" style="178"/>
    <col min="8705" max="8705" width="7.28515625" style="178" customWidth="1"/>
    <col min="8706" max="8706" width="91.28515625" style="178" customWidth="1"/>
    <col min="8707" max="8707" width="26.7109375" style="178" customWidth="1"/>
    <col min="8708" max="8708" width="42.7109375" style="178" customWidth="1"/>
    <col min="8709" max="8711" width="24.42578125" style="178" customWidth="1"/>
    <col min="8712" max="8960" width="8.85546875" style="178"/>
    <col min="8961" max="8961" width="7.28515625" style="178" customWidth="1"/>
    <col min="8962" max="8962" width="91.28515625" style="178" customWidth="1"/>
    <col min="8963" max="8963" width="26.7109375" style="178" customWidth="1"/>
    <col min="8964" max="8964" width="42.7109375" style="178" customWidth="1"/>
    <col min="8965" max="8967" width="24.42578125" style="178" customWidth="1"/>
    <col min="8968" max="9216" width="8.85546875" style="178"/>
    <col min="9217" max="9217" width="7.28515625" style="178" customWidth="1"/>
    <col min="9218" max="9218" width="91.28515625" style="178" customWidth="1"/>
    <col min="9219" max="9219" width="26.7109375" style="178" customWidth="1"/>
    <col min="9220" max="9220" width="42.7109375" style="178" customWidth="1"/>
    <col min="9221" max="9223" width="24.42578125" style="178" customWidth="1"/>
    <col min="9224" max="9472" width="8.85546875" style="178"/>
    <col min="9473" max="9473" width="7.28515625" style="178" customWidth="1"/>
    <col min="9474" max="9474" width="91.28515625" style="178" customWidth="1"/>
    <col min="9475" max="9475" width="26.7109375" style="178" customWidth="1"/>
    <col min="9476" max="9476" width="42.7109375" style="178" customWidth="1"/>
    <col min="9477" max="9479" width="24.42578125" style="178" customWidth="1"/>
    <col min="9480" max="9728" width="8.85546875" style="178"/>
    <col min="9729" max="9729" width="7.28515625" style="178" customWidth="1"/>
    <col min="9730" max="9730" width="91.28515625" style="178" customWidth="1"/>
    <col min="9731" max="9731" width="26.7109375" style="178" customWidth="1"/>
    <col min="9732" max="9732" width="42.7109375" style="178" customWidth="1"/>
    <col min="9733" max="9735" width="24.42578125" style="178" customWidth="1"/>
    <col min="9736" max="9984" width="8.85546875" style="178"/>
    <col min="9985" max="9985" width="7.28515625" style="178" customWidth="1"/>
    <col min="9986" max="9986" width="91.28515625" style="178" customWidth="1"/>
    <col min="9987" max="9987" width="26.7109375" style="178" customWidth="1"/>
    <col min="9988" max="9988" width="42.7109375" style="178" customWidth="1"/>
    <col min="9989" max="9991" width="24.42578125" style="178" customWidth="1"/>
    <col min="9992" max="10240" width="8.85546875" style="178"/>
    <col min="10241" max="10241" width="7.28515625" style="178" customWidth="1"/>
    <col min="10242" max="10242" width="91.28515625" style="178" customWidth="1"/>
    <col min="10243" max="10243" width="26.7109375" style="178" customWidth="1"/>
    <col min="10244" max="10244" width="42.7109375" style="178" customWidth="1"/>
    <col min="10245" max="10247" width="24.42578125" style="178" customWidth="1"/>
    <col min="10248" max="10496" width="8.85546875" style="178"/>
    <col min="10497" max="10497" width="7.28515625" style="178" customWidth="1"/>
    <col min="10498" max="10498" width="91.28515625" style="178" customWidth="1"/>
    <col min="10499" max="10499" width="26.7109375" style="178" customWidth="1"/>
    <col min="10500" max="10500" width="42.7109375" style="178" customWidth="1"/>
    <col min="10501" max="10503" width="24.42578125" style="178" customWidth="1"/>
    <col min="10504" max="10752" width="8.85546875" style="178"/>
    <col min="10753" max="10753" width="7.28515625" style="178" customWidth="1"/>
    <col min="10754" max="10754" width="91.28515625" style="178" customWidth="1"/>
    <col min="10755" max="10755" width="26.7109375" style="178" customWidth="1"/>
    <col min="10756" max="10756" width="42.7109375" style="178" customWidth="1"/>
    <col min="10757" max="10759" width="24.42578125" style="178" customWidth="1"/>
    <col min="10760" max="11008" width="8.85546875" style="178"/>
    <col min="11009" max="11009" width="7.28515625" style="178" customWidth="1"/>
    <col min="11010" max="11010" width="91.28515625" style="178" customWidth="1"/>
    <col min="11011" max="11011" width="26.7109375" style="178" customWidth="1"/>
    <col min="11012" max="11012" width="42.7109375" style="178" customWidth="1"/>
    <col min="11013" max="11015" width="24.42578125" style="178" customWidth="1"/>
    <col min="11016" max="11264" width="8.85546875" style="178"/>
    <col min="11265" max="11265" width="7.28515625" style="178" customWidth="1"/>
    <col min="11266" max="11266" width="91.28515625" style="178" customWidth="1"/>
    <col min="11267" max="11267" width="26.7109375" style="178" customWidth="1"/>
    <col min="11268" max="11268" width="42.7109375" style="178" customWidth="1"/>
    <col min="11269" max="11271" width="24.42578125" style="178" customWidth="1"/>
    <col min="11272" max="11520" width="8.85546875" style="178"/>
    <col min="11521" max="11521" width="7.28515625" style="178" customWidth="1"/>
    <col min="11522" max="11522" width="91.28515625" style="178" customWidth="1"/>
    <col min="11523" max="11523" width="26.7109375" style="178" customWidth="1"/>
    <col min="11524" max="11524" width="42.7109375" style="178" customWidth="1"/>
    <col min="11525" max="11527" width="24.42578125" style="178" customWidth="1"/>
    <col min="11528" max="11776" width="8.85546875" style="178"/>
    <col min="11777" max="11777" width="7.28515625" style="178" customWidth="1"/>
    <col min="11778" max="11778" width="91.28515625" style="178" customWidth="1"/>
    <col min="11779" max="11779" width="26.7109375" style="178" customWidth="1"/>
    <col min="11780" max="11780" width="42.7109375" style="178" customWidth="1"/>
    <col min="11781" max="11783" width="24.42578125" style="178" customWidth="1"/>
    <col min="11784" max="12032" width="8.85546875" style="178"/>
    <col min="12033" max="12033" width="7.28515625" style="178" customWidth="1"/>
    <col min="12034" max="12034" width="91.28515625" style="178" customWidth="1"/>
    <col min="12035" max="12035" width="26.7109375" style="178" customWidth="1"/>
    <col min="12036" max="12036" width="42.7109375" style="178" customWidth="1"/>
    <col min="12037" max="12039" width="24.42578125" style="178" customWidth="1"/>
    <col min="12040" max="12288" width="8.85546875" style="178"/>
    <col min="12289" max="12289" width="7.28515625" style="178" customWidth="1"/>
    <col min="12290" max="12290" width="91.28515625" style="178" customWidth="1"/>
    <col min="12291" max="12291" width="26.7109375" style="178" customWidth="1"/>
    <col min="12292" max="12292" width="42.7109375" style="178" customWidth="1"/>
    <col min="12293" max="12295" width="24.42578125" style="178" customWidth="1"/>
    <col min="12296" max="12544" width="8.85546875" style="178"/>
    <col min="12545" max="12545" width="7.28515625" style="178" customWidth="1"/>
    <col min="12546" max="12546" width="91.28515625" style="178" customWidth="1"/>
    <col min="12547" max="12547" width="26.7109375" style="178" customWidth="1"/>
    <col min="12548" max="12548" width="42.7109375" style="178" customWidth="1"/>
    <col min="12549" max="12551" width="24.42578125" style="178" customWidth="1"/>
    <col min="12552" max="12800" width="8.85546875" style="178"/>
    <col min="12801" max="12801" width="7.28515625" style="178" customWidth="1"/>
    <col min="12802" max="12802" width="91.28515625" style="178" customWidth="1"/>
    <col min="12803" max="12803" width="26.7109375" style="178" customWidth="1"/>
    <col min="12804" max="12804" width="42.7109375" style="178" customWidth="1"/>
    <col min="12805" max="12807" width="24.42578125" style="178" customWidth="1"/>
    <col min="12808" max="13056" width="8.85546875" style="178"/>
    <col min="13057" max="13057" width="7.28515625" style="178" customWidth="1"/>
    <col min="13058" max="13058" width="91.28515625" style="178" customWidth="1"/>
    <col min="13059" max="13059" width="26.7109375" style="178" customWidth="1"/>
    <col min="13060" max="13060" width="42.7109375" style="178" customWidth="1"/>
    <col min="13061" max="13063" width="24.42578125" style="178" customWidth="1"/>
    <col min="13064" max="13312" width="8.85546875" style="178"/>
    <col min="13313" max="13313" width="7.28515625" style="178" customWidth="1"/>
    <col min="13314" max="13314" width="91.28515625" style="178" customWidth="1"/>
    <col min="13315" max="13315" width="26.7109375" style="178" customWidth="1"/>
    <col min="13316" max="13316" width="42.7109375" style="178" customWidth="1"/>
    <col min="13317" max="13319" width="24.42578125" style="178" customWidth="1"/>
    <col min="13320" max="13568" width="8.85546875" style="178"/>
    <col min="13569" max="13569" width="7.28515625" style="178" customWidth="1"/>
    <col min="13570" max="13570" width="91.28515625" style="178" customWidth="1"/>
    <col min="13571" max="13571" width="26.7109375" style="178" customWidth="1"/>
    <col min="13572" max="13572" width="42.7109375" style="178" customWidth="1"/>
    <col min="13573" max="13575" width="24.42578125" style="178" customWidth="1"/>
    <col min="13576" max="13824" width="8.85546875" style="178"/>
    <col min="13825" max="13825" width="7.28515625" style="178" customWidth="1"/>
    <col min="13826" max="13826" width="91.28515625" style="178" customWidth="1"/>
    <col min="13827" max="13827" width="26.7109375" style="178" customWidth="1"/>
    <col min="13828" max="13828" width="42.7109375" style="178" customWidth="1"/>
    <col min="13829" max="13831" width="24.42578125" style="178" customWidth="1"/>
    <col min="13832" max="14080" width="8.85546875" style="178"/>
    <col min="14081" max="14081" width="7.28515625" style="178" customWidth="1"/>
    <col min="14082" max="14082" width="91.28515625" style="178" customWidth="1"/>
    <col min="14083" max="14083" width="26.7109375" style="178" customWidth="1"/>
    <col min="14084" max="14084" width="42.7109375" style="178" customWidth="1"/>
    <col min="14085" max="14087" width="24.42578125" style="178" customWidth="1"/>
    <col min="14088" max="14336" width="8.85546875" style="178"/>
    <col min="14337" max="14337" width="7.28515625" style="178" customWidth="1"/>
    <col min="14338" max="14338" width="91.28515625" style="178" customWidth="1"/>
    <col min="14339" max="14339" width="26.7109375" style="178" customWidth="1"/>
    <col min="14340" max="14340" width="42.7109375" style="178" customWidth="1"/>
    <col min="14341" max="14343" width="24.42578125" style="178" customWidth="1"/>
    <col min="14344" max="14592" width="8.85546875" style="178"/>
    <col min="14593" max="14593" width="7.28515625" style="178" customWidth="1"/>
    <col min="14594" max="14594" width="91.28515625" style="178" customWidth="1"/>
    <col min="14595" max="14595" width="26.7109375" style="178" customWidth="1"/>
    <col min="14596" max="14596" width="42.7109375" style="178" customWidth="1"/>
    <col min="14597" max="14599" width="24.42578125" style="178" customWidth="1"/>
    <col min="14600" max="14848" width="8.85546875" style="178"/>
    <col min="14849" max="14849" width="7.28515625" style="178" customWidth="1"/>
    <col min="14850" max="14850" width="91.28515625" style="178" customWidth="1"/>
    <col min="14851" max="14851" width="26.7109375" style="178" customWidth="1"/>
    <col min="14852" max="14852" width="42.7109375" style="178" customWidth="1"/>
    <col min="14853" max="14855" width="24.42578125" style="178" customWidth="1"/>
    <col min="14856" max="15104" width="8.85546875" style="178"/>
    <col min="15105" max="15105" width="7.28515625" style="178" customWidth="1"/>
    <col min="15106" max="15106" width="91.28515625" style="178" customWidth="1"/>
    <col min="15107" max="15107" width="26.7109375" style="178" customWidth="1"/>
    <col min="15108" max="15108" width="42.7109375" style="178" customWidth="1"/>
    <col min="15109" max="15111" width="24.42578125" style="178" customWidth="1"/>
    <col min="15112" max="15360" width="8.85546875" style="178"/>
    <col min="15361" max="15361" width="7.28515625" style="178" customWidth="1"/>
    <col min="15362" max="15362" width="91.28515625" style="178" customWidth="1"/>
    <col min="15363" max="15363" width="26.7109375" style="178" customWidth="1"/>
    <col min="15364" max="15364" width="42.7109375" style="178" customWidth="1"/>
    <col min="15365" max="15367" width="24.42578125" style="178" customWidth="1"/>
    <col min="15368" max="15616" width="8.85546875" style="178"/>
    <col min="15617" max="15617" width="7.28515625" style="178" customWidth="1"/>
    <col min="15618" max="15618" width="91.28515625" style="178" customWidth="1"/>
    <col min="15619" max="15619" width="26.7109375" style="178" customWidth="1"/>
    <col min="15620" max="15620" width="42.7109375" style="178" customWidth="1"/>
    <col min="15621" max="15623" width="24.42578125" style="178" customWidth="1"/>
    <col min="15624" max="15872" width="8.85546875" style="178"/>
    <col min="15873" max="15873" width="7.28515625" style="178" customWidth="1"/>
    <col min="15874" max="15874" width="91.28515625" style="178" customWidth="1"/>
    <col min="15875" max="15875" width="26.7109375" style="178" customWidth="1"/>
    <col min="15876" max="15876" width="42.7109375" style="178" customWidth="1"/>
    <col min="15877" max="15879" width="24.42578125" style="178" customWidth="1"/>
    <col min="15880" max="16128" width="8.85546875" style="178"/>
    <col min="16129" max="16129" width="7.28515625" style="178" customWidth="1"/>
    <col min="16130" max="16130" width="91.28515625" style="178" customWidth="1"/>
    <col min="16131" max="16131" width="26.7109375" style="178" customWidth="1"/>
    <col min="16132" max="16132" width="42.7109375" style="178" customWidth="1"/>
    <col min="16133" max="16135" width="24.42578125" style="178" customWidth="1"/>
    <col min="16136" max="16384" width="8.85546875" style="178"/>
  </cols>
  <sheetData>
    <row r="1" spans="1:11" ht="18.75" x14ac:dyDescent="0.3">
      <c r="A1" s="177"/>
      <c r="B1" s="177"/>
      <c r="C1" s="177"/>
      <c r="D1" s="232" t="s">
        <v>444</v>
      </c>
    </row>
    <row r="2" spans="1:11" ht="12.75" customHeight="1" x14ac:dyDescent="0.3">
      <c r="A2" s="177"/>
      <c r="B2" s="177"/>
      <c r="C2" s="177"/>
      <c r="D2" s="177"/>
    </row>
    <row r="3" spans="1:11" ht="29.25" customHeight="1" x14ac:dyDescent="0.25">
      <c r="A3" s="1283" t="s">
        <v>652</v>
      </c>
      <c r="B3" s="1283"/>
      <c r="C3" s="1283"/>
      <c r="D3" s="1283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ht="18.75" x14ac:dyDescent="0.3">
      <c r="A8" s="179"/>
      <c r="B8" s="177"/>
      <c r="C8" s="177"/>
      <c r="D8" s="177"/>
    </row>
    <row r="9" spans="1:11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1" s="180" customFormat="1" ht="15.75" customHeight="1" x14ac:dyDescent="0.25">
      <c r="A10" s="1284"/>
      <c r="B10" s="1284"/>
      <c r="C10" s="1284"/>
      <c r="D10" s="1284"/>
    </row>
    <row r="11" spans="1:11" s="180" customFormat="1" ht="15.75" customHeight="1" x14ac:dyDescent="0.25">
      <c r="A11" s="1277"/>
      <c r="B11" s="1277"/>
      <c r="C11" s="1277"/>
      <c r="D11" s="1277"/>
    </row>
    <row r="12" spans="1:11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1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1" s="183" customFormat="1" ht="18.75" x14ac:dyDescent="0.3">
      <c r="A14" s="105">
        <v>1</v>
      </c>
      <c r="B14" s="66" t="s">
        <v>651</v>
      </c>
      <c r="C14" s="173"/>
      <c r="D14" s="338"/>
      <c r="E14" s="339"/>
      <c r="F14" s="145"/>
      <c r="G14" s="145">
        <f>D14-F14</f>
        <v>0</v>
      </c>
    </row>
    <row r="15" spans="1:11" s="183" customFormat="1" ht="18.75" x14ac:dyDescent="0.3">
      <c r="A15" s="105">
        <v>2</v>
      </c>
      <c r="B15" s="66" t="s">
        <v>527</v>
      </c>
      <c r="C15" s="173"/>
      <c r="D15" s="338"/>
      <c r="E15" s="339"/>
      <c r="F15" s="145"/>
      <c r="G15" s="145">
        <f>D15-F15</f>
        <v>0</v>
      </c>
    </row>
    <row r="16" spans="1:11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7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</row>
    <row r="18" spans="1:7" ht="18.75" x14ac:dyDescent="0.3">
      <c r="A18" s="1281" t="s">
        <v>586</v>
      </c>
      <c r="B18" s="1282"/>
      <c r="C18" s="1282"/>
      <c r="D18" s="1282"/>
      <c r="E18" s="119"/>
      <c r="F18" s="119"/>
      <c r="G18" s="119"/>
    </row>
    <row r="19" spans="1:7" s="183" customFormat="1" ht="18.75" x14ac:dyDescent="0.3">
      <c r="A19" s="105">
        <v>1</v>
      </c>
      <c r="B19" s="66" t="s">
        <v>651</v>
      </c>
      <c r="C19" s="173"/>
      <c r="D19" s="338"/>
      <c r="E19" s="339"/>
      <c r="F19" s="145"/>
      <c r="G19" s="145">
        <f>D19-F19</f>
        <v>0</v>
      </c>
    </row>
    <row r="20" spans="1:7" s="183" customFormat="1" ht="18.75" x14ac:dyDescent="0.3">
      <c r="A20" s="105">
        <v>2</v>
      </c>
      <c r="B20" s="66" t="s">
        <v>527</v>
      </c>
      <c r="C20" s="173"/>
      <c r="D20" s="338"/>
      <c r="E20" s="339"/>
      <c r="F20" s="145"/>
      <c r="G20" s="145">
        <f>D20-F20</f>
        <v>0</v>
      </c>
    </row>
    <row r="21" spans="1:7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7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</row>
    <row r="23" spans="1:7" ht="18.75" x14ac:dyDescent="0.3">
      <c r="A23" s="1281" t="s">
        <v>513</v>
      </c>
      <c r="B23" s="1282"/>
      <c r="C23" s="1282"/>
      <c r="D23" s="1282"/>
      <c r="E23" s="119"/>
      <c r="F23" s="119"/>
      <c r="G23" s="119"/>
    </row>
    <row r="24" spans="1:7" s="183" customFormat="1" ht="18.75" x14ac:dyDescent="0.3">
      <c r="A24" s="105">
        <v>1</v>
      </c>
      <c r="B24" s="66" t="s">
        <v>651</v>
      </c>
      <c r="C24" s="173"/>
      <c r="D24" s="338"/>
      <c r="E24" s="339"/>
      <c r="F24" s="145"/>
      <c r="G24" s="145">
        <f>D24-F24</f>
        <v>0</v>
      </c>
    </row>
    <row r="25" spans="1:7" s="183" customFormat="1" ht="18.75" x14ac:dyDescent="0.3">
      <c r="A25" s="105">
        <v>2</v>
      </c>
      <c r="B25" s="66" t="s">
        <v>527</v>
      </c>
      <c r="C25" s="173"/>
      <c r="D25" s="338"/>
      <c r="E25" s="339"/>
      <c r="F25" s="145"/>
      <c r="G25" s="145">
        <f>D25-F25</f>
        <v>0</v>
      </c>
    </row>
    <row r="26" spans="1:7" s="183" customFormat="1" ht="18.75" x14ac:dyDescent="0.3">
      <c r="A26" s="105"/>
      <c r="B26" s="66"/>
      <c r="C26" s="173"/>
      <c r="D26" s="338"/>
      <c r="E26" s="339"/>
      <c r="F26" s="145"/>
      <c r="G26" s="145">
        <f>D26-F26</f>
        <v>0</v>
      </c>
    </row>
    <row r="27" spans="1:7" ht="18.75" x14ac:dyDescent="0.3">
      <c r="A27" s="527"/>
      <c r="B27" s="528" t="s">
        <v>295</v>
      </c>
      <c r="C27" s="529" t="s">
        <v>305</v>
      </c>
      <c r="D27" s="454">
        <f>SUM(D24:D26)</f>
        <v>0</v>
      </c>
      <c r="E27" s="146" t="s">
        <v>366</v>
      </c>
      <c r="F27" s="146">
        <f>SUM(F24:F26)</f>
        <v>0</v>
      </c>
      <c r="G27" s="146">
        <f>SUM(G24:G26)</f>
        <v>0</v>
      </c>
    </row>
    <row r="28" spans="1:7" ht="18.75" x14ac:dyDescent="0.3">
      <c r="A28" s="122"/>
      <c r="B28" s="122"/>
      <c r="C28" s="122"/>
      <c r="D28" s="122"/>
      <c r="E28" s="314" t="s">
        <v>464</v>
      </c>
      <c r="F28" s="315">
        <f>F17+F22+F27</f>
        <v>0</v>
      </c>
      <c r="G28" s="315">
        <f>G17+G22+G27</f>
        <v>0</v>
      </c>
    </row>
    <row r="29" spans="1:7" ht="18.75" x14ac:dyDescent="0.25">
      <c r="A29" s="696" t="s">
        <v>762</v>
      </c>
      <c r="B29" s="477"/>
      <c r="C29" s="476"/>
      <c r="D29" s="864" t="s">
        <v>1101</v>
      </c>
      <c r="E29" s="477"/>
      <c r="F29" s="122"/>
      <c r="G29" s="477"/>
    </row>
    <row r="30" spans="1:7" x14ac:dyDescent="0.25">
      <c r="A30" s="122"/>
      <c r="B30" s="297"/>
      <c r="C30" s="298" t="s">
        <v>131</v>
      </c>
      <c r="D30" s="298" t="s">
        <v>132</v>
      </c>
      <c r="E30" s="297"/>
      <c r="F30" s="122"/>
      <c r="G30" s="297"/>
    </row>
    <row r="31" spans="1:7" x14ac:dyDescent="0.25">
      <c r="A31" s="297"/>
      <c r="B31" s="41"/>
      <c r="C31" s="41"/>
      <c r="D31" s="41"/>
      <c r="E31" s="41"/>
      <c r="F31" s="122"/>
      <c r="G31" s="41"/>
    </row>
    <row r="32" spans="1:7" ht="18.75" x14ac:dyDescent="0.25">
      <c r="A32" s="475" t="s">
        <v>133</v>
      </c>
      <c r="B32" s="477"/>
      <c r="C32" s="476"/>
      <c r="D32" s="869" t="s">
        <v>1104</v>
      </c>
      <c r="E32" s="477"/>
      <c r="F32" s="122"/>
      <c r="G32" s="477"/>
    </row>
    <row r="33" spans="1:7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</row>
  </sheetData>
  <mergeCells count="9">
    <mergeCell ref="A18:D18"/>
    <mergeCell ref="A23:D23"/>
    <mergeCell ref="A13:D1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56"/>
  <sheetViews>
    <sheetView view="pageBreakPreview" zoomScale="70" zoomScaleSheetLayoutView="70" workbookViewId="0">
      <selection activeCell="U15" sqref="U15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4" width="26.28515625" style="178" customWidth="1"/>
    <col min="5" max="5" width="30.7109375" style="178" customWidth="1"/>
    <col min="6" max="7" width="24.42578125" style="178" customWidth="1"/>
    <col min="8" max="8" width="17.85546875" style="190" customWidth="1"/>
    <col min="9" max="255" width="8.85546875" style="178"/>
    <col min="256" max="256" width="7.28515625" style="178" customWidth="1"/>
    <col min="257" max="257" width="91.28515625" style="178" customWidth="1"/>
    <col min="258" max="260" width="26.28515625" style="178" customWidth="1"/>
    <col min="261" max="263" width="24.42578125" style="178" customWidth="1"/>
    <col min="264" max="264" width="17.85546875" style="178" customWidth="1"/>
    <col min="265" max="511" width="8.85546875" style="178"/>
    <col min="512" max="512" width="7.28515625" style="178" customWidth="1"/>
    <col min="513" max="513" width="91.28515625" style="178" customWidth="1"/>
    <col min="514" max="516" width="26.28515625" style="178" customWidth="1"/>
    <col min="517" max="519" width="24.42578125" style="178" customWidth="1"/>
    <col min="520" max="520" width="17.85546875" style="178" customWidth="1"/>
    <col min="521" max="767" width="8.85546875" style="178"/>
    <col min="768" max="768" width="7.28515625" style="178" customWidth="1"/>
    <col min="769" max="769" width="91.28515625" style="178" customWidth="1"/>
    <col min="770" max="772" width="26.28515625" style="178" customWidth="1"/>
    <col min="773" max="775" width="24.42578125" style="178" customWidth="1"/>
    <col min="776" max="776" width="17.8554687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8" width="26.28515625" style="178" customWidth="1"/>
    <col min="1029" max="1031" width="24.42578125" style="178" customWidth="1"/>
    <col min="1032" max="1032" width="17.8554687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4" width="26.28515625" style="178" customWidth="1"/>
    <col min="1285" max="1287" width="24.42578125" style="178" customWidth="1"/>
    <col min="1288" max="1288" width="17.8554687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40" width="26.28515625" style="178" customWidth="1"/>
    <col min="1541" max="1543" width="24.42578125" style="178" customWidth="1"/>
    <col min="1544" max="1544" width="17.8554687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6" width="26.28515625" style="178" customWidth="1"/>
    <col min="1797" max="1799" width="24.42578125" style="178" customWidth="1"/>
    <col min="1800" max="1800" width="17.8554687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2" width="26.28515625" style="178" customWidth="1"/>
    <col min="2053" max="2055" width="24.42578125" style="178" customWidth="1"/>
    <col min="2056" max="2056" width="17.8554687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8" width="26.28515625" style="178" customWidth="1"/>
    <col min="2309" max="2311" width="24.42578125" style="178" customWidth="1"/>
    <col min="2312" max="2312" width="17.8554687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4" width="26.28515625" style="178" customWidth="1"/>
    <col min="2565" max="2567" width="24.42578125" style="178" customWidth="1"/>
    <col min="2568" max="2568" width="17.8554687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20" width="26.28515625" style="178" customWidth="1"/>
    <col min="2821" max="2823" width="24.42578125" style="178" customWidth="1"/>
    <col min="2824" max="2824" width="17.8554687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6" width="26.28515625" style="178" customWidth="1"/>
    <col min="3077" max="3079" width="24.42578125" style="178" customWidth="1"/>
    <col min="3080" max="3080" width="17.8554687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2" width="26.28515625" style="178" customWidth="1"/>
    <col min="3333" max="3335" width="24.42578125" style="178" customWidth="1"/>
    <col min="3336" max="3336" width="17.8554687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8" width="26.28515625" style="178" customWidth="1"/>
    <col min="3589" max="3591" width="24.42578125" style="178" customWidth="1"/>
    <col min="3592" max="3592" width="17.8554687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4" width="26.28515625" style="178" customWidth="1"/>
    <col min="3845" max="3847" width="24.42578125" style="178" customWidth="1"/>
    <col min="3848" max="3848" width="17.8554687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100" width="26.28515625" style="178" customWidth="1"/>
    <col min="4101" max="4103" width="24.42578125" style="178" customWidth="1"/>
    <col min="4104" max="4104" width="17.8554687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6" width="26.28515625" style="178" customWidth="1"/>
    <col min="4357" max="4359" width="24.42578125" style="178" customWidth="1"/>
    <col min="4360" max="4360" width="17.8554687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2" width="26.28515625" style="178" customWidth="1"/>
    <col min="4613" max="4615" width="24.42578125" style="178" customWidth="1"/>
    <col min="4616" max="4616" width="17.8554687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8" width="26.28515625" style="178" customWidth="1"/>
    <col min="4869" max="4871" width="24.42578125" style="178" customWidth="1"/>
    <col min="4872" max="4872" width="17.8554687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4" width="26.28515625" style="178" customWidth="1"/>
    <col min="5125" max="5127" width="24.42578125" style="178" customWidth="1"/>
    <col min="5128" max="5128" width="17.8554687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80" width="26.28515625" style="178" customWidth="1"/>
    <col min="5381" max="5383" width="24.42578125" style="178" customWidth="1"/>
    <col min="5384" max="5384" width="17.8554687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6" width="26.28515625" style="178" customWidth="1"/>
    <col min="5637" max="5639" width="24.42578125" style="178" customWidth="1"/>
    <col min="5640" max="5640" width="17.8554687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2" width="26.28515625" style="178" customWidth="1"/>
    <col min="5893" max="5895" width="24.42578125" style="178" customWidth="1"/>
    <col min="5896" max="5896" width="17.8554687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8" width="26.28515625" style="178" customWidth="1"/>
    <col min="6149" max="6151" width="24.42578125" style="178" customWidth="1"/>
    <col min="6152" max="6152" width="17.8554687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4" width="26.28515625" style="178" customWidth="1"/>
    <col min="6405" max="6407" width="24.42578125" style="178" customWidth="1"/>
    <col min="6408" max="6408" width="17.8554687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60" width="26.28515625" style="178" customWidth="1"/>
    <col min="6661" max="6663" width="24.42578125" style="178" customWidth="1"/>
    <col min="6664" max="6664" width="17.8554687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6" width="26.28515625" style="178" customWidth="1"/>
    <col min="6917" max="6919" width="24.42578125" style="178" customWidth="1"/>
    <col min="6920" max="6920" width="17.8554687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2" width="26.28515625" style="178" customWidth="1"/>
    <col min="7173" max="7175" width="24.42578125" style="178" customWidth="1"/>
    <col min="7176" max="7176" width="17.8554687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8" width="26.28515625" style="178" customWidth="1"/>
    <col min="7429" max="7431" width="24.42578125" style="178" customWidth="1"/>
    <col min="7432" max="7432" width="17.8554687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4" width="26.28515625" style="178" customWidth="1"/>
    <col min="7685" max="7687" width="24.42578125" style="178" customWidth="1"/>
    <col min="7688" max="7688" width="17.8554687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40" width="26.28515625" style="178" customWidth="1"/>
    <col min="7941" max="7943" width="24.42578125" style="178" customWidth="1"/>
    <col min="7944" max="7944" width="17.8554687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6" width="26.28515625" style="178" customWidth="1"/>
    <col min="8197" max="8199" width="24.42578125" style="178" customWidth="1"/>
    <col min="8200" max="8200" width="17.8554687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2" width="26.28515625" style="178" customWidth="1"/>
    <col min="8453" max="8455" width="24.42578125" style="178" customWidth="1"/>
    <col min="8456" max="8456" width="17.8554687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8" width="26.28515625" style="178" customWidth="1"/>
    <col min="8709" max="8711" width="24.42578125" style="178" customWidth="1"/>
    <col min="8712" max="8712" width="17.8554687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4" width="26.28515625" style="178" customWidth="1"/>
    <col min="8965" max="8967" width="24.42578125" style="178" customWidth="1"/>
    <col min="8968" max="8968" width="17.8554687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20" width="26.28515625" style="178" customWidth="1"/>
    <col min="9221" max="9223" width="24.42578125" style="178" customWidth="1"/>
    <col min="9224" max="9224" width="17.8554687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6" width="26.28515625" style="178" customWidth="1"/>
    <col min="9477" max="9479" width="24.42578125" style="178" customWidth="1"/>
    <col min="9480" max="9480" width="17.8554687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2" width="26.28515625" style="178" customWidth="1"/>
    <col min="9733" max="9735" width="24.42578125" style="178" customWidth="1"/>
    <col min="9736" max="9736" width="17.8554687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8" width="26.28515625" style="178" customWidth="1"/>
    <col min="9989" max="9991" width="24.42578125" style="178" customWidth="1"/>
    <col min="9992" max="9992" width="17.8554687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4" width="26.28515625" style="178" customWidth="1"/>
    <col min="10245" max="10247" width="24.42578125" style="178" customWidth="1"/>
    <col min="10248" max="10248" width="17.8554687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500" width="26.28515625" style="178" customWidth="1"/>
    <col min="10501" max="10503" width="24.42578125" style="178" customWidth="1"/>
    <col min="10504" max="10504" width="17.8554687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6" width="26.28515625" style="178" customWidth="1"/>
    <col min="10757" max="10759" width="24.42578125" style="178" customWidth="1"/>
    <col min="10760" max="10760" width="17.8554687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2" width="26.28515625" style="178" customWidth="1"/>
    <col min="11013" max="11015" width="24.42578125" style="178" customWidth="1"/>
    <col min="11016" max="11016" width="17.8554687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8" width="26.28515625" style="178" customWidth="1"/>
    <col min="11269" max="11271" width="24.42578125" style="178" customWidth="1"/>
    <col min="11272" max="11272" width="17.8554687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4" width="26.28515625" style="178" customWidth="1"/>
    <col min="11525" max="11527" width="24.42578125" style="178" customWidth="1"/>
    <col min="11528" max="11528" width="17.8554687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80" width="26.28515625" style="178" customWidth="1"/>
    <col min="11781" max="11783" width="24.42578125" style="178" customWidth="1"/>
    <col min="11784" max="11784" width="17.8554687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6" width="26.28515625" style="178" customWidth="1"/>
    <col min="12037" max="12039" width="24.42578125" style="178" customWidth="1"/>
    <col min="12040" max="12040" width="17.8554687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2" width="26.28515625" style="178" customWidth="1"/>
    <col min="12293" max="12295" width="24.42578125" style="178" customWidth="1"/>
    <col min="12296" max="12296" width="17.8554687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8" width="26.28515625" style="178" customWidth="1"/>
    <col min="12549" max="12551" width="24.42578125" style="178" customWidth="1"/>
    <col min="12552" max="12552" width="17.8554687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4" width="26.28515625" style="178" customWidth="1"/>
    <col min="12805" max="12807" width="24.42578125" style="178" customWidth="1"/>
    <col min="12808" max="12808" width="17.8554687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60" width="26.28515625" style="178" customWidth="1"/>
    <col min="13061" max="13063" width="24.42578125" style="178" customWidth="1"/>
    <col min="13064" max="13064" width="17.8554687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6" width="26.28515625" style="178" customWidth="1"/>
    <col min="13317" max="13319" width="24.42578125" style="178" customWidth="1"/>
    <col min="13320" max="13320" width="17.8554687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2" width="26.28515625" style="178" customWidth="1"/>
    <col min="13573" max="13575" width="24.42578125" style="178" customWidth="1"/>
    <col min="13576" max="13576" width="17.8554687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8" width="26.28515625" style="178" customWidth="1"/>
    <col min="13829" max="13831" width="24.42578125" style="178" customWidth="1"/>
    <col min="13832" max="13832" width="17.8554687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4" width="26.28515625" style="178" customWidth="1"/>
    <col min="14085" max="14087" width="24.42578125" style="178" customWidth="1"/>
    <col min="14088" max="14088" width="17.8554687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40" width="26.28515625" style="178" customWidth="1"/>
    <col min="14341" max="14343" width="24.42578125" style="178" customWidth="1"/>
    <col min="14344" max="14344" width="17.8554687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6" width="26.28515625" style="178" customWidth="1"/>
    <col min="14597" max="14599" width="24.42578125" style="178" customWidth="1"/>
    <col min="14600" max="14600" width="17.8554687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2" width="26.28515625" style="178" customWidth="1"/>
    <col min="14853" max="14855" width="24.42578125" style="178" customWidth="1"/>
    <col min="14856" max="14856" width="17.8554687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8" width="26.28515625" style="178" customWidth="1"/>
    <col min="15109" max="15111" width="24.42578125" style="178" customWidth="1"/>
    <col min="15112" max="15112" width="17.8554687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4" width="26.28515625" style="178" customWidth="1"/>
    <col min="15365" max="15367" width="24.42578125" style="178" customWidth="1"/>
    <col min="15368" max="15368" width="17.8554687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20" width="26.28515625" style="178" customWidth="1"/>
    <col min="15621" max="15623" width="24.42578125" style="178" customWidth="1"/>
    <col min="15624" max="15624" width="17.8554687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6" width="26.28515625" style="178" customWidth="1"/>
    <col min="15877" max="15879" width="24.42578125" style="178" customWidth="1"/>
    <col min="15880" max="15880" width="17.8554687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2" width="26.28515625" style="178" customWidth="1"/>
    <col min="16133" max="16135" width="24.42578125" style="178" customWidth="1"/>
    <col min="16136" max="16136" width="17.8554687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445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653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36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18.75" x14ac:dyDescent="0.3">
      <c r="A14" s="105">
        <v>1</v>
      </c>
      <c r="B14" s="66" t="s">
        <v>654</v>
      </c>
      <c r="C14" s="173"/>
      <c r="D14" s="338"/>
      <c r="E14" s="339"/>
      <c r="F14" s="145"/>
      <c r="G14" s="145">
        <f>D14-F14</f>
        <v>0</v>
      </c>
    </row>
    <row r="15" spans="1:10" s="183" customFormat="1" ht="18.75" x14ac:dyDescent="0.3">
      <c r="A15" s="105"/>
      <c r="B15" s="66"/>
      <c r="C15" s="173"/>
      <c r="D15" s="338"/>
      <c r="E15" s="339"/>
      <c r="F15" s="145"/>
      <c r="G15" s="145">
        <f>D15-F15</f>
        <v>0</v>
      </c>
    </row>
    <row r="16" spans="1:10" s="183" customFormat="1" ht="18.75" x14ac:dyDescent="0.3">
      <c r="A16" s="105"/>
      <c r="B16" s="66"/>
      <c r="C16" s="173"/>
      <c r="D16" s="338"/>
      <c r="E16" s="339"/>
      <c r="F16" s="145"/>
      <c r="G16" s="145">
        <f>D16-F16</f>
        <v>0</v>
      </c>
    </row>
    <row r="17" spans="1:8" ht="18.75" x14ac:dyDescent="0.3">
      <c r="A17" s="527"/>
      <c r="B17" s="528" t="s">
        <v>295</v>
      </c>
      <c r="C17" s="529" t="s">
        <v>305</v>
      </c>
      <c r="D17" s="454">
        <f>SUM(D14:D16)</f>
        <v>0</v>
      </c>
      <c r="E17" s="146" t="s">
        <v>366</v>
      </c>
      <c r="F17" s="146">
        <f>SUM(F14:F16)</f>
        <v>0</v>
      </c>
      <c r="G17" s="146">
        <f>SUM(G14:G16)</f>
        <v>0</v>
      </c>
      <c r="H17" s="178"/>
    </row>
    <row r="18" spans="1:8" ht="18.75" x14ac:dyDescent="0.3">
      <c r="A18" s="1281" t="s">
        <v>586</v>
      </c>
      <c r="B18" s="1282"/>
      <c r="C18" s="1282"/>
      <c r="D18" s="1282"/>
      <c r="E18" s="119"/>
      <c r="F18" s="119"/>
      <c r="G18" s="119"/>
      <c r="H18" s="178"/>
    </row>
    <row r="19" spans="1:8" s="183" customFormat="1" ht="18.75" x14ac:dyDescent="0.3">
      <c r="A19" s="105">
        <v>1</v>
      </c>
      <c r="B19" s="66" t="s">
        <v>654</v>
      </c>
      <c r="C19" s="173"/>
      <c r="D19" s="338"/>
      <c r="E19" s="339"/>
      <c r="F19" s="145"/>
      <c r="G19" s="145">
        <f>D19-F19</f>
        <v>0</v>
      </c>
    </row>
    <row r="20" spans="1:8" s="183" customFormat="1" ht="18.75" x14ac:dyDescent="0.3">
      <c r="A20" s="105"/>
      <c r="B20" s="66"/>
      <c r="C20" s="173"/>
      <c r="D20" s="338"/>
      <c r="E20" s="339"/>
      <c r="F20" s="145"/>
      <c r="G20" s="145">
        <f>D20-F20</f>
        <v>0</v>
      </c>
    </row>
    <row r="21" spans="1:8" s="183" customFormat="1" ht="18.75" x14ac:dyDescent="0.3">
      <c r="A21" s="105"/>
      <c r="B21" s="66"/>
      <c r="C21" s="173"/>
      <c r="D21" s="338"/>
      <c r="E21" s="339"/>
      <c r="F21" s="145"/>
      <c r="G21" s="145">
        <f>D21-F21</f>
        <v>0</v>
      </c>
    </row>
    <row r="22" spans="1:8" ht="18.75" x14ac:dyDescent="0.3">
      <c r="A22" s="527"/>
      <c r="B22" s="528" t="s">
        <v>295</v>
      </c>
      <c r="C22" s="529" t="s">
        <v>305</v>
      </c>
      <c r="D22" s="454">
        <f>SUM(D19:D21)</f>
        <v>0</v>
      </c>
      <c r="E22" s="146" t="s">
        <v>366</v>
      </c>
      <c r="F22" s="146">
        <f>SUM(F19:F21)</f>
        <v>0</v>
      </c>
      <c r="G22" s="146">
        <f>SUM(G19:G21)</f>
        <v>0</v>
      </c>
      <c r="H22" s="178"/>
    </row>
    <row r="23" spans="1:8" ht="18.75" x14ac:dyDescent="0.3">
      <c r="A23" s="1281" t="s">
        <v>513</v>
      </c>
      <c r="B23" s="1282"/>
      <c r="C23" s="1282"/>
      <c r="D23" s="1282"/>
      <c r="E23" s="119"/>
      <c r="F23" s="119"/>
      <c r="G23" s="119"/>
      <c r="H23" s="178"/>
    </row>
    <row r="24" spans="1:8" s="183" customFormat="1" ht="18.75" x14ac:dyDescent="0.3">
      <c r="A24" s="105">
        <v>1</v>
      </c>
      <c r="B24" s="66" t="s">
        <v>654</v>
      </c>
      <c r="C24" s="173"/>
      <c r="D24" s="338"/>
      <c r="E24" s="339"/>
      <c r="F24" s="145"/>
      <c r="G24" s="145">
        <f>D24-F24</f>
        <v>0</v>
      </c>
    </row>
    <row r="25" spans="1:8" s="183" customFormat="1" ht="18.75" x14ac:dyDescent="0.3">
      <c r="A25" s="105"/>
      <c r="B25" s="66"/>
      <c r="C25" s="173"/>
      <c r="D25" s="338"/>
      <c r="E25" s="339"/>
      <c r="F25" s="145"/>
      <c r="G25" s="145">
        <f>D25-F25</f>
        <v>0</v>
      </c>
    </row>
    <row r="26" spans="1:8" s="183" customFormat="1" ht="18.75" x14ac:dyDescent="0.3">
      <c r="A26" s="105"/>
      <c r="B26" s="66"/>
      <c r="C26" s="173"/>
      <c r="D26" s="338"/>
      <c r="E26" s="339"/>
      <c r="F26" s="145"/>
      <c r="G26" s="145">
        <f>D26-F26</f>
        <v>0</v>
      </c>
    </row>
    <row r="27" spans="1:8" ht="18.75" x14ac:dyDescent="0.3">
      <c r="A27" s="527"/>
      <c r="B27" s="528" t="s">
        <v>295</v>
      </c>
      <c r="C27" s="529" t="s">
        <v>305</v>
      </c>
      <c r="D27" s="454">
        <f>SUM(D24:D26)</f>
        <v>0</v>
      </c>
      <c r="E27" s="146" t="s">
        <v>366</v>
      </c>
      <c r="F27" s="146">
        <f>SUM(F24:F26)</f>
        <v>0</v>
      </c>
      <c r="G27" s="146">
        <f>SUM(G24:G26)</f>
        <v>0</v>
      </c>
      <c r="H27" s="178"/>
    </row>
    <row r="28" spans="1:8" ht="18.75" x14ac:dyDescent="0.3">
      <c r="A28" s="122"/>
      <c r="B28" s="122"/>
      <c r="C28" s="122"/>
      <c r="D28" s="122"/>
      <c r="E28" s="314" t="s">
        <v>464</v>
      </c>
      <c r="F28" s="315">
        <f>F17+F22+F27</f>
        <v>0</v>
      </c>
      <c r="G28" s="315">
        <f>G17+G22+G27</f>
        <v>0</v>
      </c>
      <c r="H28" s="178"/>
    </row>
    <row r="29" spans="1:8" ht="18.75" x14ac:dyDescent="0.25">
      <c r="A29" s="696" t="s">
        <v>762</v>
      </c>
      <c r="B29" s="477"/>
      <c r="C29" s="476"/>
      <c r="D29" s="864" t="s">
        <v>1101</v>
      </c>
      <c r="E29" s="477"/>
      <c r="F29" s="122"/>
      <c r="G29" s="477"/>
      <c r="H29" s="178"/>
    </row>
    <row r="30" spans="1:8" x14ac:dyDescent="0.25">
      <c r="A30" s="122"/>
      <c r="B30" s="297"/>
      <c r="C30" s="298" t="s">
        <v>131</v>
      </c>
      <c r="D30" s="298" t="s">
        <v>132</v>
      </c>
      <c r="E30" s="297"/>
      <c r="F30" s="122"/>
      <c r="G30" s="297"/>
      <c r="H30" s="178"/>
    </row>
    <row r="31" spans="1:8" x14ac:dyDescent="0.25">
      <c r="A31" s="297"/>
      <c r="B31" s="41"/>
      <c r="C31" s="41"/>
      <c r="D31" s="41"/>
      <c r="E31" s="41"/>
      <c r="F31" s="122"/>
      <c r="G31" s="41"/>
      <c r="H31" s="178"/>
    </row>
    <row r="32" spans="1:8" ht="18.75" x14ac:dyDescent="0.25">
      <c r="A32" s="475" t="s">
        <v>133</v>
      </c>
      <c r="B32" s="477"/>
      <c r="C32" s="476"/>
      <c r="D32" s="869" t="s">
        <v>1104</v>
      </c>
      <c r="E32" s="477"/>
      <c r="F32" s="122"/>
      <c r="G32" s="477"/>
      <c r="H32" s="178"/>
    </row>
    <row r="33" spans="1:8" x14ac:dyDescent="0.25">
      <c r="A33" s="122"/>
      <c r="B33" s="297"/>
      <c r="C33" s="298" t="s">
        <v>131</v>
      </c>
      <c r="D33" s="298" t="s">
        <v>132</v>
      </c>
      <c r="E33" s="297"/>
      <c r="F33" s="122"/>
      <c r="G33" s="297"/>
      <c r="H33" s="178"/>
    </row>
    <row r="56" spans="16:16" x14ac:dyDescent="0.25">
      <c r="P56" s="192"/>
    </row>
  </sheetData>
  <mergeCells count="9">
    <mergeCell ref="A18:D18"/>
    <mergeCell ref="A23:D23"/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7"/>
  <sheetViews>
    <sheetView tabSelected="1" view="pageBreakPreview" topLeftCell="A7" zoomScale="90" zoomScaleSheetLayoutView="90" workbookViewId="0">
      <selection activeCell="D17" sqref="D17"/>
    </sheetView>
  </sheetViews>
  <sheetFormatPr defaultColWidth="8.85546875" defaultRowHeight="15.75" x14ac:dyDescent="0.25"/>
  <cols>
    <col min="1" max="1" width="7.28515625" style="178" customWidth="1"/>
    <col min="2" max="2" width="91.28515625" style="178" customWidth="1"/>
    <col min="3" max="3" width="20.28515625" style="178" customWidth="1"/>
    <col min="4" max="4" width="27.5703125" style="178" customWidth="1"/>
    <col min="5" max="5" width="25.7109375" style="178" customWidth="1"/>
    <col min="6" max="7" width="24.42578125" style="178" customWidth="1"/>
    <col min="8" max="8" width="17.140625" style="193" customWidth="1"/>
    <col min="9" max="255" width="8.85546875" style="178"/>
    <col min="256" max="256" width="7.28515625" style="178" customWidth="1"/>
    <col min="257" max="257" width="91.28515625" style="178" customWidth="1"/>
    <col min="258" max="258" width="20.28515625" style="178" customWidth="1"/>
    <col min="259" max="259" width="22.7109375" style="178" customWidth="1"/>
    <col min="260" max="260" width="27.5703125" style="178" customWidth="1"/>
    <col min="261" max="263" width="24.42578125" style="178" customWidth="1"/>
    <col min="264" max="264" width="17.140625" style="178" customWidth="1"/>
    <col min="265" max="511" width="8.85546875" style="178"/>
    <col min="512" max="512" width="7.28515625" style="178" customWidth="1"/>
    <col min="513" max="513" width="91.28515625" style="178" customWidth="1"/>
    <col min="514" max="514" width="20.28515625" style="178" customWidth="1"/>
    <col min="515" max="515" width="22.7109375" style="178" customWidth="1"/>
    <col min="516" max="516" width="27.5703125" style="178" customWidth="1"/>
    <col min="517" max="519" width="24.42578125" style="178" customWidth="1"/>
    <col min="520" max="520" width="17.140625" style="178" customWidth="1"/>
    <col min="521" max="767" width="8.85546875" style="178"/>
    <col min="768" max="768" width="7.28515625" style="178" customWidth="1"/>
    <col min="769" max="769" width="91.28515625" style="178" customWidth="1"/>
    <col min="770" max="770" width="20.28515625" style="178" customWidth="1"/>
    <col min="771" max="771" width="22.7109375" style="178" customWidth="1"/>
    <col min="772" max="772" width="27.5703125" style="178" customWidth="1"/>
    <col min="773" max="775" width="24.42578125" style="178" customWidth="1"/>
    <col min="776" max="776" width="17.140625" style="178" customWidth="1"/>
    <col min="777" max="1023" width="8.85546875" style="178"/>
    <col min="1024" max="1024" width="7.28515625" style="178" customWidth="1"/>
    <col min="1025" max="1025" width="91.28515625" style="178" customWidth="1"/>
    <col min="1026" max="1026" width="20.28515625" style="178" customWidth="1"/>
    <col min="1027" max="1027" width="22.7109375" style="178" customWidth="1"/>
    <col min="1028" max="1028" width="27.5703125" style="178" customWidth="1"/>
    <col min="1029" max="1031" width="24.42578125" style="178" customWidth="1"/>
    <col min="1032" max="1032" width="17.140625" style="178" customWidth="1"/>
    <col min="1033" max="1279" width="8.85546875" style="178"/>
    <col min="1280" max="1280" width="7.28515625" style="178" customWidth="1"/>
    <col min="1281" max="1281" width="91.28515625" style="178" customWidth="1"/>
    <col min="1282" max="1282" width="20.28515625" style="178" customWidth="1"/>
    <col min="1283" max="1283" width="22.7109375" style="178" customWidth="1"/>
    <col min="1284" max="1284" width="27.5703125" style="178" customWidth="1"/>
    <col min="1285" max="1287" width="24.42578125" style="178" customWidth="1"/>
    <col min="1288" max="1288" width="17.140625" style="178" customWidth="1"/>
    <col min="1289" max="1535" width="8.85546875" style="178"/>
    <col min="1536" max="1536" width="7.28515625" style="178" customWidth="1"/>
    <col min="1537" max="1537" width="91.28515625" style="178" customWidth="1"/>
    <col min="1538" max="1538" width="20.28515625" style="178" customWidth="1"/>
    <col min="1539" max="1539" width="22.7109375" style="178" customWidth="1"/>
    <col min="1540" max="1540" width="27.5703125" style="178" customWidth="1"/>
    <col min="1541" max="1543" width="24.42578125" style="178" customWidth="1"/>
    <col min="1544" max="1544" width="17.140625" style="178" customWidth="1"/>
    <col min="1545" max="1791" width="8.85546875" style="178"/>
    <col min="1792" max="1792" width="7.28515625" style="178" customWidth="1"/>
    <col min="1793" max="1793" width="91.28515625" style="178" customWidth="1"/>
    <col min="1794" max="1794" width="20.28515625" style="178" customWidth="1"/>
    <col min="1795" max="1795" width="22.7109375" style="178" customWidth="1"/>
    <col min="1796" max="1796" width="27.5703125" style="178" customWidth="1"/>
    <col min="1797" max="1799" width="24.42578125" style="178" customWidth="1"/>
    <col min="1800" max="1800" width="17.140625" style="178" customWidth="1"/>
    <col min="1801" max="2047" width="8.85546875" style="178"/>
    <col min="2048" max="2048" width="7.28515625" style="178" customWidth="1"/>
    <col min="2049" max="2049" width="91.28515625" style="178" customWidth="1"/>
    <col min="2050" max="2050" width="20.28515625" style="178" customWidth="1"/>
    <col min="2051" max="2051" width="22.7109375" style="178" customWidth="1"/>
    <col min="2052" max="2052" width="27.5703125" style="178" customWidth="1"/>
    <col min="2053" max="2055" width="24.42578125" style="178" customWidth="1"/>
    <col min="2056" max="2056" width="17.140625" style="178" customWidth="1"/>
    <col min="2057" max="2303" width="8.85546875" style="178"/>
    <col min="2304" max="2304" width="7.28515625" style="178" customWidth="1"/>
    <col min="2305" max="2305" width="91.28515625" style="178" customWidth="1"/>
    <col min="2306" max="2306" width="20.28515625" style="178" customWidth="1"/>
    <col min="2307" max="2307" width="22.7109375" style="178" customWidth="1"/>
    <col min="2308" max="2308" width="27.5703125" style="178" customWidth="1"/>
    <col min="2309" max="2311" width="24.42578125" style="178" customWidth="1"/>
    <col min="2312" max="2312" width="17.140625" style="178" customWidth="1"/>
    <col min="2313" max="2559" width="8.85546875" style="178"/>
    <col min="2560" max="2560" width="7.28515625" style="178" customWidth="1"/>
    <col min="2561" max="2561" width="91.28515625" style="178" customWidth="1"/>
    <col min="2562" max="2562" width="20.28515625" style="178" customWidth="1"/>
    <col min="2563" max="2563" width="22.7109375" style="178" customWidth="1"/>
    <col min="2564" max="2564" width="27.5703125" style="178" customWidth="1"/>
    <col min="2565" max="2567" width="24.42578125" style="178" customWidth="1"/>
    <col min="2568" max="2568" width="17.140625" style="178" customWidth="1"/>
    <col min="2569" max="2815" width="8.85546875" style="178"/>
    <col min="2816" max="2816" width="7.28515625" style="178" customWidth="1"/>
    <col min="2817" max="2817" width="91.28515625" style="178" customWidth="1"/>
    <col min="2818" max="2818" width="20.28515625" style="178" customWidth="1"/>
    <col min="2819" max="2819" width="22.7109375" style="178" customWidth="1"/>
    <col min="2820" max="2820" width="27.5703125" style="178" customWidth="1"/>
    <col min="2821" max="2823" width="24.42578125" style="178" customWidth="1"/>
    <col min="2824" max="2824" width="17.140625" style="178" customWidth="1"/>
    <col min="2825" max="3071" width="8.85546875" style="178"/>
    <col min="3072" max="3072" width="7.28515625" style="178" customWidth="1"/>
    <col min="3073" max="3073" width="91.28515625" style="178" customWidth="1"/>
    <col min="3074" max="3074" width="20.28515625" style="178" customWidth="1"/>
    <col min="3075" max="3075" width="22.7109375" style="178" customWidth="1"/>
    <col min="3076" max="3076" width="27.5703125" style="178" customWidth="1"/>
    <col min="3077" max="3079" width="24.42578125" style="178" customWidth="1"/>
    <col min="3080" max="3080" width="17.140625" style="178" customWidth="1"/>
    <col min="3081" max="3327" width="8.85546875" style="178"/>
    <col min="3328" max="3328" width="7.28515625" style="178" customWidth="1"/>
    <col min="3329" max="3329" width="91.28515625" style="178" customWidth="1"/>
    <col min="3330" max="3330" width="20.28515625" style="178" customWidth="1"/>
    <col min="3331" max="3331" width="22.7109375" style="178" customWidth="1"/>
    <col min="3332" max="3332" width="27.5703125" style="178" customWidth="1"/>
    <col min="3333" max="3335" width="24.42578125" style="178" customWidth="1"/>
    <col min="3336" max="3336" width="17.140625" style="178" customWidth="1"/>
    <col min="3337" max="3583" width="8.85546875" style="178"/>
    <col min="3584" max="3584" width="7.28515625" style="178" customWidth="1"/>
    <col min="3585" max="3585" width="91.28515625" style="178" customWidth="1"/>
    <col min="3586" max="3586" width="20.28515625" style="178" customWidth="1"/>
    <col min="3587" max="3587" width="22.7109375" style="178" customWidth="1"/>
    <col min="3588" max="3588" width="27.5703125" style="178" customWidth="1"/>
    <col min="3589" max="3591" width="24.42578125" style="178" customWidth="1"/>
    <col min="3592" max="3592" width="17.140625" style="178" customWidth="1"/>
    <col min="3593" max="3839" width="8.85546875" style="178"/>
    <col min="3840" max="3840" width="7.28515625" style="178" customWidth="1"/>
    <col min="3841" max="3841" width="91.28515625" style="178" customWidth="1"/>
    <col min="3842" max="3842" width="20.28515625" style="178" customWidth="1"/>
    <col min="3843" max="3843" width="22.7109375" style="178" customWidth="1"/>
    <col min="3844" max="3844" width="27.5703125" style="178" customWidth="1"/>
    <col min="3845" max="3847" width="24.42578125" style="178" customWidth="1"/>
    <col min="3848" max="3848" width="17.140625" style="178" customWidth="1"/>
    <col min="3849" max="4095" width="8.85546875" style="178"/>
    <col min="4096" max="4096" width="7.28515625" style="178" customWidth="1"/>
    <col min="4097" max="4097" width="91.28515625" style="178" customWidth="1"/>
    <col min="4098" max="4098" width="20.28515625" style="178" customWidth="1"/>
    <col min="4099" max="4099" width="22.7109375" style="178" customWidth="1"/>
    <col min="4100" max="4100" width="27.5703125" style="178" customWidth="1"/>
    <col min="4101" max="4103" width="24.42578125" style="178" customWidth="1"/>
    <col min="4104" max="4104" width="17.140625" style="178" customWidth="1"/>
    <col min="4105" max="4351" width="8.85546875" style="178"/>
    <col min="4352" max="4352" width="7.28515625" style="178" customWidth="1"/>
    <col min="4353" max="4353" width="91.28515625" style="178" customWidth="1"/>
    <col min="4354" max="4354" width="20.28515625" style="178" customWidth="1"/>
    <col min="4355" max="4355" width="22.7109375" style="178" customWidth="1"/>
    <col min="4356" max="4356" width="27.5703125" style="178" customWidth="1"/>
    <col min="4357" max="4359" width="24.42578125" style="178" customWidth="1"/>
    <col min="4360" max="4360" width="17.140625" style="178" customWidth="1"/>
    <col min="4361" max="4607" width="8.85546875" style="178"/>
    <col min="4608" max="4608" width="7.28515625" style="178" customWidth="1"/>
    <col min="4609" max="4609" width="91.28515625" style="178" customWidth="1"/>
    <col min="4610" max="4610" width="20.28515625" style="178" customWidth="1"/>
    <col min="4611" max="4611" width="22.7109375" style="178" customWidth="1"/>
    <col min="4612" max="4612" width="27.5703125" style="178" customWidth="1"/>
    <col min="4613" max="4615" width="24.42578125" style="178" customWidth="1"/>
    <col min="4616" max="4616" width="17.140625" style="178" customWidth="1"/>
    <col min="4617" max="4863" width="8.85546875" style="178"/>
    <col min="4864" max="4864" width="7.28515625" style="178" customWidth="1"/>
    <col min="4865" max="4865" width="91.28515625" style="178" customWidth="1"/>
    <col min="4866" max="4866" width="20.28515625" style="178" customWidth="1"/>
    <col min="4867" max="4867" width="22.7109375" style="178" customWidth="1"/>
    <col min="4868" max="4868" width="27.5703125" style="178" customWidth="1"/>
    <col min="4869" max="4871" width="24.42578125" style="178" customWidth="1"/>
    <col min="4872" max="4872" width="17.140625" style="178" customWidth="1"/>
    <col min="4873" max="5119" width="8.85546875" style="178"/>
    <col min="5120" max="5120" width="7.28515625" style="178" customWidth="1"/>
    <col min="5121" max="5121" width="91.28515625" style="178" customWidth="1"/>
    <col min="5122" max="5122" width="20.28515625" style="178" customWidth="1"/>
    <col min="5123" max="5123" width="22.7109375" style="178" customWidth="1"/>
    <col min="5124" max="5124" width="27.5703125" style="178" customWidth="1"/>
    <col min="5125" max="5127" width="24.42578125" style="178" customWidth="1"/>
    <col min="5128" max="5128" width="17.140625" style="178" customWidth="1"/>
    <col min="5129" max="5375" width="8.85546875" style="178"/>
    <col min="5376" max="5376" width="7.28515625" style="178" customWidth="1"/>
    <col min="5377" max="5377" width="91.28515625" style="178" customWidth="1"/>
    <col min="5378" max="5378" width="20.28515625" style="178" customWidth="1"/>
    <col min="5379" max="5379" width="22.7109375" style="178" customWidth="1"/>
    <col min="5380" max="5380" width="27.5703125" style="178" customWidth="1"/>
    <col min="5381" max="5383" width="24.42578125" style="178" customWidth="1"/>
    <col min="5384" max="5384" width="17.140625" style="178" customWidth="1"/>
    <col min="5385" max="5631" width="8.85546875" style="178"/>
    <col min="5632" max="5632" width="7.28515625" style="178" customWidth="1"/>
    <col min="5633" max="5633" width="91.28515625" style="178" customWidth="1"/>
    <col min="5634" max="5634" width="20.28515625" style="178" customWidth="1"/>
    <col min="5635" max="5635" width="22.7109375" style="178" customWidth="1"/>
    <col min="5636" max="5636" width="27.5703125" style="178" customWidth="1"/>
    <col min="5637" max="5639" width="24.42578125" style="178" customWidth="1"/>
    <col min="5640" max="5640" width="17.140625" style="178" customWidth="1"/>
    <col min="5641" max="5887" width="8.85546875" style="178"/>
    <col min="5888" max="5888" width="7.28515625" style="178" customWidth="1"/>
    <col min="5889" max="5889" width="91.28515625" style="178" customWidth="1"/>
    <col min="5890" max="5890" width="20.28515625" style="178" customWidth="1"/>
    <col min="5891" max="5891" width="22.7109375" style="178" customWidth="1"/>
    <col min="5892" max="5892" width="27.5703125" style="178" customWidth="1"/>
    <col min="5893" max="5895" width="24.42578125" style="178" customWidth="1"/>
    <col min="5896" max="5896" width="17.140625" style="178" customWidth="1"/>
    <col min="5897" max="6143" width="8.85546875" style="178"/>
    <col min="6144" max="6144" width="7.28515625" style="178" customWidth="1"/>
    <col min="6145" max="6145" width="91.28515625" style="178" customWidth="1"/>
    <col min="6146" max="6146" width="20.28515625" style="178" customWidth="1"/>
    <col min="6147" max="6147" width="22.7109375" style="178" customWidth="1"/>
    <col min="6148" max="6148" width="27.5703125" style="178" customWidth="1"/>
    <col min="6149" max="6151" width="24.42578125" style="178" customWidth="1"/>
    <col min="6152" max="6152" width="17.140625" style="178" customWidth="1"/>
    <col min="6153" max="6399" width="8.85546875" style="178"/>
    <col min="6400" max="6400" width="7.28515625" style="178" customWidth="1"/>
    <col min="6401" max="6401" width="91.28515625" style="178" customWidth="1"/>
    <col min="6402" max="6402" width="20.28515625" style="178" customWidth="1"/>
    <col min="6403" max="6403" width="22.7109375" style="178" customWidth="1"/>
    <col min="6404" max="6404" width="27.5703125" style="178" customWidth="1"/>
    <col min="6405" max="6407" width="24.42578125" style="178" customWidth="1"/>
    <col min="6408" max="6408" width="17.140625" style="178" customWidth="1"/>
    <col min="6409" max="6655" width="8.85546875" style="178"/>
    <col min="6656" max="6656" width="7.28515625" style="178" customWidth="1"/>
    <col min="6657" max="6657" width="91.28515625" style="178" customWidth="1"/>
    <col min="6658" max="6658" width="20.28515625" style="178" customWidth="1"/>
    <col min="6659" max="6659" width="22.7109375" style="178" customWidth="1"/>
    <col min="6660" max="6660" width="27.5703125" style="178" customWidth="1"/>
    <col min="6661" max="6663" width="24.42578125" style="178" customWidth="1"/>
    <col min="6664" max="6664" width="17.140625" style="178" customWidth="1"/>
    <col min="6665" max="6911" width="8.85546875" style="178"/>
    <col min="6912" max="6912" width="7.28515625" style="178" customWidth="1"/>
    <col min="6913" max="6913" width="91.28515625" style="178" customWidth="1"/>
    <col min="6914" max="6914" width="20.28515625" style="178" customWidth="1"/>
    <col min="6915" max="6915" width="22.7109375" style="178" customWidth="1"/>
    <col min="6916" max="6916" width="27.5703125" style="178" customWidth="1"/>
    <col min="6917" max="6919" width="24.42578125" style="178" customWidth="1"/>
    <col min="6920" max="6920" width="17.140625" style="178" customWidth="1"/>
    <col min="6921" max="7167" width="8.85546875" style="178"/>
    <col min="7168" max="7168" width="7.28515625" style="178" customWidth="1"/>
    <col min="7169" max="7169" width="91.28515625" style="178" customWidth="1"/>
    <col min="7170" max="7170" width="20.28515625" style="178" customWidth="1"/>
    <col min="7171" max="7171" width="22.7109375" style="178" customWidth="1"/>
    <col min="7172" max="7172" width="27.5703125" style="178" customWidth="1"/>
    <col min="7173" max="7175" width="24.42578125" style="178" customWidth="1"/>
    <col min="7176" max="7176" width="17.140625" style="178" customWidth="1"/>
    <col min="7177" max="7423" width="8.85546875" style="178"/>
    <col min="7424" max="7424" width="7.28515625" style="178" customWidth="1"/>
    <col min="7425" max="7425" width="91.28515625" style="178" customWidth="1"/>
    <col min="7426" max="7426" width="20.28515625" style="178" customWidth="1"/>
    <col min="7427" max="7427" width="22.7109375" style="178" customWidth="1"/>
    <col min="7428" max="7428" width="27.5703125" style="178" customWidth="1"/>
    <col min="7429" max="7431" width="24.42578125" style="178" customWidth="1"/>
    <col min="7432" max="7432" width="17.140625" style="178" customWidth="1"/>
    <col min="7433" max="7679" width="8.85546875" style="178"/>
    <col min="7680" max="7680" width="7.28515625" style="178" customWidth="1"/>
    <col min="7681" max="7681" width="91.28515625" style="178" customWidth="1"/>
    <col min="7682" max="7682" width="20.28515625" style="178" customWidth="1"/>
    <col min="7683" max="7683" width="22.7109375" style="178" customWidth="1"/>
    <col min="7684" max="7684" width="27.5703125" style="178" customWidth="1"/>
    <col min="7685" max="7687" width="24.42578125" style="178" customWidth="1"/>
    <col min="7688" max="7688" width="17.140625" style="178" customWidth="1"/>
    <col min="7689" max="7935" width="8.85546875" style="178"/>
    <col min="7936" max="7936" width="7.28515625" style="178" customWidth="1"/>
    <col min="7937" max="7937" width="91.28515625" style="178" customWidth="1"/>
    <col min="7938" max="7938" width="20.28515625" style="178" customWidth="1"/>
    <col min="7939" max="7939" width="22.7109375" style="178" customWidth="1"/>
    <col min="7940" max="7940" width="27.5703125" style="178" customWidth="1"/>
    <col min="7941" max="7943" width="24.42578125" style="178" customWidth="1"/>
    <col min="7944" max="7944" width="17.140625" style="178" customWidth="1"/>
    <col min="7945" max="8191" width="8.85546875" style="178"/>
    <col min="8192" max="8192" width="7.28515625" style="178" customWidth="1"/>
    <col min="8193" max="8193" width="91.28515625" style="178" customWidth="1"/>
    <col min="8194" max="8194" width="20.28515625" style="178" customWidth="1"/>
    <col min="8195" max="8195" width="22.7109375" style="178" customWidth="1"/>
    <col min="8196" max="8196" width="27.5703125" style="178" customWidth="1"/>
    <col min="8197" max="8199" width="24.42578125" style="178" customWidth="1"/>
    <col min="8200" max="8200" width="17.140625" style="178" customWidth="1"/>
    <col min="8201" max="8447" width="8.85546875" style="178"/>
    <col min="8448" max="8448" width="7.28515625" style="178" customWidth="1"/>
    <col min="8449" max="8449" width="91.28515625" style="178" customWidth="1"/>
    <col min="8450" max="8450" width="20.28515625" style="178" customWidth="1"/>
    <col min="8451" max="8451" width="22.7109375" style="178" customWidth="1"/>
    <col min="8452" max="8452" width="27.5703125" style="178" customWidth="1"/>
    <col min="8453" max="8455" width="24.42578125" style="178" customWidth="1"/>
    <col min="8456" max="8456" width="17.140625" style="178" customWidth="1"/>
    <col min="8457" max="8703" width="8.85546875" style="178"/>
    <col min="8704" max="8704" width="7.28515625" style="178" customWidth="1"/>
    <col min="8705" max="8705" width="91.28515625" style="178" customWidth="1"/>
    <col min="8706" max="8706" width="20.28515625" style="178" customWidth="1"/>
    <col min="8707" max="8707" width="22.7109375" style="178" customWidth="1"/>
    <col min="8708" max="8708" width="27.5703125" style="178" customWidth="1"/>
    <col min="8709" max="8711" width="24.42578125" style="178" customWidth="1"/>
    <col min="8712" max="8712" width="17.140625" style="178" customWidth="1"/>
    <col min="8713" max="8959" width="8.85546875" style="178"/>
    <col min="8960" max="8960" width="7.28515625" style="178" customWidth="1"/>
    <col min="8961" max="8961" width="91.28515625" style="178" customWidth="1"/>
    <col min="8962" max="8962" width="20.28515625" style="178" customWidth="1"/>
    <col min="8963" max="8963" width="22.7109375" style="178" customWidth="1"/>
    <col min="8964" max="8964" width="27.5703125" style="178" customWidth="1"/>
    <col min="8965" max="8967" width="24.42578125" style="178" customWidth="1"/>
    <col min="8968" max="8968" width="17.140625" style="178" customWidth="1"/>
    <col min="8969" max="9215" width="8.85546875" style="178"/>
    <col min="9216" max="9216" width="7.28515625" style="178" customWidth="1"/>
    <col min="9217" max="9217" width="91.28515625" style="178" customWidth="1"/>
    <col min="9218" max="9218" width="20.28515625" style="178" customWidth="1"/>
    <col min="9219" max="9219" width="22.7109375" style="178" customWidth="1"/>
    <col min="9220" max="9220" width="27.5703125" style="178" customWidth="1"/>
    <col min="9221" max="9223" width="24.42578125" style="178" customWidth="1"/>
    <col min="9224" max="9224" width="17.140625" style="178" customWidth="1"/>
    <col min="9225" max="9471" width="8.85546875" style="178"/>
    <col min="9472" max="9472" width="7.28515625" style="178" customWidth="1"/>
    <col min="9473" max="9473" width="91.28515625" style="178" customWidth="1"/>
    <col min="9474" max="9474" width="20.28515625" style="178" customWidth="1"/>
    <col min="9475" max="9475" width="22.7109375" style="178" customWidth="1"/>
    <col min="9476" max="9476" width="27.5703125" style="178" customWidth="1"/>
    <col min="9477" max="9479" width="24.42578125" style="178" customWidth="1"/>
    <col min="9480" max="9480" width="17.140625" style="178" customWidth="1"/>
    <col min="9481" max="9727" width="8.85546875" style="178"/>
    <col min="9728" max="9728" width="7.28515625" style="178" customWidth="1"/>
    <col min="9729" max="9729" width="91.28515625" style="178" customWidth="1"/>
    <col min="9730" max="9730" width="20.28515625" style="178" customWidth="1"/>
    <col min="9731" max="9731" width="22.7109375" style="178" customWidth="1"/>
    <col min="9732" max="9732" width="27.5703125" style="178" customWidth="1"/>
    <col min="9733" max="9735" width="24.42578125" style="178" customWidth="1"/>
    <col min="9736" max="9736" width="17.140625" style="178" customWidth="1"/>
    <col min="9737" max="9983" width="8.85546875" style="178"/>
    <col min="9984" max="9984" width="7.28515625" style="178" customWidth="1"/>
    <col min="9985" max="9985" width="91.28515625" style="178" customWidth="1"/>
    <col min="9986" max="9986" width="20.28515625" style="178" customWidth="1"/>
    <col min="9987" max="9987" width="22.7109375" style="178" customWidth="1"/>
    <col min="9988" max="9988" width="27.5703125" style="178" customWidth="1"/>
    <col min="9989" max="9991" width="24.42578125" style="178" customWidth="1"/>
    <col min="9992" max="9992" width="17.140625" style="178" customWidth="1"/>
    <col min="9993" max="10239" width="8.85546875" style="178"/>
    <col min="10240" max="10240" width="7.28515625" style="178" customWidth="1"/>
    <col min="10241" max="10241" width="91.28515625" style="178" customWidth="1"/>
    <col min="10242" max="10242" width="20.28515625" style="178" customWidth="1"/>
    <col min="10243" max="10243" width="22.7109375" style="178" customWidth="1"/>
    <col min="10244" max="10244" width="27.5703125" style="178" customWidth="1"/>
    <col min="10245" max="10247" width="24.42578125" style="178" customWidth="1"/>
    <col min="10248" max="10248" width="17.140625" style="178" customWidth="1"/>
    <col min="10249" max="10495" width="8.85546875" style="178"/>
    <col min="10496" max="10496" width="7.28515625" style="178" customWidth="1"/>
    <col min="10497" max="10497" width="91.28515625" style="178" customWidth="1"/>
    <col min="10498" max="10498" width="20.28515625" style="178" customWidth="1"/>
    <col min="10499" max="10499" width="22.7109375" style="178" customWidth="1"/>
    <col min="10500" max="10500" width="27.5703125" style="178" customWidth="1"/>
    <col min="10501" max="10503" width="24.42578125" style="178" customWidth="1"/>
    <col min="10504" max="10504" width="17.140625" style="178" customWidth="1"/>
    <col min="10505" max="10751" width="8.85546875" style="178"/>
    <col min="10752" max="10752" width="7.28515625" style="178" customWidth="1"/>
    <col min="10753" max="10753" width="91.28515625" style="178" customWidth="1"/>
    <col min="10754" max="10754" width="20.28515625" style="178" customWidth="1"/>
    <col min="10755" max="10755" width="22.7109375" style="178" customWidth="1"/>
    <col min="10756" max="10756" width="27.5703125" style="178" customWidth="1"/>
    <col min="10757" max="10759" width="24.42578125" style="178" customWidth="1"/>
    <col min="10760" max="10760" width="17.140625" style="178" customWidth="1"/>
    <col min="10761" max="11007" width="8.85546875" style="178"/>
    <col min="11008" max="11008" width="7.28515625" style="178" customWidth="1"/>
    <col min="11009" max="11009" width="91.28515625" style="178" customWidth="1"/>
    <col min="11010" max="11010" width="20.28515625" style="178" customWidth="1"/>
    <col min="11011" max="11011" width="22.7109375" style="178" customWidth="1"/>
    <col min="11012" max="11012" width="27.5703125" style="178" customWidth="1"/>
    <col min="11013" max="11015" width="24.42578125" style="178" customWidth="1"/>
    <col min="11016" max="11016" width="17.140625" style="178" customWidth="1"/>
    <col min="11017" max="11263" width="8.85546875" style="178"/>
    <col min="11264" max="11264" width="7.28515625" style="178" customWidth="1"/>
    <col min="11265" max="11265" width="91.28515625" style="178" customWidth="1"/>
    <col min="11266" max="11266" width="20.28515625" style="178" customWidth="1"/>
    <col min="11267" max="11267" width="22.7109375" style="178" customWidth="1"/>
    <col min="11268" max="11268" width="27.5703125" style="178" customWidth="1"/>
    <col min="11269" max="11271" width="24.42578125" style="178" customWidth="1"/>
    <col min="11272" max="11272" width="17.140625" style="178" customWidth="1"/>
    <col min="11273" max="11519" width="8.85546875" style="178"/>
    <col min="11520" max="11520" width="7.28515625" style="178" customWidth="1"/>
    <col min="11521" max="11521" width="91.28515625" style="178" customWidth="1"/>
    <col min="11522" max="11522" width="20.28515625" style="178" customWidth="1"/>
    <col min="11523" max="11523" width="22.7109375" style="178" customWidth="1"/>
    <col min="11524" max="11524" width="27.5703125" style="178" customWidth="1"/>
    <col min="11525" max="11527" width="24.42578125" style="178" customWidth="1"/>
    <col min="11528" max="11528" width="17.140625" style="178" customWidth="1"/>
    <col min="11529" max="11775" width="8.85546875" style="178"/>
    <col min="11776" max="11776" width="7.28515625" style="178" customWidth="1"/>
    <col min="11777" max="11777" width="91.28515625" style="178" customWidth="1"/>
    <col min="11778" max="11778" width="20.28515625" style="178" customWidth="1"/>
    <col min="11779" max="11779" width="22.7109375" style="178" customWidth="1"/>
    <col min="11780" max="11780" width="27.5703125" style="178" customWidth="1"/>
    <col min="11781" max="11783" width="24.42578125" style="178" customWidth="1"/>
    <col min="11784" max="11784" width="17.140625" style="178" customWidth="1"/>
    <col min="11785" max="12031" width="8.85546875" style="178"/>
    <col min="12032" max="12032" width="7.28515625" style="178" customWidth="1"/>
    <col min="12033" max="12033" width="91.28515625" style="178" customWidth="1"/>
    <col min="12034" max="12034" width="20.28515625" style="178" customWidth="1"/>
    <col min="12035" max="12035" width="22.7109375" style="178" customWidth="1"/>
    <col min="12036" max="12036" width="27.5703125" style="178" customWidth="1"/>
    <col min="12037" max="12039" width="24.42578125" style="178" customWidth="1"/>
    <col min="12040" max="12040" width="17.140625" style="178" customWidth="1"/>
    <col min="12041" max="12287" width="8.85546875" style="178"/>
    <col min="12288" max="12288" width="7.28515625" style="178" customWidth="1"/>
    <col min="12289" max="12289" width="91.28515625" style="178" customWidth="1"/>
    <col min="12290" max="12290" width="20.28515625" style="178" customWidth="1"/>
    <col min="12291" max="12291" width="22.7109375" style="178" customWidth="1"/>
    <col min="12292" max="12292" width="27.5703125" style="178" customWidth="1"/>
    <col min="12293" max="12295" width="24.42578125" style="178" customWidth="1"/>
    <col min="12296" max="12296" width="17.140625" style="178" customWidth="1"/>
    <col min="12297" max="12543" width="8.85546875" style="178"/>
    <col min="12544" max="12544" width="7.28515625" style="178" customWidth="1"/>
    <col min="12545" max="12545" width="91.28515625" style="178" customWidth="1"/>
    <col min="12546" max="12546" width="20.28515625" style="178" customWidth="1"/>
    <col min="12547" max="12547" width="22.7109375" style="178" customWidth="1"/>
    <col min="12548" max="12548" width="27.5703125" style="178" customWidth="1"/>
    <col min="12549" max="12551" width="24.42578125" style="178" customWidth="1"/>
    <col min="12552" max="12552" width="17.140625" style="178" customWidth="1"/>
    <col min="12553" max="12799" width="8.85546875" style="178"/>
    <col min="12800" max="12800" width="7.28515625" style="178" customWidth="1"/>
    <col min="12801" max="12801" width="91.28515625" style="178" customWidth="1"/>
    <col min="12802" max="12802" width="20.28515625" style="178" customWidth="1"/>
    <col min="12803" max="12803" width="22.7109375" style="178" customWidth="1"/>
    <col min="12804" max="12804" width="27.5703125" style="178" customWidth="1"/>
    <col min="12805" max="12807" width="24.42578125" style="178" customWidth="1"/>
    <col min="12808" max="12808" width="17.140625" style="178" customWidth="1"/>
    <col min="12809" max="13055" width="8.85546875" style="178"/>
    <col min="13056" max="13056" width="7.28515625" style="178" customWidth="1"/>
    <col min="13057" max="13057" width="91.28515625" style="178" customWidth="1"/>
    <col min="13058" max="13058" width="20.28515625" style="178" customWidth="1"/>
    <col min="13059" max="13059" width="22.7109375" style="178" customWidth="1"/>
    <col min="13060" max="13060" width="27.5703125" style="178" customWidth="1"/>
    <col min="13061" max="13063" width="24.42578125" style="178" customWidth="1"/>
    <col min="13064" max="13064" width="17.140625" style="178" customWidth="1"/>
    <col min="13065" max="13311" width="8.85546875" style="178"/>
    <col min="13312" max="13312" width="7.28515625" style="178" customWidth="1"/>
    <col min="13313" max="13313" width="91.28515625" style="178" customWidth="1"/>
    <col min="13314" max="13314" width="20.28515625" style="178" customWidth="1"/>
    <col min="13315" max="13315" width="22.7109375" style="178" customWidth="1"/>
    <col min="13316" max="13316" width="27.5703125" style="178" customWidth="1"/>
    <col min="13317" max="13319" width="24.42578125" style="178" customWidth="1"/>
    <col min="13320" max="13320" width="17.140625" style="178" customWidth="1"/>
    <col min="13321" max="13567" width="8.85546875" style="178"/>
    <col min="13568" max="13568" width="7.28515625" style="178" customWidth="1"/>
    <col min="13569" max="13569" width="91.28515625" style="178" customWidth="1"/>
    <col min="13570" max="13570" width="20.28515625" style="178" customWidth="1"/>
    <col min="13571" max="13571" width="22.7109375" style="178" customWidth="1"/>
    <col min="13572" max="13572" width="27.5703125" style="178" customWidth="1"/>
    <col min="13573" max="13575" width="24.42578125" style="178" customWidth="1"/>
    <col min="13576" max="13576" width="17.140625" style="178" customWidth="1"/>
    <col min="13577" max="13823" width="8.85546875" style="178"/>
    <col min="13824" max="13824" width="7.28515625" style="178" customWidth="1"/>
    <col min="13825" max="13825" width="91.28515625" style="178" customWidth="1"/>
    <col min="13826" max="13826" width="20.28515625" style="178" customWidth="1"/>
    <col min="13827" max="13827" width="22.7109375" style="178" customWidth="1"/>
    <col min="13828" max="13828" width="27.5703125" style="178" customWidth="1"/>
    <col min="13829" max="13831" width="24.42578125" style="178" customWidth="1"/>
    <col min="13832" max="13832" width="17.140625" style="178" customWidth="1"/>
    <col min="13833" max="14079" width="8.85546875" style="178"/>
    <col min="14080" max="14080" width="7.28515625" style="178" customWidth="1"/>
    <col min="14081" max="14081" width="91.28515625" style="178" customWidth="1"/>
    <col min="14082" max="14082" width="20.28515625" style="178" customWidth="1"/>
    <col min="14083" max="14083" width="22.7109375" style="178" customWidth="1"/>
    <col min="14084" max="14084" width="27.5703125" style="178" customWidth="1"/>
    <col min="14085" max="14087" width="24.42578125" style="178" customWidth="1"/>
    <col min="14088" max="14088" width="17.140625" style="178" customWidth="1"/>
    <col min="14089" max="14335" width="8.85546875" style="178"/>
    <col min="14336" max="14336" width="7.28515625" style="178" customWidth="1"/>
    <col min="14337" max="14337" width="91.28515625" style="178" customWidth="1"/>
    <col min="14338" max="14338" width="20.28515625" style="178" customWidth="1"/>
    <col min="14339" max="14339" width="22.7109375" style="178" customWidth="1"/>
    <col min="14340" max="14340" width="27.5703125" style="178" customWidth="1"/>
    <col min="14341" max="14343" width="24.42578125" style="178" customWidth="1"/>
    <col min="14344" max="14344" width="17.140625" style="178" customWidth="1"/>
    <col min="14345" max="14591" width="8.85546875" style="178"/>
    <col min="14592" max="14592" width="7.28515625" style="178" customWidth="1"/>
    <col min="14593" max="14593" width="91.28515625" style="178" customWidth="1"/>
    <col min="14594" max="14594" width="20.28515625" style="178" customWidth="1"/>
    <col min="14595" max="14595" width="22.7109375" style="178" customWidth="1"/>
    <col min="14596" max="14596" width="27.5703125" style="178" customWidth="1"/>
    <col min="14597" max="14599" width="24.42578125" style="178" customWidth="1"/>
    <col min="14600" max="14600" width="17.140625" style="178" customWidth="1"/>
    <col min="14601" max="14847" width="8.85546875" style="178"/>
    <col min="14848" max="14848" width="7.28515625" style="178" customWidth="1"/>
    <col min="14849" max="14849" width="91.28515625" style="178" customWidth="1"/>
    <col min="14850" max="14850" width="20.28515625" style="178" customWidth="1"/>
    <col min="14851" max="14851" width="22.7109375" style="178" customWidth="1"/>
    <col min="14852" max="14852" width="27.5703125" style="178" customWidth="1"/>
    <col min="14853" max="14855" width="24.42578125" style="178" customWidth="1"/>
    <col min="14856" max="14856" width="17.140625" style="178" customWidth="1"/>
    <col min="14857" max="15103" width="8.85546875" style="178"/>
    <col min="15104" max="15104" width="7.28515625" style="178" customWidth="1"/>
    <col min="15105" max="15105" width="91.28515625" style="178" customWidth="1"/>
    <col min="15106" max="15106" width="20.28515625" style="178" customWidth="1"/>
    <col min="15107" max="15107" width="22.7109375" style="178" customWidth="1"/>
    <col min="15108" max="15108" width="27.5703125" style="178" customWidth="1"/>
    <col min="15109" max="15111" width="24.42578125" style="178" customWidth="1"/>
    <col min="15112" max="15112" width="17.140625" style="178" customWidth="1"/>
    <col min="15113" max="15359" width="8.85546875" style="178"/>
    <col min="15360" max="15360" width="7.28515625" style="178" customWidth="1"/>
    <col min="15361" max="15361" width="91.28515625" style="178" customWidth="1"/>
    <col min="15362" max="15362" width="20.28515625" style="178" customWidth="1"/>
    <col min="15363" max="15363" width="22.7109375" style="178" customWidth="1"/>
    <col min="15364" max="15364" width="27.5703125" style="178" customWidth="1"/>
    <col min="15365" max="15367" width="24.42578125" style="178" customWidth="1"/>
    <col min="15368" max="15368" width="17.140625" style="178" customWidth="1"/>
    <col min="15369" max="15615" width="8.85546875" style="178"/>
    <col min="15616" max="15616" width="7.28515625" style="178" customWidth="1"/>
    <col min="15617" max="15617" width="91.28515625" style="178" customWidth="1"/>
    <col min="15618" max="15618" width="20.28515625" style="178" customWidth="1"/>
    <col min="15619" max="15619" width="22.7109375" style="178" customWidth="1"/>
    <col min="15620" max="15620" width="27.5703125" style="178" customWidth="1"/>
    <col min="15621" max="15623" width="24.42578125" style="178" customWidth="1"/>
    <col min="15624" max="15624" width="17.140625" style="178" customWidth="1"/>
    <col min="15625" max="15871" width="8.85546875" style="178"/>
    <col min="15872" max="15872" width="7.28515625" style="178" customWidth="1"/>
    <col min="15873" max="15873" width="91.28515625" style="178" customWidth="1"/>
    <col min="15874" max="15874" width="20.28515625" style="178" customWidth="1"/>
    <col min="15875" max="15875" width="22.7109375" style="178" customWidth="1"/>
    <col min="15876" max="15876" width="27.5703125" style="178" customWidth="1"/>
    <col min="15877" max="15879" width="24.42578125" style="178" customWidth="1"/>
    <col min="15880" max="15880" width="17.140625" style="178" customWidth="1"/>
    <col min="15881" max="16127" width="8.85546875" style="178"/>
    <col min="16128" max="16128" width="7.28515625" style="178" customWidth="1"/>
    <col min="16129" max="16129" width="91.28515625" style="178" customWidth="1"/>
    <col min="16130" max="16130" width="20.28515625" style="178" customWidth="1"/>
    <col min="16131" max="16131" width="22.7109375" style="178" customWidth="1"/>
    <col min="16132" max="16132" width="27.5703125" style="178" customWidth="1"/>
    <col min="16133" max="16135" width="24.42578125" style="178" customWidth="1"/>
    <col min="16136" max="16136" width="17.140625" style="178" customWidth="1"/>
    <col min="16137" max="16384" width="8.85546875" style="178"/>
  </cols>
  <sheetData>
    <row r="1" spans="1:10" ht="18.75" x14ac:dyDescent="0.3">
      <c r="A1" s="177"/>
      <c r="B1" s="177"/>
      <c r="C1" s="177"/>
      <c r="D1" s="232" t="s">
        <v>446</v>
      </c>
    </row>
    <row r="2" spans="1:10" ht="12.75" customHeight="1" x14ac:dyDescent="0.3">
      <c r="A2" s="177"/>
      <c r="B2" s="177"/>
      <c r="C2" s="177"/>
      <c r="D2" s="177"/>
    </row>
    <row r="3" spans="1:10" ht="29.25" customHeight="1" x14ac:dyDescent="0.25">
      <c r="A3" s="1283" t="s">
        <v>503</v>
      </c>
      <c r="B3" s="1283"/>
      <c r="C3" s="1283"/>
      <c r="D3" s="1283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345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36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ht="18.75" x14ac:dyDescent="0.3">
      <c r="A8" s="179"/>
      <c r="B8" s="177"/>
      <c r="C8" s="177"/>
      <c r="D8" s="177"/>
    </row>
    <row r="9" spans="1:10" s="180" customFormat="1" ht="15.75" customHeight="1" x14ac:dyDescent="0.25">
      <c r="A9" s="1276" t="s">
        <v>282</v>
      </c>
      <c r="B9" s="1276" t="s">
        <v>386</v>
      </c>
      <c r="C9" s="1276" t="s">
        <v>261</v>
      </c>
      <c r="D9" s="1276" t="s">
        <v>349</v>
      </c>
    </row>
    <row r="10" spans="1:10" s="180" customFormat="1" ht="15.75" customHeight="1" x14ac:dyDescent="0.25">
      <c r="A10" s="1284"/>
      <c r="B10" s="1284"/>
      <c r="C10" s="1284"/>
      <c r="D10" s="1284"/>
    </row>
    <row r="11" spans="1:10" s="180" customFormat="1" ht="15.75" customHeight="1" x14ac:dyDescent="0.25">
      <c r="A11" s="1277"/>
      <c r="B11" s="1277"/>
      <c r="C11" s="1277"/>
      <c r="D11" s="1277"/>
    </row>
    <row r="12" spans="1:10" s="180" customFormat="1" ht="18.75" x14ac:dyDescent="0.3">
      <c r="A12" s="522">
        <v>1</v>
      </c>
      <c r="B12" s="522">
        <v>2</v>
      </c>
      <c r="C12" s="523">
        <v>3</v>
      </c>
      <c r="D12" s="524">
        <v>4</v>
      </c>
      <c r="E12" s="146" t="s">
        <v>357</v>
      </c>
      <c r="F12" s="146" t="s">
        <v>302</v>
      </c>
      <c r="G12" s="146" t="s">
        <v>303</v>
      </c>
    </row>
    <row r="13" spans="1:10" s="183" customFormat="1" ht="18.75" x14ac:dyDescent="0.3">
      <c r="A13" s="1281" t="s">
        <v>585</v>
      </c>
      <c r="B13" s="1282"/>
      <c r="C13" s="1282"/>
      <c r="D13" s="1282"/>
      <c r="E13" s="491"/>
      <c r="F13" s="492"/>
      <c r="G13" s="492"/>
      <c r="H13" s="182"/>
    </row>
    <row r="14" spans="1:10" s="183" customFormat="1" ht="37.5" hidden="1" x14ac:dyDescent="0.3">
      <c r="A14" s="70">
        <v>1</v>
      </c>
      <c r="B14" s="151" t="s">
        <v>519</v>
      </c>
      <c r="C14" s="534"/>
      <c r="D14" s="338"/>
      <c r="E14" s="339"/>
      <c r="F14" s="145"/>
      <c r="G14" s="145">
        <f t="shared" ref="G14:G19" si="0">D14-F14</f>
        <v>0</v>
      </c>
    </row>
    <row r="15" spans="1:10" s="183" customFormat="1" ht="18.75" hidden="1" x14ac:dyDescent="0.3">
      <c r="A15" s="70">
        <v>2</v>
      </c>
      <c r="B15" s="151" t="s">
        <v>520</v>
      </c>
      <c r="C15" s="534"/>
      <c r="D15" s="338"/>
      <c r="E15" s="339"/>
      <c r="F15" s="145"/>
      <c r="G15" s="145">
        <f t="shared" si="0"/>
        <v>0</v>
      </c>
    </row>
    <row r="16" spans="1:10" s="183" customFormat="1" ht="18.75" hidden="1" x14ac:dyDescent="0.3">
      <c r="A16" s="70">
        <v>3</v>
      </c>
      <c r="B16" s="151" t="s">
        <v>521</v>
      </c>
      <c r="C16" s="534"/>
      <c r="D16" s="338"/>
      <c r="E16" s="339"/>
      <c r="F16" s="145"/>
      <c r="G16" s="145">
        <f t="shared" si="0"/>
        <v>0</v>
      </c>
    </row>
    <row r="17" spans="1:8" s="183" customFormat="1" ht="37.5" x14ac:dyDescent="0.3">
      <c r="A17" s="70">
        <v>4</v>
      </c>
      <c r="B17" s="151" t="s">
        <v>522</v>
      </c>
      <c r="C17" s="534"/>
      <c r="D17" s="338">
        <f>2038.12+6299.3</f>
        <v>8337.42</v>
      </c>
      <c r="E17" s="339"/>
      <c r="F17" s="145"/>
      <c r="G17" s="145">
        <f t="shared" si="0"/>
        <v>8337.42</v>
      </c>
    </row>
    <row r="18" spans="1:8" s="183" customFormat="1" ht="18.75" hidden="1" x14ac:dyDescent="0.3">
      <c r="A18" s="70">
        <v>5</v>
      </c>
      <c r="B18" s="148" t="s">
        <v>523</v>
      </c>
      <c r="C18" s="534"/>
      <c r="D18" s="338"/>
      <c r="E18" s="339"/>
      <c r="F18" s="145"/>
      <c r="G18" s="145">
        <f t="shared" si="0"/>
        <v>0</v>
      </c>
    </row>
    <row r="19" spans="1:8" s="183" customFormat="1" ht="18.75" x14ac:dyDescent="0.3">
      <c r="A19" s="105"/>
      <c r="B19" s="66" t="s">
        <v>1110</v>
      </c>
      <c r="C19" s="534"/>
      <c r="D19" s="338">
        <v>876</v>
      </c>
      <c r="E19" s="339"/>
      <c r="F19" s="145"/>
      <c r="G19" s="145">
        <f t="shared" si="0"/>
        <v>876</v>
      </c>
    </row>
    <row r="20" spans="1:8" ht="18.75" x14ac:dyDescent="0.3">
      <c r="A20" s="527"/>
      <c r="B20" s="528" t="s">
        <v>295</v>
      </c>
      <c r="C20" s="535" t="s">
        <v>305</v>
      </c>
      <c r="D20" s="454">
        <f>SUM(D14:D19)</f>
        <v>9213.42</v>
      </c>
      <c r="E20" s="146" t="s">
        <v>366</v>
      </c>
      <c r="F20" s="146">
        <f>SUM(F14:F19)</f>
        <v>0</v>
      </c>
      <c r="G20" s="146">
        <f>SUM(G14:G19)</f>
        <v>9213.42</v>
      </c>
      <c r="H20" s="178"/>
    </row>
    <row r="21" spans="1:8" ht="18.75" hidden="1" x14ac:dyDescent="0.3">
      <c r="A21" s="1281" t="s">
        <v>586</v>
      </c>
      <c r="B21" s="1282"/>
      <c r="C21" s="1282"/>
      <c r="D21" s="1282"/>
      <c r="E21" s="119"/>
      <c r="F21" s="119"/>
      <c r="G21" s="119"/>
      <c r="H21" s="178"/>
    </row>
    <row r="22" spans="1:8" s="183" customFormat="1" ht="37.5" hidden="1" x14ac:dyDescent="0.3">
      <c r="A22" s="70">
        <v>1</v>
      </c>
      <c r="B22" s="151" t="s">
        <v>519</v>
      </c>
      <c r="C22" s="534"/>
      <c r="D22" s="338"/>
      <c r="E22" s="339"/>
      <c r="F22" s="145"/>
      <c r="G22" s="145">
        <f t="shared" ref="G22:G27" si="1">D22-F22</f>
        <v>0</v>
      </c>
    </row>
    <row r="23" spans="1:8" s="183" customFormat="1" ht="18.75" hidden="1" x14ac:dyDescent="0.3">
      <c r="A23" s="70">
        <v>2</v>
      </c>
      <c r="B23" s="151" t="s">
        <v>520</v>
      </c>
      <c r="C23" s="534"/>
      <c r="D23" s="338"/>
      <c r="E23" s="339"/>
      <c r="F23" s="145"/>
      <c r="G23" s="145">
        <f t="shared" si="1"/>
        <v>0</v>
      </c>
    </row>
    <row r="24" spans="1:8" s="183" customFormat="1" ht="18.75" hidden="1" x14ac:dyDescent="0.3">
      <c r="A24" s="70">
        <v>3</v>
      </c>
      <c r="B24" s="151" t="s">
        <v>521</v>
      </c>
      <c r="C24" s="534"/>
      <c r="D24" s="338"/>
      <c r="E24" s="339"/>
      <c r="F24" s="145"/>
      <c r="G24" s="145">
        <f t="shared" si="1"/>
        <v>0</v>
      </c>
    </row>
    <row r="25" spans="1:8" s="183" customFormat="1" ht="37.5" hidden="1" x14ac:dyDescent="0.3">
      <c r="A25" s="70">
        <v>4</v>
      </c>
      <c r="B25" s="151" t="s">
        <v>522</v>
      </c>
      <c r="C25" s="534"/>
      <c r="D25" s="338"/>
      <c r="E25" s="339"/>
      <c r="F25" s="145"/>
      <c r="G25" s="145">
        <f t="shared" si="1"/>
        <v>0</v>
      </c>
    </row>
    <row r="26" spans="1:8" s="183" customFormat="1" ht="18.75" hidden="1" x14ac:dyDescent="0.3">
      <c r="A26" s="70">
        <v>5</v>
      </c>
      <c r="B26" s="148" t="s">
        <v>523</v>
      </c>
      <c r="C26" s="534"/>
      <c r="D26" s="338"/>
      <c r="E26" s="339"/>
      <c r="F26" s="145"/>
      <c r="G26" s="145">
        <f t="shared" si="1"/>
        <v>0</v>
      </c>
    </row>
    <row r="27" spans="1:8" s="183" customFormat="1" ht="18.75" hidden="1" x14ac:dyDescent="0.3">
      <c r="A27" s="105"/>
      <c r="B27" s="66"/>
      <c r="C27" s="534"/>
      <c r="D27" s="338"/>
      <c r="E27" s="339"/>
      <c r="F27" s="145"/>
      <c r="G27" s="145">
        <f t="shared" si="1"/>
        <v>0</v>
      </c>
    </row>
    <row r="28" spans="1:8" ht="18.75" hidden="1" x14ac:dyDescent="0.3">
      <c r="A28" s="527"/>
      <c r="B28" s="528" t="s">
        <v>295</v>
      </c>
      <c r="C28" s="535" t="s">
        <v>305</v>
      </c>
      <c r="D28" s="454">
        <f>SUM(D22:D27)</f>
        <v>0</v>
      </c>
      <c r="E28" s="146" t="s">
        <v>366</v>
      </c>
      <c r="F28" s="146">
        <f>SUM(F22:F27)</f>
        <v>0</v>
      </c>
      <c r="G28" s="146">
        <f>SUM(G22:G27)</f>
        <v>0</v>
      </c>
      <c r="H28" s="178"/>
    </row>
    <row r="29" spans="1:8" ht="18.75" hidden="1" x14ac:dyDescent="0.3">
      <c r="A29" s="1281" t="s">
        <v>513</v>
      </c>
      <c r="B29" s="1282"/>
      <c r="C29" s="1282"/>
      <c r="D29" s="1282"/>
      <c r="E29" s="119"/>
      <c r="F29" s="119"/>
      <c r="G29" s="119"/>
      <c r="H29" s="178"/>
    </row>
    <row r="30" spans="1:8" s="183" customFormat="1" ht="37.5" hidden="1" x14ac:dyDescent="0.3">
      <c r="A30" s="70">
        <v>1</v>
      </c>
      <c r="B30" s="151" t="s">
        <v>519</v>
      </c>
      <c r="C30" s="534"/>
      <c r="D30" s="338"/>
      <c r="E30" s="339"/>
      <c r="F30" s="145"/>
      <c r="G30" s="145">
        <f t="shared" ref="G30:G35" si="2">D30-F30</f>
        <v>0</v>
      </c>
    </row>
    <row r="31" spans="1:8" s="183" customFormat="1" ht="18.75" hidden="1" x14ac:dyDescent="0.3">
      <c r="A31" s="70">
        <v>2</v>
      </c>
      <c r="B31" s="151" t="s">
        <v>520</v>
      </c>
      <c r="C31" s="534"/>
      <c r="D31" s="338"/>
      <c r="E31" s="339"/>
      <c r="F31" s="145"/>
      <c r="G31" s="145">
        <f t="shared" si="2"/>
        <v>0</v>
      </c>
    </row>
    <row r="32" spans="1:8" s="183" customFormat="1" ht="18.75" hidden="1" x14ac:dyDescent="0.3">
      <c r="A32" s="70">
        <v>3</v>
      </c>
      <c r="B32" s="151" t="s">
        <v>521</v>
      </c>
      <c r="C32" s="534"/>
      <c r="D32" s="338"/>
      <c r="E32" s="339"/>
      <c r="F32" s="145"/>
      <c r="G32" s="145">
        <f t="shared" si="2"/>
        <v>0</v>
      </c>
    </row>
    <row r="33" spans="1:8" s="183" customFormat="1" ht="37.5" hidden="1" x14ac:dyDescent="0.3">
      <c r="A33" s="70">
        <v>4</v>
      </c>
      <c r="B33" s="151" t="s">
        <v>522</v>
      </c>
      <c r="C33" s="534"/>
      <c r="D33" s="338"/>
      <c r="E33" s="339"/>
      <c r="F33" s="145"/>
      <c r="G33" s="145">
        <f t="shared" si="2"/>
        <v>0</v>
      </c>
    </row>
    <row r="34" spans="1:8" s="183" customFormat="1" ht="18.75" hidden="1" x14ac:dyDescent="0.3">
      <c r="A34" s="70">
        <v>5</v>
      </c>
      <c r="B34" s="148" t="s">
        <v>523</v>
      </c>
      <c r="C34" s="534"/>
      <c r="D34" s="338"/>
      <c r="E34" s="339"/>
      <c r="F34" s="145"/>
      <c r="G34" s="145">
        <f t="shared" si="2"/>
        <v>0</v>
      </c>
    </row>
    <row r="35" spans="1:8" s="183" customFormat="1" ht="18.75" hidden="1" x14ac:dyDescent="0.3">
      <c r="A35" s="105"/>
      <c r="B35" s="66"/>
      <c r="C35" s="534"/>
      <c r="D35" s="338"/>
      <c r="E35" s="339"/>
      <c r="F35" s="145"/>
      <c r="G35" s="145">
        <f t="shared" si="2"/>
        <v>0</v>
      </c>
    </row>
    <row r="36" spans="1:8" ht="18.75" hidden="1" x14ac:dyDescent="0.3">
      <c r="A36" s="527"/>
      <c r="B36" s="528" t="s">
        <v>295</v>
      </c>
      <c r="C36" s="535" t="s">
        <v>305</v>
      </c>
      <c r="D36" s="454">
        <f>SUM(D30:D35)</f>
        <v>0</v>
      </c>
      <c r="E36" s="146" t="s">
        <v>366</v>
      </c>
      <c r="F36" s="146">
        <f>SUM(F30:F35)</f>
        <v>0</v>
      </c>
      <c r="G36" s="146">
        <f>SUM(G30:G35)</f>
        <v>0</v>
      </c>
      <c r="H36" s="178"/>
    </row>
    <row r="37" spans="1:8" ht="18.75" x14ac:dyDescent="0.3">
      <c r="A37" s="122"/>
      <c r="B37" s="122"/>
      <c r="C37" s="122"/>
      <c r="D37" s="122"/>
      <c r="E37" s="314" t="s">
        <v>464</v>
      </c>
      <c r="F37" s="315">
        <f>F20+F28+F36</f>
        <v>0</v>
      </c>
      <c r="G37" s="315">
        <f>G20+G28+G36</f>
        <v>9213.42</v>
      </c>
      <c r="H37" s="178"/>
    </row>
    <row r="38" spans="1:8" ht="18.75" x14ac:dyDescent="0.3">
      <c r="A38" s="122"/>
      <c r="B38" s="122"/>
      <c r="C38" s="122"/>
      <c r="D38" s="122"/>
      <c r="E38" s="314"/>
      <c r="F38" s="316"/>
      <c r="G38" s="316"/>
      <c r="H38" s="178"/>
    </row>
    <row r="39" spans="1:8" ht="18.75" x14ac:dyDescent="0.3">
      <c r="A39" s="122"/>
      <c r="B39" s="122"/>
      <c r="C39" s="122"/>
      <c r="D39" s="122"/>
      <c r="E39" s="314"/>
      <c r="F39" s="316"/>
      <c r="G39" s="316"/>
      <c r="H39" s="178"/>
    </row>
    <row r="40" spans="1:8" ht="18.75" x14ac:dyDescent="0.25">
      <c r="A40" s="1083" t="s">
        <v>762</v>
      </c>
      <c r="B40" s="477"/>
      <c r="C40" s="476"/>
      <c r="D40" s="1084" t="s">
        <v>1131</v>
      </c>
      <c r="E40" s="477"/>
      <c r="F40" s="122"/>
      <c r="G40" s="477"/>
      <c r="H40" s="178"/>
    </row>
    <row r="41" spans="1:8" x14ac:dyDescent="0.25">
      <c r="A41" s="122"/>
      <c r="B41" s="297"/>
      <c r="C41" s="298" t="s">
        <v>131</v>
      </c>
      <c r="D41" s="298" t="s">
        <v>132</v>
      </c>
      <c r="E41" s="297"/>
      <c r="F41" s="122"/>
      <c r="G41" s="297"/>
      <c r="H41" s="178"/>
    </row>
    <row r="42" spans="1:8" x14ac:dyDescent="0.25">
      <c r="A42" s="297"/>
      <c r="B42" s="41"/>
      <c r="C42" s="41"/>
      <c r="D42" s="41"/>
      <c r="E42" s="41"/>
      <c r="F42" s="122"/>
      <c r="G42" s="41"/>
      <c r="H42" s="178"/>
    </row>
    <row r="43" spans="1:8" ht="18.75" x14ac:dyDescent="0.25">
      <c r="A43" s="475" t="s">
        <v>133</v>
      </c>
      <c r="B43" s="477"/>
      <c r="C43" s="476"/>
      <c r="D43" s="869" t="s">
        <v>1104</v>
      </c>
      <c r="E43" s="477"/>
      <c r="F43" s="122"/>
      <c r="G43" s="477"/>
      <c r="H43" s="178"/>
    </row>
    <row r="44" spans="1:8" x14ac:dyDescent="0.25">
      <c r="A44" s="122"/>
      <c r="B44" s="297"/>
      <c r="C44" s="298" t="s">
        <v>131</v>
      </c>
      <c r="D44" s="298" t="s">
        <v>132</v>
      </c>
      <c r="E44" s="297"/>
      <c r="F44" s="122"/>
      <c r="G44" s="297"/>
      <c r="H44" s="178"/>
    </row>
    <row r="45" spans="1:8" ht="18.75" x14ac:dyDescent="0.3">
      <c r="A45" s="177"/>
      <c r="B45" s="177"/>
      <c r="C45" s="177"/>
      <c r="D45" s="177"/>
    </row>
    <row r="46" spans="1:8" ht="18.75" x14ac:dyDescent="0.3">
      <c r="B46" s="177"/>
      <c r="C46" s="177"/>
      <c r="D46" s="177"/>
    </row>
    <row r="83" spans="2:2" ht="37.5" x14ac:dyDescent="0.25">
      <c r="B83" s="151" t="s">
        <v>519</v>
      </c>
    </row>
    <row r="84" spans="2:2" ht="18.75" x14ac:dyDescent="0.25">
      <c r="B84" s="151" t="s">
        <v>520</v>
      </c>
    </row>
    <row r="85" spans="2:2" ht="18.75" x14ac:dyDescent="0.25">
      <c r="B85" s="151" t="s">
        <v>521</v>
      </c>
    </row>
    <row r="86" spans="2:2" ht="37.5" x14ac:dyDescent="0.25">
      <c r="B86" s="151" t="s">
        <v>522</v>
      </c>
    </row>
    <row r="87" spans="2:2" ht="18.75" x14ac:dyDescent="0.25">
      <c r="B87" s="148" t="s">
        <v>523</v>
      </c>
    </row>
  </sheetData>
  <mergeCells count="9">
    <mergeCell ref="A21:D21"/>
    <mergeCell ref="A29:D29"/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4" width="21.42578125" style="53" customWidth="1"/>
    <col min="5" max="5" width="20.28515625" style="53" customWidth="1"/>
    <col min="6" max="6" width="26.140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74" t="s">
        <v>661</v>
      </c>
    </row>
    <row r="2" spans="1:11" x14ac:dyDescent="0.3">
      <c r="E2" s="57"/>
    </row>
    <row r="3" spans="1:11" ht="55.9" customHeight="1" x14ac:dyDescent="0.3">
      <c r="A3" s="1255" t="s">
        <v>667</v>
      </c>
      <c r="B3" s="1255"/>
      <c r="C3" s="1255"/>
      <c r="D3" s="1255"/>
      <c r="E3" s="1255"/>
      <c r="F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662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448" t="s">
        <v>282</v>
      </c>
      <c r="B9" s="448" t="s">
        <v>297</v>
      </c>
      <c r="C9" s="435" t="s">
        <v>343</v>
      </c>
      <c r="D9" s="435" t="s">
        <v>663</v>
      </c>
      <c r="E9" s="435" t="s">
        <v>664</v>
      </c>
      <c r="F9" s="449" t="s">
        <v>300</v>
      </c>
    </row>
    <row r="10" spans="1:11" s="115" customFormat="1" ht="24.75" customHeight="1" x14ac:dyDescent="0.25">
      <c r="A10" s="613">
        <v>1</v>
      </c>
      <c r="B10" s="613">
        <v>2</v>
      </c>
      <c r="C10" s="613">
        <v>3</v>
      </c>
      <c r="D10" s="613">
        <v>4</v>
      </c>
      <c r="E10" s="613">
        <v>5</v>
      </c>
      <c r="F10" s="437" t="s">
        <v>333</v>
      </c>
    </row>
    <row r="11" spans="1:11" x14ac:dyDescent="0.3">
      <c r="A11" s="65">
        <v>1</v>
      </c>
      <c r="B11" s="66"/>
      <c r="C11" s="67"/>
      <c r="D11" s="67"/>
      <c r="E11" s="68"/>
      <c r="F11" s="199">
        <f>C11*D11*E11</f>
        <v>0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457"/>
      <c r="B14" s="453" t="s">
        <v>295</v>
      </c>
      <c r="C14" s="462" t="s">
        <v>305</v>
      </c>
      <c r="D14" s="462" t="s">
        <v>305</v>
      </c>
      <c r="E14" s="462" t="s">
        <v>305</v>
      </c>
      <c r="F14" s="614">
        <f>F11</f>
        <v>0</v>
      </c>
      <c r="G14" s="200"/>
    </row>
    <row r="16" spans="1:11" s="300" customFormat="1" x14ac:dyDescent="0.25">
      <c r="A16" s="566"/>
      <c r="B16" s="240"/>
      <c r="C16" s="567"/>
      <c r="D16" s="240"/>
      <c r="E16" s="567"/>
      <c r="F16" s="240"/>
      <c r="G16" s="240"/>
      <c r="H16" s="567"/>
    </row>
    <row r="17" spans="1:8" s="300" customFormat="1" ht="15.75" x14ac:dyDescent="0.25">
      <c r="A17" s="337"/>
      <c r="B17" s="514"/>
      <c r="C17" s="567"/>
      <c r="D17" s="514"/>
      <c r="E17" s="567"/>
      <c r="F17" s="514"/>
      <c r="G17" s="514"/>
      <c r="H17" s="567"/>
    </row>
    <row r="18" spans="1:8" s="178" customFormat="1" x14ac:dyDescent="0.25">
      <c r="A18" s="696" t="s">
        <v>762</v>
      </c>
      <c r="B18" s="477"/>
      <c r="D18" s="476"/>
      <c r="F18" s="864" t="s">
        <v>1101</v>
      </c>
      <c r="G18" s="477"/>
      <c r="H18" s="477"/>
    </row>
    <row r="19" spans="1:8" s="178" customFormat="1" ht="15.75" x14ac:dyDescent="0.25">
      <c r="A19" s="122"/>
      <c r="B19" s="297"/>
      <c r="D19" s="298" t="s">
        <v>131</v>
      </c>
      <c r="F19" s="298" t="s">
        <v>132</v>
      </c>
      <c r="G19" s="297"/>
      <c r="H19" s="297"/>
    </row>
    <row r="20" spans="1:8" s="178" customFormat="1" ht="15.75" x14ac:dyDescent="0.25">
      <c r="A20" s="297"/>
      <c r="B20" s="41"/>
      <c r="D20" s="41"/>
      <c r="F20" s="41"/>
      <c r="G20" s="41"/>
      <c r="H20" s="41"/>
    </row>
    <row r="21" spans="1:8" s="178" customFormat="1" x14ac:dyDescent="0.25">
      <c r="A21" s="475" t="s">
        <v>133</v>
      </c>
      <c r="B21" s="477"/>
      <c r="D21" s="476"/>
      <c r="F21" s="869" t="s">
        <v>1104</v>
      </c>
      <c r="G21" s="477"/>
      <c r="H21" s="477"/>
    </row>
    <row r="22" spans="1:8" s="178" customFormat="1" ht="15.75" x14ac:dyDescent="0.25">
      <c r="A22" s="122"/>
      <c r="B22" s="297"/>
      <c r="D22" s="298" t="s">
        <v>131</v>
      </c>
      <c r="F22" s="298" t="s">
        <v>132</v>
      </c>
      <c r="G22" s="297"/>
      <c r="H22" s="297"/>
    </row>
  </sheetData>
  <mergeCells count="2">
    <mergeCell ref="A6:D6"/>
    <mergeCell ref="A3:F3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FFB3"/>
    <pageSetUpPr fitToPage="1"/>
  </sheetPr>
  <dimension ref="A1:L88"/>
  <sheetViews>
    <sheetView view="pageBreakPreview" zoomScale="70" zoomScaleNormal="80" zoomScaleSheetLayoutView="70" workbookViewId="0">
      <selection activeCell="E13" sqref="E13"/>
    </sheetView>
  </sheetViews>
  <sheetFormatPr defaultRowHeight="18.75" x14ac:dyDescent="0.3"/>
  <cols>
    <col min="1" max="1" width="8.42578125" style="122" customWidth="1"/>
    <col min="2" max="2" width="67.5703125" style="122" customWidth="1"/>
    <col min="3" max="3" width="30.7109375" style="122" customWidth="1"/>
    <col min="4" max="4" width="21.140625" style="122" customWidth="1"/>
    <col min="5" max="5" width="35.7109375" style="122" customWidth="1"/>
    <col min="6" max="8" width="25.140625" style="201" customWidth="1"/>
    <col min="9" max="10" width="12.85546875" style="202" customWidth="1"/>
    <col min="11" max="257" width="9.140625" style="122"/>
    <col min="258" max="258" width="8.42578125" style="122" customWidth="1"/>
    <col min="259" max="259" width="67.5703125" style="122" customWidth="1"/>
    <col min="260" max="260" width="30.7109375" style="122" customWidth="1"/>
    <col min="261" max="261" width="21.140625" style="122" customWidth="1"/>
    <col min="262" max="262" width="35.7109375" style="122" customWidth="1"/>
    <col min="263" max="264" width="19.28515625" style="122" customWidth="1"/>
    <col min="265" max="265" width="12.85546875" style="122" customWidth="1"/>
    <col min="266" max="513" width="9.140625" style="122"/>
    <col min="514" max="514" width="8.42578125" style="122" customWidth="1"/>
    <col min="515" max="515" width="67.5703125" style="122" customWidth="1"/>
    <col min="516" max="516" width="30.7109375" style="122" customWidth="1"/>
    <col min="517" max="517" width="21.140625" style="122" customWidth="1"/>
    <col min="518" max="518" width="35.7109375" style="122" customWidth="1"/>
    <col min="519" max="520" width="19.28515625" style="122" customWidth="1"/>
    <col min="521" max="521" width="12.85546875" style="122" customWidth="1"/>
    <col min="522" max="769" width="9.140625" style="122"/>
    <col min="770" max="770" width="8.42578125" style="122" customWidth="1"/>
    <col min="771" max="771" width="67.5703125" style="122" customWidth="1"/>
    <col min="772" max="772" width="30.7109375" style="122" customWidth="1"/>
    <col min="773" max="773" width="21.140625" style="122" customWidth="1"/>
    <col min="774" max="774" width="35.7109375" style="122" customWidth="1"/>
    <col min="775" max="776" width="19.28515625" style="122" customWidth="1"/>
    <col min="777" max="777" width="12.85546875" style="122" customWidth="1"/>
    <col min="778" max="1025" width="9.140625" style="122"/>
    <col min="1026" max="1026" width="8.42578125" style="122" customWidth="1"/>
    <col min="1027" max="1027" width="67.5703125" style="122" customWidth="1"/>
    <col min="1028" max="1028" width="30.7109375" style="122" customWidth="1"/>
    <col min="1029" max="1029" width="21.140625" style="122" customWidth="1"/>
    <col min="1030" max="1030" width="35.7109375" style="122" customWidth="1"/>
    <col min="1031" max="1032" width="19.28515625" style="122" customWidth="1"/>
    <col min="1033" max="1033" width="12.85546875" style="122" customWidth="1"/>
    <col min="1034" max="1281" width="9.140625" style="122"/>
    <col min="1282" max="1282" width="8.42578125" style="122" customWidth="1"/>
    <col min="1283" max="1283" width="67.5703125" style="122" customWidth="1"/>
    <col min="1284" max="1284" width="30.7109375" style="122" customWidth="1"/>
    <col min="1285" max="1285" width="21.140625" style="122" customWidth="1"/>
    <col min="1286" max="1286" width="35.7109375" style="122" customWidth="1"/>
    <col min="1287" max="1288" width="19.28515625" style="122" customWidth="1"/>
    <col min="1289" max="1289" width="12.85546875" style="122" customWidth="1"/>
    <col min="1290" max="1537" width="9.140625" style="122"/>
    <col min="1538" max="1538" width="8.42578125" style="122" customWidth="1"/>
    <col min="1539" max="1539" width="67.5703125" style="122" customWidth="1"/>
    <col min="1540" max="1540" width="30.7109375" style="122" customWidth="1"/>
    <col min="1541" max="1541" width="21.140625" style="122" customWidth="1"/>
    <col min="1542" max="1542" width="35.7109375" style="122" customWidth="1"/>
    <col min="1543" max="1544" width="19.28515625" style="122" customWidth="1"/>
    <col min="1545" max="1545" width="12.85546875" style="122" customWidth="1"/>
    <col min="1546" max="1793" width="9.140625" style="122"/>
    <col min="1794" max="1794" width="8.42578125" style="122" customWidth="1"/>
    <col min="1795" max="1795" width="67.5703125" style="122" customWidth="1"/>
    <col min="1796" max="1796" width="30.7109375" style="122" customWidth="1"/>
    <col min="1797" max="1797" width="21.140625" style="122" customWidth="1"/>
    <col min="1798" max="1798" width="35.7109375" style="122" customWidth="1"/>
    <col min="1799" max="1800" width="19.28515625" style="122" customWidth="1"/>
    <col min="1801" max="1801" width="12.85546875" style="122" customWidth="1"/>
    <col min="1802" max="2049" width="9.140625" style="122"/>
    <col min="2050" max="2050" width="8.42578125" style="122" customWidth="1"/>
    <col min="2051" max="2051" width="67.5703125" style="122" customWidth="1"/>
    <col min="2052" max="2052" width="30.7109375" style="122" customWidth="1"/>
    <col min="2053" max="2053" width="21.140625" style="122" customWidth="1"/>
    <col min="2054" max="2054" width="35.7109375" style="122" customWidth="1"/>
    <col min="2055" max="2056" width="19.28515625" style="122" customWidth="1"/>
    <col min="2057" max="2057" width="12.85546875" style="122" customWidth="1"/>
    <col min="2058" max="2305" width="9.140625" style="122"/>
    <col min="2306" max="2306" width="8.42578125" style="122" customWidth="1"/>
    <col min="2307" max="2307" width="67.5703125" style="122" customWidth="1"/>
    <col min="2308" max="2308" width="30.7109375" style="122" customWidth="1"/>
    <col min="2309" max="2309" width="21.140625" style="122" customWidth="1"/>
    <col min="2310" max="2310" width="35.7109375" style="122" customWidth="1"/>
    <col min="2311" max="2312" width="19.28515625" style="122" customWidth="1"/>
    <col min="2313" max="2313" width="12.85546875" style="122" customWidth="1"/>
    <col min="2314" max="2561" width="9.140625" style="122"/>
    <col min="2562" max="2562" width="8.42578125" style="122" customWidth="1"/>
    <col min="2563" max="2563" width="67.5703125" style="122" customWidth="1"/>
    <col min="2564" max="2564" width="30.7109375" style="122" customWidth="1"/>
    <col min="2565" max="2565" width="21.140625" style="122" customWidth="1"/>
    <col min="2566" max="2566" width="35.7109375" style="122" customWidth="1"/>
    <col min="2567" max="2568" width="19.28515625" style="122" customWidth="1"/>
    <col min="2569" max="2569" width="12.85546875" style="122" customWidth="1"/>
    <col min="2570" max="2817" width="9.140625" style="122"/>
    <col min="2818" max="2818" width="8.42578125" style="122" customWidth="1"/>
    <col min="2819" max="2819" width="67.5703125" style="122" customWidth="1"/>
    <col min="2820" max="2820" width="30.7109375" style="122" customWidth="1"/>
    <col min="2821" max="2821" width="21.140625" style="122" customWidth="1"/>
    <col min="2822" max="2822" width="35.7109375" style="122" customWidth="1"/>
    <col min="2823" max="2824" width="19.28515625" style="122" customWidth="1"/>
    <col min="2825" max="2825" width="12.85546875" style="122" customWidth="1"/>
    <col min="2826" max="3073" width="9.140625" style="122"/>
    <col min="3074" max="3074" width="8.42578125" style="122" customWidth="1"/>
    <col min="3075" max="3075" width="67.5703125" style="122" customWidth="1"/>
    <col min="3076" max="3076" width="30.7109375" style="122" customWidth="1"/>
    <col min="3077" max="3077" width="21.140625" style="122" customWidth="1"/>
    <col min="3078" max="3078" width="35.7109375" style="122" customWidth="1"/>
    <col min="3079" max="3080" width="19.28515625" style="122" customWidth="1"/>
    <col min="3081" max="3081" width="12.85546875" style="122" customWidth="1"/>
    <col min="3082" max="3329" width="9.140625" style="122"/>
    <col min="3330" max="3330" width="8.42578125" style="122" customWidth="1"/>
    <col min="3331" max="3331" width="67.5703125" style="122" customWidth="1"/>
    <col min="3332" max="3332" width="30.7109375" style="122" customWidth="1"/>
    <col min="3333" max="3333" width="21.140625" style="122" customWidth="1"/>
    <col min="3334" max="3334" width="35.7109375" style="122" customWidth="1"/>
    <col min="3335" max="3336" width="19.28515625" style="122" customWidth="1"/>
    <col min="3337" max="3337" width="12.85546875" style="122" customWidth="1"/>
    <col min="3338" max="3585" width="9.140625" style="122"/>
    <col min="3586" max="3586" width="8.42578125" style="122" customWidth="1"/>
    <col min="3587" max="3587" width="67.5703125" style="122" customWidth="1"/>
    <col min="3588" max="3588" width="30.7109375" style="122" customWidth="1"/>
    <col min="3589" max="3589" width="21.140625" style="122" customWidth="1"/>
    <col min="3590" max="3590" width="35.7109375" style="122" customWidth="1"/>
    <col min="3591" max="3592" width="19.28515625" style="122" customWidth="1"/>
    <col min="3593" max="3593" width="12.85546875" style="122" customWidth="1"/>
    <col min="3594" max="3841" width="9.140625" style="122"/>
    <col min="3842" max="3842" width="8.42578125" style="122" customWidth="1"/>
    <col min="3843" max="3843" width="67.5703125" style="122" customWidth="1"/>
    <col min="3844" max="3844" width="30.7109375" style="122" customWidth="1"/>
    <col min="3845" max="3845" width="21.140625" style="122" customWidth="1"/>
    <col min="3846" max="3846" width="35.7109375" style="122" customWidth="1"/>
    <col min="3847" max="3848" width="19.28515625" style="122" customWidth="1"/>
    <col min="3849" max="3849" width="12.85546875" style="122" customWidth="1"/>
    <col min="3850" max="4097" width="9.140625" style="122"/>
    <col min="4098" max="4098" width="8.42578125" style="122" customWidth="1"/>
    <col min="4099" max="4099" width="67.5703125" style="122" customWidth="1"/>
    <col min="4100" max="4100" width="30.7109375" style="122" customWidth="1"/>
    <col min="4101" max="4101" width="21.140625" style="122" customWidth="1"/>
    <col min="4102" max="4102" width="35.7109375" style="122" customWidth="1"/>
    <col min="4103" max="4104" width="19.28515625" style="122" customWidth="1"/>
    <col min="4105" max="4105" width="12.85546875" style="122" customWidth="1"/>
    <col min="4106" max="4353" width="9.140625" style="122"/>
    <col min="4354" max="4354" width="8.42578125" style="122" customWidth="1"/>
    <col min="4355" max="4355" width="67.5703125" style="122" customWidth="1"/>
    <col min="4356" max="4356" width="30.7109375" style="122" customWidth="1"/>
    <col min="4357" max="4357" width="21.140625" style="122" customWidth="1"/>
    <col min="4358" max="4358" width="35.7109375" style="122" customWidth="1"/>
    <col min="4359" max="4360" width="19.28515625" style="122" customWidth="1"/>
    <col min="4361" max="4361" width="12.85546875" style="122" customWidth="1"/>
    <col min="4362" max="4609" width="9.140625" style="122"/>
    <col min="4610" max="4610" width="8.42578125" style="122" customWidth="1"/>
    <col min="4611" max="4611" width="67.5703125" style="122" customWidth="1"/>
    <col min="4612" max="4612" width="30.7109375" style="122" customWidth="1"/>
    <col min="4613" max="4613" width="21.140625" style="122" customWidth="1"/>
    <col min="4614" max="4614" width="35.7109375" style="122" customWidth="1"/>
    <col min="4615" max="4616" width="19.28515625" style="122" customWidth="1"/>
    <col min="4617" max="4617" width="12.85546875" style="122" customWidth="1"/>
    <col min="4618" max="4865" width="9.140625" style="122"/>
    <col min="4866" max="4866" width="8.42578125" style="122" customWidth="1"/>
    <col min="4867" max="4867" width="67.5703125" style="122" customWidth="1"/>
    <col min="4868" max="4868" width="30.7109375" style="122" customWidth="1"/>
    <col min="4869" max="4869" width="21.140625" style="122" customWidth="1"/>
    <col min="4870" max="4870" width="35.7109375" style="122" customWidth="1"/>
    <col min="4871" max="4872" width="19.28515625" style="122" customWidth="1"/>
    <col min="4873" max="4873" width="12.85546875" style="122" customWidth="1"/>
    <col min="4874" max="5121" width="9.140625" style="122"/>
    <col min="5122" max="5122" width="8.42578125" style="122" customWidth="1"/>
    <col min="5123" max="5123" width="67.5703125" style="122" customWidth="1"/>
    <col min="5124" max="5124" width="30.7109375" style="122" customWidth="1"/>
    <col min="5125" max="5125" width="21.140625" style="122" customWidth="1"/>
    <col min="5126" max="5126" width="35.7109375" style="122" customWidth="1"/>
    <col min="5127" max="5128" width="19.28515625" style="122" customWidth="1"/>
    <col min="5129" max="5129" width="12.85546875" style="122" customWidth="1"/>
    <col min="5130" max="5377" width="9.140625" style="122"/>
    <col min="5378" max="5378" width="8.42578125" style="122" customWidth="1"/>
    <col min="5379" max="5379" width="67.5703125" style="122" customWidth="1"/>
    <col min="5380" max="5380" width="30.7109375" style="122" customWidth="1"/>
    <col min="5381" max="5381" width="21.140625" style="122" customWidth="1"/>
    <col min="5382" max="5382" width="35.7109375" style="122" customWidth="1"/>
    <col min="5383" max="5384" width="19.28515625" style="122" customWidth="1"/>
    <col min="5385" max="5385" width="12.85546875" style="122" customWidth="1"/>
    <col min="5386" max="5633" width="9.140625" style="122"/>
    <col min="5634" max="5634" width="8.42578125" style="122" customWidth="1"/>
    <col min="5635" max="5635" width="67.5703125" style="122" customWidth="1"/>
    <col min="5636" max="5636" width="30.7109375" style="122" customWidth="1"/>
    <col min="5637" max="5637" width="21.140625" style="122" customWidth="1"/>
    <col min="5638" max="5638" width="35.7109375" style="122" customWidth="1"/>
    <col min="5639" max="5640" width="19.28515625" style="122" customWidth="1"/>
    <col min="5641" max="5641" width="12.85546875" style="122" customWidth="1"/>
    <col min="5642" max="5889" width="9.140625" style="122"/>
    <col min="5890" max="5890" width="8.42578125" style="122" customWidth="1"/>
    <col min="5891" max="5891" width="67.5703125" style="122" customWidth="1"/>
    <col min="5892" max="5892" width="30.7109375" style="122" customWidth="1"/>
    <col min="5893" max="5893" width="21.140625" style="122" customWidth="1"/>
    <col min="5894" max="5894" width="35.7109375" style="122" customWidth="1"/>
    <col min="5895" max="5896" width="19.28515625" style="122" customWidth="1"/>
    <col min="5897" max="5897" width="12.85546875" style="122" customWidth="1"/>
    <col min="5898" max="6145" width="9.140625" style="122"/>
    <col min="6146" max="6146" width="8.42578125" style="122" customWidth="1"/>
    <col min="6147" max="6147" width="67.5703125" style="122" customWidth="1"/>
    <col min="6148" max="6148" width="30.7109375" style="122" customWidth="1"/>
    <col min="6149" max="6149" width="21.140625" style="122" customWidth="1"/>
    <col min="6150" max="6150" width="35.7109375" style="122" customWidth="1"/>
    <col min="6151" max="6152" width="19.28515625" style="122" customWidth="1"/>
    <col min="6153" max="6153" width="12.85546875" style="122" customWidth="1"/>
    <col min="6154" max="6401" width="9.140625" style="122"/>
    <col min="6402" max="6402" width="8.42578125" style="122" customWidth="1"/>
    <col min="6403" max="6403" width="67.5703125" style="122" customWidth="1"/>
    <col min="6404" max="6404" width="30.7109375" style="122" customWidth="1"/>
    <col min="6405" max="6405" width="21.140625" style="122" customWidth="1"/>
    <col min="6406" max="6406" width="35.7109375" style="122" customWidth="1"/>
    <col min="6407" max="6408" width="19.28515625" style="122" customWidth="1"/>
    <col min="6409" max="6409" width="12.85546875" style="122" customWidth="1"/>
    <col min="6410" max="6657" width="9.140625" style="122"/>
    <col min="6658" max="6658" width="8.42578125" style="122" customWidth="1"/>
    <col min="6659" max="6659" width="67.5703125" style="122" customWidth="1"/>
    <col min="6660" max="6660" width="30.7109375" style="122" customWidth="1"/>
    <col min="6661" max="6661" width="21.140625" style="122" customWidth="1"/>
    <col min="6662" max="6662" width="35.7109375" style="122" customWidth="1"/>
    <col min="6663" max="6664" width="19.28515625" style="122" customWidth="1"/>
    <col min="6665" max="6665" width="12.85546875" style="122" customWidth="1"/>
    <col min="6666" max="6913" width="9.140625" style="122"/>
    <col min="6914" max="6914" width="8.42578125" style="122" customWidth="1"/>
    <col min="6915" max="6915" width="67.5703125" style="122" customWidth="1"/>
    <col min="6916" max="6916" width="30.7109375" style="122" customWidth="1"/>
    <col min="6917" max="6917" width="21.140625" style="122" customWidth="1"/>
    <col min="6918" max="6918" width="35.7109375" style="122" customWidth="1"/>
    <col min="6919" max="6920" width="19.28515625" style="122" customWidth="1"/>
    <col min="6921" max="6921" width="12.85546875" style="122" customWidth="1"/>
    <col min="6922" max="7169" width="9.140625" style="122"/>
    <col min="7170" max="7170" width="8.42578125" style="122" customWidth="1"/>
    <col min="7171" max="7171" width="67.5703125" style="122" customWidth="1"/>
    <col min="7172" max="7172" width="30.7109375" style="122" customWidth="1"/>
    <col min="7173" max="7173" width="21.140625" style="122" customWidth="1"/>
    <col min="7174" max="7174" width="35.7109375" style="122" customWidth="1"/>
    <col min="7175" max="7176" width="19.28515625" style="122" customWidth="1"/>
    <col min="7177" max="7177" width="12.85546875" style="122" customWidth="1"/>
    <col min="7178" max="7425" width="9.140625" style="122"/>
    <col min="7426" max="7426" width="8.42578125" style="122" customWidth="1"/>
    <col min="7427" max="7427" width="67.5703125" style="122" customWidth="1"/>
    <col min="7428" max="7428" width="30.7109375" style="122" customWidth="1"/>
    <col min="7429" max="7429" width="21.140625" style="122" customWidth="1"/>
    <col min="7430" max="7430" width="35.7109375" style="122" customWidth="1"/>
    <col min="7431" max="7432" width="19.28515625" style="122" customWidth="1"/>
    <col min="7433" max="7433" width="12.85546875" style="122" customWidth="1"/>
    <col min="7434" max="7681" width="9.140625" style="122"/>
    <col min="7682" max="7682" width="8.42578125" style="122" customWidth="1"/>
    <col min="7683" max="7683" width="67.5703125" style="122" customWidth="1"/>
    <col min="7684" max="7684" width="30.7109375" style="122" customWidth="1"/>
    <col min="7685" max="7685" width="21.140625" style="122" customWidth="1"/>
    <col min="7686" max="7686" width="35.7109375" style="122" customWidth="1"/>
    <col min="7687" max="7688" width="19.28515625" style="122" customWidth="1"/>
    <col min="7689" max="7689" width="12.85546875" style="122" customWidth="1"/>
    <col min="7690" max="7937" width="9.140625" style="122"/>
    <col min="7938" max="7938" width="8.42578125" style="122" customWidth="1"/>
    <col min="7939" max="7939" width="67.5703125" style="122" customWidth="1"/>
    <col min="7940" max="7940" width="30.7109375" style="122" customWidth="1"/>
    <col min="7941" max="7941" width="21.140625" style="122" customWidth="1"/>
    <col min="7942" max="7942" width="35.7109375" style="122" customWidth="1"/>
    <col min="7943" max="7944" width="19.28515625" style="122" customWidth="1"/>
    <col min="7945" max="7945" width="12.85546875" style="122" customWidth="1"/>
    <col min="7946" max="8193" width="9.140625" style="122"/>
    <col min="8194" max="8194" width="8.42578125" style="122" customWidth="1"/>
    <col min="8195" max="8195" width="67.5703125" style="122" customWidth="1"/>
    <col min="8196" max="8196" width="30.7109375" style="122" customWidth="1"/>
    <col min="8197" max="8197" width="21.140625" style="122" customWidth="1"/>
    <col min="8198" max="8198" width="35.7109375" style="122" customWidth="1"/>
    <col min="8199" max="8200" width="19.28515625" style="122" customWidth="1"/>
    <col min="8201" max="8201" width="12.85546875" style="122" customWidth="1"/>
    <col min="8202" max="8449" width="9.140625" style="122"/>
    <col min="8450" max="8450" width="8.42578125" style="122" customWidth="1"/>
    <col min="8451" max="8451" width="67.5703125" style="122" customWidth="1"/>
    <col min="8452" max="8452" width="30.7109375" style="122" customWidth="1"/>
    <col min="8453" max="8453" width="21.140625" style="122" customWidth="1"/>
    <col min="8454" max="8454" width="35.7109375" style="122" customWidth="1"/>
    <col min="8455" max="8456" width="19.28515625" style="122" customWidth="1"/>
    <col min="8457" max="8457" width="12.85546875" style="122" customWidth="1"/>
    <col min="8458" max="8705" width="9.140625" style="122"/>
    <col min="8706" max="8706" width="8.42578125" style="122" customWidth="1"/>
    <col min="8707" max="8707" width="67.5703125" style="122" customWidth="1"/>
    <col min="8708" max="8708" width="30.7109375" style="122" customWidth="1"/>
    <col min="8709" max="8709" width="21.140625" style="122" customWidth="1"/>
    <col min="8710" max="8710" width="35.7109375" style="122" customWidth="1"/>
    <col min="8711" max="8712" width="19.28515625" style="122" customWidth="1"/>
    <col min="8713" max="8713" width="12.85546875" style="122" customWidth="1"/>
    <col min="8714" max="8961" width="9.140625" style="122"/>
    <col min="8962" max="8962" width="8.42578125" style="122" customWidth="1"/>
    <col min="8963" max="8963" width="67.5703125" style="122" customWidth="1"/>
    <col min="8964" max="8964" width="30.7109375" style="122" customWidth="1"/>
    <col min="8965" max="8965" width="21.140625" style="122" customWidth="1"/>
    <col min="8966" max="8966" width="35.7109375" style="122" customWidth="1"/>
    <col min="8967" max="8968" width="19.28515625" style="122" customWidth="1"/>
    <col min="8969" max="8969" width="12.85546875" style="122" customWidth="1"/>
    <col min="8970" max="9217" width="9.140625" style="122"/>
    <col min="9218" max="9218" width="8.42578125" style="122" customWidth="1"/>
    <col min="9219" max="9219" width="67.5703125" style="122" customWidth="1"/>
    <col min="9220" max="9220" width="30.7109375" style="122" customWidth="1"/>
    <col min="9221" max="9221" width="21.140625" style="122" customWidth="1"/>
    <col min="9222" max="9222" width="35.7109375" style="122" customWidth="1"/>
    <col min="9223" max="9224" width="19.28515625" style="122" customWidth="1"/>
    <col min="9225" max="9225" width="12.85546875" style="122" customWidth="1"/>
    <col min="9226" max="9473" width="9.140625" style="122"/>
    <col min="9474" max="9474" width="8.42578125" style="122" customWidth="1"/>
    <col min="9475" max="9475" width="67.5703125" style="122" customWidth="1"/>
    <col min="9476" max="9476" width="30.7109375" style="122" customWidth="1"/>
    <col min="9477" max="9477" width="21.140625" style="122" customWidth="1"/>
    <col min="9478" max="9478" width="35.7109375" style="122" customWidth="1"/>
    <col min="9479" max="9480" width="19.28515625" style="122" customWidth="1"/>
    <col min="9481" max="9481" width="12.85546875" style="122" customWidth="1"/>
    <col min="9482" max="9729" width="9.140625" style="122"/>
    <col min="9730" max="9730" width="8.42578125" style="122" customWidth="1"/>
    <col min="9731" max="9731" width="67.5703125" style="122" customWidth="1"/>
    <col min="9732" max="9732" width="30.7109375" style="122" customWidth="1"/>
    <col min="9733" max="9733" width="21.140625" style="122" customWidth="1"/>
    <col min="9734" max="9734" width="35.7109375" style="122" customWidth="1"/>
    <col min="9735" max="9736" width="19.28515625" style="122" customWidth="1"/>
    <col min="9737" max="9737" width="12.85546875" style="122" customWidth="1"/>
    <col min="9738" max="9985" width="9.140625" style="122"/>
    <col min="9986" max="9986" width="8.42578125" style="122" customWidth="1"/>
    <col min="9987" max="9987" width="67.5703125" style="122" customWidth="1"/>
    <col min="9988" max="9988" width="30.7109375" style="122" customWidth="1"/>
    <col min="9989" max="9989" width="21.140625" style="122" customWidth="1"/>
    <col min="9990" max="9990" width="35.7109375" style="122" customWidth="1"/>
    <col min="9991" max="9992" width="19.28515625" style="122" customWidth="1"/>
    <col min="9993" max="9993" width="12.85546875" style="122" customWidth="1"/>
    <col min="9994" max="10241" width="9.140625" style="122"/>
    <col min="10242" max="10242" width="8.42578125" style="122" customWidth="1"/>
    <col min="10243" max="10243" width="67.5703125" style="122" customWidth="1"/>
    <col min="10244" max="10244" width="30.7109375" style="122" customWidth="1"/>
    <col min="10245" max="10245" width="21.140625" style="122" customWidth="1"/>
    <col min="10246" max="10246" width="35.7109375" style="122" customWidth="1"/>
    <col min="10247" max="10248" width="19.28515625" style="122" customWidth="1"/>
    <col min="10249" max="10249" width="12.85546875" style="122" customWidth="1"/>
    <col min="10250" max="10497" width="9.140625" style="122"/>
    <col min="10498" max="10498" width="8.42578125" style="122" customWidth="1"/>
    <col min="10499" max="10499" width="67.5703125" style="122" customWidth="1"/>
    <col min="10500" max="10500" width="30.7109375" style="122" customWidth="1"/>
    <col min="10501" max="10501" width="21.140625" style="122" customWidth="1"/>
    <col min="10502" max="10502" width="35.7109375" style="122" customWidth="1"/>
    <col min="10503" max="10504" width="19.28515625" style="122" customWidth="1"/>
    <col min="10505" max="10505" width="12.85546875" style="122" customWidth="1"/>
    <col min="10506" max="10753" width="9.140625" style="122"/>
    <col min="10754" max="10754" width="8.42578125" style="122" customWidth="1"/>
    <col min="10755" max="10755" width="67.5703125" style="122" customWidth="1"/>
    <col min="10756" max="10756" width="30.7109375" style="122" customWidth="1"/>
    <col min="10757" max="10757" width="21.140625" style="122" customWidth="1"/>
    <col min="10758" max="10758" width="35.7109375" style="122" customWidth="1"/>
    <col min="10759" max="10760" width="19.28515625" style="122" customWidth="1"/>
    <col min="10761" max="10761" width="12.85546875" style="122" customWidth="1"/>
    <col min="10762" max="11009" width="9.140625" style="122"/>
    <col min="11010" max="11010" width="8.42578125" style="122" customWidth="1"/>
    <col min="11011" max="11011" width="67.5703125" style="122" customWidth="1"/>
    <col min="11012" max="11012" width="30.7109375" style="122" customWidth="1"/>
    <col min="11013" max="11013" width="21.140625" style="122" customWidth="1"/>
    <col min="11014" max="11014" width="35.7109375" style="122" customWidth="1"/>
    <col min="11015" max="11016" width="19.28515625" style="122" customWidth="1"/>
    <col min="11017" max="11017" width="12.85546875" style="122" customWidth="1"/>
    <col min="11018" max="11265" width="9.140625" style="122"/>
    <col min="11266" max="11266" width="8.42578125" style="122" customWidth="1"/>
    <col min="11267" max="11267" width="67.5703125" style="122" customWidth="1"/>
    <col min="11268" max="11268" width="30.7109375" style="122" customWidth="1"/>
    <col min="11269" max="11269" width="21.140625" style="122" customWidth="1"/>
    <col min="11270" max="11270" width="35.7109375" style="122" customWidth="1"/>
    <col min="11271" max="11272" width="19.28515625" style="122" customWidth="1"/>
    <col min="11273" max="11273" width="12.85546875" style="122" customWidth="1"/>
    <col min="11274" max="11521" width="9.140625" style="122"/>
    <col min="11522" max="11522" width="8.42578125" style="122" customWidth="1"/>
    <col min="11523" max="11523" width="67.5703125" style="122" customWidth="1"/>
    <col min="11524" max="11524" width="30.7109375" style="122" customWidth="1"/>
    <col min="11525" max="11525" width="21.140625" style="122" customWidth="1"/>
    <col min="11526" max="11526" width="35.7109375" style="122" customWidth="1"/>
    <col min="11527" max="11528" width="19.28515625" style="122" customWidth="1"/>
    <col min="11529" max="11529" width="12.85546875" style="122" customWidth="1"/>
    <col min="11530" max="11777" width="9.140625" style="122"/>
    <col min="11778" max="11778" width="8.42578125" style="122" customWidth="1"/>
    <col min="11779" max="11779" width="67.5703125" style="122" customWidth="1"/>
    <col min="11780" max="11780" width="30.7109375" style="122" customWidth="1"/>
    <col min="11781" max="11781" width="21.140625" style="122" customWidth="1"/>
    <col min="11782" max="11782" width="35.7109375" style="122" customWidth="1"/>
    <col min="11783" max="11784" width="19.28515625" style="122" customWidth="1"/>
    <col min="11785" max="11785" width="12.85546875" style="122" customWidth="1"/>
    <col min="11786" max="12033" width="9.140625" style="122"/>
    <col min="12034" max="12034" width="8.42578125" style="122" customWidth="1"/>
    <col min="12035" max="12035" width="67.5703125" style="122" customWidth="1"/>
    <col min="12036" max="12036" width="30.7109375" style="122" customWidth="1"/>
    <col min="12037" max="12037" width="21.140625" style="122" customWidth="1"/>
    <col min="12038" max="12038" width="35.7109375" style="122" customWidth="1"/>
    <col min="12039" max="12040" width="19.28515625" style="122" customWidth="1"/>
    <col min="12041" max="12041" width="12.85546875" style="122" customWidth="1"/>
    <col min="12042" max="12289" width="9.140625" style="122"/>
    <col min="12290" max="12290" width="8.42578125" style="122" customWidth="1"/>
    <col min="12291" max="12291" width="67.5703125" style="122" customWidth="1"/>
    <col min="12292" max="12292" width="30.7109375" style="122" customWidth="1"/>
    <col min="12293" max="12293" width="21.140625" style="122" customWidth="1"/>
    <col min="12294" max="12294" width="35.7109375" style="122" customWidth="1"/>
    <col min="12295" max="12296" width="19.28515625" style="122" customWidth="1"/>
    <col min="12297" max="12297" width="12.85546875" style="122" customWidth="1"/>
    <col min="12298" max="12545" width="9.140625" style="122"/>
    <col min="12546" max="12546" width="8.42578125" style="122" customWidth="1"/>
    <col min="12547" max="12547" width="67.5703125" style="122" customWidth="1"/>
    <col min="12548" max="12548" width="30.7109375" style="122" customWidth="1"/>
    <col min="12549" max="12549" width="21.140625" style="122" customWidth="1"/>
    <col min="12550" max="12550" width="35.7109375" style="122" customWidth="1"/>
    <col min="12551" max="12552" width="19.28515625" style="122" customWidth="1"/>
    <col min="12553" max="12553" width="12.85546875" style="122" customWidth="1"/>
    <col min="12554" max="12801" width="9.140625" style="122"/>
    <col min="12802" max="12802" width="8.42578125" style="122" customWidth="1"/>
    <col min="12803" max="12803" width="67.5703125" style="122" customWidth="1"/>
    <col min="12804" max="12804" width="30.7109375" style="122" customWidth="1"/>
    <col min="12805" max="12805" width="21.140625" style="122" customWidth="1"/>
    <col min="12806" max="12806" width="35.7109375" style="122" customWidth="1"/>
    <col min="12807" max="12808" width="19.28515625" style="122" customWidth="1"/>
    <col min="12809" max="12809" width="12.85546875" style="122" customWidth="1"/>
    <col min="12810" max="13057" width="9.140625" style="122"/>
    <col min="13058" max="13058" width="8.42578125" style="122" customWidth="1"/>
    <col min="13059" max="13059" width="67.5703125" style="122" customWidth="1"/>
    <col min="13060" max="13060" width="30.7109375" style="122" customWidth="1"/>
    <col min="13061" max="13061" width="21.140625" style="122" customWidth="1"/>
    <col min="13062" max="13062" width="35.7109375" style="122" customWidth="1"/>
    <col min="13063" max="13064" width="19.28515625" style="122" customWidth="1"/>
    <col min="13065" max="13065" width="12.85546875" style="122" customWidth="1"/>
    <col min="13066" max="13313" width="9.140625" style="122"/>
    <col min="13314" max="13314" width="8.42578125" style="122" customWidth="1"/>
    <col min="13315" max="13315" width="67.5703125" style="122" customWidth="1"/>
    <col min="13316" max="13316" width="30.7109375" style="122" customWidth="1"/>
    <col min="13317" max="13317" width="21.140625" style="122" customWidth="1"/>
    <col min="13318" max="13318" width="35.7109375" style="122" customWidth="1"/>
    <col min="13319" max="13320" width="19.28515625" style="122" customWidth="1"/>
    <col min="13321" max="13321" width="12.85546875" style="122" customWidth="1"/>
    <col min="13322" max="13569" width="9.140625" style="122"/>
    <col min="13570" max="13570" width="8.42578125" style="122" customWidth="1"/>
    <col min="13571" max="13571" width="67.5703125" style="122" customWidth="1"/>
    <col min="13572" max="13572" width="30.7109375" style="122" customWidth="1"/>
    <col min="13573" max="13573" width="21.140625" style="122" customWidth="1"/>
    <col min="13574" max="13574" width="35.7109375" style="122" customWidth="1"/>
    <col min="13575" max="13576" width="19.28515625" style="122" customWidth="1"/>
    <col min="13577" max="13577" width="12.85546875" style="122" customWidth="1"/>
    <col min="13578" max="13825" width="9.140625" style="122"/>
    <col min="13826" max="13826" width="8.42578125" style="122" customWidth="1"/>
    <col min="13827" max="13827" width="67.5703125" style="122" customWidth="1"/>
    <col min="13828" max="13828" width="30.7109375" style="122" customWidth="1"/>
    <col min="13829" max="13829" width="21.140625" style="122" customWidth="1"/>
    <col min="13830" max="13830" width="35.7109375" style="122" customWidth="1"/>
    <col min="13831" max="13832" width="19.28515625" style="122" customWidth="1"/>
    <col min="13833" max="13833" width="12.85546875" style="122" customWidth="1"/>
    <col min="13834" max="14081" width="9.140625" style="122"/>
    <col min="14082" max="14082" width="8.42578125" style="122" customWidth="1"/>
    <col min="14083" max="14083" width="67.5703125" style="122" customWidth="1"/>
    <col min="14084" max="14084" width="30.7109375" style="122" customWidth="1"/>
    <col min="14085" max="14085" width="21.140625" style="122" customWidth="1"/>
    <col min="14086" max="14086" width="35.7109375" style="122" customWidth="1"/>
    <col min="14087" max="14088" width="19.28515625" style="122" customWidth="1"/>
    <col min="14089" max="14089" width="12.85546875" style="122" customWidth="1"/>
    <col min="14090" max="14337" width="9.140625" style="122"/>
    <col min="14338" max="14338" width="8.42578125" style="122" customWidth="1"/>
    <col min="14339" max="14339" width="67.5703125" style="122" customWidth="1"/>
    <col min="14340" max="14340" width="30.7109375" style="122" customWidth="1"/>
    <col min="14341" max="14341" width="21.140625" style="122" customWidth="1"/>
    <col min="14342" max="14342" width="35.7109375" style="122" customWidth="1"/>
    <col min="14343" max="14344" width="19.28515625" style="122" customWidth="1"/>
    <col min="14345" max="14345" width="12.85546875" style="122" customWidth="1"/>
    <col min="14346" max="14593" width="9.140625" style="122"/>
    <col min="14594" max="14594" width="8.42578125" style="122" customWidth="1"/>
    <col min="14595" max="14595" width="67.5703125" style="122" customWidth="1"/>
    <col min="14596" max="14596" width="30.7109375" style="122" customWidth="1"/>
    <col min="14597" max="14597" width="21.140625" style="122" customWidth="1"/>
    <col min="14598" max="14598" width="35.7109375" style="122" customWidth="1"/>
    <col min="14599" max="14600" width="19.28515625" style="122" customWidth="1"/>
    <col min="14601" max="14601" width="12.85546875" style="122" customWidth="1"/>
    <col min="14602" max="14849" width="9.140625" style="122"/>
    <col min="14850" max="14850" width="8.42578125" style="122" customWidth="1"/>
    <col min="14851" max="14851" width="67.5703125" style="122" customWidth="1"/>
    <col min="14852" max="14852" width="30.7109375" style="122" customWidth="1"/>
    <col min="14853" max="14853" width="21.140625" style="122" customWidth="1"/>
    <col min="14854" max="14854" width="35.7109375" style="122" customWidth="1"/>
    <col min="14855" max="14856" width="19.28515625" style="122" customWidth="1"/>
    <col min="14857" max="14857" width="12.85546875" style="122" customWidth="1"/>
    <col min="14858" max="15105" width="9.140625" style="122"/>
    <col min="15106" max="15106" width="8.42578125" style="122" customWidth="1"/>
    <col min="15107" max="15107" width="67.5703125" style="122" customWidth="1"/>
    <col min="15108" max="15108" width="30.7109375" style="122" customWidth="1"/>
    <col min="15109" max="15109" width="21.140625" style="122" customWidth="1"/>
    <col min="15110" max="15110" width="35.7109375" style="122" customWidth="1"/>
    <col min="15111" max="15112" width="19.28515625" style="122" customWidth="1"/>
    <col min="15113" max="15113" width="12.85546875" style="122" customWidth="1"/>
    <col min="15114" max="15361" width="9.140625" style="122"/>
    <col min="15362" max="15362" width="8.42578125" style="122" customWidth="1"/>
    <col min="15363" max="15363" width="67.5703125" style="122" customWidth="1"/>
    <col min="15364" max="15364" width="30.7109375" style="122" customWidth="1"/>
    <col min="15365" max="15365" width="21.140625" style="122" customWidth="1"/>
    <col min="15366" max="15366" width="35.7109375" style="122" customWidth="1"/>
    <col min="15367" max="15368" width="19.28515625" style="122" customWidth="1"/>
    <col min="15369" max="15369" width="12.85546875" style="122" customWidth="1"/>
    <col min="15370" max="15617" width="9.140625" style="122"/>
    <col min="15618" max="15618" width="8.42578125" style="122" customWidth="1"/>
    <col min="15619" max="15619" width="67.5703125" style="122" customWidth="1"/>
    <col min="15620" max="15620" width="30.7109375" style="122" customWidth="1"/>
    <col min="15621" max="15621" width="21.140625" style="122" customWidth="1"/>
    <col min="15622" max="15622" width="35.7109375" style="122" customWidth="1"/>
    <col min="15623" max="15624" width="19.28515625" style="122" customWidth="1"/>
    <col min="15625" max="15625" width="12.85546875" style="122" customWidth="1"/>
    <col min="15626" max="15873" width="9.140625" style="122"/>
    <col min="15874" max="15874" width="8.42578125" style="122" customWidth="1"/>
    <col min="15875" max="15875" width="67.5703125" style="122" customWidth="1"/>
    <col min="15876" max="15876" width="30.7109375" style="122" customWidth="1"/>
    <col min="15877" max="15877" width="21.140625" style="122" customWidth="1"/>
    <col min="15878" max="15878" width="35.7109375" style="122" customWidth="1"/>
    <col min="15879" max="15880" width="19.28515625" style="122" customWidth="1"/>
    <col min="15881" max="15881" width="12.85546875" style="122" customWidth="1"/>
    <col min="15882" max="16129" width="9.140625" style="122"/>
    <col min="16130" max="16130" width="8.42578125" style="122" customWidth="1"/>
    <col min="16131" max="16131" width="67.5703125" style="122" customWidth="1"/>
    <col min="16132" max="16132" width="30.7109375" style="122" customWidth="1"/>
    <col min="16133" max="16133" width="21.140625" style="122" customWidth="1"/>
    <col min="16134" max="16134" width="35.7109375" style="122" customWidth="1"/>
    <col min="16135" max="16136" width="19.28515625" style="122" customWidth="1"/>
    <col min="16137" max="16137" width="12.85546875" style="122" customWidth="1"/>
    <col min="16138" max="16384" width="9.140625" style="122"/>
  </cols>
  <sheetData>
    <row r="1" spans="1:12" x14ac:dyDescent="0.3">
      <c r="E1" s="232" t="s">
        <v>449</v>
      </c>
    </row>
    <row r="3" spans="1:12" ht="25.15" customHeight="1" x14ac:dyDescent="0.3">
      <c r="A3" s="1273" t="s">
        <v>496</v>
      </c>
      <c r="B3" s="1285"/>
      <c r="C3" s="1285"/>
      <c r="D3" s="1285"/>
      <c r="E3" s="1285"/>
    </row>
    <row r="4" spans="1:12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</row>
    <row r="5" spans="1:12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136"/>
      <c r="J5" s="136"/>
      <c r="K5" s="52"/>
      <c r="L5" s="52"/>
    </row>
    <row r="6" spans="1:12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279"/>
      <c r="K6" s="84"/>
      <c r="L6" s="84"/>
    </row>
    <row r="7" spans="1:12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279"/>
      <c r="K7" s="84"/>
      <c r="L7" s="84"/>
    </row>
    <row r="8" spans="1:12" x14ac:dyDescent="0.3">
      <c r="A8" s="188"/>
    </row>
    <row r="9" spans="1:12" ht="80.25" customHeight="1" x14ac:dyDescent="0.3">
      <c r="A9" s="520" t="s">
        <v>282</v>
      </c>
      <c r="B9" s="520" t="s">
        <v>297</v>
      </c>
      <c r="C9" s="520" t="s">
        <v>391</v>
      </c>
      <c r="D9" s="520" t="s">
        <v>392</v>
      </c>
      <c r="E9" s="520" t="s">
        <v>393</v>
      </c>
    </row>
    <row r="10" spans="1:12" s="204" customFormat="1" ht="19.899999999999999" customHeight="1" x14ac:dyDescent="0.25">
      <c r="A10" s="483">
        <v>1</v>
      </c>
      <c r="B10" s="483">
        <v>2</v>
      </c>
      <c r="C10" s="483">
        <v>3</v>
      </c>
      <c r="D10" s="483">
        <v>4</v>
      </c>
      <c r="E10" s="515" t="s">
        <v>394</v>
      </c>
      <c r="F10" s="343" t="s">
        <v>302</v>
      </c>
      <c r="G10" s="343" t="s">
        <v>303</v>
      </c>
      <c r="H10" s="410"/>
      <c r="I10" s="203"/>
      <c r="J10" s="203"/>
    </row>
    <row r="11" spans="1:12" s="123" customFormat="1" ht="35.450000000000003" customHeight="1" x14ac:dyDescent="0.3">
      <c r="A11" s="545"/>
      <c r="B11" s="528" t="s">
        <v>395</v>
      </c>
      <c r="C11" s="547" t="s">
        <v>305</v>
      </c>
      <c r="D11" s="547" t="s">
        <v>305</v>
      </c>
      <c r="E11" s="546">
        <f>27300-9701</f>
        <v>17599</v>
      </c>
      <c r="F11" s="205"/>
      <c r="G11" s="205">
        <f>E11-F11</f>
        <v>17599</v>
      </c>
      <c r="H11" s="411"/>
      <c r="I11" s="202"/>
      <c r="J11" s="202"/>
    </row>
    <row r="12" spans="1:12" ht="22.9" customHeight="1" x14ac:dyDescent="0.3">
      <c r="A12" s="156"/>
      <c r="B12" s="148" t="s">
        <v>396</v>
      </c>
      <c r="C12" s="207"/>
      <c r="D12" s="207"/>
      <c r="E12" s="207"/>
    </row>
    <row r="13" spans="1:12" ht="22.9" customHeight="1" x14ac:dyDescent="0.3">
      <c r="A13" s="156"/>
      <c r="B13" s="870" t="s">
        <v>1105</v>
      </c>
      <c r="C13" s="207">
        <f>E13/D13</f>
        <v>1173266.6666666667</v>
      </c>
      <c r="D13" s="208">
        <v>1.4999999999999999E-2</v>
      </c>
      <c r="E13" s="1022">
        <f>E11</f>
        <v>17599</v>
      </c>
    </row>
    <row r="14" spans="1:12" ht="22.9" customHeight="1" x14ac:dyDescent="0.3">
      <c r="A14" s="156"/>
      <c r="B14" s="148"/>
      <c r="C14" s="207"/>
      <c r="D14" s="207"/>
      <c r="E14" s="207"/>
    </row>
    <row r="15" spans="1:12" ht="19.149999999999999" customHeight="1" x14ac:dyDescent="0.3">
      <c r="A15" s="156"/>
      <c r="B15" s="126"/>
      <c r="C15" s="207"/>
      <c r="D15" s="207"/>
      <c r="E15" s="207"/>
    </row>
    <row r="18" spans="1:10" s="178" customFormat="1" x14ac:dyDescent="0.25">
      <c r="A18" s="1083" t="s">
        <v>762</v>
      </c>
      <c r="B18" s="42"/>
      <c r="C18" s="241"/>
      <c r="E18" s="1084" t="s">
        <v>1131</v>
      </c>
      <c r="F18" s="122"/>
      <c r="G18" s="42"/>
      <c r="H18" s="409"/>
    </row>
    <row r="19" spans="1:10" s="178" customFormat="1" ht="15.75" x14ac:dyDescent="0.25">
      <c r="A19" s="122"/>
      <c r="B19" s="297"/>
      <c r="C19" s="298" t="s">
        <v>131</v>
      </c>
      <c r="E19" s="298" t="s">
        <v>132</v>
      </c>
      <c r="F19" s="122"/>
      <c r="G19" s="297"/>
      <c r="H19" s="297"/>
    </row>
    <row r="20" spans="1:10" s="178" customFormat="1" ht="15.75" x14ac:dyDescent="0.25">
      <c r="A20" s="297"/>
      <c r="B20" s="41"/>
      <c r="C20" s="41"/>
      <c r="E20" s="41"/>
      <c r="F20" s="122"/>
      <c r="G20" s="41"/>
      <c r="H20" s="41"/>
    </row>
    <row r="21" spans="1:10" s="178" customFormat="1" x14ac:dyDescent="0.25">
      <c r="A21" s="48" t="s">
        <v>133</v>
      </c>
      <c r="B21" s="42"/>
      <c r="C21" s="241"/>
      <c r="E21" s="869" t="s">
        <v>1104</v>
      </c>
      <c r="F21" s="122"/>
      <c r="G21" s="42"/>
      <c r="H21" s="409"/>
    </row>
    <row r="22" spans="1:10" s="178" customFormat="1" ht="15.75" x14ac:dyDescent="0.25">
      <c r="A22" s="122"/>
      <c r="B22" s="297"/>
      <c r="C22" s="298" t="s">
        <v>131</v>
      </c>
      <c r="E22" s="298" t="s">
        <v>132</v>
      </c>
      <c r="F22" s="122"/>
      <c r="G22" s="297"/>
      <c r="H22" s="297"/>
    </row>
    <row r="23" spans="1:10" s="119" customFormat="1" x14ac:dyDescent="0.3">
      <c r="F23" s="201"/>
      <c r="G23" s="201"/>
      <c r="H23" s="201"/>
      <c r="I23" s="202"/>
      <c r="J23" s="202"/>
    </row>
    <row r="24" spans="1:10" s="119" customFormat="1" x14ac:dyDescent="0.3">
      <c r="F24" s="201"/>
      <c r="G24" s="201"/>
      <c r="H24" s="201"/>
      <c r="I24" s="202"/>
      <c r="J24" s="202"/>
    </row>
    <row r="25" spans="1:10" s="119" customFormat="1" x14ac:dyDescent="0.3">
      <c r="F25" s="201"/>
      <c r="G25" s="201"/>
      <c r="H25" s="201"/>
      <c r="I25" s="202"/>
      <c r="J25" s="202"/>
    </row>
    <row r="28" spans="1:10" x14ac:dyDescent="0.3">
      <c r="B28" s="177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R39" sqref="R39"/>
    </sheetView>
  </sheetViews>
  <sheetFormatPr defaultRowHeight="18.75" x14ac:dyDescent="0.3"/>
  <cols>
    <col min="1" max="1" width="8.42578125" style="122" customWidth="1"/>
    <col min="2" max="2" width="67.5703125" style="122" customWidth="1"/>
    <col min="3" max="3" width="30.7109375" style="122" customWidth="1"/>
    <col min="4" max="4" width="21.140625" style="122" customWidth="1"/>
    <col min="5" max="5" width="35.7109375" style="122" customWidth="1"/>
    <col min="6" max="7" width="25.140625" style="201" customWidth="1"/>
    <col min="8" max="8" width="12.85546875" style="202" customWidth="1"/>
    <col min="9" max="256" width="9.140625" style="122"/>
    <col min="257" max="257" width="8.42578125" style="122" customWidth="1"/>
    <col min="258" max="258" width="67.5703125" style="122" customWidth="1"/>
    <col min="259" max="259" width="30.7109375" style="122" customWidth="1"/>
    <col min="260" max="260" width="21.140625" style="122" customWidth="1"/>
    <col min="261" max="261" width="35.7109375" style="122" customWidth="1"/>
    <col min="262" max="263" width="19.28515625" style="122" customWidth="1"/>
    <col min="264" max="264" width="12.85546875" style="122" customWidth="1"/>
    <col min="265" max="512" width="9.140625" style="122"/>
    <col min="513" max="513" width="8.42578125" style="122" customWidth="1"/>
    <col min="514" max="514" width="67.5703125" style="122" customWidth="1"/>
    <col min="515" max="515" width="30.7109375" style="122" customWidth="1"/>
    <col min="516" max="516" width="21.140625" style="122" customWidth="1"/>
    <col min="517" max="517" width="35.7109375" style="122" customWidth="1"/>
    <col min="518" max="519" width="19.28515625" style="122" customWidth="1"/>
    <col min="520" max="520" width="12.85546875" style="122" customWidth="1"/>
    <col min="521" max="768" width="9.140625" style="122"/>
    <col min="769" max="769" width="8.42578125" style="122" customWidth="1"/>
    <col min="770" max="770" width="67.5703125" style="122" customWidth="1"/>
    <col min="771" max="771" width="30.7109375" style="122" customWidth="1"/>
    <col min="772" max="772" width="21.140625" style="122" customWidth="1"/>
    <col min="773" max="773" width="35.7109375" style="122" customWidth="1"/>
    <col min="774" max="775" width="19.28515625" style="122" customWidth="1"/>
    <col min="776" max="776" width="12.85546875" style="122" customWidth="1"/>
    <col min="777" max="1024" width="9.140625" style="122"/>
    <col min="1025" max="1025" width="8.42578125" style="122" customWidth="1"/>
    <col min="1026" max="1026" width="67.5703125" style="122" customWidth="1"/>
    <col min="1027" max="1027" width="30.7109375" style="122" customWidth="1"/>
    <col min="1028" max="1028" width="21.140625" style="122" customWidth="1"/>
    <col min="1029" max="1029" width="35.7109375" style="122" customWidth="1"/>
    <col min="1030" max="1031" width="19.28515625" style="122" customWidth="1"/>
    <col min="1032" max="1032" width="12.85546875" style="122" customWidth="1"/>
    <col min="1033" max="1280" width="9.140625" style="122"/>
    <col min="1281" max="1281" width="8.42578125" style="122" customWidth="1"/>
    <col min="1282" max="1282" width="67.5703125" style="122" customWidth="1"/>
    <col min="1283" max="1283" width="30.7109375" style="122" customWidth="1"/>
    <col min="1284" max="1284" width="21.140625" style="122" customWidth="1"/>
    <col min="1285" max="1285" width="35.7109375" style="122" customWidth="1"/>
    <col min="1286" max="1287" width="19.28515625" style="122" customWidth="1"/>
    <col min="1288" max="1288" width="12.85546875" style="122" customWidth="1"/>
    <col min="1289" max="1536" width="9.140625" style="122"/>
    <col min="1537" max="1537" width="8.42578125" style="122" customWidth="1"/>
    <col min="1538" max="1538" width="67.5703125" style="122" customWidth="1"/>
    <col min="1539" max="1539" width="30.7109375" style="122" customWidth="1"/>
    <col min="1540" max="1540" width="21.140625" style="122" customWidth="1"/>
    <col min="1541" max="1541" width="35.7109375" style="122" customWidth="1"/>
    <col min="1542" max="1543" width="19.28515625" style="122" customWidth="1"/>
    <col min="1544" max="1544" width="12.85546875" style="122" customWidth="1"/>
    <col min="1545" max="1792" width="9.140625" style="122"/>
    <col min="1793" max="1793" width="8.42578125" style="122" customWidth="1"/>
    <col min="1794" max="1794" width="67.5703125" style="122" customWidth="1"/>
    <col min="1795" max="1795" width="30.7109375" style="122" customWidth="1"/>
    <col min="1796" max="1796" width="21.140625" style="122" customWidth="1"/>
    <col min="1797" max="1797" width="35.7109375" style="122" customWidth="1"/>
    <col min="1798" max="1799" width="19.28515625" style="122" customWidth="1"/>
    <col min="1800" max="1800" width="12.85546875" style="122" customWidth="1"/>
    <col min="1801" max="2048" width="9.140625" style="122"/>
    <col min="2049" max="2049" width="8.42578125" style="122" customWidth="1"/>
    <col min="2050" max="2050" width="67.5703125" style="122" customWidth="1"/>
    <col min="2051" max="2051" width="30.7109375" style="122" customWidth="1"/>
    <col min="2052" max="2052" width="21.140625" style="122" customWidth="1"/>
    <col min="2053" max="2053" width="35.7109375" style="122" customWidth="1"/>
    <col min="2054" max="2055" width="19.28515625" style="122" customWidth="1"/>
    <col min="2056" max="2056" width="12.85546875" style="122" customWidth="1"/>
    <col min="2057" max="2304" width="9.140625" style="122"/>
    <col min="2305" max="2305" width="8.42578125" style="122" customWidth="1"/>
    <col min="2306" max="2306" width="67.5703125" style="122" customWidth="1"/>
    <col min="2307" max="2307" width="30.7109375" style="122" customWidth="1"/>
    <col min="2308" max="2308" width="21.140625" style="122" customWidth="1"/>
    <col min="2309" max="2309" width="35.7109375" style="122" customWidth="1"/>
    <col min="2310" max="2311" width="19.28515625" style="122" customWidth="1"/>
    <col min="2312" max="2312" width="12.85546875" style="122" customWidth="1"/>
    <col min="2313" max="2560" width="9.140625" style="122"/>
    <col min="2561" max="2561" width="8.42578125" style="122" customWidth="1"/>
    <col min="2562" max="2562" width="67.5703125" style="122" customWidth="1"/>
    <col min="2563" max="2563" width="30.7109375" style="122" customWidth="1"/>
    <col min="2564" max="2564" width="21.140625" style="122" customWidth="1"/>
    <col min="2565" max="2565" width="35.7109375" style="122" customWidth="1"/>
    <col min="2566" max="2567" width="19.28515625" style="122" customWidth="1"/>
    <col min="2568" max="2568" width="12.85546875" style="122" customWidth="1"/>
    <col min="2569" max="2816" width="9.140625" style="122"/>
    <col min="2817" max="2817" width="8.42578125" style="122" customWidth="1"/>
    <col min="2818" max="2818" width="67.5703125" style="122" customWidth="1"/>
    <col min="2819" max="2819" width="30.7109375" style="122" customWidth="1"/>
    <col min="2820" max="2820" width="21.140625" style="122" customWidth="1"/>
    <col min="2821" max="2821" width="35.7109375" style="122" customWidth="1"/>
    <col min="2822" max="2823" width="19.28515625" style="122" customWidth="1"/>
    <col min="2824" max="2824" width="12.85546875" style="122" customWidth="1"/>
    <col min="2825" max="3072" width="9.140625" style="122"/>
    <col min="3073" max="3073" width="8.42578125" style="122" customWidth="1"/>
    <col min="3074" max="3074" width="67.5703125" style="122" customWidth="1"/>
    <col min="3075" max="3075" width="30.7109375" style="122" customWidth="1"/>
    <col min="3076" max="3076" width="21.140625" style="122" customWidth="1"/>
    <col min="3077" max="3077" width="35.7109375" style="122" customWidth="1"/>
    <col min="3078" max="3079" width="19.28515625" style="122" customWidth="1"/>
    <col min="3080" max="3080" width="12.85546875" style="122" customWidth="1"/>
    <col min="3081" max="3328" width="9.140625" style="122"/>
    <col min="3329" max="3329" width="8.42578125" style="122" customWidth="1"/>
    <col min="3330" max="3330" width="67.5703125" style="122" customWidth="1"/>
    <col min="3331" max="3331" width="30.7109375" style="122" customWidth="1"/>
    <col min="3332" max="3332" width="21.140625" style="122" customWidth="1"/>
    <col min="3333" max="3333" width="35.7109375" style="122" customWidth="1"/>
    <col min="3334" max="3335" width="19.28515625" style="122" customWidth="1"/>
    <col min="3336" max="3336" width="12.85546875" style="122" customWidth="1"/>
    <col min="3337" max="3584" width="9.140625" style="122"/>
    <col min="3585" max="3585" width="8.42578125" style="122" customWidth="1"/>
    <col min="3586" max="3586" width="67.5703125" style="122" customWidth="1"/>
    <col min="3587" max="3587" width="30.7109375" style="122" customWidth="1"/>
    <col min="3588" max="3588" width="21.140625" style="122" customWidth="1"/>
    <col min="3589" max="3589" width="35.7109375" style="122" customWidth="1"/>
    <col min="3590" max="3591" width="19.28515625" style="122" customWidth="1"/>
    <col min="3592" max="3592" width="12.85546875" style="122" customWidth="1"/>
    <col min="3593" max="3840" width="9.140625" style="122"/>
    <col min="3841" max="3841" width="8.42578125" style="122" customWidth="1"/>
    <col min="3842" max="3842" width="67.5703125" style="122" customWidth="1"/>
    <col min="3843" max="3843" width="30.7109375" style="122" customWidth="1"/>
    <col min="3844" max="3844" width="21.140625" style="122" customWidth="1"/>
    <col min="3845" max="3845" width="35.7109375" style="122" customWidth="1"/>
    <col min="3846" max="3847" width="19.28515625" style="122" customWidth="1"/>
    <col min="3848" max="3848" width="12.85546875" style="122" customWidth="1"/>
    <col min="3849" max="4096" width="9.140625" style="122"/>
    <col min="4097" max="4097" width="8.42578125" style="122" customWidth="1"/>
    <col min="4098" max="4098" width="67.5703125" style="122" customWidth="1"/>
    <col min="4099" max="4099" width="30.7109375" style="122" customWidth="1"/>
    <col min="4100" max="4100" width="21.140625" style="122" customWidth="1"/>
    <col min="4101" max="4101" width="35.7109375" style="122" customWidth="1"/>
    <col min="4102" max="4103" width="19.28515625" style="122" customWidth="1"/>
    <col min="4104" max="4104" width="12.85546875" style="122" customWidth="1"/>
    <col min="4105" max="4352" width="9.140625" style="122"/>
    <col min="4353" max="4353" width="8.42578125" style="122" customWidth="1"/>
    <col min="4354" max="4354" width="67.5703125" style="122" customWidth="1"/>
    <col min="4355" max="4355" width="30.7109375" style="122" customWidth="1"/>
    <col min="4356" max="4356" width="21.140625" style="122" customWidth="1"/>
    <col min="4357" max="4357" width="35.7109375" style="122" customWidth="1"/>
    <col min="4358" max="4359" width="19.28515625" style="122" customWidth="1"/>
    <col min="4360" max="4360" width="12.85546875" style="122" customWidth="1"/>
    <col min="4361" max="4608" width="9.140625" style="122"/>
    <col min="4609" max="4609" width="8.42578125" style="122" customWidth="1"/>
    <col min="4610" max="4610" width="67.5703125" style="122" customWidth="1"/>
    <col min="4611" max="4611" width="30.7109375" style="122" customWidth="1"/>
    <col min="4612" max="4612" width="21.140625" style="122" customWidth="1"/>
    <col min="4613" max="4613" width="35.7109375" style="122" customWidth="1"/>
    <col min="4614" max="4615" width="19.28515625" style="122" customWidth="1"/>
    <col min="4616" max="4616" width="12.85546875" style="122" customWidth="1"/>
    <col min="4617" max="4864" width="9.140625" style="122"/>
    <col min="4865" max="4865" width="8.42578125" style="122" customWidth="1"/>
    <col min="4866" max="4866" width="67.5703125" style="122" customWidth="1"/>
    <col min="4867" max="4867" width="30.7109375" style="122" customWidth="1"/>
    <col min="4868" max="4868" width="21.140625" style="122" customWidth="1"/>
    <col min="4869" max="4869" width="35.7109375" style="122" customWidth="1"/>
    <col min="4870" max="4871" width="19.28515625" style="122" customWidth="1"/>
    <col min="4872" max="4872" width="12.85546875" style="122" customWidth="1"/>
    <col min="4873" max="5120" width="9.140625" style="122"/>
    <col min="5121" max="5121" width="8.42578125" style="122" customWidth="1"/>
    <col min="5122" max="5122" width="67.5703125" style="122" customWidth="1"/>
    <col min="5123" max="5123" width="30.7109375" style="122" customWidth="1"/>
    <col min="5124" max="5124" width="21.140625" style="122" customWidth="1"/>
    <col min="5125" max="5125" width="35.7109375" style="122" customWidth="1"/>
    <col min="5126" max="5127" width="19.28515625" style="122" customWidth="1"/>
    <col min="5128" max="5128" width="12.85546875" style="122" customWidth="1"/>
    <col min="5129" max="5376" width="9.140625" style="122"/>
    <col min="5377" max="5377" width="8.42578125" style="122" customWidth="1"/>
    <col min="5378" max="5378" width="67.5703125" style="122" customWidth="1"/>
    <col min="5379" max="5379" width="30.7109375" style="122" customWidth="1"/>
    <col min="5380" max="5380" width="21.140625" style="122" customWidth="1"/>
    <col min="5381" max="5381" width="35.7109375" style="122" customWidth="1"/>
    <col min="5382" max="5383" width="19.28515625" style="122" customWidth="1"/>
    <col min="5384" max="5384" width="12.85546875" style="122" customWidth="1"/>
    <col min="5385" max="5632" width="9.140625" style="122"/>
    <col min="5633" max="5633" width="8.42578125" style="122" customWidth="1"/>
    <col min="5634" max="5634" width="67.5703125" style="122" customWidth="1"/>
    <col min="5635" max="5635" width="30.7109375" style="122" customWidth="1"/>
    <col min="5636" max="5636" width="21.140625" style="122" customWidth="1"/>
    <col min="5637" max="5637" width="35.7109375" style="122" customWidth="1"/>
    <col min="5638" max="5639" width="19.28515625" style="122" customWidth="1"/>
    <col min="5640" max="5640" width="12.85546875" style="122" customWidth="1"/>
    <col min="5641" max="5888" width="9.140625" style="122"/>
    <col min="5889" max="5889" width="8.42578125" style="122" customWidth="1"/>
    <col min="5890" max="5890" width="67.5703125" style="122" customWidth="1"/>
    <col min="5891" max="5891" width="30.7109375" style="122" customWidth="1"/>
    <col min="5892" max="5892" width="21.140625" style="122" customWidth="1"/>
    <col min="5893" max="5893" width="35.7109375" style="122" customWidth="1"/>
    <col min="5894" max="5895" width="19.28515625" style="122" customWidth="1"/>
    <col min="5896" max="5896" width="12.85546875" style="122" customWidth="1"/>
    <col min="5897" max="6144" width="9.140625" style="122"/>
    <col min="6145" max="6145" width="8.42578125" style="122" customWidth="1"/>
    <col min="6146" max="6146" width="67.5703125" style="122" customWidth="1"/>
    <col min="6147" max="6147" width="30.7109375" style="122" customWidth="1"/>
    <col min="6148" max="6148" width="21.140625" style="122" customWidth="1"/>
    <col min="6149" max="6149" width="35.7109375" style="122" customWidth="1"/>
    <col min="6150" max="6151" width="19.28515625" style="122" customWidth="1"/>
    <col min="6152" max="6152" width="12.85546875" style="122" customWidth="1"/>
    <col min="6153" max="6400" width="9.140625" style="122"/>
    <col min="6401" max="6401" width="8.42578125" style="122" customWidth="1"/>
    <col min="6402" max="6402" width="67.5703125" style="122" customWidth="1"/>
    <col min="6403" max="6403" width="30.7109375" style="122" customWidth="1"/>
    <col min="6404" max="6404" width="21.140625" style="122" customWidth="1"/>
    <col min="6405" max="6405" width="35.7109375" style="122" customWidth="1"/>
    <col min="6406" max="6407" width="19.28515625" style="122" customWidth="1"/>
    <col min="6408" max="6408" width="12.85546875" style="122" customWidth="1"/>
    <col min="6409" max="6656" width="9.140625" style="122"/>
    <col min="6657" max="6657" width="8.42578125" style="122" customWidth="1"/>
    <col min="6658" max="6658" width="67.5703125" style="122" customWidth="1"/>
    <col min="6659" max="6659" width="30.7109375" style="122" customWidth="1"/>
    <col min="6660" max="6660" width="21.140625" style="122" customWidth="1"/>
    <col min="6661" max="6661" width="35.7109375" style="122" customWidth="1"/>
    <col min="6662" max="6663" width="19.28515625" style="122" customWidth="1"/>
    <col min="6664" max="6664" width="12.85546875" style="122" customWidth="1"/>
    <col min="6665" max="6912" width="9.140625" style="122"/>
    <col min="6913" max="6913" width="8.42578125" style="122" customWidth="1"/>
    <col min="6914" max="6914" width="67.5703125" style="122" customWidth="1"/>
    <col min="6915" max="6915" width="30.7109375" style="122" customWidth="1"/>
    <col min="6916" max="6916" width="21.140625" style="122" customWidth="1"/>
    <col min="6917" max="6917" width="35.7109375" style="122" customWidth="1"/>
    <col min="6918" max="6919" width="19.28515625" style="122" customWidth="1"/>
    <col min="6920" max="6920" width="12.85546875" style="122" customWidth="1"/>
    <col min="6921" max="7168" width="9.140625" style="122"/>
    <col min="7169" max="7169" width="8.42578125" style="122" customWidth="1"/>
    <col min="7170" max="7170" width="67.5703125" style="122" customWidth="1"/>
    <col min="7171" max="7171" width="30.7109375" style="122" customWidth="1"/>
    <col min="7172" max="7172" width="21.140625" style="122" customWidth="1"/>
    <col min="7173" max="7173" width="35.7109375" style="122" customWidth="1"/>
    <col min="7174" max="7175" width="19.28515625" style="122" customWidth="1"/>
    <col min="7176" max="7176" width="12.85546875" style="122" customWidth="1"/>
    <col min="7177" max="7424" width="9.140625" style="122"/>
    <col min="7425" max="7425" width="8.42578125" style="122" customWidth="1"/>
    <col min="7426" max="7426" width="67.5703125" style="122" customWidth="1"/>
    <col min="7427" max="7427" width="30.7109375" style="122" customWidth="1"/>
    <col min="7428" max="7428" width="21.140625" style="122" customWidth="1"/>
    <col min="7429" max="7429" width="35.7109375" style="122" customWidth="1"/>
    <col min="7430" max="7431" width="19.28515625" style="122" customWidth="1"/>
    <col min="7432" max="7432" width="12.85546875" style="122" customWidth="1"/>
    <col min="7433" max="7680" width="9.140625" style="122"/>
    <col min="7681" max="7681" width="8.42578125" style="122" customWidth="1"/>
    <col min="7682" max="7682" width="67.5703125" style="122" customWidth="1"/>
    <col min="7683" max="7683" width="30.7109375" style="122" customWidth="1"/>
    <col min="7684" max="7684" width="21.140625" style="122" customWidth="1"/>
    <col min="7685" max="7685" width="35.7109375" style="122" customWidth="1"/>
    <col min="7686" max="7687" width="19.28515625" style="122" customWidth="1"/>
    <col min="7688" max="7688" width="12.85546875" style="122" customWidth="1"/>
    <col min="7689" max="7936" width="9.140625" style="122"/>
    <col min="7937" max="7937" width="8.42578125" style="122" customWidth="1"/>
    <col min="7938" max="7938" width="67.5703125" style="122" customWidth="1"/>
    <col min="7939" max="7939" width="30.7109375" style="122" customWidth="1"/>
    <col min="7940" max="7940" width="21.140625" style="122" customWidth="1"/>
    <col min="7941" max="7941" width="35.7109375" style="122" customWidth="1"/>
    <col min="7942" max="7943" width="19.28515625" style="122" customWidth="1"/>
    <col min="7944" max="7944" width="12.85546875" style="122" customWidth="1"/>
    <col min="7945" max="8192" width="9.140625" style="122"/>
    <col min="8193" max="8193" width="8.42578125" style="122" customWidth="1"/>
    <col min="8194" max="8194" width="67.5703125" style="122" customWidth="1"/>
    <col min="8195" max="8195" width="30.7109375" style="122" customWidth="1"/>
    <col min="8196" max="8196" width="21.140625" style="122" customWidth="1"/>
    <col min="8197" max="8197" width="35.7109375" style="122" customWidth="1"/>
    <col min="8198" max="8199" width="19.28515625" style="122" customWidth="1"/>
    <col min="8200" max="8200" width="12.85546875" style="122" customWidth="1"/>
    <col min="8201" max="8448" width="9.140625" style="122"/>
    <col min="8449" max="8449" width="8.42578125" style="122" customWidth="1"/>
    <col min="8450" max="8450" width="67.5703125" style="122" customWidth="1"/>
    <col min="8451" max="8451" width="30.7109375" style="122" customWidth="1"/>
    <col min="8452" max="8452" width="21.140625" style="122" customWidth="1"/>
    <col min="8453" max="8453" width="35.7109375" style="122" customWidth="1"/>
    <col min="8454" max="8455" width="19.28515625" style="122" customWidth="1"/>
    <col min="8456" max="8456" width="12.85546875" style="122" customWidth="1"/>
    <col min="8457" max="8704" width="9.140625" style="122"/>
    <col min="8705" max="8705" width="8.42578125" style="122" customWidth="1"/>
    <col min="8706" max="8706" width="67.5703125" style="122" customWidth="1"/>
    <col min="8707" max="8707" width="30.7109375" style="122" customWidth="1"/>
    <col min="8708" max="8708" width="21.140625" style="122" customWidth="1"/>
    <col min="8709" max="8709" width="35.7109375" style="122" customWidth="1"/>
    <col min="8710" max="8711" width="19.28515625" style="122" customWidth="1"/>
    <col min="8712" max="8712" width="12.85546875" style="122" customWidth="1"/>
    <col min="8713" max="8960" width="9.140625" style="122"/>
    <col min="8961" max="8961" width="8.42578125" style="122" customWidth="1"/>
    <col min="8962" max="8962" width="67.5703125" style="122" customWidth="1"/>
    <col min="8963" max="8963" width="30.7109375" style="122" customWidth="1"/>
    <col min="8964" max="8964" width="21.140625" style="122" customWidth="1"/>
    <col min="8965" max="8965" width="35.7109375" style="122" customWidth="1"/>
    <col min="8966" max="8967" width="19.28515625" style="122" customWidth="1"/>
    <col min="8968" max="8968" width="12.85546875" style="122" customWidth="1"/>
    <col min="8969" max="9216" width="9.140625" style="122"/>
    <col min="9217" max="9217" width="8.42578125" style="122" customWidth="1"/>
    <col min="9218" max="9218" width="67.5703125" style="122" customWidth="1"/>
    <col min="9219" max="9219" width="30.7109375" style="122" customWidth="1"/>
    <col min="9220" max="9220" width="21.140625" style="122" customWidth="1"/>
    <col min="9221" max="9221" width="35.7109375" style="122" customWidth="1"/>
    <col min="9222" max="9223" width="19.28515625" style="122" customWidth="1"/>
    <col min="9224" max="9224" width="12.85546875" style="122" customWidth="1"/>
    <col min="9225" max="9472" width="9.140625" style="122"/>
    <col min="9473" max="9473" width="8.42578125" style="122" customWidth="1"/>
    <col min="9474" max="9474" width="67.5703125" style="122" customWidth="1"/>
    <col min="9475" max="9475" width="30.7109375" style="122" customWidth="1"/>
    <col min="9476" max="9476" width="21.140625" style="122" customWidth="1"/>
    <col min="9477" max="9477" width="35.7109375" style="122" customWidth="1"/>
    <col min="9478" max="9479" width="19.28515625" style="122" customWidth="1"/>
    <col min="9480" max="9480" width="12.85546875" style="122" customWidth="1"/>
    <col min="9481" max="9728" width="9.140625" style="122"/>
    <col min="9729" max="9729" width="8.42578125" style="122" customWidth="1"/>
    <col min="9730" max="9730" width="67.5703125" style="122" customWidth="1"/>
    <col min="9731" max="9731" width="30.7109375" style="122" customWidth="1"/>
    <col min="9732" max="9732" width="21.140625" style="122" customWidth="1"/>
    <col min="9733" max="9733" width="35.7109375" style="122" customWidth="1"/>
    <col min="9734" max="9735" width="19.28515625" style="122" customWidth="1"/>
    <col min="9736" max="9736" width="12.85546875" style="122" customWidth="1"/>
    <col min="9737" max="9984" width="9.140625" style="122"/>
    <col min="9985" max="9985" width="8.42578125" style="122" customWidth="1"/>
    <col min="9986" max="9986" width="67.5703125" style="122" customWidth="1"/>
    <col min="9987" max="9987" width="30.7109375" style="122" customWidth="1"/>
    <col min="9988" max="9988" width="21.140625" style="122" customWidth="1"/>
    <col min="9989" max="9989" width="35.7109375" style="122" customWidth="1"/>
    <col min="9990" max="9991" width="19.28515625" style="122" customWidth="1"/>
    <col min="9992" max="9992" width="12.85546875" style="122" customWidth="1"/>
    <col min="9993" max="10240" width="9.140625" style="122"/>
    <col min="10241" max="10241" width="8.42578125" style="122" customWidth="1"/>
    <col min="10242" max="10242" width="67.5703125" style="122" customWidth="1"/>
    <col min="10243" max="10243" width="30.7109375" style="122" customWidth="1"/>
    <col min="10244" max="10244" width="21.140625" style="122" customWidth="1"/>
    <col min="10245" max="10245" width="35.7109375" style="122" customWidth="1"/>
    <col min="10246" max="10247" width="19.28515625" style="122" customWidth="1"/>
    <col min="10248" max="10248" width="12.85546875" style="122" customWidth="1"/>
    <col min="10249" max="10496" width="9.140625" style="122"/>
    <col min="10497" max="10497" width="8.42578125" style="122" customWidth="1"/>
    <col min="10498" max="10498" width="67.5703125" style="122" customWidth="1"/>
    <col min="10499" max="10499" width="30.7109375" style="122" customWidth="1"/>
    <col min="10500" max="10500" width="21.140625" style="122" customWidth="1"/>
    <col min="10501" max="10501" width="35.7109375" style="122" customWidth="1"/>
    <col min="10502" max="10503" width="19.28515625" style="122" customWidth="1"/>
    <col min="10504" max="10504" width="12.85546875" style="122" customWidth="1"/>
    <col min="10505" max="10752" width="9.140625" style="122"/>
    <col min="10753" max="10753" width="8.42578125" style="122" customWidth="1"/>
    <col min="10754" max="10754" width="67.5703125" style="122" customWidth="1"/>
    <col min="10755" max="10755" width="30.7109375" style="122" customWidth="1"/>
    <col min="10756" max="10756" width="21.140625" style="122" customWidth="1"/>
    <col min="10757" max="10757" width="35.7109375" style="122" customWidth="1"/>
    <col min="10758" max="10759" width="19.28515625" style="122" customWidth="1"/>
    <col min="10760" max="10760" width="12.85546875" style="122" customWidth="1"/>
    <col min="10761" max="11008" width="9.140625" style="122"/>
    <col min="11009" max="11009" width="8.42578125" style="122" customWidth="1"/>
    <col min="11010" max="11010" width="67.5703125" style="122" customWidth="1"/>
    <col min="11011" max="11011" width="30.7109375" style="122" customWidth="1"/>
    <col min="11012" max="11012" width="21.140625" style="122" customWidth="1"/>
    <col min="11013" max="11013" width="35.7109375" style="122" customWidth="1"/>
    <col min="11014" max="11015" width="19.28515625" style="122" customWidth="1"/>
    <col min="11016" max="11016" width="12.85546875" style="122" customWidth="1"/>
    <col min="11017" max="11264" width="9.140625" style="122"/>
    <col min="11265" max="11265" width="8.42578125" style="122" customWidth="1"/>
    <col min="11266" max="11266" width="67.5703125" style="122" customWidth="1"/>
    <col min="11267" max="11267" width="30.7109375" style="122" customWidth="1"/>
    <col min="11268" max="11268" width="21.140625" style="122" customWidth="1"/>
    <col min="11269" max="11269" width="35.7109375" style="122" customWidth="1"/>
    <col min="11270" max="11271" width="19.28515625" style="122" customWidth="1"/>
    <col min="11272" max="11272" width="12.85546875" style="122" customWidth="1"/>
    <col min="11273" max="11520" width="9.140625" style="122"/>
    <col min="11521" max="11521" width="8.42578125" style="122" customWidth="1"/>
    <col min="11522" max="11522" width="67.5703125" style="122" customWidth="1"/>
    <col min="11523" max="11523" width="30.7109375" style="122" customWidth="1"/>
    <col min="11524" max="11524" width="21.140625" style="122" customWidth="1"/>
    <col min="11525" max="11525" width="35.7109375" style="122" customWidth="1"/>
    <col min="11526" max="11527" width="19.28515625" style="122" customWidth="1"/>
    <col min="11528" max="11528" width="12.85546875" style="122" customWidth="1"/>
    <col min="11529" max="11776" width="9.140625" style="122"/>
    <col min="11777" max="11777" width="8.42578125" style="122" customWidth="1"/>
    <col min="11778" max="11778" width="67.5703125" style="122" customWidth="1"/>
    <col min="11779" max="11779" width="30.7109375" style="122" customWidth="1"/>
    <col min="11780" max="11780" width="21.140625" style="122" customWidth="1"/>
    <col min="11781" max="11781" width="35.7109375" style="122" customWidth="1"/>
    <col min="11782" max="11783" width="19.28515625" style="122" customWidth="1"/>
    <col min="11784" max="11784" width="12.85546875" style="122" customWidth="1"/>
    <col min="11785" max="12032" width="9.140625" style="122"/>
    <col min="12033" max="12033" width="8.42578125" style="122" customWidth="1"/>
    <col min="12034" max="12034" width="67.5703125" style="122" customWidth="1"/>
    <col min="12035" max="12035" width="30.7109375" style="122" customWidth="1"/>
    <col min="12036" max="12036" width="21.140625" style="122" customWidth="1"/>
    <col min="12037" max="12037" width="35.7109375" style="122" customWidth="1"/>
    <col min="12038" max="12039" width="19.28515625" style="122" customWidth="1"/>
    <col min="12040" max="12040" width="12.85546875" style="122" customWidth="1"/>
    <col min="12041" max="12288" width="9.140625" style="122"/>
    <col min="12289" max="12289" width="8.42578125" style="122" customWidth="1"/>
    <col min="12290" max="12290" width="67.5703125" style="122" customWidth="1"/>
    <col min="12291" max="12291" width="30.7109375" style="122" customWidth="1"/>
    <col min="12292" max="12292" width="21.140625" style="122" customWidth="1"/>
    <col min="12293" max="12293" width="35.7109375" style="122" customWidth="1"/>
    <col min="12294" max="12295" width="19.28515625" style="122" customWidth="1"/>
    <col min="12296" max="12296" width="12.85546875" style="122" customWidth="1"/>
    <col min="12297" max="12544" width="9.140625" style="122"/>
    <col min="12545" max="12545" width="8.42578125" style="122" customWidth="1"/>
    <col min="12546" max="12546" width="67.5703125" style="122" customWidth="1"/>
    <col min="12547" max="12547" width="30.7109375" style="122" customWidth="1"/>
    <col min="12548" max="12548" width="21.140625" style="122" customWidth="1"/>
    <col min="12549" max="12549" width="35.7109375" style="122" customWidth="1"/>
    <col min="12550" max="12551" width="19.28515625" style="122" customWidth="1"/>
    <col min="12552" max="12552" width="12.85546875" style="122" customWidth="1"/>
    <col min="12553" max="12800" width="9.140625" style="122"/>
    <col min="12801" max="12801" width="8.42578125" style="122" customWidth="1"/>
    <col min="12802" max="12802" width="67.5703125" style="122" customWidth="1"/>
    <col min="12803" max="12803" width="30.7109375" style="122" customWidth="1"/>
    <col min="12804" max="12804" width="21.140625" style="122" customWidth="1"/>
    <col min="12805" max="12805" width="35.7109375" style="122" customWidth="1"/>
    <col min="12806" max="12807" width="19.28515625" style="122" customWidth="1"/>
    <col min="12808" max="12808" width="12.85546875" style="122" customWidth="1"/>
    <col min="12809" max="13056" width="9.140625" style="122"/>
    <col min="13057" max="13057" width="8.42578125" style="122" customWidth="1"/>
    <col min="13058" max="13058" width="67.5703125" style="122" customWidth="1"/>
    <col min="13059" max="13059" width="30.7109375" style="122" customWidth="1"/>
    <col min="13060" max="13060" width="21.140625" style="122" customWidth="1"/>
    <col min="13061" max="13061" width="35.7109375" style="122" customWidth="1"/>
    <col min="13062" max="13063" width="19.28515625" style="122" customWidth="1"/>
    <col min="13064" max="13064" width="12.85546875" style="122" customWidth="1"/>
    <col min="13065" max="13312" width="9.140625" style="122"/>
    <col min="13313" max="13313" width="8.42578125" style="122" customWidth="1"/>
    <col min="13314" max="13314" width="67.5703125" style="122" customWidth="1"/>
    <col min="13315" max="13315" width="30.7109375" style="122" customWidth="1"/>
    <col min="13316" max="13316" width="21.140625" style="122" customWidth="1"/>
    <col min="13317" max="13317" width="35.7109375" style="122" customWidth="1"/>
    <col min="13318" max="13319" width="19.28515625" style="122" customWidth="1"/>
    <col min="13320" max="13320" width="12.85546875" style="122" customWidth="1"/>
    <col min="13321" max="13568" width="9.140625" style="122"/>
    <col min="13569" max="13569" width="8.42578125" style="122" customWidth="1"/>
    <col min="13570" max="13570" width="67.5703125" style="122" customWidth="1"/>
    <col min="13571" max="13571" width="30.7109375" style="122" customWidth="1"/>
    <col min="13572" max="13572" width="21.140625" style="122" customWidth="1"/>
    <col min="13573" max="13573" width="35.7109375" style="122" customWidth="1"/>
    <col min="13574" max="13575" width="19.28515625" style="122" customWidth="1"/>
    <col min="13576" max="13576" width="12.85546875" style="122" customWidth="1"/>
    <col min="13577" max="13824" width="9.140625" style="122"/>
    <col min="13825" max="13825" width="8.42578125" style="122" customWidth="1"/>
    <col min="13826" max="13826" width="67.5703125" style="122" customWidth="1"/>
    <col min="13827" max="13827" width="30.7109375" style="122" customWidth="1"/>
    <col min="13828" max="13828" width="21.140625" style="122" customWidth="1"/>
    <col min="13829" max="13829" width="35.7109375" style="122" customWidth="1"/>
    <col min="13830" max="13831" width="19.28515625" style="122" customWidth="1"/>
    <col min="13832" max="13832" width="12.85546875" style="122" customWidth="1"/>
    <col min="13833" max="14080" width="9.140625" style="122"/>
    <col min="14081" max="14081" width="8.42578125" style="122" customWidth="1"/>
    <col min="14082" max="14082" width="67.5703125" style="122" customWidth="1"/>
    <col min="14083" max="14083" width="30.7109375" style="122" customWidth="1"/>
    <col min="14084" max="14084" width="21.140625" style="122" customWidth="1"/>
    <col min="14085" max="14085" width="35.7109375" style="122" customWidth="1"/>
    <col min="14086" max="14087" width="19.28515625" style="122" customWidth="1"/>
    <col min="14088" max="14088" width="12.85546875" style="122" customWidth="1"/>
    <col min="14089" max="14336" width="9.140625" style="122"/>
    <col min="14337" max="14337" width="8.42578125" style="122" customWidth="1"/>
    <col min="14338" max="14338" width="67.5703125" style="122" customWidth="1"/>
    <col min="14339" max="14339" width="30.7109375" style="122" customWidth="1"/>
    <col min="14340" max="14340" width="21.140625" style="122" customWidth="1"/>
    <col min="14341" max="14341" width="35.7109375" style="122" customWidth="1"/>
    <col min="14342" max="14343" width="19.28515625" style="122" customWidth="1"/>
    <col min="14344" max="14344" width="12.85546875" style="122" customWidth="1"/>
    <col min="14345" max="14592" width="9.140625" style="122"/>
    <col min="14593" max="14593" width="8.42578125" style="122" customWidth="1"/>
    <col min="14594" max="14594" width="67.5703125" style="122" customWidth="1"/>
    <col min="14595" max="14595" width="30.7109375" style="122" customWidth="1"/>
    <col min="14596" max="14596" width="21.140625" style="122" customWidth="1"/>
    <col min="14597" max="14597" width="35.7109375" style="122" customWidth="1"/>
    <col min="14598" max="14599" width="19.28515625" style="122" customWidth="1"/>
    <col min="14600" max="14600" width="12.85546875" style="122" customWidth="1"/>
    <col min="14601" max="14848" width="9.140625" style="122"/>
    <col min="14849" max="14849" width="8.42578125" style="122" customWidth="1"/>
    <col min="14850" max="14850" width="67.5703125" style="122" customWidth="1"/>
    <col min="14851" max="14851" width="30.7109375" style="122" customWidth="1"/>
    <col min="14852" max="14852" width="21.140625" style="122" customWidth="1"/>
    <col min="14853" max="14853" width="35.7109375" style="122" customWidth="1"/>
    <col min="14854" max="14855" width="19.28515625" style="122" customWidth="1"/>
    <col min="14856" max="14856" width="12.85546875" style="122" customWidth="1"/>
    <col min="14857" max="15104" width="9.140625" style="122"/>
    <col min="15105" max="15105" width="8.42578125" style="122" customWidth="1"/>
    <col min="15106" max="15106" width="67.5703125" style="122" customWidth="1"/>
    <col min="15107" max="15107" width="30.7109375" style="122" customWidth="1"/>
    <col min="15108" max="15108" width="21.140625" style="122" customWidth="1"/>
    <col min="15109" max="15109" width="35.7109375" style="122" customWidth="1"/>
    <col min="15110" max="15111" width="19.28515625" style="122" customWidth="1"/>
    <col min="15112" max="15112" width="12.85546875" style="122" customWidth="1"/>
    <col min="15113" max="15360" width="9.140625" style="122"/>
    <col min="15361" max="15361" width="8.42578125" style="122" customWidth="1"/>
    <col min="15362" max="15362" width="67.5703125" style="122" customWidth="1"/>
    <col min="15363" max="15363" width="30.7109375" style="122" customWidth="1"/>
    <col min="15364" max="15364" width="21.140625" style="122" customWidth="1"/>
    <col min="15365" max="15365" width="35.7109375" style="122" customWidth="1"/>
    <col min="15366" max="15367" width="19.28515625" style="122" customWidth="1"/>
    <col min="15368" max="15368" width="12.85546875" style="122" customWidth="1"/>
    <col min="15369" max="15616" width="9.140625" style="122"/>
    <col min="15617" max="15617" width="8.42578125" style="122" customWidth="1"/>
    <col min="15618" max="15618" width="67.5703125" style="122" customWidth="1"/>
    <col min="15619" max="15619" width="30.7109375" style="122" customWidth="1"/>
    <col min="15620" max="15620" width="21.140625" style="122" customWidth="1"/>
    <col min="15621" max="15621" width="35.7109375" style="122" customWidth="1"/>
    <col min="15622" max="15623" width="19.28515625" style="122" customWidth="1"/>
    <col min="15624" max="15624" width="12.85546875" style="122" customWidth="1"/>
    <col min="15625" max="15872" width="9.140625" style="122"/>
    <col min="15873" max="15873" width="8.42578125" style="122" customWidth="1"/>
    <col min="15874" max="15874" width="67.5703125" style="122" customWidth="1"/>
    <col min="15875" max="15875" width="30.7109375" style="122" customWidth="1"/>
    <col min="15876" max="15876" width="21.140625" style="122" customWidth="1"/>
    <col min="15877" max="15877" width="35.7109375" style="122" customWidth="1"/>
    <col min="15878" max="15879" width="19.28515625" style="122" customWidth="1"/>
    <col min="15880" max="15880" width="12.85546875" style="122" customWidth="1"/>
    <col min="15881" max="16128" width="9.140625" style="122"/>
    <col min="16129" max="16129" width="8.42578125" style="122" customWidth="1"/>
    <col min="16130" max="16130" width="67.5703125" style="122" customWidth="1"/>
    <col min="16131" max="16131" width="30.7109375" style="122" customWidth="1"/>
    <col min="16132" max="16132" width="21.140625" style="122" customWidth="1"/>
    <col min="16133" max="16133" width="35.7109375" style="122" customWidth="1"/>
    <col min="16134" max="16135" width="19.28515625" style="122" customWidth="1"/>
    <col min="16136" max="16136" width="12.85546875" style="122" customWidth="1"/>
    <col min="16137" max="16384" width="9.140625" style="122"/>
  </cols>
  <sheetData>
    <row r="1" spans="1:11" x14ac:dyDescent="0.3">
      <c r="E1" s="232" t="s">
        <v>449</v>
      </c>
    </row>
    <row r="3" spans="1:11" ht="25.15" customHeight="1" x14ac:dyDescent="0.3">
      <c r="A3" s="1273" t="s">
        <v>655</v>
      </c>
      <c r="B3" s="1285"/>
      <c r="C3" s="1285"/>
      <c r="D3" s="1285"/>
      <c r="E3" s="128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188"/>
    </row>
    <row r="9" spans="1:11" ht="80.25" customHeight="1" x14ac:dyDescent="0.3">
      <c r="A9" s="520" t="s">
        <v>282</v>
      </c>
      <c r="B9" s="520" t="s">
        <v>297</v>
      </c>
      <c r="C9" s="520" t="s">
        <v>391</v>
      </c>
      <c r="D9" s="520" t="s">
        <v>392</v>
      </c>
      <c r="E9" s="520" t="s">
        <v>393</v>
      </c>
    </row>
    <row r="10" spans="1:11" s="204" customFormat="1" ht="19.899999999999999" customHeight="1" x14ac:dyDescent="0.25">
      <c r="A10" s="483">
        <v>1</v>
      </c>
      <c r="B10" s="483">
        <v>2</v>
      </c>
      <c r="C10" s="483">
        <v>3</v>
      </c>
      <c r="D10" s="483">
        <v>4</v>
      </c>
      <c r="E10" s="515" t="s">
        <v>394</v>
      </c>
      <c r="F10" s="343" t="s">
        <v>302</v>
      </c>
      <c r="G10" s="343" t="s">
        <v>303</v>
      </c>
      <c r="H10" s="203"/>
    </row>
    <row r="11" spans="1:11" s="123" customFormat="1" ht="35.450000000000003" customHeight="1" x14ac:dyDescent="0.3">
      <c r="A11" s="545"/>
      <c r="B11" s="528" t="s">
        <v>395</v>
      </c>
      <c r="C11" s="547" t="s">
        <v>305</v>
      </c>
      <c r="D11" s="547" t="s">
        <v>305</v>
      </c>
      <c r="E11" s="546">
        <v>27300</v>
      </c>
      <c r="F11" s="205"/>
      <c r="G11" s="205">
        <f>E11-F11</f>
        <v>27300</v>
      </c>
      <c r="H11" s="206"/>
    </row>
    <row r="12" spans="1:11" ht="22.9" customHeight="1" x14ac:dyDescent="0.3">
      <c r="A12" s="156"/>
      <c r="B12" s="148" t="s">
        <v>396</v>
      </c>
      <c r="C12" s="207"/>
      <c r="D12" s="207"/>
      <c r="E12" s="207"/>
    </row>
    <row r="13" spans="1:11" ht="22.9" customHeight="1" x14ac:dyDescent="0.3">
      <c r="A13" s="156"/>
      <c r="B13" s="871" t="s">
        <v>1105</v>
      </c>
      <c r="C13" s="207">
        <f>E13/D13</f>
        <v>1820000</v>
      </c>
      <c r="D13" s="208">
        <v>1.4999999999999999E-2</v>
      </c>
      <c r="E13" s="207">
        <f>E11</f>
        <v>27300</v>
      </c>
    </row>
    <row r="14" spans="1:11" ht="22.9" customHeight="1" x14ac:dyDescent="0.3">
      <c r="A14" s="156"/>
      <c r="B14" s="148"/>
      <c r="C14" s="207"/>
      <c r="D14" s="207"/>
      <c r="E14" s="207"/>
    </row>
    <row r="15" spans="1:11" ht="19.149999999999999" customHeight="1" x14ac:dyDescent="0.3">
      <c r="A15" s="156"/>
      <c r="B15" s="126"/>
      <c r="C15" s="207"/>
      <c r="D15" s="207"/>
      <c r="E15" s="207"/>
    </row>
    <row r="18" spans="1:9" s="178" customFormat="1" x14ac:dyDescent="0.25">
      <c r="A18" s="696" t="s">
        <v>762</v>
      </c>
      <c r="B18" s="42"/>
      <c r="C18" s="241"/>
      <c r="E18" s="864" t="s">
        <v>1101</v>
      </c>
      <c r="F18" s="122"/>
      <c r="G18" s="42"/>
    </row>
    <row r="19" spans="1:9" s="178" customFormat="1" ht="15.75" x14ac:dyDescent="0.25">
      <c r="A19" s="122"/>
      <c r="B19" s="297"/>
      <c r="C19" s="298" t="s">
        <v>131</v>
      </c>
      <c r="E19" s="298" t="s">
        <v>132</v>
      </c>
      <c r="F19" s="122"/>
      <c r="G19" s="297"/>
    </row>
    <row r="20" spans="1:9" s="178" customFormat="1" ht="15.75" x14ac:dyDescent="0.25">
      <c r="A20" s="297"/>
      <c r="B20" s="41"/>
      <c r="C20" s="41"/>
      <c r="E20" s="41"/>
      <c r="F20" s="122"/>
      <c r="G20" s="41"/>
    </row>
    <row r="21" spans="1:9" s="178" customFormat="1" x14ac:dyDescent="0.25">
      <c r="A21" s="48" t="s">
        <v>133</v>
      </c>
      <c r="B21" s="42"/>
      <c r="C21" s="241"/>
      <c r="E21" s="869" t="s">
        <v>1104</v>
      </c>
      <c r="F21" s="122"/>
      <c r="G21" s="42"/>
      <c r="I21" s="190"/>
    </row>
    <row r="22" spans="1:9" s="178" customFormat="1" ht="15.75" x14ac:dyDescent="0.25">
      <c r="A22" s="122"/>
      <c r="B22" s="297"/>
      <c r="C22" s="298" t="s">
        <v>131</v>
      </c>
      <c r="E22" s="298" t="s">
        <v>132</v>
      </c>
      <c r="F22" s="122"/>
      <c r="G22" s="297"/>
      <c r="I22" s="190"/>
    </row>
    <row r="23" spans="1:9" s="119" customFormat="1" x14ac:dyDescent="0.3">
      <c r="F23" s="201"/>
      <c r="G23" s="201"/>
      <c r="H23" s="202"/>
    </row>
    <row r="24" spans="1:9" s="119" customFormat="1" x14ac:dyDescent="0.3">
      <c r="F24" s="201"/>
      <c r="G24" s="201"/>
      <c r="H24" s="202"/>
    </row>
    <row r="25" spans="1:9" s="119" customFormat="1" x14ac:dyDescent="0.3">
      <c r="F25" s="201"/>
      <c r="G25" s="201"/>
      <c r="H25" s="202"/>
    </row>
    <row r="28" spans="1:9" x14ac:dyDescent="0.3">
      <c r="B28" s="177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R39" sqref="R39"/>
    </sheetView>
  </sheetViews>
  <sheetFormatPr defaultRowHeight="18.75" x14ac:dyDescent="0.3"/>
  <cols>
    <col min="1" max="1" width="8.42578125" style="122" customWidth="1"/>
    <col min="2" max="2" width="67.5703125" style="122" customWidth="1"/>
    <col min="3" max="3" width="30.7109375" style="122" customWidth="1"/>
    <col min="4" max="4" width="21.140625" style="122" customWidth="1"/>
    <col min="5" max="5" width="35.7109375" style="122" customWidth="1"/>
    <col min="6" max="7" width="25.140625" style="201" customWidth="1"/>
    <col min="8" max="8" width="12.85546875" style="202" customWidth="1"/>
    <col min="9" max="256" width="9.140625" style="122"/>
    <col min="257" max="257" width="8.42578125" style="122" customWidth="1"/>
    <col min="258" max="258" width="67.5703125" style="122" customWidth="1"/>
    <col min="259" max="259" width="30.7109375" style="122" customWidth="1"/>
    <col min="260" max="260" width="21.140625" style="122" customWidth="1"/>
    <col min="261" max="261" width="35.7109375" style="122" customWidth="1"/>
    <col min="262" max="263" width="19.28515625" style="122" customWidth="1"/>
    <col min="264" max="264" width="12.85546875" style="122" customWidth="1"/>
    <col min="265" max="512" width="9.140625" style="122"/>
    <col min="513" max="513" width="8.42578125" style="122" customWidth="1"/>
    <col min="514" max="514" width="67.5703125" style="122" customWidth="1"/>
    <col min="515" max="515" width="30.7109375" style="122" customWidth="1"/>
    <col min="516" max="516" width="21.140625" style="122" customWidth="1"/>
    <col min="517" max="517" width="35.7109375" style="122" customWidth="1"/>
    <col min="518" max="519" width="19.28515625" style="122" customWidth="1"/>
    <col min="520" max="520" width="12.85546875" style="122" customWidth="1"/>
    <col min="521" max="768" width="9.140625" style="122"/>
    <col min="769" max="769" width="8.42578125" style="122" customWidth="1"/>
    <col min="770" max="770" width="67.5703125" style="122" customWidth="1"/>
    <col min="771" max="771" width="30.7109375" style="122" customWidth="1"/>
    <col min="772" max="772" width="21.140625" style="122" customWidth="1"/>
    <col min="773" max="773" width="35.7109375" style="122" customWidth="1"/>
    <col min="774" max="775" width="19.28515625" style="122" customWidth="1"/>
    <col min="776" max="776" width="12.85546875" style="122" customWidth="1"/>
    <col min="777" max="1024" width="9.140625" style="122"/>
    <col min="1025" max="1025" width="8.42578125" style="122" customWidth="1"/>
    <col min="1026" max="1026" width="67.5703125" style="122" customWidth="1"/>
    <col min="1027" max="1027" width="30.7109375" style="122" customWidth="1"/>
    <col min="1028" max="1028" width="21.140625" style="122" customWidth="1"/>
    <col min="1029" max="1029" width="35.7109375" style="122" customWidth="1"/>
    <col min="1030" max="1031" width="19.28515625" style="122" customWidth="1"/>
    <col min="1032" max="1032" width="12.85546875" style="122" customWidth="1"/>
    <col min="1033" max="1280" width="9.140625" style="122"/>
    <col min="1281" max="1281" width="8.42578125" style="122" customWidth="1"/>
    <col min="1282" max="1282" width="67.5703125" style="122" customWidth="1"/>
    <col min="1283" max="1283" width="30.7109375" style="122" customWidth="1"/>
    <col min="1284" max="1284" width="21.140625" style="122" customWidth="1"/>
    <col min="1285" max="1285" width="35.7109375" style="122" customWidth="1"/>
    <col min="1286" max="1287" width="19.28515625" style="122" customWidth="1"/>
    <col min="1288" max="1288" width="12.85546875" style="122" customWidth="1"/>
    <col min="1289" max="1536" width="9.140625" style="122"/>
    <col min="1537" max="1537" width="8.42578125" style="122" customWidth="1"/>
    <col min="1538" max="1538" width="67.5703125" style="122" customWidth="1"/>
    <col min="1539" max="1539" width="30.7109375" style="122" customWidth="1"/>
    <col min="1540" max="1540" width="21.140625" style="122" customWidth="1"/>
    <col min="1541" max="1541" width="35.7109375" style="122" customWidth="1"/>
    <col min="1542" max="1543" width="19.28515625" style="122" customWidth="1"/>
    <col min="1544" max="1544" width="12.85546875" style="122" customWidth="1"/>
    <col min="1545" max="1792" width="9.140625" style="122"/>
    <col min="1793" max="1793" width="8.42578125" style="122" customWidth="1"/>
    <col min="1794" max="1794" width="67.5703125" style="122" customWidth="1"/>
    <col min="1795" max="1795" width="30.7109375" style="122" customWidth="1"/>
    <col min="1796" max="1796" width="21.140625" style="122" customWidth="1"/>
    <col min="1797" max="1797" width="35.7109375" style="122" customWidth="1"/>
    <col min="1798" max="1799" width="19.28515625" style="122" customWidth="1"/>
    <col min="1800" max="1800" width="12.85546875" style="122" customWidth="1"/>
    <col min="1801" max="2048" width="9.140625" style="122"/>
    <col min="2049" max="2049" width="8.42578125" style="122" customWidth="1"/>
    <col min="2050" max="2050" width="67.5703125" style="122" customWidth="1"/>
    <col min="2051" max="2051" width="30.7109375" style="122" customWidth="1"/>
    <col min="2052" max="2052" width="21.140625" style="122" customWidth="1"/>
    <col min="2053" max="2053" width="35.7109375" style="122" customWidth="1"/>
    <col min="2054" max="2055" width="19.28515625" style="122" customWidth="1"/>
    <col min="2056" max="2056" width="12.85546875" style="122" customWidth="1"/>
    <col min="2057" max="2304" width="9.140625" style="122"/>
    <col min="2305" max="2305" width="8.42578125" style="122" customWidth="1"/>
    <col min="2306" max="2306" width="67.5703125" style="122" customWidth="1"/>
    <col min="2307" max="2307" width="30.7109375" style="122" customWidth="1"/>
    <col min="2308" max="2308" width="21.140625" style="122" customWidth="1"/>
    <col min="2309" max="2309" width="35.7109375" style="122" customWidth="1"/>
    <col min="2310" max="2311" width="19.28515625" style="122" customWidth="1"/>
    <col min="2312" max="2312" width="12.85546875" style="122" customWidth="1"/>
    <col min="2313" max="2560" width="9.140625" style="122"/>
    <col min="2561" max="2561" width="8.42578125" style="122" customWidth="1"/>
    <col min="2562" max="2562" width="67.5703125" style="122" customWidth="1"/>
    <col min="2563" max="2563" width="30.7109375" style="122" customWidth="1"/>
    <col min="2564" max="2564" width="21.140625" style="122" customWidth="1"/>
    <col min="2565" max="2565" width="35.7109375" style="122" customWidth="1"/>
    <col min="2566" max="2567" width="19.28515625" style="122" customWidth="1"/>
    <col min="2568" max="2568" width="12.85546875" style="122" customWidth="1"/>
    <col min="2569" max="2816" width="9.140625" style="122"/>
    <col min="2817" max="2817" width="8.42578125" style="122" customWidth="1"/>
    <col min="2818" max="2818" width="67.5703125" style="122" customWidth="1"/>
    <col min="2819" max="2819" width="30.7109375" style="122" customWidth="1"/>
    <col min="2820" max="2820" width="21.140625" style="122" customWidth="1"/>
    <col min="2821" max="2821" width="35.7109375" style="122" customWidth="1"/>
    <col min="2822" max="2823" width="19.28515625" style="122" customWidth="1"/>
    <col min="2824" max="2824" width="12.85546875" style="122" customWidth="1"/>
    <col min="2825" max="3072" width="9.140625" style="122"/>
    <col min="3073" max="3073" width="8.42578125" style="122" customWidth="1"/>
    <col min="3074" max="3074" width="67.5703125" style="122" customWidth="1"/>
    <col min="3075" max="3075" width="30.7109375" style="122" customWidth="1"/>
    <col min="3076" max="3076" width="21.140625" style="122" customWidth="1"/>
    <col min="3077" max="3077" width="35.7109375" style="122" customWidth="1"/>
    <col min="3078" max="3079" width="19.28515625" style="122" customWidth="1"/>
    <col min="3080" max="3080" width="12.85546875" style="122" customWidth="1"/>
    <col min="3081" max="3328" width="9.140625" style="122"/>
    <col min="3329" max="3329" width="8.42578125" style="122" customWidth="1"/>
    <col min="3330" max="3330" width="67.5703125" style="122" customWidth="1"/>
    <col min="3331" max="3331" width="30.7109375" style="122" customWidth="1"/>
    <col min="3332" max="3332" width="21.140625" style="122" customWidth="1"/>
    <col min="3333" max="3333" width="35.7109375" style="122" customWidth="1"/>
    <col min="3334" max="3335" width="19.28515625" style="122" customWidth="1"/>
    <col min="3336" max="3336" width="12.85546875" style="122" customWidth="1"/>
    <col min="3337" max="3584" width="9.140625" style="122"/>
    <col min="3585" max="3585" width="8.42578125" style="122" customWidth="1"/>
    <col min="3586" max="3586" width="67.5703125" style="122" customWidth="1"/>
    <col min="3587" max="3587" width="30.7109375" style="122" customWidth="1"/>
    <col min="3588" max="3588" width="21.140625" style="122" customWidth="1"/>
    <col min="3589" max="3589" width="35.7109375" style="122" customWidth="1"/>
    <col min="3590" max="3591" width="19.28515625" style="122" customWidth="1"/>
    <col min="3592" max="3592" width="12.85546875" style="122" customWidth="1"/>
    <col min="3593" max="3840" width="9.140625" style="122"/>
    <col min="3841" max="3841" width="8.42578125" style="122" customWidth="1"/>
    <col min="3842" max="3842" width="67.5703125" style="122" customWidth="1"/>
    <col min="3843" max="3843" width="30.7109375" style="122" customWidth="1"/>
    <col min="3844" max="3844" width="21.140625" style="122" customWidth="1"/>
    <col min="3845" max="3845" width="35.7109375" style="122" customWidth="1"/>
    <col min="3846" max="3847" width="19.28515625" style="122" customWidth="1"/>
    <col min="3848" max="3848" width="12.85546875" style="122" customWidth="1"/>
    <col min="3849" max="4096" width="9.140625" style="122"/>
    <col min="4097" max="4097" width="8.42578125" style="122" customWidth="1"/>
    <col min="4098" max="4098" width="67.5703125" style="122" customWidth="1"/>
    <col min="4099" max="4099" width="30.7109375" style="122" customWidth="1"/>
    <col min="4100" max="4100" width="21.140625" style="122" customWidth="1"/>
    <col min="4101" max="4101" width="35.7109375" style="122" customWidth="1"/>
    <col min="4102" max="4103" width="19.28515625" style="122" customWidth="1"/>
    <col min="4104" max="4104" width="12.85546875" style="122" customWidth="1"/>
    <col min="4105" max="4352" width="9.140625" style="122"/>
    <col min="4353" max="4353" width="8.42578125" style="122" customWidth="1"/>
    <col min="4354" max="4354" width="67.5703125" style="122" customWidth="1"/>
    <col min="4355" max="4355" width="30.7109375" style="122" customWidth="1"/>
    <col min="4356" max="4356" width="21.140625" style="122" customWidth="1"/>
    <col min="4357" max="4357" width="35.7109375" style="122" customWidth="1"/>
    <col min="4358" max="4359" width="19.28515625" style="122" customWidth="1"/>
    <col min="4360" max="4360" width="12.85546875" style="122" customWidth="1"/>
    <col min="4361" max="4608" width="9.140625" style="122"/>
    <col min="4609" max="4609" width="8.42578125" style="122" customWidth="1"/>
    <col min="4610" max="4610" width="67.5703125" style="122" customWidth="1"/>
    <col min="4611" max="4611" width="30.7109375" style="122" customWidth="1"/>
    <col min="4612" max="4612" width="21.140625" style="122" customWidth="1"/>
    <col min="4613" max="4613" width="35.7109375" style="122" customWidth="1"/>
    <col min="4614" max="4615" width="19.28515625" style="122" customWidth="1"/>
    <col min="4616" max="4616" width="12.85546875" style="122" customWidth="1"/>
    <col min="4617" max="4864" width="9.140625" style="122"/>
    <col min="4865" max="4865" width="8.42578125" style="122" customWidth="1"/>
    <col min="4866" max="4866" width="67.5703125" style="122" customWidth="1"/>
    <col min="4867" max="4867" width="30.7109375" style="122" customWidth="1"/>
    <col min="4868" max="4868" width="21.140625" style="122" customWidth="1"/>
    <col min="4869" max="4869" width="35.7109375" style="122" customWidth="1"/>
    <col min="4870" max="4871" width="19.28515625" style="122" customWidth="1"/>
    <col min="4872" max="4872" width="12.85546875" style="122" customWidth="1"/>
    <col min="4873" max="5120" width="9.140625" style="122"/>
    <col min="5121" max="5121" width="8.42578125" style="122" customWidth="1"/>
    <col min="5122" max="5122" width="67.5703125" style="122" customWidth="1"/>
    <col min="5123" max="5123" width="30.7109375" style="122" customWidth="1"/>
    <col min="5124" max="5124" width="21.140625" style="122" customWidth="1"/>
    <col min="5125" max="5125" width="35.7109375" style="122" customWidth="1"/>
    <col min="5126" max="5127" width="19.28515625" style="122" customWidth="1"/>
    <col min="5128" max="5128" width="12.85546875" style="122" customWidth="1"/>
    <col min="5129" max="5376" width="9.140625" style="122"/>
    <col min="5377" max="5377" width="8.42578125" style="122" customWidth="1"/>
    <col min="5378" max="5378" width="67.5703125" style="122" customWidth="1"/>
    <col min="5379" max="5379" width="30.7109375" style="122" customWidth="1"/>
    <col min="5380" max="5380" width="21.140625" style="122" customWidth="1"/>
    <col min="5381" max="5381" width="35.7109375" style="122" customWidth="1"/>
    <col min="5382" max="5383" width="19.28515625" style="122" customWidth="1"/>
    <col min="5384" max="5384" width="12.85546875" style="122" customWidth="1"/>
    <col min="5385" max="5632" width="9.140625" style="122"/>
    <col min="5633" max="5633" width="8.42578125" style="122" customWidth="1"/>
    <col min="5634" max="5634" width="67.5703125" style="122" customWidth="1"/>
    <col min="5635" max="5635" width="30.7109375" style="122" customWidth="1"/>
    <col min="5636" max="5636" width="21.140625" style="122" customWidth="1"/>
    <col min="5637" max="5637" width="35.7109375" style="122" customWidth="1"/>
    <col min="5638" max="5639" width="19.28515625" style="122" customWidth="1"/>
    <col min="5640" max="5640" width="12.85546875" style="122" customWidth="1"/>
    <col min="5641" max="5888" width="9.140625" style="122"/>
    <col min="5889" max="5889" width="8.42578125" style="122" customWidth="1"/>
    <col min="5890" max="5890" width="67.5703125" style="122" customWidth="1"/>
    <col min="5891" max="5891" width="30.7109375" style="122" customWidth="1"/>
    <col min="5892" max="5892" width="21.140625" style="122" customWidth="1"/>
    <col min="5893" max="5893" width="35.7109375" style="122" customWidth="1"/>
    <col min="5894" max="5895" width="19.28515625" style="122" customWidth="1"/>
    <col min="5896" max="5896" width="12.85546875" style="122" customWidth="1"/>
    <col min="5897" max="6144" width="9.140625" style="122"/>
    <col min="6145" max="6145" width="8.42578125" style="122" customWidth="1"/>
    <col min="6146" max="6146" width="67.5703125" style="122" customWidth="1"/>
    <col min="6147" max="6147" width="30.7109375" style="122" customWidth="1"/>
    <col min="6148" max="6148" width="21.140625" style="122" customWidth="1"/>
    <col min="6149" max="6149" width="35.7109375" style="122" customWidth="1"/>
    <col min="6150" max="6151" width="19.28515625" style="122" customWidth="1"/>
    <col min="6152" max="6152" width="12.85546875" style="122" customWidth="1"/>
    <col min="6153" max="6400" width="9.140625" style="122"/>
    <col min="6401" max="6401" width="8.42578125" style="122" customWidth="1"/>
    <col min="6402" max="6402" width="67.5703125" style="122" customWidth="1"/>
    <col min="6403" max="6403" width="30.7109375" style="122" customWidth="1"/>
    <col min="6404" max="6404" width="21.140625" style="122" customWidth="1"/>
    <col min="6405" max="6405" width="35.7109375" style="122" customWidth="1"/>
    <col min="6406" max="6407" width="19.28515625" style="122" customWidth="1"/>
    <col min="6408" max="6408" width="12.85546875" style="122" customWidth="1"/>
    <col min="6409" max="6656" width="9.140625" style="122"/>
    <col min="6657" max="6657" width="8.42578125" style="122" customWidth="1"/>
    <col min="6658" max="6658" width="67.5703125" style="122" customWidth="1"/>
    <col min="6659" max="6659" width="30.7109375" style="122" customWidth="1"/>
    <col min="6660" max="6660" width="21.140625" style="122" customWidth="1"/>
    <col min="6661" max="6661" width="35.7109375" style="122" customWidth="1"/>
    <col min="6662" max="6663" width="19.28515625" style="122" customWidth="1"/>
    <col min="6664" max="6664" width="12.85546875" style="122" customWidth="1"/>
    <col min="6665" max="6912" width="9.140625" style="122"/>
    <col min="6913" max="6913" width="8.42578125" style="122" customWidth="1"/>
    <col min="6914" max="6914" width="67.5703125" style="122" customWidth="1"/>
    <col min="6915" max="6915" width="30.7109375" style="122" customWidth="1"/>
    <col min="6916" max="6916" width="21.140625" style="122" customWidth="1"/>
    <col min="6917" max="6917" width="35.7109375" style="122" customWidth="1"/>
    <col min="6918" max="6919" width="19.28515625" style="122" customWidth="1"/>
    <col min="6920" max="6920" width="12.85546875" style="122" customWidth="1"/>
    <col min="6921" max="7168" width="9.140625" style="122"/>
    <col min="7169" max="7169" width="8.42578125" style="122" customWidth="1"/>
    <col min="7170" max="7170" width="67.5703125" style="122" customWidth="1"/>
    <col min="7171" max="7171" width="30.7109375" style="122" customWidth="1"/>
    <col min="7172" max="7172" width="21.140625" style="122" customWidth="1"/>
    <col min="7173" max="7173" width="35.7109375" style="122" customWidth="1"/>
    <col min="7174" max="7175" width="19.28515625" style="122" customWidth="1"/>
    <col min="7176" max="7176" width="12.85546875" style="122" customWidth="1"/>
    <col min="7177" max="7424" width="9.140625" style="122"/>
    <col min="7425" max="7425" width="8.42578125" style="122" customWidth="1"/>
    <col min="7426" max="7426" width="67.5703125" style="122" customWidth="1"/>
    <col min="7427" max="7427" width="30.7109375" style="122" customWidth="1"/>
    <col min="7428" max="7428" width="21.140625" style="122" customWidth="1"/>
    <col min="7429" max="7429" width="35.7109375" style="122" customWidth="1"/>
    <col min="7430" max="7431" width="19.28515625" style="122" customWidth="1"/>
    <col min="7432" max="7432" width="12.85546875" style="122" customWidth="1"/>
    <col min="7433" max="7680" width="9.140625" style="122"/>
    <col min="7681" max="7681" width="8.42578125" style="122" customWidth="1"/>
    <col min="7682" max="7682" width="67.5703125" style="122" customWidth="1"/>
    <col min="7683" max="7683" width="30.7109375" style="122" customWidth="1"/>
    <col min="7684" max="7684" width="21.140625" style="122" customWidth="1"/>
    <col min="7685" max="7685" width="35.7109375" style="122" customWidth="1"/>
    <col min="7686" max="7687" width="19.28515625" style="122" customWidth="1"/>
    <col min="7688" max="7688" width="12.85546875" style="122" customWidth="1"/>
    <col min="7689" max="7936" width="9.140625" style="122"/>
    <col min="7937" max="7937" width="8.42578125" style="122" customWidth="1"/>
    <col min="7938" max="7938" width="67.5703125" style="122" customWidth="1"/>
    <col min="7939" max="7939" width="30.7109375" style="122" customWidth="1"/>
    <col min="7940" max="7940" width="21.140625" style="122" customWidth="1"/>
    <col min="7941" max="7941" width="35.7109375" style="122" customWidth="1"/>
    <col min="7942" max="7943" width="19.28515625" style="122" customWidth="1"/>
    <col min="7944" max="7944" width="12.85546875" style="122" customWidth="1"/>
    <col min="7945" max="8192" width="9.140625" style="122"/>
    <col min="8193" max="8193" width="8.42578125" style="122" customWidth="1"/>
    <col min="8194" max="8194" width="67.5703125" style="122" customWidth="1"/>
    <col min="8195" max="8195" width="30.7109375" style="122" customWidth="1"/>
    <col min="8196" max="8196" width="21.140625" style="122" customWidth="1"/>
    <col min="8197" max="8197" width="35.7109375" style="122" customWidth="1"/>
    <col min="8198" max="8199" width="19.28515625" style="122" customWidth="1"/>
    <col min="8200" max="8200" width="12.85546875" style="122" customWidth="1"/>
    <col min="8201" max="8448" width="9.140625" style="122"/>
    <col min="8449" max="8449" width="8.42578125" style="122" customWidth="1"/>
    <col min="8450" max="8450" width="67.5703125" style="122" customWidth="1"/>
    <col min="8451" max="8451" width="30.7109375" style="122" customWidth="1"/>
    <col min="8452" max="8452" width="21.140625" style="122" customWidth="1"/>
    <col min="8453" max="8453" width="35.7109375" style="122" customWidth="1"/>
    <col min="8454" max="8455" width="19.28515625" style="122" customWidth="1"/>
    <col min="8456" max="8456" width="12.85546875" style="122" customWidth="1"/>
    <col min="8457" max="8704" width="9.140625" style="122"/>
    <col min="8705" max="8705" width="8.42578125" style="122" customWidth="1"/>
    <col min="8706" max="8706" width="67.5703125" style="122" customWidth="1"/>
    <col min="8707" max="8707" width="30.7109375" style="122" customWidth="1"/>
    <col min="8708" max="8708" width="21.140625" style="122" customWidth="1"/>
    <col min="8709" max="8709" width="35.7109375" style="122" customWidth="1"/>
    <col min="8710" max="8711" width="19.28515625" style="122" customWidth="1"/>
    <col min="8712" max="8712" width="12.85546875" style="122" customWidth="1"/>
    <col min="8713" max="8960" width="9.140625" style="122"/>
    <col min="8961" max="8961" width="8.42578125" style="122" customWidth="1"/>
    <col min="8962" max="8962" width="67.5703125" style="122" customWidth="1"/>
    <col min="8963" max="8963" width="30.7109375" style="122" customWidth="1"/>
    <col min="8964" max="8964" width="21.140625" style="122" customWidth="1"/>
    <col min="8965" max="8965" width="35.7109375" style="122" customWidth="1"/>
    <col min="8966" max="8967" width="19.28515625" style="122" customWidth="1"/>
    <col min="8968" max="8968" width="12.85546875" style="122" customWidth="1"/>
    <col min="8969" max="9216" width="9.140625" style="122"/>
    <col min="9217" max="9217" width="8.42578125" style="122" customWidth="1"/>
    <col min="9218" max="9218" width="67.5703125" style="122" customWidth="1"/>
    <col min="9219" max="9219" width="30.7109375" style="122" customWidth="1"/>
    <col min="9220" max="9220" width="21.140625" style="122" customWidth="1"/>
    <col min="9221" max="9221" width="35.7109375" style="122" customWidth="1"/>
    <col min="9222" max="9223" width="19.28515625" style="122" customWidth="1"/>
    <col min="9224" max="9224" width="12.85546875" style="122" customWidth="1"/>
    <col min="9225" max="9472" width="9.140625" style="122"/>
    <col min="9473" max="9473" width="8.42578125" style="122" customWidth="1"/>
    <col min="9474" max="9474" width="67.5703125" style="122" customWidth="1"/>
    <col min="9475" max="9475" width="30.7109375" style="122" customWidth="1"/>
    <col min="9476" max="9476" width="21.140625" style="122" customWidth="1"/>
    <col min="9477" max="9477" width="35.7109375" style="122" customWidth="1"/>
    <col min="9478" max="9479" width="19.28515625" style="122" customWidth="1"/>
    <col min="9480" max="9480" width="12.85546875" style="122" customWidth="1"/>
    <col min="9481" max="9728" width="9.140625" style="122"/>
    <col min="9729" max="9729" width="8.42578125" style="122" customWidth="1"/>
    <col min="9730" max="9730" width="67.5703125" style="122" customWidth="1"/>
    <col min="9731" max="9731" width="30.7109375" style="122" customWidth="1"/>
    <col min="9732" max="9732" width="21.140625" style="122" customWidth="1"/>
    <col min="9733" max="9733" width="35.7109375" style="122" customWidth="1"/>
    <col min="9734" max="9735" width="19.28515625" style="122" customWidth="1"/>
    <col min="9736" max="9736" width="12.85546875" style="122" customWidth="1"/>
    <col min="9737" max="9984" width="9.140625" style="122"/>
    <col min="9985" max="9985" width="8.42578125" style="122" customWidth="1"/>
    <col min="9986" max="9986" width="67.5703125" style="122" customWidth="1"/>
    <col min="9987" max="9987" width="30.7109375" style="122" customWidth="1"/>
    <col min="9988" max="9988" width="21.140625" style="122" customWidth="1"/>
    <col min="9989" max="9989" width="35.7109375" style="122" customWidth="1"/>
    <col min="9990" max="9991" width="19.28515625" style="122" customWidth="1"/>
    <col min="9992" max="9992" width="12.85546875" style="122" customWidth="1"/>
    <col min="9993" max="10240" width="9.140625" style="122"/>
    <col min="10241" max="10241" width="8.42578125" style="122" customWidth="1"/>
    <col min="10242" max="10242" width="67.5703125" style="122" customWidth="1"/>
    <col min="10243" max="10243" width="30.7109375" style="122" customWidth="1"/>
    <col min="10244" max="10244" width="21.140625" style="122" customWidth="1"/>
    <col min="10245" max="10245" width="35.7109375" style="122" customWidth="1"/>
    <col min="10246" max="10247" width="19.28515625" style="122" customWidth="1"/>
    <col min="10248" max="10248" width="12.85546875" style="122" customWidth="1"/>
    <col min="10249" max="10496" width="9.140625" style="122"/>
    <col min="10497" max="10497" width="8.42578125" style="122" customWidth="1"/>
    <col min="10498" max="10498" width="67.5703125" style="122" customWidth="1"/>
    <col min="10499" max="10499" width="30.7109375" style="122" customWidth="1"/>
    <col min="10500" max="10500" width="21.140625" style="122" customWidth="1"/>
    <col min="10501" max="10501" width="35.7109375" style="122" customWidth="1"/>
    <col min="10502" max="10503" width="19.28515625" style="122" customWidth="1"/>
    <col min="10504" max="10504" width="12.85546875" style="122" customWidth="1"/>
    <col min="10505" max="10752" width="9.140625" style="122"/>
    <col min="10753" max="10753" width="8.42578125" style="122" customWidth="1"/>
    <col min="10754" max="10754" width="67.5703125" style="122" customWidth="1"/>
    <col min="10755" max="10755" width="30.7109375" style="122" customWidth="1"/>
    <col min="10756" max="10756" width="21.140625" style="122" customWidth="1"/>
    <col min="10757" max="10757" width="35.7109375" style="122" customWidth="1"/>
    <col min="10758" max="10759" width="19.28515625" style="122" customWidth="1"/>
    <col min="10760" max="10760" width="12.85546875" style="122" customWidth="1"/>
    <col min="10761" max="11008" width="9.140625" style="122"/>
    <col min="11009" max="11009" width="8.42578125" style="122" customWidth="1"/>
    <col min="11010" max="11010" width="67.5703125" style="122" customWidth="1"/>
    <col min="11011" max="11011" width="30.7109375" style="122" customWidth="1"/>
    <col min="11012" max="11012" width="21.140625" style="122" customWidth="1"/>
    <col min="11013" max="11013" width="35.7109375" style="122" customWidth="1"/>
    <col min="11014" max="11015" width="19.28515625" style="122" customWidth="1"/>
    <col min="11016" max="11016" width="12.85546875" style="122" customWidth="1"/>
    <col min="11017" max="11264" width="9.140625" style="122"/>
    <col min="11265" max="11265" width="8.42578125" style="122" customWidth="1"/>
    <col min="11266" max="11266" width="67.5703125" style="122" customWidth="1"/>
    <col min="11267" max="11267" width="30.7109375" style="122" customWidth="1"/>
    <col min="11268" max="11268" width="21.140625" style="122" customWidth="1"/>
    <col min="11269" max="11269" width="35.7109375" style="122" customWidth="1"/>
    <col min="11270" max="11271" width="19.28515625" style="122" customWidth="1"/>
    <col min="11272" max="11272" width="12.85546875" style="122" customWidth="1"/>
    <col min="11273" max="11520" width="9.140625" style="122"/>
    <col min="11521" max="11521" width="8.42578125" style="122" customWidth="1"/>
    <col min="11522" max="11522" width="67.5703125" style="122" customWidth="1"/>
    <col min="11523" max="11523" width="30.7109375" style="122" customWidth="1"/>
    <col min="11524" max="11524" width="21.140625" style="122" customWidth="1"/>
    <col min="11525" max="11525" width="35.7109375" style="122" customWidth="1"/>
    <col min="11526" max="11527" width="19.28515625" style="122" customWidth="1"/>
    <col min="11528" max="11528" width="12.85546875" style="122" customWidth="1"/>
    <col min="11529" max="11776" width="9.140625" style="122"/>
    <col min="11777" max="11777" width="8.42578125" style="122" customWidth="1"/>
    <col min="11778" max="11778" width="67.5703125" style="122" customWidth="1"/>
    <col min="11779" max="11779" width="30.7109375" style="122" customWidth="1"/>
    <col min="11780" max="11780" width="21.140625" style="122" customWidth="1"/>
    <col min="11781" max="11781" width="35.7109375" style="122" customWidth="1"/>
    <col min="11782" max="11783" width="19.28515625" style="122" customWidth="1"/>
    <col min="11784" max="11784" width="12.85546875" style="122" customWidth="1"/>
    <col min="11785" max="12032" width="9.140625" style="122"/>
    <col min="12033" max="12033" width="8.42578125" style="122" customWidth="1"/>
    <col min="12034" max="12034" width="67.5703125" style="122" customWidth="1"/>
    <col min="12035" max="12035" width="30.7109375" style="122" customWidth="1"/>
    <col min="12036" max="12036" width="21.140625" style="122" customWidth="1"/>
    <col min="12037" max="12037" width="35.7109375" style="122" customWidth="1"/>
    <col min="12038" max="12039" width="19.28515625" style="122" customWidth="1"/>
    <col min="12040" max="12040" width="12.85546875" style="122" customWidth="1"/>
    <col min="12041" max="12288" width="9.140625" style="122"/>
    <col min="12289" max="12289" width="8.42578125" style="122" customWidth="1"/>
    <col min="12290" max="12290" width="67.5703125" style="122" customWidth="1"/>
    <col min="12291" max="12291" width="30.7109375" style="122" customWidth="1"/>
    <col min="12292" max="12292" width="21.140625" style="122" customWidth="1"/>
    <col min="12293" max="12293" width="35.7109375" style="122" customWidth="1"/>
    <col min="12294" max="12295" width="19.28515625" style="122" customWidth="1"/>
    <col min="12296" max="12296" width="12.85546875" style="122" customWidth="1"/>
    <col min="12297" max="12544" width="9.140625" style="122"/>
    <col min="12545" max="12545" width="8.42578125" style="122" customWidth="1"/>
    <col min="12546" max="12546" width="67.5703125" style="122" customWidth="1"/>
    <col min="12547" max="12547" width="30.7109375" style="122" customWidth="1"/>
    <col min="12548" max="12548" width="21.140625" style="122" customWidth="1"/>
    <col min="12549" max="12549" width="35.7109375" style="122" customWidth="1"/>
    <col min="12550" max="12551" width="19.28515625" style="122" customWidth="1"/>
    <col min="12552" max="12552" width="12.85546875" style="122" customWidth="1"/>
    <col min="12553" max="12800" width="9.140625" style="122"/>
    <col min="12801" max="12801" width="8.42578125" style="122" customWidth="1"/>
    <col min="12802" max="12802" width="67.5703125" style="122" customWidth="1"/>
    <col min="12803" max="12803" width="30.7109375" style="122" customWidth="1"/>
    <col min="12804" max="12804" width="21.140625" style="122" customWidth="1"/>
    <col min="12805" max="12805" width="35.7109375" style="122" customWidth="1"/>
    <col min="12806" max="12807" width="19.28515625" style="122" customWidth="1"/>
    <col min="12808" max="12808" width="12.85546875" style="122" customWidth="1"/>
    <col min="12809" max="13056" width="9.140625" style="122"/>
    <col min="13057" max="13057" width="8.42578125" style="122" customWidth="1"/>
    <col min="13058" max="13058" width="67.5703125" style="122" customWidth="1"/>
    <col min="13059" max="13059" width="30.7109375" style="122" customWidth="1"/>
    <col min="13060" max="13060" width="21.140625" style="122" customWidth="1"/>
    <col min="13061" max="13061" width="35.7109375" style="122" customWidth="1"/>
    <col min="13062" max="13063" width="19.28515625" style="122" customWidth="1"/>
    <col min="13064" max="13064" width="12.85546875" style="122" customWidth="1"/>
    <col min="13065" max="13312" width="9.140625" style="122"/>
    <col min="13313" max="13313" width="8.42578125" style="122" customWidth="1"/>
    <col min="13314" max="13314" width="67.5703125" style="122" customWidth="1"/>
    <col min="13315" max="13315" width="30.7109375" style="122" customWidth="1"/>
    <col min="13316" max="13316" width="21.140625" style="122" customWidth="1"/>
    <col min="13317" max="13317" width="35.7109375" style="122" customWidth="1"/>
    <col min="13318" max="13319" width="19.28515625" style="122" customWidth="1"/>
    <col min="13320" max="13320" width="12.85546875" style="122" customWidth="1"/>
    <col min="13321" max="13568" width="9.140625" style="122"/>
    <col min="13569" max="13569" width="8.42578125" style="122" customWidth="1"/>
    <col min="13570" max="13570" width="67.5703125" style="122" customWidth="1"/>
    <col min="13571" max="13571" width="30.7109375" style="122" customWidth="1"/>
    <col min="13572" max="13572" width="21.140625" style="122" customWidth="1"/>
    <col min="13573" max="13573" width="35.7109375" style="122" customWidth="1"/>
    <col min="13574" max="13575" width="19.28515625" style="122" customWidth="1"/>
    <col min="13576" max="13576" width="12.85546875" style="122" customWidth="1"/>
    <col min="13577" max="13824" width="9.140625" style="122"/>
    <col min="13825" max="13825" width="8.42578125" style="122" customWidth="1"/>
    <col min="13826" max="13826" width="67.5703125" style="122" customWidth="1"/>
    <col min="13827" max="13827" width="30.7109375" style="122" customWidth="1"/>
    <col min="13828" max="13828" width="21.140625" style="122" customWidth="1"/>
    <col min="13829" max="13829" width="35.7109375" style="122" customWidth="1"/>
    <col min="13830" max="13831" width="19.28515625" style="122" customWidth="1"/>
    <col min="13832" max="13832" width="12.85546875" style="122" customWidth="1"/>
    <col min="13833" max="14080" width="9.140625" style="122"/>
    <col min="14081" max="14081" width="8.42578125" style="122" customWidth="1"/>
    <col min="14082" max="14082" width="67.5703125" style="122" customWidth="1"/>
    <col min="14083" max="14083" width="30.7109375" style="122" customWidth="1"/>
    <col min="14084" max="14084" width="21.140625" style="122" customWidth="1"/>
    <col min="14085" max="14085" width="35.7109375" style="122" customWidth="1"/>
    <col min="14086" max="14087" width="19.28515625" style="122" customWidth="1"/>
    <col min="14088" max="14088" width="12.85546875" style="122" customWidth="1"/>
    <col min="14089" max="14336" width="9.140625" style="122"/>
    <col min="14337" max="14337" width="8.42578125" style="122" customWidth="1"/>
    <col min="14338" max="14338" width="67.5703125" style="122" customWidth="1"/>
    <col min="14339" max="14339" width="30.7109375" style="122" customWidth="1"/>
    <col min="14340" max="14340" width="21.140625" style="122" customWidth="1"/>
    <col min="14341" max="14341" width="35.7109375" style="122" customWidth="1"/>
    <col min="14342" max="14343" width="19.28515625" style="122" customWidth="1"/>
    <col min="14344" max="14344" width="12.85546875" style="122" customWidth="1"/>
    <col min="14345" max="14592" width="9.140625" style="122"/>
    <col min="14593" max="14593" width="8.42578125" style="122" customWidth="1"/>
    <col min="14594" max="14594" width="67.5703125" style="122" customWidth="1"/>
    <col min="14595" max="14595" width="30.7109375" style="122" customWidth="1"/>
    <col min="14596" max="14596" width="21.140625" style="122" customWidth="1"/>
    <col min="14597" max="14597" width="35.7109375" style="122" customWidth="1"/>
    <col min="14598" max="14599" width="19.28515625" style="122" customWidth="1"/>
    <col min="14600" max="14600" width="12.85546875" style="122" customWidth="1"/>
    <col min="14601" max="14848" width="9.140625" style="122"/>
    <col min="14849" max="14849" width="8.42578125" style="122" customWidth="1"/>
    <col min="14850" max="14850" width="67.5703125" style="122" customWidth="1"/>
    <col min="14851" max="14851" width="30.7109375" style="122" customWidth="1"/>
    <col min="14852" max="14852" width="21.140625" style="122" customWidth="1"/>
    <col min="14853" max="14853" width="35.7109375" style="122" customWidth="1"/>
    <col min="14854" max="14855" width="19.28515625" style="122" customWidth="1"/>
    <col min="14856" max="14856" width="12.85546875" style="122" customWidth="1"/>
    <col min="14857" max="15104" width="9.140625" style="122"/>
    <col min="15105" max="15105" width="8.42578125" style="122" customWidth="1"/>
    <col min="15106" max="15106" width="67.5703125" style="122" customWidth="1"/>
    <col min="15107" max="15107" width="30.7109375" style="122" customWidth="1"/>
    <col min="15108" max="15108" width="21.140625" style="122" customWidth="1"/>
    <col min="15109" max="15109" width="35.7109375" style="122" customWidth="1"/>
    <col min="15110" max="15111" width="19.28515625" style="122" customWidth="1"/>
    <col min="15112" max="15112" width="12.85546875" style="122" customWidth="1"/>
    <col min="15113" max="15360" width="9.140625" style="122"/>
    <col min="15361" max="15361" width="8.42578125" style="122" customWidth="1"/>
    <col min="15362" max="15362" width="67.5703125" style="122" customWidth="1"/>
    <col min="15363" max="15363" width="30.7109375" style="122" customWidth="1"/>
    <col min="15364" max="15364" width="21.140625" style="122" customWidth="1"/>
    <col min="15365" max="15365" width="35.7109375" style="122" customWidth="1"/>
    <col min="15366" max="15367" width="19.28515625" style="122" customWidth="1"/>
    <col min="15368" max="15368" width="12.85546875" style="122" customWidth="1"/>
    <col min="15369" max="15616" width="9.140625" style="122"/>
    <col min="15617" max="15617" width="8.42578125" style="122" customWidth="1"/>
    <col min="15618" max="15618" width="67.5703125" style="122" customWidth="1"/>
    <col min="15619" max="15619" width="30.7109375" style="122" customWidth="1"/>
    <col min="15620" max="15620" width="21.140625" style="122" customWidth="1"/>
    <col min="15621" max="15621" width="35.7109375" style="122" customWidth="1"/>
    <col min="15622" max="15623" width="19.28515625" style="122" customWidth="1"/>
    <col min="15624" max="15624" width="12.85546875" style="122" customWidth="1"/>
    <col min="15625" max="15872" width="9.140625" style="122"/>
    <col min="15873" max="15873" width="8.42578125" style="122" customWidth="1"/>
    <col min="15874" max="15874" width="67.5703125" style="122" customWidth="1"/>
    <col min="15875" max="15875" width="30.7109375" style="122" customWidth="1"/>
    <col min="15876" max="15876" width="21.140625" style="122" customWidth="1"/>
    <col min="15877" max="15877" width="35.7109375" style="122" customWidth="1"/>
    <col min="15878" max="15879" width="19.28515625" style="122" customWidth="1"/>
    <col min="15880" max="15880" width="12.85546875" style="122" customWidth="1"/>
    <col min="15881" max="16128" width="9.140625" style="122"/>
    <col min="16129" max="16129" width="8.42578125" style="122" customWidth="1"/>
    <col min="16130" max="16130" width="67.5703125" style="122" customWidth="1"/>
    <col min="16131" max="16131" width="30.7109375" style="122" customWidth="1"/>
    <col min="16132" max="16132" width="21.140625" style="122" customWidth="1"/>
    <col min="16133" max="16133" width="35.7109375" style="122" customWidth="1"/>
    <col min="16134" max="16135" width="19.28515625" style="122" customWidth="1"/>
    <col min="16136" max="16136" width="12.85546875" style="122" customWidth="1"/>
    <col min="16137" max="16384" width="9.140625" style="122"/>
  </cols>
  <sheetData>
    <row r="1" spans="1:11" x14ac:dyDescent="0.3">
      <c r="E1" s="232" t="s">
        <v>449</v>
      </c>
    </row>
    <row r="3" spans="1:11" ht="25.15" customHeight="1" x14ac:dyDescent="0.3">
      <c r="A3" s="1273" t="s">
        <v>574</v>
      </c>
      <c r="B3" s="1285"/>
      <c r="C3" s="1285"/>
      <c r="D3" s="1285"/>
      <c r="E3" s="128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188"/>
    </row>
    <row r="9" spans="1:11" ht="80.25" customHeight="1" x14ac:dyDescent="0.3">
      <c r="A9" s="520" t="s">
        <v>282</v>
      </c>
      <c r="B9" s="520" t="s">
        <v>297</v>
      </c>
      <c r="C9" s="520" t="s">
        <v>391</v>
      </c>
      <c r="D9" s="520" t="s">
        <v>392</v>
      </c>
      <c r="E9" s="520" t="s">
        <v>393</v>
      </c>
    </row>
    <row r="10" spans="1:11" s="204" customFormat="1" ht="19.899999999999999" customHeight="1" x14ac:dyDescent="0.25">
      <c r="A10" s="483">
        <v>1</v>
      </c>
      <c r="B10" s="483">
        <v>2</v>
      </c>
      <c r="C10" s="483">
        <v>3</v>
      </c>
      <c r="D10" s="483">
        <v>4</v>
      </c>
      <c r="E10" s="515" t="s">
        <v>394</v>
      </c>
      <c r="F10" s="343" t="s">
        <v>302</v>
      </c>
      <c r="G10" s="343" t="s">
        <v>303</v>
      </c>
      <c r="H10" s="203"/>
    </row>
    <row r="11" spans="1:11" s="123" customFormat="1" ht="35.450000000000003" customHeight="1" x14ac:dyDescent="0.3">
      <c r="A11" s="545"/>
      <c r="B11" s="528" t="s">
        <v>395</v>
      </c>
      <c r="C11" s="547" t="s">
        <v>305</v>
      </c>
      <c r="D11" s="547" t="s">
        <v>305</v>
      </c>
      <c r="E11" s="546">
        <v>27300</v>
      </c>
      <c r="F11" s="205"/>
      <c r="G11" s="205">
        <f>E11-F11</f>
        <v>27300</v>
      </c>
      <c r="H11" s="206"/>
    </row>
    <row r="12" spans="1:11" ht="22.9" customHeight="1" x14ac:dyDescent="0.3">
      <c r="A12" s="156"/>
      <c r="B12" s="148" t="s">
        <v>396</v>
      </c>
      <c r="C12" s="207"/>
      <c r="D12" s="207"/>
      <c r="E12" s="207"/>
    </row>
    <row r="13" spans="1:11" ht="22.9" customHeight="1" x14ac:dyDescent="0.3">
      <c r="A13" s="156"/>
      <c r="B13" s="872" t="s">
        <v>1105</v>
      </c>
      <c r="C13" s="207">
        <f>E13/D13</f>
        <v>1820000</v>
      </c>
      <c r="D13" s="208">
        <v>1.4999999999999999E-2</v>
      </c>
      <c r="E13" s="207">
        <f>E11</f>
        <v>27300</v>
      </c>
    </row>
    <row r="14" spans="1:11" ht="22.9" customHeight="1" x14ac:dyDescent="0.3">
      <c r="A14" s="156"/>
      <c r="B14" s="148"/>
      <c r="C14" s="207"/>
      <c r="D14" s="207"/>
      <c r="E14" s="207"/>
    </row>
    <row r="15" spans="1:11" ht="19.149999999999999" customHeight="1" x14ac:dyDescent="0.3">
      <c r="A15" s="156"/>
      <c r="B15" s="126"/>
      <c r="C15" s="207"/>
      <c r="D15" s="207"/>
      <c r="E15" s="207"/>
    </row>
    <row r="18" spans="1:9" s="178" customFormat="1" x14ac:dyDescent="0.25">
      <c r="A18" s="696" t="s">
        <v>762</v>
      </c>
      <c r="B18" s="42"/>
      <c r="C18" s="241"/>
      <c r="E18" s="864" t="s">
        <v>1101</v>
      </c>
      <c r="F18" s="122"/>
      <c r="G18" s="42"/>
    </row>
    <row r="19" spans="1:9" s="178" customFormat="1" ht="15.75" x14ac:dyDescent="0.25">
      <c r="A19" s="122"/>
      <c r="B19" s="297"/>
      <c r="C19" s="298" t="s">
        <v>131</v>
      </c>
      <c r="E19" s="298" t="s">
        <v>132</v>
      </c>
      <c r="F19" s="122"/>
      <c r="G19" s="297"/>
    </row>
    <row r="20" spans="1:9" s="178" customFormat="1" ht="15.75" x14ac:dyDescent="0.25">
      <c r="A20" s="297"/>
      <c r="B20" s="41"/>
      <c r="C20" s="41"/>
      <c r="E20" s="41"/>
      <c r="F20" s="122"/>
      <c r="G20" s="41"/>
    </row>
    <row r="21" spans="1:9" s="178" customFormat="1" x14ac:dyDescent="0.25">
      <c r="A21" s="48" t="s">
        <v>133</v>
      </c>
      <c r="B21" s="42"/>
      <c r="C21" s="241"/>
      <c r="E21" s="869" t="s">
        <v>1104</v>
      </c>
      <c r="F21" s="122"/>
      <c r="G21" s="42"/>
      <c r="I21" s="190"/>
    </row>
    <row r="22" spans="1:9" s="178" customFormat="1" ht="15.75" x14ac:dyDescent="0.25">
      <c r="A22" s="122"/>
      <c r="B22" s="297"/>
      <c r="C22" s="298" t="s">
        <v>131</v>
      </c>
      <c r="E22" s="298" t="s">
        <v>132</v>
      </c>
      <c r="F22" s="122"/>
      <c r="G22" s="297"/>
      <c r="I22" s="190"/>
    </row>
    <row r="23" spans="1:9" s="119" customFormat="1" x14ac:dyDescent="0.3">
      <c r="F23" s="201"/>
      <c r="G23" s="201"/>
      <c r="H23" s="202"/>
    </row>
    <row r="24" spans="1:9" s="119" customFormat="1" x14ac:dyDescent="0.3">
      <c r="F24" s="201"/>
      <c r="G24" s="201"/>
      <c r="H24" s="202"/>
    </row>
    <row r="25" spans="1:9" s="119" customFormat="1" x14ac:dyDescent="0.3">
      <c r="F25" s="201"/>
      <c r="G25" s="201"/>
      <c r="H25" s="202"/>
    </row>
    <row r="28" spans="1:9" x14ac:dyDescent="0.3">
      <c r="B28" s="177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FFB3"/>
    <pageSetUpPr fitToPage="1"/>
  </sheetPr>
  <dimension ref="A1:K87"/>
  <sheetViews>
    <sheetView view="pageBreakPreview" zoomScale="70" zoomScaleSheetLayoutView="70" workbookViewId="0">
      <selection activeCell="E15" sqref="E15"/>
    </sheetView>
  </sheetViews>
  <sheetFormatPr defaultRowHeight="18.75" x14ac:dyDescent="0.3"/>
  <cols>
    <col min="1" max="1" width="7.7109375" style="122" customWidth="1"/>
    <col min="2" max="2" width="70" style="122" customWidth="1"/>
    <col min="3" max="3" width="25.7109375" style="122" customWidth="1"/>
    <col min="4" max="4" width="21" style="122" customWidth="1"/>
    <col min="5" max="5" width="45.5703125" style="122" customWidth="1"/>
    <col min="6" max="7" width="20.85546875" style="201" customWidth="1"/>
    <col min="8" max="8" width="17.5703125" style="206" customWidth="1"/>
    <col min="9" max="10" width="17.5703125" style="202" customWidth="1"/>
    <col min="11" max="256" width="9.140625" style="122"/>
    <col min="257" max="257" width="7.7109375" style="122" customWidth="1"/>
    <col min="258" max="258" width="70" style="122" customWidth="1"/>
    <col min="259" max="259" width="25.7109375" style="122" customWidth="1"/>
    <col min="260" max="260" width="21" style="122" customWidth="1"/>
    <col min="261" max="261" width="45.5703125" style="122" customWidth="1"/>
    <col min="262" max="263" width="20.85546875" style="122" customWidth="1"/>
    <col min="264" max="264" width="17.5703125" style="122" customWidth="1"/>
    <col min="265" max="512" width="9.140625" style="122"/>
    <col min="513" max="513" width="7.7109375" style="122" customWidth="1"/>
    <col min="514" max="514" width="70" style="122" customWidth="1"/>
    <col min="515" max="515" width="25.7109375" style="122" customWidth="1"/>
    <col min="516" max="516" width="21" style="122" customWidth="1"/>
    <col min="517" max="517" width="45.5703125" style="122" customWidth="1"/>
    <col min="518" max="519" width="20.85546875" style="122" customWidth="1"/>
    <col min="520" max="520" width="17.5703125" style="122" customWidth="1"/>
    <col min="521" max="768" width="9.140625" style="122"/>
    <col min="769" max="769" width="7.7109375" style="122" customWidth="1"/>
    <col min="770" max="770" width="70" style="122" customWidth="1"/>
    <col min="771" max="771" width="25.7109375" style="122" customWidth="1"/>
    <col min="772" max="772" width="21" style="122" customWidth="1"/>
    <col min="773" max="773" width="45.5703125" style="122" customWidth="1"/>
    <col min="774" max="775" width="20.85546875" style="122" customWidth="1"/>
    <col min="776" max="776" width="17.5703125" style="122" customWidth="1"/>
    <col min="777" max="1024" width="9.140625" style="122"/>
    <col min="1025" max="1025" width="7.7109375" style="122" customWidth="1"/>
    <col min="1026" max="1026" width="70" style="122" customWidth="1"/>
    <col min="1027" max="1027" width="25.7109375" style="122" customWidth="1"/>
    <col min="1028" max="1028" width="21" style="122" customWidth="1"/>
    <col min="1029" max="1029" width="45.5703125" style="122" customWidth="1"/>
    <col min="1030" max="1031" width="20.85546875" style="122" customWidth="1"/>
    <col min="1032" max="1032" width="17.5703125" style="122" customWidth="1"/>
    <col min="1033" max="1280" width="9.140625" style="122"/>
    <col min="1281" max="1281" width="7.7109375" style="122" customWidth="1"/>
    <col min="1282" max="1282" width="70" style="122" customWidth="1"/>
    <col min="1283" max="1283" width="25.7109375" style="122" customWidth="1"/>
    <col min="1284" max="1284" width="21" style="122" customWidth="1"/>
    <col min="1285" max="1285" width="45.5703125" style="122" customWidth="1"/>
    <col min="1286" max="1287" width="20.85546875" style="122" customWidth="1"/>
    <col min="1288" max="1288" width="17.5703125" style="122" customWidth="1"/>
    <col min="1289" max="1536" width="9.140625" style="122"/>
    <col min="1537" max="1537" width="7.7109375" style="122" customWidth="1"/>
    <col min="1538" max="1538" width="70" style="122" customWidth="1"/>
    <col min="1539" max="1539" width="25.7109375" style="122" customWidth="1"/>
    <col min="1540" max="1540" width="21" style="122" customWidth="1"/>
    <col min="1541" max="1541" width="45.5703125" style="122" customWidth="1"/>
    <col min="1542" max="1543" width="20.85546875" style="122" customWidth="1"/>
    <col min="1544" max="1544" width="17.5703125" style="122" customWidth="1"/>
    <col min="1545" max="1792" width="9.140625" style="122"/>
    <col min="1793" max="1793" width="7.7109375" style="122" customWidth="1"/>
    <col min="1794" max="1794" width="70" style="122" customWidth="1"/>
    <col min="1795" max="1795" width="25.7109375" style="122" customWidth="1"/>
    <col min="1796" max="1796" width="21" style="122" customWidth="1"/>
    <col min="1797" max="1797" width="45.5703125" style="122" customWidth="1"/>
    <col min="1798" max="1799" width="20.85546875" style="122" customWidth="1"/>
    <col min="1800" max="1800" width="17.5703125" style="122" customWidth="1"/>
    <col min="1801" max="2048" width="9.140625" style="122"/>
    <col min="2049" max="2049" width="7.7109375" style="122" customWidth="1"/>
    <col min="2050" max="2050" width="70" style="122" customWidth="1"/>
    <col min="2051" max="2051" width="25.7109375" style="122" customWidth="1"/>
    <col min="2052" max="2052" width="21" style="122" customWidth="1"/>
    <col min="2053" max="2053" width="45.5703125" style="122" customWidth="1"/>
    <col min="2054" max="2055" width="20.85546875" style="122" customWidth="1"/>
    <col min="2056" max="2056" width="17.5703125" style="122" customWidth="1"/>
    <col min="2057" max="2304" width="9.140625" style="122"/>
    <col min="2305" max="2305" width="7.7109375" style="122" customWidth="1"/>
    <col min="2306" max="2306" width="70" style="122" customWidth="1"/>
    <col min="2307" max="2307" width="25.7109375" style="122" customWidth="1"/>
    <col min="2308" max="2308" width="21" style="122" customWidth="1"/>
    <col min="2309" max="2309" width="45.5703125" style="122" customWidth="1"/>
    <col min="2310" max="2311" width="20.85546875" style="122" customWidth="1"/>
    <col min="2312" max="2312" width="17.5703125" style="122" customWidth="1"/>
    <col min="2313" max="2560" width="9.140625" style="122"/>
    <col min="2561" max="2561" width="7.7109375" style="122" customWidth="1"/>
    <col min="2562" max="2562" width="70" style="122" customWidth="1"/>
    <col min="2563" max="2563" width="25.7109375" style="122" customWidth="1"/>
    <col min="2564" max="2564" width="21" style="122" customWidth="1"/>
    <col min="2565" max="2565" width="45.5703125" style="122" customWidth="1"/>
    <col min="2566" max="2567" width="20.85546875" style="122" customWidth="1"/>
    <col min="2568" max="2568" width="17.5703125" style="122" customWidth="1"/>
    <col min="2569" max="2816" width="9.140625" style="122"/>
    <col min="2817" max="2817" width="7.7109375" style="122" customWidth="1"/>
    <col min="2818" max="2818" width="70" style="122" customWidth="1"/>
    <col min="2819" max="2819" width="25.7109375" style="122" customWidth="1"/>
    <col min="2820" max="2820" width="21" style="122" customWidth="1"/>
    <col min="2821" max="2821" width="45.5703125" style="122" customWidth="1"/>
    <col min="2822" max="2823" width="20.85546875" style="122" customWidth="1"/>
    <col min="2824" max="2824" width="17.5703125" style="122" customWidth="1"/>
    <col min="2825" max="3072" width="9.140625" style="122"/>
    <col min="3073" max="3073" width="7.7109375" style="122" customWidth="1"/>
    <col min="3074" max="3074" width="70" style="122" customWidth="1"/>
    <col min="3075" max="3075" width="25.7109375" style="122" customWidth="1"/>
    <col min="3076" max="3076" width="21" style="122" customWidth="1"/>
    <col min="3077" max="3077" width="45.5703125" style="122" customWidth="1"/>
    <col min="3078" max="3079" width="20.85546875" style="122" customWidth="1"/>
    <col min="3080" max="3080" width="17.5703125" style="122" customWidth="1"/>
    <col min="3081" max="3328" width="9.140625" style="122"/>
    <col min="3329" max="3329" width="7.7109375" style="122" customWidth="1"/>
    <col min="3330" max="3330" width="70" style="122" customWidth="1"/>
    <col min="3331" max="3331" width="25.7109375" style="122" customWidth="1"/>
    <col min="3332" max="3332" width="21" style="122" customWidth="1"/>
    <col min="3333" max="3333" width="45.5703125" style="122" customWidth="1"/>
    <col min="3334" max="3335" width="20.85546875" style="122" customWidth="1"/>
    <col min="3336" max="3336" width="17.5703125" style="122" customWidth="1"/>
    <col min="3337" max="3584" width="9.140625" style="122"/>
    <col min="3585" max="3585" width="7.7109375" style="122" customWidth="1"/>
    <col min="3586" max="3586" width="70" style="122" customWidth="1"/>
    <col min="3587" max="3587" width="25.7109375" style="122" customWidth="1"/>
    <col min="3588" max="3588" width="21" style="122" customWidth="1"/>
    <col min="3589" max="3589" width="45.5703125" style="122" customWidth="1"/>
    <col min="3590" max="3591" width="20.85546875" style="122" customWidth="1"/>
    <col min="3592" max="3592" width="17.5703125" style="122" customWidth="1"/>
    <col min="3593" max="3840" width="9.140625" style="122"/>
    <col min="3841" max="3841" width="7.7109375" style="122" customWidth="1"/>
    <col min="3842" max="3842" width="70" style="122" customWidth="1"/>
    <col min="3843" max="3843" width="25.7109375" style="122" customWidth="1"/>
    <col min="3844" max="3844" width="21" style="122" customWidth="1"/>
    <col min="3845" max="3845" width="45.5703125" style="122" customWidth="1"/>
    <col min="3846" max="3847" width="20.85546875" style="122" customWidth="1"/>
    <col min="3848" max="3848" width="17.5703125" style="122" customWidth="1"/>
    <col min="3849" max="4096" width="9.140625" style="122"/>
    <col min="4097" max="4097" width="7.7109375" style="122" customWidth="1"/>
    <col min="4098" max="4098" width="70" style="122" customWidth="1"/>
    <col min="4099" max="4099" width="25.7109375" style="122" customWidth="1"/>
    <col min="4100" max="4100" width="21" style="122" customWidth="1"/>
    <col min="4101" max="4101" width="45.5703125" style="122" customWidth="1"/>
    <col min="4102" max="4103" width="20.85546875" style="122" customWidth="1"/>
    <col min="4104" max="4104" width="17.5703125" style="122" customWidth="1"/>
    <col min="4105" max="4352" width="9.140625" style="122"/>
    <col min="4353" max="4353" width="7.7109375" style="122" customWidth="1"/>
    <col min="4354" max="4354" width="70" style="122" customWidth="1"/>
    <col min="4355" max="4355" width="25.7109375" style="122" customWidth="1"/>
    <col min="4356" max="4356" width="21" style="122" customWidth="1"/>
    <col min="4357" max="4357" width="45.5703125" style="122" customWidth="1"/>
    <col min="4358" max="4359" width="20.85546875" style="122" customWidth="1"/>
    <col min="4360" max="4360" width="17.5703125" style="122" customWidth="1"/>
    <col min="4361" max="4608" width="9.140625" style="122"/>
    <col min="4609" max="4609" width="7.7109375" style="122" customWidth="1"/>
    <col min="4610" max="4610" width="70" style="122" customWidth="1"/>
    <col min="4611" max="4611" width="25.7109375" style="122" customWidth="1"/>
    <col min="4612" max="4612" width="21" style="122" customWidth="1"/>
    <col min="4613" max="4613" width="45.5703125" style="122" customWidth="1"/>
    <col min="4614" max="4615" width="20.85546875" style="122" customWidth="1"/>
    <col min="4616" max="4616" width="17.5703125" style="122" customWidth="1"/>
    <col min="4617" max="4864" width="9.140625" style="122"/>
    <col min="4865" max="4865" width="7.7109375" style="122" customWidth="1"/>
    <col min="4866" max="4866" width="70" style="122" customWidth="1"/>
    <col min="4867" max="4867" width="25.7109375" style="122" customWidth="1"/>
    <col min="4868" max="4868" width="21" style="122" customWidth="1"/>
    <col min="4869" max="4869" width="45.5703125" style="122" customWidth="1"/>
    <col min="4870" max="4871" width="20.85546875" style="122" customWidth="1"/>
    <col min="4872" max="4872" width="17.5703125" style="122" customWidth="1"/>
    <col min="4873" max="5120" width="9.140625" style="122"/>
    <col min="5121" max="5121" width="7.7109375" style="122" customWidth="1"/>
    <col min="5122" max="5122" width="70" style="122" customWidth="1"/>
    <col min="5123" max="5123" width="25.7109375" style="122" customWidth="1"/>
    <col min="5124" max="5124" width="21" style="122" customWidth="1"/>
    <col min="5125" max="5125" width="45.5703125" style="122" customWidth="1"/>
    <col min="5126" max="5127" width="20.85546875" style="122" customWidth="1"/>
    <col min="5128" max="5128" width="17.5703125" style="122" customWidth="1"/>
    <col min="5129" max="5376" width="9.140625" style="122"/>
    <col min="5377" max="5377" width="7.7109375" style="122" customWidth="1"/>
    <col min="5378" max="5378" width="70" style="122" customWidth="1"/>
    <col min="5379" max="5379" width="25.7109375" style="122" customWidth="1"/>
    <col min="5380" max="5380" width="21" style="122" customWidth="1"/>
    <col min="5381" max="5381" width="45.5703125" style="122" customWidth="1"/>
    <col min="5382" max="5383" width="20.85546875" style="122" customWidth="1"/>
    <col min="5384" max="5384" width="17.5703125" style="122" customWidth="1"/>
    <col min="5385" max="5632" width="9.140625" style="122"/>
    <col min="5633" max="5633" width="7.7109375" style="122" customWidth="1"/>
    <col min="5634" max="5634" width="70" style="122" customWidth="1"/>
    <col min="5635" max="5635" width="25.7109375" style="122" customWidth="1"/>
    <col min="5636" max="5636" width="21" style="122" customWidth="1"/>
    <col min="5637" max="5637" width="45.5703125" style="122" customWidth="1"/>
    <col min="5638" max="5639" width="20.85546875" style="122" customWidth="1"/>
    <col min="5640" max="5640" width="17.5703125" style="122" customWidth="1"/>
    <col min="5641" max="5888" width="9.140625" style="122"/>
    <col min="5889" max="5889" width="7.7109375" style="122" customWidth="1"/>
    <col min="5890" max="5890" width="70" style="122" customWidth="1"/>
    <col min="5891" max="5891" width="25.7109375" style="122" customWidth="1"/>
    <col min="5892" max="5892" width="21" style="122" customWidth="1"/>
    <col min="5893" max="5893" width="45.5703125" style="122" customWidth="1"/>
    <col min="5894" max="5895" width="20.85546875" style="122" customWidth="1"/>
    <col min="5896" max="5896" width="17.5703125" style="122" customWidth="1"/>
    <col min="5897" max="6144" width="9.140625" style="122"/>
    <col min="6145" max="6145" width="7.7109375" style="122" customWidth="1"/>
    <col min="6146" max="6146" width="70" style="122" customWidth="1"/>
    <col min="6147" max="6147" width="25.7109375" style="122" customWidth="1"/>
    <col min="6148" max="6148" width="21" style="122" customWidth="1"/>
    <col min="6149" max="6149" width="45.5703125" style="122" customWidth="1"/>
    <col min="6150" max="6151" width="20.85546875" style="122" customWidth="1"/>
    <col min="6152" max="6152" width="17.5703125" style="122" customWidth="1"/>
    <col min="6153" max="6400" width="9.140625" style="122"/>
    <col min="6401" max="6401" width="7.7109375" style="122" customWidth="1"/>
    <col min="6402" max="6402" width="70" style="122" customWidth="1"/>
    <col min="6403" max="6403" width="25.7109375" style="122" customWidth="1"/>
    <col min="6404" max="6404" width="21" style="122" customWidth="1"/>
    <col min="6405" max="6405" width="45.5703125" style="122" customWidth="1"/>
    <col min="6406" max="6407" width="20.85546875" style="122" customWidth="1"/>
    <col min="6408" max="6408" width="17.5703125" style="122" customWidth="1"/>
    <col min="6409" max="6656" width="9.140625" style="122"/>
    <col min="6657" max="6657" width="7.7109375" style="122" customWidth="1"/>
    <col min="6658" max="6658" width="70" style="122" customWidth="1"/>
    <col min="6659" max="6659" width="25.7109375" style="122" customWidth="1"/>
    <col min="6660" max="6660" width="21" style="122" customWidth="1"/>
    <col min="6661" max="6661" width="45.5703125" style="122" customWidth="1"/>
    <col min="6662" max="6663" width="20.85546875" style="122" customWidth="1"/>
    <col min="6664" max="6664" width="17.5703125" style="122" customWidth="1"/>
    <col min="6665" max="6912" width="9.140625" style="122"/>
    <col min="6913" max="6913" width="7.7109375" style="122" customWidth="1"/>
    <col min="6914" max="6914" width="70" style="122" customWidth="1"/>
    <col min="6915" max="6915" width="25.7109375" style="122" customWidth="1"/>
    <col min="6916" max="6916" width="21" style="122" customWidth="1"/>
    <col min="6917" max="6917" width="45.5703125" style="122" customWidth="1"/>
    <col min="6918" max="6919" width="20.85546875" style="122" customWidth="1"/>
    <col min="6920" max="6920" width="17.5703125" style="122" customWidth="1"/>
    <col min="6921" max="7168" width="9.140625" style="122"/>
    <col min="7169" max="7169" width="7.7109375" style="122" customWidth="1"/>
    <col min="7170" max="7170" width="70" style="122" customWidth="1"/>
    <col min="7171" max="7171" width="25.7109375" style="122" customWidth="1"/>
    <col min="7172" max="7172" width="21" style="122" customWidth="1"/>
    <col min="7173" max="7173" width="45.5703125" style="122" customWidth="1"/>
    <col min="7174" max="7175" width="20.85546875" style="122" customWidth="1"/>
    <col min="7176" max="7176" width="17.5703125" style="122" customWidth="1"/>
    <col min="7177" max="7424" width="9.140625" style="122"/>
    <col min="7425" max="7425" width="7.7109375" style="122" customWidth="1"/>
    <col min="7426" max="7426" width="70" style="122" customWidth="1"/>
    <col min="7427" max="7427" width="25.7109375" style="122" customWidth="1"/>
    <col min="7428" max="7428" width="21" style="122" customWidth="1"/>
    <col min="7429" max="7429" width="45.5703125" style="122" customWidth="1"/>
    <col min="7430" max="7431" width="20.85546875" style="122" customWidth="1"/>
    <col min="7432" max="7432" width="17.5703125" style="122" customWidth="1"/>
    <col min="7433" max="7680" width="9.140625" style="122"/>
    <col min="7681" max="7681" width="7.7109375" style="122" customWidth="1"/>
    <col min="7682" max="7682" width="70" style="122" customWidth="1"/>
    <col min="7683" max="7683" width="25.7109375" style="122" customWidth="1"/>
    <col min="7684" max="7684" width="21" style="122" customWidth="1"/>
    <col min="7685" max="7685" width="45.5703125" style="122" customWidth="1"/>
    <col min="7686" max="7687" width="20.85546875" style="122" customWidth="1"/>
    <col min="7688" max="7688" width="17.5703125" style="122" customWidth="1"/>
    <col min="7689" max="7936" width="9.140625" style="122"/>
    <col min="7937" max="7937" width="7.7109375" style="122" customWidth="1"/>
    <col min="7938" max="7938" width="70" style="122" customWidth="1"/>
    <col min="7939" max="7939" width="25.7109375" style="122" customWidth="1"/>
    <col min="7940" max="7940" width="21" style="122" customWidth="1"/>
    <col min="7941" max="7941" width="45.5703125" style="122" customWidth="1"/>
    <col min="7942" max="7943" width="20.85546875" style="122" customWidth="1"/>
    <col min="7944" max="7944" width="17.5703125" style="122" customWidth="1"/>
    <col min="7945" max="8192" width="9.140625" style="122"/>
    <col min="8193" max="8193" width="7.7109375" style="122" customWidth="1"/>
    <col min="8194" max="8194" width="70" style="122" customWidth="1"/>
    <col min="8195" max="8195" width="25.7109375" style="122" customWidth="1"/>
    <col min="8196" max="8196" width="21" style="122" customWidth="1"/>
    <col min="8197" max="8197" width="45.5703125" style="122" customWidth="1"/>
    <col min="8198" max="8199" width="20.85546875" style="122" customWidth="1"/>
    <col min="8200" max="8200" width="17.5703125" style="122" customWidth="1"/>
    <col min="8201" max="8448" width="9.140625" style="122"/>
    <col min="8449" max="8449" width="7.7109375" style="122" customWidth="1"/>
    <col min="8450" max="8450" width="70" style="122" customWidth="1"/>
    <col min="8451" max="8451" width="25.7109375" style="122" customWidth="1"/>
    <col min="8452" max="8452" width="21" style="122" customWidth="1"/>
    <col min="8453" max="8453" width="45.5703125" style="122" customWidth="1"/>
    <col min="8454" max="8455" width="20.85546875" style="122" customWidth="1"/>
    <col min="8456" max="8456" width="17.5703125" style="122" customWidth="1"/>
    <col min="8457" max="8704" width="9.140625" style="122"/>
    <col min="8705" max="8705" width="7.7109375" style="122" customWidth="1"/>
    <col min="8706" max="8706" width="70" style="122" customWidth="1"/>
    <col min="8707" max="8707" width="25.7109375" style="122" customWidth="1"/>
    <col min="8708" max="8708" width="21" style="122" customWidth="1"/>
    <col min="8709" max="8709" width="45.5703125" style="122" customWidth="1"/>
    <col min="8710" max="8711" width="20.85546875" style="122" customWidth="1"/>
    <col min="8712" max="8712" width="17.5703125" style="122" customWidth="1"/>
    <col min="8713" max="8960" width="9.140625" style="122"/>
    <col min="8961" max="8961" width="7.7109375" style="122" customWidth="1"/>
    <col min="8962" max="8962" width="70" style="122" customWidth="1"/>
    <col min="8963" max="8963" width="25.7109375" style="122" customWidth="1"/>
    <col min="8964" max="8964" width="21" style="122" customWidth="1"/>
    <col min="8965" max="8965" width="45.5703125" style="122" customWidth="1"/>
    <col min="8966" max="8967" width="20.85546875" style="122" customWidth="1"/>
    <col min="8968" max="8968" width="17.5703125" style="122" customWidth="1"/>
    <col min="8969" max="9216" width="9.140625" style="122"/>
    <col min="9217" max="9217" width="7.7109375" style="122" customWidth="1"/>
    <col min="9218" max="9218" width="70" style="122" customWidth="1"/>
    <col min="9219" max="9219" width="25.7109375" style="122" customWidth="1"/>
    <col min="9220" max="9220" width="21" style="122" customWidth="1"/>
    <col min="9221" max="9221" width="45.5703125" style="122" customWidth="1"/>
    <col min="9222" max="9223" width="20.85546875" style="122" customWidth="1"/>
    <col min="9224" max="9224" width="17.5703125" style="122" customWidth="1"/>
    <col min="9225" max="9472" width="9.140625" style="122"/>
    <col min="9473" max="9473" width="7.7109375" style="122" customWidth="1"/>
    <col min="9474" max="9474" width="70" style="122" customWidth="1"/>
    <col min="9475" max="9475" width="25.7109375" style="122" customWidth="1"/>
    <col min="9476" max="9476" width="21" style="122" customWidth="1"/>
    <col min="9477" max="9477" width="45.5703125" style="122" customWidth="1"/>
    <col min="9478" max="9479" width="20.85546875" style="122" customWidth="1"/>
    <col min="9480" max="9480" width="17.5703125" style="122" customWidth="1"/>
    <col min="9481" max="9728" width="9.140625" style="122"/>
    <col min="9729" max="9729" width="7.7109375" style="122" customWidth="1"/>
    <col min="9730" max="9730" width="70" style="122" customWidth="1"/>
    <col min="9731" max="9731" width="25.7109375" style="122" customWidth="1"/>
    <col min="9732" max="9732" width="21" style="122" customWidth="1"/>
    <col min="9733" max="9733" width="45.5703125" style="122" customWidth="1"/>
    <col min="9734" max="9735" width="20.85546875" style="122" customWidth="1"/>
    <col min="9736" max="9736" width="17.5703125" style="122" customWidth="1"/>
    <col min="9737" max="9984" width="9.140625" style="122"/>
    <col min="9985" max="9985" width="7.7109375" style="122" customWidth="1"/>
    <col min="9986" max="9986" width="70" style="122" customWidth="1"/>
    <col min="9987" max="9987" width="25.7109375" style="122" customWidth="1"/>
    <col min="9988" max="9988" width="21" style="122" customWidth="1"/>
    <col min="9989" max="9989" width="45.5703125" style="122" customWidth="1"/>
    <col min="9990" max="9991" width="20.85546875" style="122" customWidth="1"/>
    <col min="9992" max="9992" width="17.5703125" style="122" customWidth="1"/>
    <col min="9993" max="10240" width="9.140625" style="122"/>
    <col min="10241" max="10241" width="7.7109375" style="122" customWidth="1"/>
    <col min="10242" max="10242" width="70" style="122" customWidth="1"/>
    <col min="10243" max="10243" width="25.7109375" style="122" customWidth="1"/>
    <col min="10244" max="10244" width="21" style="122" customWidth="1"/>
    <col min="10245" max="10245" width="45.5703125" style="122" customWidth="1"/>
    <col min="10246" max="10247" width="20.85546875" style="122" customWidth="1"/>
    <col min="10248" max="10248" width="17.5703125" style="122" customWidth="1"/>
    <col min="10249" max="10496" width="9.140625" style="122"/>
    <col min="10497" max="10497" width="7.7109375" style="122" customWidth="1"/>
    <col min="10498" max="10498" width="70" style="122" customWidth="1"/>
    <col min="10499" max="10499" width="25.7109375" style="122" customWidth="1"/>
    <col min="10500" max="10500" width="21" style="122" customWidth="1"/>
    <col min="10501" max="10501" width="45.5703125" style="122" customWidth="1"/>
    <col min="10502" max="10503" width="20.85546875" style="122" customWidth="1"/>
    <col min="10504" max="10504" width="17.5703125" style="122" customWidth="1"/>
    <col min="10505" max="10752" width="9.140625" style="122"/>
    <col min="10753" max="10753" width="7.7109375" style="122" customWidth="1"/>
    <col min="10754" max="10754" width="70" style="122" customWidth="1"/>
    <col min="10755" max="10755" width="25.7109375" style="122" customWidth="1"/>
    <col min="10756" max="10756" width="21" style="122" customWidth="1"/>
    <col min="10757" max="10757" width="45.5703125" style="122" customWidth="1"/>
    <col min="10758" max="10759" width="20.85546875" style="122" customWidth="1"/>
    <col min="10760" max="10760" width="17.5703125" style="122" customWidth="1"/>
    <col min="10761" max="11008" width="9.140625" style="122"/>
    <col min="11009" max="11009" width="7.7109375" style="122" customWidth="1"/>
    <col min="11010" max="11010" width="70" style="122" customWidth="1"/>
    <col min="11011" max="11011" width="25.7109375" style="122" customWidth="1"/>
    <col min="11012" max="11012" width="21" style="122" customWidth="1"/>
    <col min="11013" max="11013" width="45.5703125" style="122" customWidth="1"/>
    <col min="11014" max="11015" width="20.85546875" style="122" customWidth="1"/>
    <col min="11016" max="11016" width="17.5703125" style="122" customWidth="1"/>
    <col min="11017" max="11264" width="9.140625" style="122"/>
    <col min="11265" max="11265" width="7.7109375" style="122" customWidth="1"/>
    <col min="11266" max="11266" width="70" style="122" customWidth="1"/>
    <col min="11267" max="11267" width="25.7109375" style="122" customWidth="1"/>
    <col min="11268" max="11268" width="21" style="122" customWidth="1"/>
    <col min="11269" max="11269" width="45.5703125" style="122" customWidth="1"/>
    <col min="11270" max="11271" width="20.85546875" style="122" customWidth="1"/>
    <col min="11272" max="11272" width="17.5703125" style="122" customWidth="1"/>
    <col min="11273" max="11520" width="9.140625" style="122"/>
    <col min="11521" max="11521" width="7.7109375" style="122" customWidth="1"/>
    <col min="11522" max="11522" width="70" style="122" customWidth="1"/>
    <col min="11523" max="11523" width="25.7109375" style="122" customWidth="1"/>
    <col min="11524" max="11524" width="21" style="122" customWidth="1"/>
    <col min="11525" max="11525" width="45.5703125" style="122" customWidth="1"/>
    <col min="11526" max="11527" width="20.85546875" style="122" customWidth="1"/>
    <col min="11528" max="11528" width="17.5703125" style="122" customWidth="1"/>
    <col min="11529" max="11776" width="9.140625" style="122"/>
    <col min="11777" max="11777" width="7.7109375" style="122" customWidth="1"/>
    <col min="11778" max="11778" width="70" style="122" customWidth="1"/>
    <col min="11779" max="11779" width="25.7109375" style="122" customWidth="1"/>
    <col min="11780" max="11780" width="21" style="122" customWidth="1"/>
    <col min="11781" max="11781" width="45.5703125" style="122" customWidth="1"/>
    <col min="11782" max="11783" width="20.85546875" style="122" customWidth="1"/>
    <col min="11784" max="11784" width="17.5703125" style="122" customWidth="1"/>
    <col min="11785" max="12032" width="9.140625" style="122"/>
    <col min="12033" max="12033" width="7.7109375" style="122" customWidth="1"/>
    <col min="12034" max="12034" width="70" style="122" customWidth="1"/>
    <col min="12035" max="12035" width="25.7109375" style="122" customWidth="1"/>
    <col min="12036" max="12036" width="21" style="122" customWidth="1"/>
    <col min="12037" max="12037" width="45.5703125" style="122" customWidth="1"/>
    <col min="12038" max="12039" width="20.85546875" style="122" customWidth="1"/>
    <col min="12040" max="12040" width="17.5703125" style="122" customWidth="1"/>
    <col min="12041" max="12288" width="9.140625" style="122"/>
    <col min="12289" max="12289" width="7.7109375" style="122" customWidth="1"/>
    <col min="12290" max="12290" width="70" style="122" customWidth="1"/>
    <col min="12291" max="12291" width="25.7109375" style="122" customWidth="1"/>
    <col min="12292" max="12292" width="21" style="122" customWidth="1"/>
    <col min="12293" max="12293" width="45.5703125" style="122" customWidth="1"/>
    <col min="12294" max="12295" width="20.85546875" style="122" customWidth="1"/>
    <col min="12296" max="12296" width="17.5703125" style="122" customWidth="1"/>
    <col min="12297" max="12544" width="9.140625" style="122"/>
    <col min="12545" max="12545" width="7.7109375" style="122" customWidth="1"/>
    <col min="12546" max="12546" width="70" style="122" customWidth="1"/>
    <col min="12547" max="12547" width="25.7109375" style="122" customWidth="1"/>
    <col min="12548" max="12548" width="21" style="122" customWidth="1"/>
    <col min="12549" max="12549" width="45.5703125" style="122" customWidth="1"/>
    <col min="12550" max="12551" width="20.85546875" style="122" customWidth="1"/>
    <col min="12552" max="12552" width="17.5703125" style="122" customWidth="1"/>
    <col min="12553" max="12800" width="9.140625" style="122"/>
    <col min="12801" max="12801" width="7.7109375" style="122" customWidth="1"/>
    <col min="12802" max="12802" width="70" style="122" customWidth="1"/>
    <col min="12803" max="12803" width="25.7109375" style="122" customWidth="1"/>
    <col min="12804" max="12804" width="21" style="122" customWidth="1"/>
    <col min="12805" max="12805" width="45.5703125" style="122" customWidth="1"/>
    <col min="12806" max="12807" width="20.85546875" style="122" customWidth="1"/>
    <col min="12808" max="12808" width="17.5703125" style="122" customWidth="1"/>
    <col min="12809" max="13056" width="9.140625" style="122"/>
    <col min="13057" max="13057" width="7.7109375" style="122" customWidth="1"/>
    <col min="13058" max="13058" width="70" style="122" customWidth="1"/>
    <col min="13059" max="13059" width="25.7109375" style="122" customWidth="1"/>
    <col min="13060" max="13060" width="21" style="122" customWidth="1"/>
    <col min="13061" max="13061" width="45.5703125" style="122" customWidth="1"/>
    <col min="13062" max="13063" width="20.85546875" style="122" customWidth="1"/>
    <col min="13064" max="13064" width="17.5703125" style="122" customWidth="1"/>
    <col min="13065" max="13312" width="9.140625" style="122"/>
    <col min="13313" max="13313" width="7.7109375" style="122" customWidth="1"/>
    <col min="13314" max="13314" width="70" style="122" customWidth="1"/>
    <col min="13315" max="13315" width="25.7109375" style="122" customWidth="1"/>
    <col min="13316" max="13316" width="21" style="122" customWidth="1"/>
    <col min="13317" max="13317" width="45.5703125" style="122" customWidth="1"/>
    <col min="13318" max="13319" width="20.85546875" style="122" customWidth="1"/>
    <col min="13320" max="13320" width="17.5703125" style="122" customWidth="1"/>
    <col min="13321" max="13568" width="9.140625" style="122"/>
    <col min="13569" max="13569" width="7.7109375" style="122" customWidth="1"/>
    <col min="13570" max="13570" width="70" style="122" customWidth="1"/>
    <col min="13571" max="13571" width="25.7109375" style="122" customWidth="1"/>
    <col min="13572" max="13572" width="21" style="122" customWidth="1"/>
    <col min="13573" max="13573" width="45.5703125" style="122" customWidth="1"/>
    <col min="13574" max="13575" width="20.85546875" style="122" customWidth="1"/>
    <col min="13576" max="13576" width="17.5703125" style="122" customWidth="1"/>
    <col min="13577" max="13824" width="9.140625" style="122"/>
    <col min="13825" max="13825" width="7.7109375" style="122" customWidth="1"/>
    <col min="13826" max="13826" width="70" style="122" customWidth="1"/>
    <col min="13827" max="13827" width="25.7109375" style="122" customWidth="1"/>
    <col min="13828" max="13828" width="21" style="122" customWidth="1"/>
    <col min="13829" max="13829" width="45.5703125" style="122" customWidth="1"/>
    <col min="13830" max="13831" width="20.85546875" style="122" customWidth="1"/>
    <col min="13832" max="13832" width="17.5703125" style="122" customWidth="1"/>
    <col min="13833" max="14080" width="9.140625" style="122"/>
    <col min="14081" max="14081" width="7.7109375" style="122" customWidth="1"/>
    <col min="14082" max="14082" width="70" style="122" customWidth="1"/>
    <col min="14083" max="14083" width="25.7109375" style="122" customWidth="1"/>
    <col min="14084" max="14084" width="21" style="122" customWidth="1"/>
    <col min="14085" max="14085" width="45.5703125" style="122" customWidth="1"/>
    <col min="14086" max="14087" width="20.85546875" style="122" customWidth="1"/>
    <col min="14088" max="14088" width="17.5703125" style="122" customWidth="1"/>
    <col min="14089" max="14336" width="9.140625" style="122"/>
    <col min="14337" max="14337" width="7.7109375" style="122" customWidth="1"/>
    <col min="14338" max="14338" width="70" style="122" customWidth="1"/>
    <col min="14339" max="14339" width="25.7109375" style="122" customWidth="1"/>
    <col min="14340" max="14340" width="21" style="122" customWidth="1"/>
    <col min="14341" max="14341" width="45.5703125" style="122" customWidth="1"/>
    <col min="14342" max="14343" width="20.85546875" style="122" customWidth="1"/>
    <col min="14344" max="14344" width="17.5703125" style="122" customWidth="1"/>
    <col min="14345" max="14592" width="9.140625" style="122"/>
    <col min="14593" max="14593" width="7.7109375" style="122" customWidth="1"/>
    <col min="14594" max="14594" width="70" style="122" customWidth="1"/>
    <col min="14595" max="14595" width="25.7109375" style="122" customWidth="1"/>
    <col min="14596" max="14596" width="21" style="122" customWidth="1"/>
    <col min="14597" max="14597" width="45.5703125" style="122" customWidth="1"/>
    <col min="14598" max="14599" width="20.85546875" style="122" customWidth="1"/>
    <col min="14600" max="14600" width="17.5703125" style="122" customWidth="1"/>
    <col min="14601" max="14848" width="9.140625" style="122"/>
    <col min="14849" max="14849" width="7.7109375" style="122" customWidth="1"/>
    <col min="14850" max="14850" width="70" style="122" customWidth="1"/>
    <col min="14851" max="14851" width="25.7109375" style="122" customWidth="1"/>
    <col min="14852" max="14852" width="21" style="122" customWidth="1"/>
    <col min="14853" max="14853" width="45.5703125" style="122" customWidth="1"/>
    <col min="14854" max="14855" width="20.85546875" style="122" customWidth="1"/>
    <col min="14856" max="14856" width="17.5703125" style="122" customWidth="1"/>
    <col min="14857" max="15104" width="9.140625" style="122"/>
    <col min="15105" max="15105" width="7.7109375" style="122" customWidth="1"/>
    <col min="15106" max="15106" width="70" style="122" customWidth="1"/>
    <col min="15107" max="15107" width="25.7109375" style="122" customWidth="1"/>
    <col min="15108" max="15108" width="21" style="122" customWidth="1"/>
    <col min="15109" max="15109" width="45.5703125" style="122" customWidth="1"/>
    <col min="15110" max="15111" width="20.85546875" style="122" customWidth="1"/>
    <col min="15112" max="15112" width="17.5703125" style="122" customWidth="1"/>
    <col min="15113" max="15360" width="9.140625" style="122"/>
    <col min="15361" max="15361" width="7.7109375" style="122" customWidth="1"/>
    <col min="15362" max="15362" width="70" style="122" customWidth="1"/>
    <col min="15363" max="15363" width="25.7109375" style="122" customWidth="1"/>
    <col min="15364" max="15364" width="21" style="122" customWidth="1"/>
    <col min="15365" max="15365" width="45.5703125" style="122" customWidth="1"/>
    <col min="15366" max="15367" width="20.85546875" style="122" customWidth="1"/>
    <col min="15368" max="15368" width="17.5703125" style="122" customWidth="1"/>
    <col min="15369" max="15616" width="9.140625" style="122"/>
    <col min="15617" max="15617" width="7.7109375" style="122" customWidth="1"/>
    <col min="15618" max="15618" width="70" style="122" customWidth="1"/>
    <col min="15619" max="15619" width="25.7109375" style="122" customWidth="1"/>
    <col min="15620" max="15620" width="21" style="122" customWidth="1"/>
    <col min="15621" max="15621" width="45.5703125" style="122" customWidth="1"/>
    <col min="15622" max="15623" width="20.85546875" style="122" customWidth="1"/>
    <col min="15624" max="15624" width="17.5703125" style="122" customWidth="1"/>
    <col min="15625" max="15872" width="9.140625" style="122"/>
    <col min="15873" max="15873" width="7.7109375" style="122" customWidth="1"/>
    <col min="15874" max="15874" width="70" style="122" customWidth="1"/>
    <col min="15875" max="15875" width="25.7109375" style="122" customWidth="1"/>
    <col min="15876" max="15876" width="21" style="122" customWidth="1"/>
    <col min="15877" max="15877" width="45.5703125" style="122" customWidth="1"/>
    <col min="15878" max="15879" width="20.85546875" style="122" customWidth="1"/>
    <col min="15880" max="15880" width="17.5703125" style="122" customWidth="1"/>
    <col min="15881" max="16128" width="9.140625" style="122"/>
    <col min="16129" max="16129" width="7.7109375" style="122" customWidth="1"/>
    <col min="16130" max="16130" width="70" style="122" customWidth="1"/>
    <col min="16131" max="16131" width="25.7109375" style="122" customWidth="1"/>
    <col min="16132" max="16132" width="21" style="122" customWidth="1"/>
    <col min="16133" max="16133" width="45.5703125" style="122" customWidth="1"/>
    <col min="16134" max="16135" width="20.85546875" style="122" customWidth="1"/>
    <col min="16136" max="16136" width="17.5703125" style="122" customWidth="1"/>
    <col min="16137" max="16384" width="9.140625" style="122"/>
  </cols>
  <sheetData>
    <row r="1" spans="1:11" x14ac:dyDescent="0.3">
      <c r="E1" s="232" t="s">
        <v>450</v>
      </c>
    </row>
    <row r="3" spans="1:11" ht="19.5" customHeight="1" x14ac:dyDescent="0.3">
      <c r="A3" s="1269" t="s">
        <v>497</v>
      </c>
      <c r="B3" s="1286"/>
      <c r="C3" s="1286"/>
      <c r="D3" s="1286"/>
      <c r="E3" s="1286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412"/>
      <c r="J5" s="41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413"/>
      <c r="J6" s="413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413"/>
      <c r="J7" s="413"/>
      <c r="K7" s="84"/>
    </row>
    <row r="9" spans="1:11" ht="18.75" customHeight="1" x14ac:dyDescent="0.3">
      <c r="A9" s="1276" t="s">
        <v>282</v>
      </c>
      <c r="B9" s="1276" t="s">
        <v>297</v>
      </c>
      <c r="C9" s="1276" t="s">
        <v>397</v>
      </c>
      <c r="D9" s="1276" t="s">
        <v>392</v>
      </c>
      <c r="E9" s="1276" t="s">
        <v>398</v>
      </c>
    </row>
    <row r="10" spans="1:11" x14ac:dyDescent="0.3">
      <c r="A10" s="1284"/>
      <c r="B10" s="1284"/>
      <c r="C10" s="1284"/>
      <c r="D10" s="1284"/>
      <c r="E10" s="1284"/>
    </row>
    <row r="11" spans="1:11" ht="18.75" customHeight="1" x14ac:dyDescent="0.3">
      <c r="A11" s="1277"/>
      <c r="B11" s="1277"/>
      <c r="C11" s="1277"/>
      <c r="D11" s="1277"/>
      <c r="E11" s="1277"/>
    </row>
    <row r="12" spans="1:11" x14ac:dyDescent="0.3">
      <c r="A12" s="548">
        <v>1</v>
      </c>
      <c r="B12" s="483">
        <v>2</v>
      </c>
      <c r="C12" s="483">
        <v>3</v>
      </c>
      <c r="D12" s="483">
        <v>4</v>
      </c>
      <c r="E12" s="515" t="s">
        <v>394</v>
      </c>
      <c r="F12" s="205" t="s">
        <v>302</v>
      </c>
      <c r="G12" s="205" t="s">
        <v>303</v>
      </c>
    </row>
    <row r="13" spans="1:11" s="123" customFormat="1" ht="37.5" customHeight="1" x14ac:dyDescent="0.3">
      <c r="A13" s="535"/>
      <c r="B13" s="549" t="s">
        <v>399</v>
      </c>
      <c r="C13" s="535" t="s">
        <v>305</v>
      </c>
      <c r="D13" s="535" t="s">
        <v>305</v>
      </c>
      <c r="E13" s="550">
        <f>1841171+19-27666</f>
        <v>1813524</v>
      </c>
      <c r="F13" s="205"/>
      <c r="G13" s="205">
        <f>E13-F13</f>
        <v>1813524</v>
      </c>
      <c r="H13" s="206"/>
      <c r="I13" s="202"/>
      <c r="J13" s="202"/>
    </row>
    <row r="14" spans="1:11" x14ac:dyDescent="0.3">
      <c r="A14" s="156"/>
      <c r="B14" s="148" t="s">
        <v>400</v>
      </c>
      <c r="C14" s="147"/>
      <c r="D14" s="147"/>
      <c r="E14" s="209"/>
    </row>
    <row r="15" spans="1:11" x14ac:dyDescent="0.3">
      <c r="A15" s="156"/>
      <c r="B15" s="148" t="s">
        <v>401</v>
      </c>
      <c r="C15" s="147">
        <f>E15/D15</f>
        <v>82432909.090909094</v>
      </c>
      <c r="D15" s="210">
        <v>2.1999999999999999E-2</v>
      </c>
      <c r="E15" s="1023">
        <f>E13</f>
        <v>1813524</v>
      </c>
      <c r="F15" s="205"/>
      <c r="G15" s="205"/>
    </row>
    <row r="16" spans="1:11" hidden="1" x14ac:dyDescent="0.3">
      <c r="A16" s="156"/>
      <c r="B16" s="148" t="s">
        <v>171</v>
      </c>
      <c r="C16" s="147"/>
      <c r="D16" s="210"/>
      <c r="E16" s="209"/>
    </row>
    <row r="17" spans="1:10" hidden="1" x14ac:dyDescent="0.3">
      <c r="A17" s="156"/>
      <c r="B17" s="148" t="s">
        <v>402</v>
      </c>
      <c r="C17" s="147"/>
      <c r="D17" s="210"/>
      <c r="E17" s="209"/>
    </row>
    <row r="18" spans="1:10" hidden="1" x14ac:dyDescent="0.3">
      <c r="A18" s="156"/>
      <c r="B18" s="148" t="s">
        <v>403</v>
      </c>
      <c r="C18" s="147"/>
      <c r="D18" s="210"/>
      <c r="E18" s="344"/>
      <c r="F18" s="205"/>
      <c r="G18" s="205"/>
      <c r="I18" s="202" t="s">
        <v>699</v>
      </c>
    </row>
    <row r="19" spans="1:10" hidden="1" x14ac:dyDescent="0.3">
      <c r="A19" s="156"/>
      <c r="B19" s="148" t="s">
        <v>171</v>
      </c>
      <c r="C19" s="147"/>
      <c r="D19" s="210"/>
      <c r="E19" s="209"/>
    </row>
    <row r="20" spans="1:10" hidden="1" x14ac:dyDescent="0.3">
      <c r="A20" s="156"/>
      <c r="B20" s="148" t="s">
        <v>402</v>
      </c>
      <c r="C20" s="147"/>
      <c r="D20" s="210"/>
      <c r="E20" s="209"/>
    </row>
    <row r="21" spans="1:10" hidden="1" x14ac:dyDescent="0.3">
      <c r="A21" s="156"/>
      <c r="B21" s="126"/>
      <c r="C21" s="147"/>
      <c r="D21" s="147"/>
      <c r="E21" s="209"/>
    </row>
    <row r="22" spans="1:10" x14ac:dyDescent="0.3">
      <c r="A22" s="156"/>
      <c r="B22" s="126"/>
      <c r="C22" s="147"/>
      <c r="D22" s="147"/>
      <c r="E22" s="209"/>
    </row>
    <row r="24" spans="1:10" s="178" customFormat="1" x14ac:dyDescent="0.25">
      <c r="A24" s="1083" t="s">
        <v>762</v>
      </c>
      <c r="B24" s="42"/>
      <c r="C24" s="241"/>
      <c r="E24" s="1084" t="s">
        <v>1131</v>
      </c>
      <c r="F24" s="122"/>
      <c r="G24" s="42"/>
    </row>
    <row r="25" spans="1:10" s="178" customFormat="1" ht="15.75" x14ac:dyDescent="0.25">
      <c r="A25" s="122"/>
      <c r="B25" s="297"/>
      <c r="C25" s="298" t="s">
        <v>131</v>
      </c>
      <c r="E25" s="298" t="s">
        <v>132</v>
      </c>
      <c r="F25" s="122"/>
      <c r="G25" s="297"/>
    </row>
    <row r="26" spans="1:10" s="178" customFormat="1" ht="15.75" x14ac:dyDescent="0.25">
      <c r="A26" s="297"/>
      <c r="B26" s="41"/>
      <c r="C26" s="41"/>
      <c r="E26" s="41"/>
      <c r="F26" s="122"/>
      <c r="G26" s="41"/>
    </row>
    <row r="27" spans="1:10" s="178" customFormat="1" x14ac:dyDescent="0.25">
      <c r="A27" s="48" t="s">
        <v>133</v>
      </c>
      <c r="B27" s="42"/>
      <c r="C27" s="241"/>
      <c r="E27" s="869" t="s">
        <v>1104</v>
      </c>
      <c r="F27" s="122"/>
      <c r="G27" s="42"/>
    </row>
    <row r="28" spans="1:10" s="178" customFormat="1" ht="15.75" x14ac:dyDescent="0.25">
      <c r="A28" s="122"/>
      <c r="B28" s="297"/>
      <c r="C28" s="298" t="s">
        <v>131</v>
      </c>
      <c r="E28" s="298" t="s">
        <v>132</v>
      </c>
      <c r="F28" s="122"/>
      <c r="G28" s="297"/>
    </row>
    <row r="29" spans="1:10" s="119" customFormat="1" x14ac:dyDescent="0.3">
      <c r="F29" s="201"/>
      <c r="G29" s="201"/>
      <c r="H29" s="206"/>
      <c r="I29" s="202"/>
      <c r="J29" s="202"/>
    </row>
    <row r="30" spans="1:10" s="119" customFormat="1" x14ac:dyDescent="0.3">
      <c r="F30" s="201"/>
      <c r="G30" s="201"/>
      <c r="H30" s="206"/>
      <c r="I30" s="202"/>
      <c r="J30" s="202"/>
    </row>
    <row r="31" spans="1:10" s="119" customFormat="1" x14ac:dyDescent="0.3">
      <c r="F31" s="201"/>
      <c r="G31" s="201"/>
      <c r="H31" s="206"/>
      <c r="I31" s="202"/>
      <c r="J31" s="202"/>
    </row>
    <row r="32" spans="1:10" s="119" customFormat="1" x14ac:dyDescent="0.3">
      <c r="F32" s="201"/>
      <c r="G32" s="201"/>
      <c r="H32" s="206"/>
      <c r="I32" s="202"/>
      <c r="J32" s="202"/>
    </row>
    <row r="33" spans="6:10" s="119" customFormat="1" x14ac:dyDescent="0.3">
      <c r="F33" s="201"/>
      <c r="G33" s="201"/>
      <c r="H33" s="206"/>
      <c r="I33" s="202"/>
      <c r="J33" s="202"/>
    </row>
    <row r="34" spans="6:10" s="119" customFormat="1" x14ac:dyDescent="0.3">
      <c r="F34" s="201"/>
      <c r="G34" s="201"/>
      <c r="H34" s="206"/>
      <c r="I34" s="202"/>
      <c r="J34" s="202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7"/>
  <sheetViews>
    <sheetView view="pageBreakPreview" zoomScale="70" zoomScaleSheetLayoutView="70" workbookViewId="0">
      <selection activeCell="R39" sqref="R39"/>
    </sheetView>
  </sheetViews>
  <sheetFormatPr defaultRowHeight="18.75" x14ac:dyDescent="0.3"/>
  <cols>
    <col min="1" max="1" width="7.7109375" style="122" customWidth="1"/>
    <col min="2" max="2" width="70" style="122" customWidth="1"/>
    <col min="3" max="3" width="25.7109375" style="122" customWidth="1"/>
    <col min="4" max="4" width="21" style="122" customWidth="1"/>
    <col min="5" max="5" width="45.5703125" style="122" customWidth="1"/>
    <col min="6" max="7" width="20.85546875" style="201" customWidth="1"/>
    <col min="8" max="8" width="17.5703125" style="206" customWidth="1"/>
    <col min="9" max="256" width="9.140625" style="122"/>
    <col min="257" max="257" width="7.7109375" style="122" customWidth="1"/>
    <col min="258" max="258" width="70" style="122" customWidth="1"/>
    <col min="259" max="259" width="25.7109375" style="122" customWidth="1"/>
    <col min="260" max="260" width="21" style="122" customWidth="1"/>
    <col min="261" max="261" width="45.5703125" style="122" customWidth="1"/>
    <col min="262" max="263" width="20.85546875" style="122" customWidth="1"/>
    <col min="264" max="264" width="17.5703125" style="122" customWidth="1"/>
    <col min="265" max="512" width="9.140625" style="122"/>
    <col min="513" max="513" width="7.7109375" style="122" customWidth="1"/>
    <col min="514" max="514" width="70" style="122" customWidth="1"/>
    <col min="515" max="515" width="25.7109375" style="122" customWidth="1"/>
    <col min="516" max="516" width="21" style="122" customWidth="1"/>
    <col min="517" max="517" width="45.5703125" style="122" customWidth="1"/>
    <col min="518" max="519" width="20.85546875" style="122" customWidth="1"/>
    <col min="520" max="520" width="17.5703125" style="122" customWidth="1"/>
    <col min="521" max="768" width="9.140625" style="122"/>
    <col min="769" max="769" width="7.7109375" style="122" customWidth="1"/>
    <col min="770" max="770" width="70" style="122" customWidth="1"/>
    <col min="771" max="771" width="25.7109375" style="122" customWidth="1"/>
    <col min="772" max="772" width="21" style="122" customWidth="1"/>
    <col min="773" max="773" width="45.5703125" style="122" customWidth="1"/>
    <col min="774" max="775" width="20.85546875" style="122" customWidth="1"/>
    <col min="776" max="776" width="17.5703125" style="122" customWidth="1"/>
    <col min="777" max="1024" width="9.140625" style="122"/>
    <col min="1025" max="1025" width="7.7109375" style="122" customWidth="1"/>
    <col min="1026" max="1026" width="70" style="122" customWidth="1"/>
    <col min="1027" max="1027" width="25.7109375" style="122" customWidth="1"/>
    <col min="1028" max="1028" width="21" style="122" customWidth="1"/>
    <col min="1029" max="1029" width="45.5703125" style="122" customWidth="1"/>
    <col min="1030" max="1031" width="20.85546875" style="122" customWidth="1"/>
    <col min="1032" max="1032" width="17.5703125" style="122" customWidth="1"/>
    <col min="1033" max="1280" width="9.140625" style="122"/>
    <col min="1281" max="1281" width="7.7109375" style="122" customWidth="1"/>
    <col min="1282" max="1282" width="70" style="122" customWidth="1"/>
    <col min="1283" max="1283" width="25.7109375" style="122" customWidth="1"/>
    <col min="1284" max="1284" width="21" style="122" customWidth="1"/>
    <col min="1285" max="1285" width="45.5703125" style="122" customWidth="1"/>
    <col min="1286" max="1287" width="20.85546875" style="122" customWidth="1"/>
    <col min="1288" max="1288" width="17.5703125" style="122" customWidth="1"/>
    <col min="1289" max="1536" width="9.140625" style="122"/>
    <col min="1537" max="1537" width="7.7109375" style="122" customWidth="1"/>
    <col min="1538" max="1538" width="70" style="122" customWidth="1"/>
    <col min="1539" max="1539" width="25.7109375" style="122" customWidth="1"/>
    <col min="1540" max="1540" width="21" style="122" customWidth="1"/>
    <col min="1541" max="1541" width="45.5703125" style="122" customWidth="1"/>
    <col min="1542" max="1543" width="20.85546875" style="122" customWidth="1"/>
    <col min="1544" max="1544" width="17.5703125" style="122" customWidth="1"/>
    <col min="1545" max="1792" width="9.140625" style="122"/>
    <col min="1793" max="1793" width="7.7109375" style="122" customWidth="1"/>
    <col min="1794" max="1794" width="70" style="122" customWidth="1"/>
    <col min="1795" max="1795" width="25.7109375" style="122" customWidth="1"/>
    <col min="1796" max="1796" width="21" style="122" customWidth="1"/>
    <col min="1797" max="1797" width="45.5703125" style="122" customWidth="1"/>
    <col min="1798" max="1799" width="20.85546875" style="122" customWidth="1"/>
    <col min="1800" max="1800" width="17.5703125" style="122" customWidth="1"/>
    <col min="1801" max="2048" width="9.140625" style="122"/>
    <col min="2049" max="2049" width="7.7109375" style="122" customWidth="1"/>
    <col min="2050" max="2050" width="70" style="122" customWidth="1"/>
    <col min="2051" max="2051" width="25.7109375" style="122" customWidth="1"/>
    <col min="2052" max="2052" width="21" style="122" customWidth="1"/>
    <col min="2053" max="2053" width="45.5703125" style="122" customWidth="1"/>
    <col min="2054" max="2055" width="20.85546875" style="122" customWidth="1"/>
    <col min="2056" max="2056" width="17.5703125" style="122" customWidth="1"/>
    <col min="2057" max="2304" width="9.140625" style="122"/>
    <col min="2305" max="2305" width="7.7109375" style="122" customWidth="1"/>
    <col min="2306" max="2306" width="70" style="122" customWidth="1"/>
    <col min="2307" max="2307" width="25.7109375" style="122" customWidth="1"/>
    <col min="2308" max="2308" width="21" style="122" customWidth="1"/>
    <col min="2309" max="2309" width="45.5703125" style="122" customWidth="1"/>
    <col min="2310" max="2311" width="20.85546875" style="122" customWidth="1"/>
    <col min="2312" max="2312" width="17.5703125" style="122" customWidth="1"/>
    <col min="2313" max="2560" width="9.140625" style="122"/>
    <col min="2561" max="2561" width="7.7109375" style="122" customWidth="1"/>
    <col min="2562" max="2562" width="70" style="122" customWidth="1"/>
    <col min="2563" max="2563" width="25.7109375" style="122" customWidth="1"/>
    <col min="2564" max="2564" width="21" style="122" customWidth="1"/>
    <col min="2565" max="2565" width="45.5703125" style="122" customWidth="1"/>
    <col min="2566" max="2567" width="20.85546875" style="122" customWidth="1"/>
    <col min="2568" max="2568" width="17.5703125" style="122" customWidth="1"/>
    <col min="2569" max="2816" width="9.140625" style="122"/>
    <col min="2817" max="2817" width="7.7109375" style="122" customWidth="1"/>
    <col min="2818" max="2818" width="70" style="122" customWidth="1"/>
    <col min="2819" max="2819" width="25.7109375" style="122" customWidth="1"/>
    <col min="2820" max="2820" width="21" style="122" customWidth="1"/>
    <col min="2821" max="2821" width="45.5703125" style="122" customWidth="1"/>
    <col min="2822" max="2823" width="20.85546875" style="122" customWidth="1"/>
    <col min="2824" max="2824" width="17.5703125" style="122" customWidth="1"/>
    <col min="2825" max="3072" width="9.140625" style="122"/>
    <col min="3073" max="3073" width="7.7109375" style="122" customWidth="1"/>
    <col min="3074" max="3074" width="70" style="122" customWidth="1"/>
    <col min="3075" max="3075" width="25.7109375" style="122" customWidth="1"/>
    <col min="3076" max="3076" width="21" style="122" customWidth="1"/>
    <col min="3077" max="3077" width="45.5703125" style="122" customWidth="1"/>
    <col min="3078" max="3079" width="20.85546875" style="122" customWidth="1"/>
    <col min="3080" max="3080" width="17.5703125" style="122" customWidth="1"/>
    <col min="3081" max="3328" width="9.140625" style="122"/>
    <col min="3329" max="3329" width="7.7109375" style="122" customWidth="1"/>
    <col min="3330" max="3330" width="70" style="122" customWidth="1"/>
    <col min="3331" max="3331" width="25.7109375" style="122" customWidth="1"/>
    <col min="3332" max="3332" width="21" style="122" customWidth="1"/>
    <col min="3333" max="3333" width="45.5703125" style="122" customWidth="1"/>
    <col min="3334" max="3335" width="20.85546875" style="122" customWidth="1"/>
    <col min="3336" max="3336" width="17.5703125" style="122" customWidth="1"/>
    <col min="3337" max="3584" width="9.140625" style="122"/>
    <col min="3585" max="3585" width="7.7109375" style="122" customWidth="1"/>
    <col min="3586" max="3586" width="70" style="122" customWidth="1"/>
    <col min="3587" max="3587" width="25.7109375" style="122" customWidth="1"/>
    <col min="3588" max="3588" width="21" style="122" customWidth="1"/>
    <col min="3589" max="3589" width="45.5703125" style="122" customWidth="1"/>
    <col min="3590" max="3591" width="20.85546875" style="122" customWidth="1"/>
    <col min="3592" max="3592" width="17.5703125" style="122" customWidth="1"/>
    <col min="3593" max="3840" width="9.140625" style="122"/>
    <col min="3841" max="3841" width="7.7109375" style="122" customWidth="1"/>
    <col min="3842" max="3842" width="70" style="122" customWidth="1"/>
    <col min="3843" max="3843" width="25.7109375" style="122" customWidth="1"/>
    <col min="3844" max="3844" width="21" style="122" customWidth="1"/>
    <col min="3845" max="3845" width="45.5703125" style="122" customWidth="1"/>
    <col min="3846" max="3847" width="20.85546875" style="122" customWidth="1"/>
    <col min="3848" max="3848" width="17.5703125" style="122" customWidth="1"/>
    <col min="3849" max="4096" width="9.140625" style="122"/>
    <col min="4097" max="4097" width="7.7109375" style="122" customWidth="1"/>
    <col min="4098" max="4098" width="70" style="122" customWidth="1"/>
    <col min="4099" max="4099" width="25.7109375" style="122" customWidth="1"/>
    <col min="4100" max="4100" width="21" style="122" customWidth="1"/>
    <col min="4101" max="4101" width="45.5703125" style="122" customWidth="1"/>
    <col min="4102" max="4103" width="20.85546875" style="122" customWidth="1"/>
    <col min="4104" max="4104" width="17.5703125" style="122" customWidth="1"/>
    <col min="4105" max="4352" width="9.140625" style="122"/>
    <col min="4353" max="4353" width="7.7109375" style="122" customWidth="1"/>
    <col min="4354" max="4354" width="70" style="122" customWidth="1"/>
    <col min="4355" max="4355" width="25.7109375" style="122" customWidth="1"/>
    <col min="4356" max="4356" width="21" style="122" customWidth="1"/>
    <col min="4357" max="4357" width="45.5703125" style="122" customWidth="1"/>
    <col min="4358" max="4359" width="20.85546875" style="122" customWidth="1"/>
    <col min="4360" max="4360" width="17.5703125" style="122" customWidth="1"/>
    <col min="4361" max="4608" width="9.140625" style="122"/>
    <col min="4609" max="4609" width="7.7109375" style="122" customWidth="1"/>
    <col min="4610" max="4610" width="70" style="122" customWidth="1"/>
    <col min="4611" max="4611" width="25.7109375" style="122" customWidth="1"/>
    <col min="4612" max="4612" width="21" style="122" customWidth="1"/>
    <col min="4613" max="4613" width="45.5703125" style="122" customWidth="1"/>
    <col min="4614" max="4615" width="20.85546875" style="122" customWidth="1"/>
    <col min="4616" max="4616" width="17.5703125" style="122" customWidth="1"/>
    <col min="4617" max="4864" width="9.140625" style="122"/>
    <col min="4865" max="4865" width="7.7109375" style="122" customWidth="1"/>
    <col min="4866" max="4866" width="70" style="122" customWidth="1"/>
    <col min="4867" max="4867" width="25.7109375" style="122" customWidth="1"/>
    <col min="4868" max="4868" width="21" style="122" customWidth="1"/>
    <col min="4869" max="4869" width="45.5703125" style="122" customWidth="1"/>
    <col min="4870" max="4871" width="20.85546875" style="122" customWidth="1"/>
    <col min="4872" max="4872" width="17.5703125" style="122" customWidth="1"/>
    <col min="4873" max="5120" width="9.140625" style="122"/>
    <col min="5121" max="5121" width="7.7109375" style="122" customWidth="1"/>
    <col min="5122" max="5122" width="70" style="122" customWidth="1"/>
    <col min="5123" max="5123" width="25.7109375" style="122" customWidth="1"/>
    <col min="5124" max="5124" width="21" style="122" customWidth="1"/>
    <col min="5125" max="5125" width="45.5703125" style="122" customWidth="1"/>
    <col min="5126" max="5127" width="20.85546875" style="122" customWidth="1"/>
    <col min="5128" max="5128" width="17.5703125" style="122" customWidth="1"/>
    <col min="5129" max="5376" width="9.140625" style="122"/>
    <col min="5377" max="5377" width="7.7109375" style="122" customWidth="1"/>
    <col min="5378" max="5378" width="70" style="122" customWidth="1"/>
    <col min="5379" max="5379" width="25.7109375" style="122" customWidth="1"/>
    <col min="5380" max="5380" width="21" style="122" customWidth="1"/>
    <col min="5381" max="5381" width="45.5703125" style="122" customWidth="1"/>
    <col min="5382" max="5383" width="20.85546875" style="122" customWidth="1"/>
    <col min="5384" max="5384" width="17.5703125" style="122" customWidth="1"/>
    <col min="5385" max="5632" width="9.140625" style="122"/>
    <col min="5633" max="5633" width="7.7109375" style="122" customWidth="1"/>
    <col min="5634" max="5634" width="70" style="122" customWidth="1"/>
    <col min="5635" max="5635" width="25.7109375" style="122" customWidth="1"/>
    <col min="5636" max="5636" width="21" style="122" customWidth="1"/>
    <col min="5637" max="5637" width="45.5703125" style="122" customWidth="1"/>
    <col min="5638" max="5639" width="20.85546875" style="122" customWidth="1"/>
    <col min="5640" max="5640" width="17.5703125" style="122" customWidth="1"/>
    <col min="5641" max="5888" width="9.140625" style="122"/>
    <col min="5889" max="5889" width="7.7109375" style="122" customWidth="1"/>
    <col min="5890" max="5890" width="70" style="122" customWidth="1"/>
    <col min="5891" max="5891" width="25.7109375" style="122" customWidth="1"/>
    <col min="5892" max="5892" width="21" style="122" customWidth="1"/>
    <col min="5893" max="5893" width="45.5703125" style="122" customWidth="1"/>
    <col min="5894" max="5895" width="20.85546875" style="122" customWidth="1"/>
    <col min="5896" max="5896" width="17.5703125" style="122" customWidth="1"/>
    <col min="5897" max="6144" width="9.140625" style="122"/>
    <col min="6145" max="6145" width="7.7109375" style="122" customWidth="1"/>
    <col min="6146" max="6146" width="70" style="122" customWidth="1"/>
    <col min="6147" max="6147" width="25.7109375" style="122" customWidth="1"/>
    <col min="6148" max="6148" width="21" style="122" customWidth="1"/>
    <col min="6149" max="6149" width="45.5703125" style="122" customWidth="1"/>
    <col min="6150" max="6151" width="20.85546875" style="122" customWidth="1"/>
    <col min="6152" max="6152" width="17.5703125" style="122" customWidth="1"/>
    <col min="6153" max="6400" width="9.140625" style="122"/>
    <col min="6401" max="6401" width="7.7109375" style="122" customWidth="1"/>
    <col min="6402" max="6402" width="70" style="122" customWidth="1"/>
    <col min="6403" max="6403" width="25.7109375" style="122" customWidth="1"/>
    <col min="6404" max="6404" width="21" style="122" customWidth="1"/>
    <col min="6405" max="6405" width="45.5703125" style="122" customWidth="1"/>
    <col min="6406" max="6407" width="20.85546875" style="122" customWidth="1"/>
    <col min="6408" max="6408" width="17.5703125" style="122" customWidth="1"/>
    <col min="6409" max="6656" width="9.140625" style="122"/>
    <col min="6657" max="6657" width="7.7109375" style="122" customWidth="1"/>
    <col min="6658" max="6658" width="70" style="122" customWidth="1"/>
    <col min="6659" max="6659" width="25.7109375" style="122" customWidth="1"/>
    <col min="6660" max="6660" width="21" style="122" customWidth="1"/>
    <col min="6661" max="6661" width="45.5703125" style="122" customWidth="1"/>
    <col min="6662" max="6663" width="20.85546875" style="122" customWidth="1"/>
    <col min="6664" max="6664" width="17.5703125" style="122" customWidth="1"/>
    <col min="6665" max="6912" width="9.140625" style="122"/>
    <col min="6913" max="6913" width="7.7109375" style="122" customWidth="1"/>
    <col min="6914" max="6914" width="70" style="122" customWidth="1"/>
    <col min="6915" max="6915" width="25.7109375" style="122" customWidth="1"/>
    <col min="6916" max="6916" width="21" style="122" customWidth="1"/>
    <col min="6917" max="6917" width="45.5703125" style="122" customWidth="1"/>
    <col min="6918" max="6919" width="20.85546875" style="122" customWidth="1"/>
    <col min="6920" max="6920" width="17.5703125" style="122" customWidth="1"/>
    <col min="6921" max="7168" width="9.140625" style="122"/>
    <col min="7169" max="7169" width="7.7109375" style="122" customWidth="1"/>
    <col min="7170" max="7170" width="70" style="122" customWidth="1"/>
    <col min="7171" max="7171" width="25.7109375" style="122" customWidth="1"/>
    <col min="7172" max="7172" width="21" style="122" customWidth="1"/>
    <col min="7173" max="7173" width="45.5703125" style="122" customWidth="1"/>
    <col min="7174" max="7175" width="20.85546875" style="122" customWidth="1"/>
    <col min="7176" max="7176" width="17.5703125" style="122" customWidth="1"/>
    <col min="7177" max="7424" width="9.140625" style="122"/>
    <col min="7425" max="7425" width="7.7109375" style="122" customWidth="1"/>
    <col min="7426" max="7426" width="70" style="122" customWidth="1"/>
    <col min="7427" max="7427" width="25.7109375" style="122" customWidth="1"/>
    <col min="7428" max="7428" width="21" style="122" customWidth="1"/>
    <col min="7429" max="7429" width="45.5703125" style="122" customWidth="1"/>
    <col min="7430" max="7431" width="20.85546875" style="122" customWidth="1"/>
    <col min="7432" max="7432" width="17.5703125" style="122" customWidth="1"/>
    <col min="7433" max="7680" width="9.140625" style="122"/>
    <col min="7681" max="7681" width="7.7109375" style="122" customWidth="1"/>
    <col min="7682" max="7682" width="70" style="122" customWidth="1"/>
    <col min="7683" max="7683" width="25.7109375" style="122" customWidth="1"/>
    <col min="7684" max="7684" width="21" style="122" customWidth="1"/>
    <col min="7685" max="7685" width="45.5703125" style="122" customWidth="1"/>
    <col min="7686" max="7687" width="20.85546875" style="122" customWidth="1"/>
    <col min="7688" max="7688" width="17.5703125" style="122" customWidth="1"/>
    <col min="7689" max="7936" width="9.140625" style="122"/>
    <col min="7937" max="7937" width="7.7109375" style="122" customWidth="1"/>
    <col min="7938" max="7938" width="70" style="122" customWidth="1"/>
    <col min="7939" max="7939" width="25.7109375" style="122" customWidth="1"/>
    <col min="7940" max="7940" width="21" style="122" customWidth="1"/>
    <col min="7941" max="7941" width="45.5703125" style="122" customWidth="1"/>
    <col min="7942" max="7943" width="20.85546875" style="122" customWidth="1"/>
    <col min="7944" max="7944" width="17.5703125" style="122" customWidth="1"/>
    <col min="7945" max="8192" width="9.140625" style="122"/>
    <col min="8193" max="8193" width="7.7109375" style="122" customWidth="1"/>
    <col min="8194" max="8194" width="70" style="122" customWidth="1"/>
    <col min="8195" max="8195" width="25.7109375" style="122" customWidth="1"/>
    <col min="8196" max="8196" width="21" style="122" customWidth="1"/>
    <col min="8197" max="8197" width="45.5703125" style="122" customWidth="1"/>
    <col min="8198" max="8199" width="20.85546875" style="122" customWidth="1"/>
    <col min="8200" max="8200" width="17.5703125" style="122" customWidth="1"/>
    <col min="8201" max="8448" width="9.140625" style="122"/>
    <col min="8449" max="8449" width="7.7109375" style="122" customWidth="1"/>
    <col min="8450" max="8450" width="70" style="122" customWidth="1"/>
    <col min="8451" max="8451" width="25.7109375" style="122" customWidth="1"/>
    <col min="8452" max="8452" width="21" style="122" customWidth="1"/>
    <col min="8453" max="8453" width="45.5703125" style="122" customWidth="1"/>
    <col min="8454" max="8455" width="20.85546875" style="122" customWidth="1"/>
    <col min="8456" max="8456" width="17.5703125" style="122" customWidth="1"/>
    <col min="8457" max="8704" width="9.140625" style="122"/>
    <col min="8705" max="8705" width="7.7109375" style="122" customWidth="1"/>
    <col min="8706" max="8706" width="70" style="122" customWidth="1"/>
    <col min="8707" max="8707" width="25.7109375" style="122" customWidth="1"/>
    <col min="8708" max="8708" width="21" style="122" customWidth="1"/>
    <col min="8709" max="8709" width="45.5703125" style="122" customWidth="1"/>
    <col min="8710" max="8711" width="20.85546875" style="122" customWidth="1"/>
    <col min="8712" max="8712" width="17.5703125" style="122" customWidth="1"/>
    <col min="8713" max="8960" width="9.140625" style="122"/>
    <col min="8961" max="8961" width="7.7109375" style="122" customWidth="1"/>
    <col min="8962" max="8962" width="70" style="122" customWidth="1"/>
    <col min="8963" max="8963" width="25.7109375" style="122" customWidth="1"/>
    <col min="8964" max="8964" width="21" style="122" customWidth="1"/>
    <col min="8965" max="8965" width="45.5703125" style="122" customWidth="1"/>
    <col min="8966" max="8967" width="20.85546875" style="122" customWidth="1"/>
    <col min="8968" max="8968" width="17.5703125" style="122" customWidth="1"/>
    <col min="8969" max="9216" width="9.140625" style="122"/>
    <col min="9217" max="9217" width="7.7109375" style="122" customWidth="1"/>
    <col min="9218" max="9218" width="70" style="122" customWidth="1"/>
    <col min="9219" max="9219" width="25.7109375" style="122" customWidth="1"/>
    <col min="9220" max="9220" width="21" style="122" customWidth="1"/>
    <col min="9221" max="9221" width="45.5703125" style="122" customWidth="1"/>
    <col min="9222" max="9223" width="20.85546875" style="122" customWidth="1"/>
    <col min="9224" max="9224" width="17.5703125" style="122" customWidth="1"/>
    <col min="9225" max="9472" width="9.140625" style="122"/>
    <col min="9473" max="9473" width="7.7109375" style="122" customWidth="1"/>
    <col min="9474" max="9474" width="70" style="122" customWidth="1"/>
    <col min="9475" max="9475" width="25.7109375" style="122" customWidth="1"/>
    <col min="9476" max="9476" width="21" style="122" customWidth="1"/>
    <col min="9477" max="9477" width="45.5703125" style="122" customWidth="1"/>
    <col min="9478" max="9479" width="20.85546875" style="122" customWidth="1"/>
    <col min="9480" max="9480" width="17.5703125" style="122" customWidth="1"/>
    <col min="9481" max="9728" width="9.140625" style="122"/>
    <col min="9729" max="9729" width="7.7109375" style="122" customWidth="1"/>
    <col min="9730" max="9730" width="70" style="122" customWidth="1"/>
    <col min="9731" max="9731" width="25.7109375" style="122" customWidth="1"/>
    <col min="9732" max="9732" width="21" style="122" customWidth="1"/>
    <col min="9733" max="9733" width="45.5703125" style="122" customWidth="1"/>
    <col min="9734" max="9735" width="20.85546875" style="122" customWidth="1"/>
    <col min="9736" max="9736" width="17.5703125" style="122" customWidth="1"/>
    <col min="9737" max="9984" width="9.140625" style="122"/>
    <col min="9985" max="9985" width="7.7109375" style="122" customWidth="1"/>
    <col min="9986" max="9986" width="70" style="122" customWidth="1"/>
    <col min="9987" max="9987" width="25.7109375" style="122" customWidth="1"/>
    <col min="9988" max="9988" width="21" style="122" customWidth="1"/>
    <col min="9989" max="9989" width="45.5703125" style="122" customWidth="1"/>
    <col min="9990" max="9991" width="20.85546875" style="122" customWidth="1"/>
    <col min="9992" max="9992" width="17.5703125" style="122" customWidth="1"/>
    <col min="9993" max="10240" width="9.140625" style="122"/>
    <col min="10241" max="10241" width="7.7109375" style="122" customWidth="1"/>
    <col min="10242" max="10242" width="70" style="122" customWidth="1"/>
    <col min="10243" max="10243" width="25.7109375" style="122" customWidth="1"/>
    <col min="10244" max="10244" width="21" style="122" customWidth="1"/>
    <col min="10245" max="10245" width="45.5703125" style="122" customWidth="1"/>
    <col min="10246" max="10247" width="20.85546875" style="122" customWidth="1"/>
    <col min="10248" max="10248" width="17.5703125" style="122" customWidth="1"/>
    <col min="10249" max="10496" width="9.140625" style="122"/>
    <col min="10497" max="10497" width="7.7109375" style="122" customWidth="1"/>
    <col min="10498" max="10498" width="70" style="122" customWidth="1"/>
    <col min="10499" max="10499" width="25.7109375" style="122" customWidth="1"/>
    <col min="10500" max="10500" width="21" style="122" customWidth="1"/>
    <col min="10501" max="10501" width="45.5703125" style="122" customWidth="1"/>
    <col min="10502" max="10503" width="20.85546875" style="122" customWidth="1"/>
    <col min="10504" max="10504" width="17.5703125" style="122" customWidth="1"/>
    <col min="10505" max="10752" width="9.140625" style="122"/>
    <col min="10753" max="10753" width="7.7109375" style="122" customWidth="1"/>
    <col min="10754" max="10754" width="70" style="122" customWidth="1"/>
    <col min="10755" max="10755" width="25.7109375" style="122" customWidth="1"/>
    <col min="10756" max="10756" width="21" style="122" customWidth="1"/>
    <col min="10757" max="10757" width="45.5703125" style="122" customWidth="1"/>
    <col min="10758" max="10759" width="20.85546875" style="122" customWidth="1"/>
    <col min="10760" max="10760" width="17.5703125" style="122" customWidth="1"/>
    <col min="10761" max="11008" width="9.140625" style="122"/>
    <col min="11009" max="11009" width="7.7109375" style="122" customWidth="1"/>
    <col min="11010" max="11010" width="70" style="122" customWidth="1"/>
    <col min="11011" max="11011" width="25.7109375" style="122" customWidth="1"/>
    <col min="11012" max="11012" width="21" style="122" customWidth="1"/>
    <col min="11013" max="11013" width="45.5703125" style="122" customWidth="1"/>
    <col min="11014" max="11015" width="20.85546875" style="122" customWidth="1"/>
    <col min="11016" max="11016" width="17.5703125" style="122" customWidth="1"/>
    <col min="11017" max="11264" width="9.140625" style="122"/>
    <col min="11265" max="11265" width="7.7109375" style="122" customWidth="1"/>
    <col min="11266" max="11266" width="70" style="122" customWidth="1"/>
    <col min="11267" max="11267" width="25.7109375" style="122" customWidth="1"/>
    <col min="11268" max="11268" width="21" style="122" customWidth="1"/>
    <col min="11269" max="11269" width="45.5703125" style="122" customWidth="1"/>
    <col min="11270" max="11271" width="20.85546875" style="122" customWidth="1"/>
    <col min="11272" max="11272" width="17.5703125" style="122" customWidth="1"/>
    <col min="11273" max="11520" width="9.140625" style="122"/>
    <col min="11521" max="11521" width="7.7109375" style="122" customWidth="1"/>
    <col min="11522" max="11522" width="70" style="122" customWidth="1"/>
    <col min="11523" max="11523" width="25.7109375" style="122" customWidth="1"/>
    <col min="11524" max="11524" width="21" style="122" customWidth="1"/>
    <col min="11525" max="11525" width="45.5703125" style="122" customWidth="1"/>
    <col min="11526" max="11527" width="20.85546875" style="122" customWidth="1"/>
    <col min="11528" max="11528" width="17.5703125" style="122" customWidth="1"/>
    <col min="11529" max="11776" width="9.140625" style="122"/>
    <col min="11777" max="11777" width="7.7109375" style="122" customWidth="1"/>
    <col min="11778" max="11778" width="70" style="122" customWidth="1"/>
    <col min="11779" max="11779" width="25.7109375" style="122" customWidth="1"/>
    <col min="11780" max="11780" width="21" style="122" customWidth="1"/>
    <col min="11781" max="11781" width="45.5703125" style="122" customWidth="1"/>
    <col min="11782" max="11783" width="20.85546875" style="122" customWidth="1"/>
    <col min="11784" max="11784" width="17.5703125" style="122" customWidth="1"/>
    <col min="11785" max="12032" width="9.140625" style="122"/>
    <col min="12033" max="12033" width="7.7109375" style="122" customWidth="1"/>
    <col min="12034" max="12034" width="70" style="122" customWidth="1"/>
    <col min="12035" max="12035" width="25.7109375" style="122" customWidth="1"/>
    <col min="12036" max="12036" width="21" style="122" customWidth="1"/>
    <col min="12037" max="12037" width="45.5703125" style="122" customWidth="1"/>
    <col min="12038" max="12039" width="20.85546875" style="122" customWidth="1"/>
    <col min="12040" max="12040" width="17.5703125" style="122" customWidth="1"/>
    <col min="12041" max="12288" width="9.140625" style="122"/>
    <col min="12289" max="12289" width="7.7109375" style="122" customWidth="1"/>
    <col min="12290" max="12290" width="70" style="122" customWidth="1"/>
    <col min="12291" max="12291" width="25.7109375" style="122" customWidth="1"/>
    <col min="12292" max="12292" width="21" style="122" customWidth="1"/>
    <col min="12293" max="12293" width="45.5703125" style="122" customWidth="1"/>
    <col min="12294" max="12295" width="20.85546875" style="122" customWidth="1"/>
    <col min="12296" max="12296" width="17.5703125" style="122" customWidth="1"/>
    <col min="12297" max="12544" width="9.140625" style="122"/>
    <col min="12545" max="12545" width="7.7109375" style="122" customWidth="1"/>
    <col min="12546" max="12546" width="70" style="122" customWidth="1"/>
    <col min="12547" max="12547" width="25.7109375" style="122" customWidth="1"/>
    <col min="12548" max="12548" width="21" style="122" customWidth="1"/>
    <col min="12549" max="12549" width="45.5703125" style="122" customWidth="1"/>
    <col min="12550" max="12551" width="20.85546875" style="122" customWidth="1"/>
    <col min="12552" max="12552" width="17.5703125" style="122" customWidth="1"/>
    <col min="12553" max="12800" width="9.140625" style="122"/>
    <col min="12801" max="12801" width="7.7109375" style="122" customWidth="1"/>
    <col min="12802" max="12802" width="70" style="122" customWidth="1"/>
    <col min="12803" max="12803" width="25.7109375" style="122" customWidth="1"/>
    <col min="12804" max="12804" width="21" style="122" customWidth="1"/>
    <col min="12805" max="12805" width="45.5703125" style="122" customWidth="1"/>
    <col min="12806" max="12807" width="20.85546875" style="122" customWidth="1"/>
    <col min="12808" max="12808" width="17.5703125" style="122" customWidth="1"/>
    <col min="12809" max="13056" width="9.140625" style="122"/>
    <col min="13057" max="13057" width="7.7109375" style="122" customWidth="1"/>
    <col min="13058" max="13058" width="70" style="122" customWidth="1"/>
    <col min="13059" max="13059" width="25.7109375" style="122" customWidth="1"/>
    <col min="13060" max="13060" width="21" style="122" customWidth="1"/>
    <col min="13061" max="13061" width="45.5703125" style="122" customWidth="1"/>
    <col min="13062" max="13063" width="20.85546875" style="122" customWidth="1"/>
    <col min="13064" max="13064" width="17.5703125" style="122" customWidth="1"/>
    <col min="13065" max="13312" width="9.140625" style="122"/>
    <col min="13313" max="13313" width="7.7109375" style="122" customWidth="1"/>
    <col min="13314" max="13314" width="70" style="122" customWidth="1"/>
    <col min="13315" max="13315" width="25.7109375" style="122" customWidth="1"/>
    <col min="13316" max="13316" width="21" style="122" customWidth="1"/>
    <col min="13317" max="13317" width="45.5703125" style="122" customWidth="1"/>
    <col min="13318" max="13319" width="20.85546875" style="122" customWidth="1"/>
    <col min="13320" max="13320" width="17.5703125" style="122" customWidth="1"/>
    <col min="13321" max="13568" width="9.140625" style="122"/>
    <col min="13569" max="13569" width="7.7109375" style="122" customWidth="1"/>
    <col min="13570" max="13570" width="70" style="122" customWidth="1"/>
    <col min="13571" max="13571" width="25.7109375" style="122" customWidth="1"/>
    <col min="13572" max="13572" width="21" style="122" customWidth="1"/>
    <col min="13573" max="13573" width="45.5703125" style="122" customWidth="1"/>
    <col min="13574" max="13575" width="20.85546875" style="122" customWidth="1"/>
    <col min="13576" max="13576" width="17.5703125" style="122" customWidth="1"/>
    <col min="13577" max="13824" width="9.140625" style="122"/>
    <col min="13825" max="13825" width="7.7109375" style="122" customWidth="1"/>
    <col min="13826" max="13826" width="70" style="122" customWidth="1"/>
    <col min="13827" max="13827" width="25.7109375" style="122" customWidth="1"/>
    <col min="13828" max="13828" width="21" style="122" customWidth="1"/>
    <col min="13829" max="13829" width="45.5703125" style="122" customWidth="1"/>
    <col min="13830" max="13831" width="20.85546875" style="122" customWidth="1"/>
    <col min="13832" max="13832" width="17.5703125" style="122" customWidth="1"/>
    <col min="13833" max="14080" width="9.140625" style="122"/>
    <col min="14081" max="14081" width="7.7109375" style="122" customWidth="1"/>
    <col min="14082" max="14082" width="70" style="122" customWidth="1"/>
    <col min="14083" max="14083" width="25.7109375" style="122" customWidth="1"/>
    <col min="14084" max="14084" width="21" style="122" customWidth="1"/>
    <col min="14085" max="14085" width="45.5703125" style="122" customWidth="1"/>
    <col min="14086" max="14087" width="20.85546875" style="122" customWidth="1"/>
    <col min="14088" max="14088" width="17.5703125" style="122" customWidth="1"/>
    <col min="14089" max="14336" width="9.140625" style="122"/>
    <col min="14337" max="14337" width="7.7109375" style="122" customWidth="1"/>
    <col min="14338" max="14338" width="70" style="122" customWidth="1"/>
    <col min="14339" max="14339" width="25.7109375" style="122" customWidth="1"/>
    <col min="14340" max="14340" width="21" style="122" customWidth="1"/>
    <col min="14341" max="14341" width="45.5703125" style="122" customWidth="1"/>
    <col min="14342" max="14343" width="20.85546875" style="122" customWidth="1"/>
    <col min="14344" max="14344" width="17.5703125" style="122" customWidth="1"/>
    <col min="14345" max="14592" width="9.140625" style="122"/>
    <col min="14593" max="14593" width="7.7109375" style="122" customWidth="1"/>
    <col min="14594" max="14594" width="70" style="122" customWidth="1"/>
    <col min="14595" max="14595" width="25.7109375" style="122" customWidth="1"/>
    <col min="14596" max="14596" width="21" style="122" customWidth="1"/>
    <col min="14597" max="14597" width="45.5703125" style="122" customWidth="1"/>
    <col min="14598" max="14599" width="20.85546875" style="122" customWidth="1"/>
    <col min="14600" max="14600" width="17.5703125" style="122" customWidth="1"/>
    <col min="14601" max="14848" width="9.140625" style="122"/>
    <col min="14849" max="14849" width="7.7109375" style="122" customWidth="1"/>
    <col min="14850" max="14850" width="70" style="122" customWidth="1"/>
    <col min="14851" max="14851" width="25.7109375" style="122" customWidth="1"/>
    <col min="14852" max="14852" width="21" style="122" customWidth="1"/>
    <col min="14853" max="14853" width="45.5703125" style="122" customWidth="1"/>
    <col min="14854" max="14855" width="20.85546875" style="122" customWidth="1"/>
    <col min="14856" max="14856" width="17.5703125" style="122" customWidth="1"/>
    <col min="14857" max="15104" width="9.140625" style="122"/>
    <col min="15105" max="15105" width="7.7109375" style="122" customWidth="1"/>
    <col min="15106" max="15106" width="70" style="122" customWidth="1"/>
    <col min="15107" max="15107" width="25.7109375" style="122" customWidth="1"/>
    <col min="15108" max="15108" width="21" style="122" customWidth="1"/>
    <col min="15109" max="15109" width="45.5703125" style="122" customWidth="1"/>
    <col min="15110" max="15111" width="20.85546875" style="122" customWidth="1"/>
    <col min="15112" max="15112" width="17.5703125" style="122" customWidth="1"/>
    <col min="15113" max="15360" width="9.140625" style="122"/>
    <col min="15361" max="15361" width="7.7109375" style="122" customWidth="1"/>
    <col min="15362" max="15362" width="70" style="122" customWidth="1"/>
    <col min="15363" max="15363" width="25.7109375" style="122" customWidth="1"/>
    <col min="15364" max="15364" width="21" style="122" customWidth="1"/>
    <col min="15365" max="15365" width="45.5703125" style="122" customWidth="1"/>
    <col min="15366" max="15367" width="20.85546875" style="122" customWidth="1"/>
    <col min="15368" max="15368" width="17.5703125" style="122" customWidth="1"/>
    <col min="15369" max="15616" width="9.140625" style="122"/>
    <col min="15617" max="15617" width="7.7109375" style="122" customWidth="1"/>
    <col min="15618" max="15618" width="70" style="122" customWidth="1"/>
    <col min="15619" max="15619" width="25.7109375" style="122" customWidth="1"/>
    <col min="15620" max="15620" width="21" style="122" customWidth="1"/>
    <col min="15621" max="15621" width="45.5703125" style="122" customWidth="1"/>
    <col min="15622" max="15623" width="20.85546875" style="122" customWidth="1"/>
    <col min="15624" max="15624" width="17.5703125" style="122" customWidth="1"/>
    <col min="15625" max="15872" width="9.140625" style="122"/>
    <col min="15873" max="15873" width="7.7109375" style="122" customWidth="1"/>
    <col min="15874" max="15874" width="70" style="122" customWidth="1"/>
    <col min="15875" max="15875" width="25.7109375" style="122" customWidth="1"/>
    <col min="15876" max="15876" width="21" style="122" customWidth="1"/>
    <col min="15877" max="15877" width="45.5703125" style="122" customWidth="1"/>
    <col min="15878" max="15879" width="20.85546875" style="122" customWidth="1"/>
    <col min="15880" max="15880" width="17.5703125" style="122" customWidth="1"/>
    <col min="15881" max="16128" width="9.140625" style="122"/>
    <col min="16129" max="16129" width="7.7109375" style="122" customWidth="1"/>
    <col min="16130" max="16130" width="70" style="122" customWidth="1"/>
    <col min="16131" max="16131" width="25.7109375" style="122" customWidth="1"/>
    <col min="16132" max="16132" width="21" style="122" customWidth="1"/>
    <col min="16133" max="16133" width="45.5703125" style="122" customWidth="1"/>
    <col min="16134" max="16135" width="20.85546875" style="122" customWidth="1"/>
    <col min="16136" max="16136" width="17.5703125" style="122" customWidth="1"/>
    <col min="16137" max="16384" width="9.140625" style="122"/>
  </cols>
  <sheetData>
    <row r="1" spans="1:11" x14ac:dyDescent="0.3">
      <c r="E1" s="232" t="s">
        <v>450</v>
      </c>
    </row>
    <row r="3" spans="1:11" ht="19.5" customHeight="1" x14ac:dyDescent="0.3">
      <c r="A3" s="1269" t="s">
        <v>656</v>
      </c>
      <c r="B3" s="1286"/>
      <c r="C3" s="1286"/>
      <c r="D3" s="1286"/>
      <c r="E3" s="1286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9" spans="1:11" ht="18.75" customHeight="1" x14ac:dyDescent="0.3">
      <c r="A9" s="1276" t="s">
        <v>282</v>
      </c>
      <c r="B9" s="1276" t="s">
        <v>297</v>
      </c>
      <c r="C9" s="1276" t="s">
        <v>397</v>
      </c>
      <c r="D9" s="1276" t="s">
        <v>392</v>
      </c>
      <c r="E9" s="1276" t="s">
        <v>398</v>
      </c>
    </row>
    <row r="10" spans="1:11" x14ac:dyDescent="0.3">
      <c r="A10" s="1284"/>
      <c r="B10" s="1284"/>
      <c r="C10" s="1284"/>
      <c r="D10" s="1284"/>
      <c r="E10" s="1284"/>
    </row>
    <row r="11" spans="1:11" ht="18.75" customHeight="1" x14ac:dyDescent="0.3">
      <c r="A11" s="1277"/>
      <c r="B11" s="1277"/>
      <c r="C11" s="1277"/>
      <c r="D11" s="1277"/>
      <c r="E11" s="1277"/>
    </row>
    <row r="12" spans="1:11" x14ac:dyDescent="0.3">
      <c r="A12" s="548">
        <v>1</v>
      </c>
      <c r="B12" s="483">
        <v>2</v>
      </c>
      <c r="C12" s="483">
        <v>3</v>
      </c>
      <c r="D12" s="483">
        <v>4</v>
      </c>
      <c r="E12" s="515" t="s">
        <v>394</v>
      </c>
      <c r="F12" s="205" t="s">
        <v>302</v>
      </c>
      <c r="G12" s="205" t="s">
        <v>303</v>
      </c>
    </row>
    <row r="13" spans="1:11" s="123" customFormat="1" ht="37.5" customHeight="1" x14ac:dyDescent="0.3">
      <c r="A13" s="535"/>
      <c r="B13" s="549" t="s">
        <v>399</v>
      </c>
      <c r="C13" s="535" t="s">
        <v>305</v>
      </c>
      <c r="D13" s="535" t="s">
        <v>305</v>
      </c>
      <c r="E13" s="550">
        <v>1178400</v>
      </c>
      <c r="F13" s="205"/>
      <c r="G13" s="205">
        <f>E13-F13</f>
        <v>1178400</v>
      </c>
      <c r="H13" s="206"/>
    </row>
    <row r="14" spans="1:11" x14ac:dyDescent="0.3">
      <c r="A14" s="156"/>
      <c r="B14" s="148" t="s">
        <v>400</v>
      </c>
      <c r="C14" s="147"/>
      <c r="D14" s="147"/>
      <c r="E14" s="209"/>
    </row>
    <row r="15" spans="1:11" x14ac:dyDescent="0.3">
      <c r="A15" s="156"/>
      <c r="B15" s="148" t="s">
        <v>401</v>
      </c>
      <c r="C15" s="147">
        <f>E15/D15</f>
        <v>53563636.363636367</v>
      </c>
      <c r="D15" s="210">
        <v>2.1999999999999999E-2</v>
      </c>
      <c r="E15" s="344">
        <f>E13</f>
        <v>1178400</v>
      </c>
      <c r="F15" s="205"/>
      <c r="G15" s="205"/>
    </row>
    <row r="16" spans="1:11" hidden="1" x14ac:dyDescent="0.3">
      <c r="A16" s="156"/>
      <c r="B16" s="148" t="s">
        <v>171</v>
      </c>
      <c r="C16" s="147"/>
      <c r="D16" s="210"/>
      <c r="E16" s="209"/>
    </row>
    <row r="17" spans="1:9" hidden="1" x14ac:dyDescent="0.3">
      <c r="A17" s="156"/>
      <c r="B17" s="148" t="s">
        <v>402</v>
      </c>
      <c r="C17" s="147"/>
      <c r="D17" s="210"/>
      <c r="E17" s="209"/>
    </row>
    <row r="18" spans="1:9" hidden="1" x14ac:dyDescent="0.3">
      <c r="A18" s="156"/>
      <c r="B18" s="148" t="s">
        <v>403</v>
      </c>
      <c r="C18" s="147"/>
      <c r="D18" s="210"/>
      <c r="E18" s="344"/>
      <c r="F18" s="205"/>
      <c r="G18" s="205"/>
      <c r="I18" s="202" t="s">
        <v>699</v>
      </c>
    </row>
    <row r="19" spans="1:9" hidden="1" x14ac:dyDescent="0.3">
      <c r="A19" s="156"/>
      <c r="B19" s="148" t="s">
        <v>171</v>
      </c>
      <c r="C19" s="147"/>
      <c r="D19" s="210"/>
      <c r="E19" s="209"/>
    </row>
    <row r="20" spans="1:9" hidden="1" x14ac:dyDescent="0.3">
      <c r="A20" s="156"/>
      <c r="B20" s="148" t="s">
        <v>402</v>
      </c>
      <c r="C20" s="147"/>
      <c r="D20" s="210"/>
      <c r="E20" s="209"/>
    </row>
    <row r="21" spans="1:9" hidden="1" x14ac:dyDescent="0.3">
      <c r="A21" s="156"/>
      <c r="B21" s="126"/>
      <c r="C21" s="147"/>
      <c r="D21" s="147"/>
      <c r="E21" s="209"/>
    </row>
    <row r="22" spans="1:9" x14ac:dyDescent="0.3">
      <c r="A22" s="156"/>
      <c r="B22" s="126"/>
      <c r="C22" s="147"/>
      <c r="D22" s="147"/>
      <c r="E22" s="209"/>
    </row>
    <row r="24" spans="1:9" s="178" customFormat="1" x14ac:dyDescent="0.25">
      <c r="A24" s="696" t="s">
        <v>762</v>
      </c>
      <c r="B24" s="42"/>
      <c r="C24" s="241"/>
      <c r="E24" s="864" t="s">
        <v>1101</v>
      </c>
      <c r="F24" s="122"/>
      <c r="G24" s="42"/>
    </row>
    <row r="25" spans="1:9" s="178" customFormat="1" ht="15.75" x14ac:dyDescent="0.25">
      <c r="A25" s="122"/>
      <c r="B25" s="297"/>
      <c r="C25" s="298" t="s">
        <v>131</v>
      </c>
      <c r="E25" s="298" t="s">
        <v>132</v>
      </c>
      <c r="F25" s="122"/>
      <c r="G25" s="297"/>
    </row>
    <row r="26" spans="1:9" s="178" customFormat="1" ht="15.75" x14ac:dyDescent="0.25">
      <c r="A26" s="297"/>
      <c r="B26" s="41"/>
      <c r="C26" s="41"/>
      <c r="E26" s="41"/>
      <c r="F26" s="122"/>
      <c r="G26" s="41"/>
    </row>
    <row r="27" spans="1:9" s="178" customFormat="1" x14ac:dyDescent="0.25">
      <c r="A27" s="48" t="s">
        <v>133</v>
      </c>
      <c r="B27" s="42"/>
      <c r="C27" s="241"/>
      <c r="E27" s="869" t="s">
        <v>1104</v>
      </c>
      <c r="F27" s="122"/>
      <c r="G27" s="42"/>
      <c r="I27" s="190"/>
    </row>
    <row r="28" spans="1:9" s="178" customFormat="1" ht="15.75" x14ac:dyDescent="0.25">
      <c r="A28" s="122"/>
      <c r="B28" s="297"/>
      <c r="C28" s="298" t="s">
        <v>131</v>
      </c>
      <c r="E28" s="298" t="s">
        <v>132</v>
      </c>
      <c r="F28" s="122"/>
      <c r="G28" s="297"/>
      <c r="I28" s="190"/>
    </row>
    <row r="29" spans="1:9" s="119" customFormat="1" x14ac:dyDescent="0.3">
      <c r="F29" s="201"/>
      <c r="G29" s="201"/>
      <c r="H29" s="206"/>
    </row>
    <row r="30" spans="1:9" s="119" customFormat="1" x14ac:dyDescent="0.3">
      <c r="F30" s="201"/>
      <c r="G30" s="201"/>
      <c r="H30" s="206"/>
    </row>
    <row r="31" spans="1:9" s="119" customFormat="1" x14ac:dyDescent="0.3">
      <c r="F31" s="201"/>
      <c r="G31" s="201"/>
      <c r="H31" s="206"/>
    </row>
    <row r="32" spans="1:9" s="119" customFormat="1" x14ac:dyDescent="0.3">
      <c r="F32" s="201"/>
      <c r="G32" s="201"/>
      <c r="H32" s="206"/>
    </row>
    <row r="33" spans="6:8" s="119" customFormat="1" x14ac:dyDescent="0.3">
      <c r="F33" s="201"/>
      <c r="G33" s="201"/>
      <c r="H33" s="206"/>
    </row>
    <row r="34" spans="6:8" s="119" customFormat="1" x14ac:dyDescent="0.3">
      <c r="F34" s="201"/>
      <c r="G34" s="201"/>
      <c r="H34" s="206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19"/>
  <sheetViews>
    <sheetView view="pageBreakPreview" topLeftCell="A10" zoomScaleSheetLayoutView="100" workbookViewId="0">
      <selection activeCell="U15" sqref="U15"/>
    </sheetView>
  </sheetViews>
  <sheetFormatPr defaultColWidth="9.140625" defaultRowHeight="15" x14ac:dyDescent="0.25"/>
  <cols>
    <col min="1" max="1" width="38.28515625" style="29" customWidth="1"/>
    <col min="2" max="10" width="20.140625" style="29" customWidth="1"/>
    <col min="11" max="16384" width="9.140625" style="29"/>
  </cols>
  <sheetData>
    <row r="2" spans="1:49" x14ac:dyDescent="0.25">
      <c r="J2" s="29" t="s">
        <v>414</v>
      </c>
    </row>
    <row r="4" spans="1:49" ht="18.75" x14ac:dyDescent="0.3">
      <c r="A4" s="244" t="s">
        <v>417</v>
      </c>
    </row>
    <row r="6" spans="1:49" ht="45" customHeight="1" x14ac:dyDescent="0.3">
      <c r="A6" s="1218" t="s">
        <v>0</v>
      </c>
      <c r="B6" s="1233" t="s">
        <v>559</v>
      </c>
      <c r="C6" s="1234"/>
      <c r="D6" s="1235"/>
      <c r="E6" s="1233" t="s">
        <v>560</v>
      </c>
      <c r="F6" s="1234"/>
      <c r="G6" s="1235"/>
      <c r="H6" s="1233" t="s">
        <v>561</v>
      </c>
      <c r="I6" s="1236"/>
      <c r="J6" s="1237"/>
    </row>
    <row r="7" spans="1:49" ht="121.5" customHeight="1" x14ac:dyDescent="0.25">
      <c r="A7" s="1219"/>
      <c r="B7" s="43" t="s">
        <v>252</v>
      </c>
      <c r="C7" s="43" t="s">
        <v>253</v>
      </c>
      <c r="D7" s="43" t="s">
        <v>254</v>
      </c>
      <c r="E7" s="43" t="s">
        <v>252</v>
      </c>
      <c r="F7" s="43" t="s">
        <v>253</v>
      </c>
      <c r="G7" s="43" t="s">
        <v>254</v>
      </c>
      <c r="H7" s="43" t="s">
        <v>252</v>
      </c>
      <c r="I7" s="43" t="s">
        <v>253</v>
      </c>
      <c r="J7" s="43" t="s">
        <v>254</v>
      </c>
    </row>
    <row r="8" spans="1:49" ht="18.75" x14ac:dyDescent="0.25">
      <c r="A8" s="44">
        <v>1</v>
      </c>
      <c r="B8" s="44">
        <v>2</v>
      </c>
      <c r="C8" s="44">
        <v>3</v>
      </c>
      <c r="D8" s="44">
        <v>4</v>
      </c>
      <c r="E8" s="44">
        <v>5</v>
      </c>
      <c r="F8" s="44">
        <v>6</v>
      </c>
      <c r="G8" s="44">
        <v>7</v>
      </c>
      <c r="H8" s="44">
        <v>8</v>
      </c>
      <c r="I8" s="44">
        <v>9</v>
      </c>
      <c r="J8" s="44">
        <v>10</v>
      </c>
    </row>
    <row r="9" spans="1:49" ht="174.75" customHeight="1" x14ac:dyDescent="0.3">
      <c r="A9" s="257" t="s">
        <v>255</v>
      </c>
      <c r="B9" s="238" t="s">
        <v>10</v>
      </c>
      <c r="C9" s="238" t="s">
        <v>10</v>
      </c>
      <c r="D9" s="238"/>
      <c r="E9" s="238" t="s">
        <v>10</v>
      </c>
      <c r="F9" s="238" t="s">
        <v>10</v>
      </c>
      <c r="G9" s="238"/>
      <c r="H9" s="238" t="s">
        <v>10</v>
      </c>
      <c r="I9" s="238" t="s">
        <v>10</v>
      </c>
      <c r="J9" s="238"/>
    </row>
    <row r="10" spans="1:49" ht="45" customHeight="1" x14ac:dyDescent="0.25">
      <c r="A10" s="246" t="s">
        <v>199</v>
      </c>
      <c r="B10" s="238"/>
      <c r="C10" s="238"/>
      <c r="D10" s="238"/>
      <c r="E10" s="238"/>
      <c r="F10" s="238"/>
      <c r="G10" s="238"/>
      <c r="H10" s="238"/>
      <c r="I10" s="238"/>
      <c r="J10" s="238"/>
    </row>
    <row r="11" spans="1:49" ht="18.75" x14ac:dyDescent="0.3">
      <c r="A11" s="247" t="s">
        <v>247</v>
      </c>
      <c r="B11" s="237" t="s">
        <v>10</v>
      </c>
      <c r="C11" s="237" t="s">
        <v>10</v>
      </c>
      <c r="D11" s="237">
        <f>SUM(D10)</f>
        <v>0</v>
      </c>
      <c r="E11" s="237" t="s">
        <v>10</v>
      </c>
      <c r="F11" s="237" t="s">
        <v>10</v>
      </c>
      <c r="G11" s="237">
        <f>SUM(G10)</f>
        <v>0</v>
      </c>
      <c r="H11" s="237" t="s">
        <v>10</v>
      </c>
      <c r="I11" s="237" t="s">
        <v>10</v>
      </c>
      <c r="J11" s="237">
        <f>SUM(J10)</f>
        <v>0</v>
      </c>
      <c r="K11" s="375" t="e">
        <f>D11-#REF!-#REF!-#REF!-#REF!-#REF!-#REF!-#REF!-#REF!-#REF!-#REF!-'225  (2021)ВНЕБ, 140Д'!F77-'226 (2021)ВНЕБ, 140Д'!F81-#REF!-'228 (2021)ВНЕБ, 140Д'!D18-'310 (2021)ВНЕБ, 140Д'!E21-#REF!-#REF!-#REF!-'344 (2021)ВНЕБ, 140Д'!D17-#REF!-'346 (2021)ВНЕБ, 140Д'!D25-#REF!-#REF!-#REF!-#REF!-#REF!-#REF!-#REF!-#REF!-#REF!</f>
        <v>#REF!</v>
      </c>
    </row>
    <row r="15" spans="1:49" s="251" customFormat="1" ht="18" customHeight="1" x14ac:dyDescent="0.3">
      <c r="A15" s="248" t="s">
        <v>259</v>
      </c>
      <c r="B15" s="1222" t="s">
        <v>762</v>
      </c>
      <c r="C15" s="1222"/>
      <c r="D15" s="1222"/>
      <c r="E15" s="249"/>
      <c r="F15" s="1222"/>
      <c r="G15" s="1222"/>
      <c r="H15" s="249"/>
      <c r="I15" s="1222" t="s">
        <v>1101</v>
      </c>
      <c r="J15" s="1222"/>
      <c r="K15" s="249"/>
      <c r="L15" s="250"/>
      <c r="M15" s="250"/>
      <c r="O15" s="249"/>
      <c r="P15" s="249"/>
      <c r="Q15" s="249"/>
      <c r="R15" s="249"/>
      <c r="S15" s="249"/>
      <c r="T15" s="249"/>
      <c r="U15" s="249"/>
      <c r="V15" s="249"/>
      <c r="W15" s="252"/>
      <c r="X15" s="252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</row>
    <row r="16" spans="1:49" s="50" customFormat="1" ht="18" customHeight="1" x14ac:dyDescent="0.25">
      <c r="A16" s="253" t="s">
        <v>260</v>
      </c>
      <c r="B16" s="1223" t="s">
        <v>235</v>
      </c>
      <c r="C16" s="1223"/>
      <c r="D16" s="1223"/>
      <c r="F16" s="1224" t="s">
        <v>131</v>
      </c>
      <c r="G16" s="1224"/>
      <c r="H16" s="254"/>
      <c r="I16" s="1224" t="s">
        <v>132</v>
      </c>
      <c r="J16" s="1224"/>
      <c r="K16" s="254"/>
      <c r="L16" s="254"/>
      <c r="M16" s="254"/>
      <c r="O16" s="254"/>
      <c r="P16" s="254"/>
      <c r="Q16" s="254"/>
      <c r="R16" s="254"/>
      <c r="S16" s="254"/>
      <c r="T16" s="254"/>
      <c r="U16" s="254"/>
      <c r="V16" s="254"/>
      <c r="W16" s="255"/>
      <c r="X16" s="255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</row>
    <row r="17" spans="1:49" s="50" customFormat="1" ht="18" customHeight="1" x14ac:dyDescent="0.25">
      <c r="A17" s="256"/>
      <c r="B17" s="256"/>
      <c r="C17" s="256"/>
      <c r="D17" s="256"/>
      <c r="F17" s="255"/>
      <c r="G17" s="255"/>
      <c r="H17" s="255"/>
      <c r="I17" s="255"/>
      <c r="J17" s="255"/>
      <c r="K17" s="255"/>
      <c r="L17" s="254"/>
      <c r="M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</row>
    <row r="18" spans="1:49" s="251" customFormat="1" ht="18" customHeight="1" x14ac:dyDescent="0.3">
      <c r="A18" s="248" t="s">
        <v>133</v>
      </c>
      <c r="B18" s="1222" t="s">
        <v>764</v>
      </c>
      <c r="C18" s="1222"/>
      <c r="D18" s="1222"/>
      <c r="F18" s="1222"/>
      <c r="G18" s="1222"/>
      <c r="H18" s="249"/>
      <c r="I18" s="1222" t="s">
        <v>1104</v>
      </c>
      <c r="J18" s="1222"/>
      <c r="K18" s="249"/>
      <c r="L18" s="250"/>
      <c r="M18" s="250"/>
      <c r="O18" s="249"/>
      <c r="P18" s="249"/>
      <c r="Q18" s="249"/>
      <c r="R18" s="249"/>
      <c r="S18" s="249"/>
      <c r="T18" s="249"/>
      <c r="U18" s="249"/>
      <c r="V18" s="249"/>
      <c r="W18" s="252"/>
      <c r="X18" s="252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</row>
    <row r="19" spans="1:49" s="50" customFormat="1" ht="18" customHeight="1" x14ac:dyDescent="0.25">
      <c r="A19" s="256"/>
      <c r="B19" s="1223" t="s">
        <v>235</v>
      </c>
      <c r="C19" s="1223"/>
      <c r="D19" s="1223"/>
      <c r="F19" s="1224" t="s">
        <v>131</v>
      </c>
      <c r="G19" s="1224"/>
      <c r="H19" s="254"/>
      <c r="I19" s="1224" t="s">
        <v>132</v>
      </c>
      <c r="J19" s="1224"/>
      <c r="K19" s="254"/>
      <c r="L19" s="254"/>
      <c r="M19" s="254"/>
      <c r="O19" s="254"/>
      <c r="P19" s="254"/>
      <c r="Q19" s="254"/>
      <c r="R19" s="254"/>
      <c r="S19" s="254"/>
      <c r="T19" s="254"/>
      <c r="U19" s="254"/>
      <c r="V19" s="254"/>
      <c r="W19" s="255"/>
      <c r="X19" s="255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7"/>
  <sheetViews>
    <sheetView view="pageBreakPreview" zoomScale="70" zoomScaleSheetLayoutView="70" workbookViewId="0">
      <selection activeCell="R39" sqref="R39"/>
    </sheetView>
  </sheetViews>
  <sheetFormatPr defaultRowHeight="18.75" x14ac:dyDescent="0.3"/>
  <cols>
    <col min="1" max="1" width="7.7109375" style="122" customWidth="1"/>
    <col min="2" max="2" width="70" style="122" customWidth="1"/>
    <col min="3" max="3" width="25.7109375" style="122" customWidth="1"/>
    <col min="4" max="4" width="21" style="122" customWidth="1"/>
    <col min="5" max="5" width="45.5703125" style="122" customWidth="1"/>
    <col min="6" max="7" width="20.85546875" style="201" customWidth="1"/>
    <col min="8" max="8" width="17.5703125" style="206" customWidth="1"/>
    <col min="9" max="256" width="9.140625" style="122"/>
    <col min="257" max="257" width="7.7109375" style="122" customWidth="1"/>
    <col min="258" max="258" width="70" style="122" customWidth="1"/>
    <col min="259" max="259" width="25.7109375" style="122" customWidth="1"/>
    <col min="260" max="260" width="21" style="122" customWidth="1"/>
    <col min="261" max="261" width="45.5703125" style="122" customWidth="1"/>
    <col min="262" max="263" width="20.85546875" style="122" customWidth="1"/>
    <col min="264" max="264" width="17.5703125" style="122" customWidth="1"/>
    <col min="265" max="512" width="9.140625" style="122"/>
    <col min="513" max="513" width="7.7109375" style="122" customWidth="1"/>
    <col min="514" max="514" width="70" style="122" customWidth="1"/>
    <col min="515" max="515" width="25.7109375" style="122" customWidth="1"/>
    <col min="516" max="516" width="21" style="122" customWidth="1"/>
    <col min="517" max="517" width="45.5703125" style="122" customWidth="1"/>
    <col min="518" max="519" width="20.85546875" style="122" customWidth="1"/>
    <col min="520" max="520" width="17.5703125" style="122" customWidth="1"/>
    <col min="521" max="768" width="9.140625" style="122"/>
    <col min="769" max="769" width="7.7109375" style="122" customWidth="1"/>
    <col min="770" max="770" width="70" style="122" customWidth="1"/>
    <col min="771" max="771" width="25.7109375" style="122" customWidth="1"/>
    <col min="772" max="772" width="21" style="122" customWidth="1"/>
    <col min="773" max="773" width="45.5703125" style="122" customWidth="1"/>
    <col min="774" max="775" width="20.85546875" style="122" customWidth="1"/>
    <col min="776" max="776" width="17.5703125" style="122" customWidth="1"/>
    <col min="777" max="1024" width="9.140625" style="122"/>
    <col min="1025" max="1025" width="7.7109375" style="122" customWidth="1"/>
    <col min="1026" max="1026" width="70" style="122" customWidth="1"/>
    <col min="1027" max="1027" width="25.7109375" style="122" customWidth="1"/>
    <col min="1028" max="1028" width="21" style="122" customWidth="1"/>
    <col min="1029" max="1029" width="45.5703125" style="122" customWidth="1"/>
    <col min="1030" max="1031" width="20.85546875" style="122" customWidth="1"/>
    <col min="1032" max="1032" width="17.5703125" style="122" customWidth="1"/>
    <col min="1033" max="1280" width="9.140625" style="122"/>
    <col min="1281" max="1281" width="7.7109375" style="122" customWidth="1"/>
    <col min="1282" max="1282" width="70" style="122" customWidth="1"/>
    <col min="1283" max="1283" width="25.7109375" style="122" customWidth="1"/>
    <col min="1284" max="1284" width="21" style="122" customWidth="1"/>
    <col min="1285" max="1285" width="45.5703125" style="122" customWidth="1"/>
    <col min="1286" max="1287" width="20.85546875" style="122" customWidth="1"/>
    <col min="1288" max="1288" width="17.5703125" style="122" customWidth="1"/>
    <col min="1289" max="1536" width="9.140625" style="122"/>
    <col min="1537" max="1537" width="7.7109375" style="122" customWidth="1"/>
    <col min="1538" max="1538" width="70" style="122" customWidth="1"/>
    <col min="1539" max="1539" width="25.7109375" style="122" customWidth="1"/>
    <col min="1540" max="1540" width="21" style="122" customWidth="1"/>
    <col min="1541" max="1541" width="45.5703125" style="122" customWidth="1"/>
    <col min="1542" max="1543" width="20.85546875" style="122" customWidth="1"/>
    <col min="1544" max="1544" width="17.5703125" style="122" customWidth="1"/>
    <col min="1545" max="1792" width="9.140625" style="122"/>
    <col min="1793" max="1793" width="7.7109375" style="122" customWidth="1"/>
    <col min="1794" max="1794" width="70" style="122" customWidth="1"/>
    <col min="1795" max="1795" width="25.7109375" style="122" customWidth="1"/>
    <col min="1796" max="1796" width="21" style="122" customWidth="1"/>
    <col min="1797" max="1797" width="45.5703125" style="122" customWidth="1"/>
    <col min="1798" max="1799" width="20.85546875" style="122" customWidth="1"/>
    <col min="1800" max="1800" width="17.5703125" style="122" customWidth="1"/>
    <col min="1801" max="2048" width="9.140625" style="122"/>
    <col min="2049" max="2049" width="7.7109375" style="122" customWidth="1"/>
    <col min="2050" max="2050" width="70" style="122" customWidth="1"/>
    <col min="2051" max="2051" width="25.7109375" style="122" customWidth="1"/>
    <col min="2052" max="2052" width="21" style="122" customWidth="1"/>
    <col min="2053" max="2053" width="45.5703125" style="122" customWidth="1"/>
    <col min="2054" max="2055" width="20.85546875" style="122" customWidth="1"/>
    <col min="2056" max="2056" width="17.5703125" style="122" customWidth="1"/>
    <col min="2057" max="2304" width="9.140625" style="122"/>
    <col min="2305" max="2305" width="7.7109375" style="122" customWidth="1"/>
    <col min="2306" max="2306" width="70" style="122" customWidth="1"/>
    <col min="2307" max="2307" width="25.7109375" style="122" customWidth="1"/>
    <col min="2308" max="2308" width="21" style="122" customWidth="1"/>
    <col min="2309" max="2309" width="45.5703125" style="122" customWidth="1"/>
    <col min="2310" max="2311" width="20.85546875" style="122" customWidth="1"/>
    <col min="2312" max="2312" width="17.5703125" style="122" customWidth="1"/>
    <col min="2313" max="2560" width="9.140625" style="122"/>
    <col min="2561" max="2561" width="7.7109375" style="122" customWidth="1"/>
    <col min="2562" max="2562" width="70" style="122" customWidth="1"/>
    <col min="2563" max="2563" width="25.7109375" style="122" customWidth="1"/>
    <col min="2564" max="2564" width="21" style="122" customWidth="1"/>
    <col min="2565" max="2565" width="45.5703125" style="122" customWidth="1"/>
    <col min="2566" max="2567" width="20.85546875" style="122" customWidth="1"/>
    <col min="2568" max="2568" width="17.5703125" style="122" customWidth="1"/>
    <col min="2569" max="2816" width="9.140625" style="122"/>
    <col min="2817" max="2817" width="7.7109375" style="122" customWidth="1"/>
    <col min="2818" max="2818" width="70" style="122" customWidth="1"/>
    <col min="2819" max="2819" width="25.7109375" style="122" customWidth="1"/>
    <col min="2820" max="2820" width="21" style="122" customWidth="1"/>
    <col min="2821" max="2821" width="45.5703125" style="122" customWidth="1"/>
    <col min="2822" max="2823" width="20.85546875" style="122" customWidth="1"/>
    <col min="2824" max="2824" width="17.5703125" style="122" customWidth="1"/>
    <col min="2825" max="3072" width="9.140625" style="122"/>
    <col min="3073" max="3073" width="7.7109375" style="122" customWidth="1"/>
    <col min="3074" max="3074" width="70" style="122" customWidth="1"/>
    <col min="3075" max="3075" width="25.7109375" style="122" customWidth="1"/>
    <col min="3076" max="3076" width="21" style="122" customWidth="1"/>
    <col min="3077" max="3077" width="45.5703125" style="122" customWidth="1"/>
    <col min="3078" max="3079" width="20.85546875" style="122" customWidth="1"/>
    <col min="3080" max="3080" width="17.5703125" style="122" customWidth="1"/>
    <col min="3081" max="3328" width="9.140625" style="122"/>
    <col min="3329" max="3329" width="7.7109375" style="122" customWidth="1"/>
    <col min="3330" max="3330" width="70" style="122" customWidth="1"/>
    <col min="3331" max="3331" width="25.7109375" style="122" customWidth="1"/>
    <col min="3332" max="3332" width="21" style="122" customWidth="1"/>
    <col min="3333" max="3333" width="45.5703125" style="122" customWidth="1"/>
    <col min="3334" max="3335" width="20.85546875" style="122" customWidth="1"/>
    <col min="3336" max="3336" width="17.5703125" style="122" customWidth="1"/>
    <col min="3337" max="3584" width="9.140625" style="122"/>
    <col min="3585" max="3585" width="7.7109375" style="122" customWidth="1"/>
    <col min="3586" max="3586" width="70" style="122" customWidth="1"/>
    <col min="3587" max="3587" width="25.7109375" style="122" customWidth="1"/>
    <col min="3588" max="3588" width="21" style="122" customWidth="1"/>
    <col min="3589" max="3589" width="45.5703125" style="122" customWidth="1"/>
    <col min="3590" max="3591" width="20.85546875" style="122" customWidth="1"/>
    <col min="3592" max="3592" width="17.5703125" style="122" customWidth="1"/>
    <col min="3593" max="3840" width="9.140625" style="122"/>
    <col min="3841" max="3841" width="7.7109375" style="122" customWidth="1"/>
    <col min="3842" max="3842" width="70" style="122" customWidth="1"/>
    <col min="3843" max="3843" width="25.7109375" style="122" customWidth="1"/>
    <col min="3844" max="3844" width="21" style="122" customWidth="1"/>
    <col min="3845" max="3845" width="45.5703125" style="122" customWidth="1"/>
    <col min="3846" max="3847" width="20.85546875" style="122" customWidth="1"/>
    <col min="3848" max="3848" width="17.5703125" style="122" customWidth="1"/>
    <col min="3849" max="4096" width="9.140625" style="122"/>
    <col min="4097" max="4097" width="7.7109375" style="122" customWidth="1"/>
    <col min="4098" max="4098" width="70" style="122" customWidth="1"/>
    <col min="4099" max="4099" width="25.7109375" style="122" customWidth="1"/>
    <col min="4100" max="4100" width="21" style="122" customWidth="1"/>
    <col min="4101" max="4101" width="45.5703125" style="122" customWidth="1"/>
    <col min="4102" max="4103" width="20.85546875" style="122" customWidth="1"/>
    <col min="4104" max="4104" width="17.5703125" style="122" customWidth="1"/>
    <col min="4105" max="4352" width="9.140625" style="122"/>
    <col min="4353" max="4353" width="7.7109375" style="122" customWidth="1"/>
    <col min="4354" max="4354" width="70" style="122" customWidth="1"/>
    <col min="4355" max="4355" width="25.7109375" style="122" customWidth="1"/>
    <col min="4356" max="4356" width="21" style="122" customWidth="1"/>
    <col min="4357" max="4357" width="45.5703125" style="122" customWidth="1"/>
    <col min="4358" max="4359" width="20.85546875" style="122" customWidth="1"/>
    <col min="4360" max="4360" width="17.5703125" style="122" customWidth="1"/>
    <col min="4361" max="4608" width="9.140625" style="122"/>
    <col min="4609" max="4609" width="7.7109375" style="122" customWidth="1"/>
    <col min="4610" max="4610" width="70" style="122" customWidth="1"/>
    <col min="4611" max="4611" width="25.7109375" style="122" customWidth="1"/>
    <col min="4612" max="4612" width="21" style="122" customWidth="1"/>
    <col min="4613" max="4613" width="45.5703125" style="122" customWidth="1"/>
    <col min="4614" max="4615" width="20.85546875" style="122" customWidth="1"/>
    <col min="4616" max="4616" width="17.5703125" style="122" customWidth="1"/>
    <col min="4617" max="4864" width="9.140625" style="122"/>
    <col min="4865" max="4865" width="7.7109375" style="122" customWidth="1"/>
    <col min="4866" max="4866" width="70" style="122" customWidth="1"/>
    <col min="4867" max="4867" width="25.7109375" style="122" customWidth="1"/>
    <col min="4868" max="4868" width="21" style="122" customWidth="1"/>
    <col min="4869" max="4869" width="45.5703125" style="122" customWidth="1"/>
    <col min="4870" max="4871" width="20.85546875" style="122" customWidth="1"/>
    <col min="4872" max="4872" width="17.5703125" style="122" customWidth="1"/>
    <col min="4873" max="5120" width="9.140625" style="122"/>
    <col min="5121" max="5121" width="7.7109375" style="122" customWidth="1"/>
    <col min="5122" max="5122" width="70" style="122" customWidth="1"/>
    <col min="5123" max="5123" width="25.7109375" style="122" customWidth="1"/>
    <col min="5124" max="5124" width="21" style="122" customWidth="1"/>
    <col min="5125" max="5125" width="45.5703125" style="122" customWidth="1"/>
    <col min="5126" max="5127" width="20.85546875" style="122" customWidth="1"/>
    <col min="5128" max="5128" width="17.5703125" style="122" customWidth="1"/>
    <col min="5129" max="5376" width="9.140625" style="122"/>
    <col min="5377" max="5377" width="7.7109375" style="122" customWidth="1"/>
    <col min="5378" max="5378" width="70" style="122" customWidth="1"/>
    <col min="5379" max="5379" width="25.7109375" style="122" customWidth="1"/>
    <col min="5380" max="5380" width="21" style="122" customWidth="1"/>
    <col min="5381" max="5381" width="45.5703125" style="122" customWidth="1"/>
    <col min="5382" max="5383" width="20.85546875" style="122" customWidth="1"/>
    <col min="5384" max="5384" width="17.5703125" style="122" customWidth="1"/>
    <col min="5385" max="5632" width="9.140625" style="122"/>
    <col min="5633" max="5633" width="7.7109375" style="122" customWidth="1"/>
    <col min="5634" max="5634" width="70" style="122" customWidth="1"/>
    <col min="5635" max="5635" width="25.7109375" style="122" customWidth="1"/>
    <col min="5636" max="5636" width="21" style="122" customWidth="1"/>
    <col min="5637" max="5637" width="45.5703125" style="122" customWidth="1"/>
    <col min="5638" max="5639" width="20.85546875" style="122" customWidth="1"/>
    <col min="5640" max="5640" width="17.5703125" style="122" customWidth="1"/>
    <col min="5641" max="5888" width="9.140625" style="122"/>
    <col min="5889" max="5889" width="7.7109375" style="122" customWidth="1"/>
    <col min="5890" max="5890" width="70" style="122" customWidth="1"/>
    <col min="5891" max="5891" width="25.7109375" style="122" customWidth="1"/>
    <col min="5892" max="5892" width="21" style="122" customWidth="1"/>
    <col min="5893" max="5893" width="45.5703125" style="122" customWidth="1"/>
    <col min="5894" max="5895" width="20.85546875" style="122" customWidth="1"/>
    <col min="5896" max="5896" width="17.5703125" style="122" customWidth="1"/>
    <col min="5897" max="6144" width="9.140625" style="122"/>
    <col min="6145" max="6145" width="7.7109375" style="122" customWidth="1"/>
    <col min="6146" max="6146" width="70" style="122" customWidth="1"/>
    <col min="6147" max="6147" width="25.7109375" style="122" customWidth="1"/>
    <col min="6148" max="6148" width="21" style="122" customWidth="1"/>
    <col min="6149" max="6149" width="45.5703125" style="122" customWidth="1"/>
    <col min="6150" max="6151" width="20.85546875" style="122" customWidth="1"/>
    <col min="6152" max="6152" width="17.5703125" style="122" customWidth="1"/>
    <col min="6153" max="6400" width="9.140625" style="122"/>
    <col min="6401" max="6401" width="7.7109375" style="122" customWidth="1"/>
    <col min="6402" max="6402" width="70" style="122" customWidth="1"/>
    <col min="6403" max="6403" width="25.7109375" style="122" customWidth="1"/>
    <col min="6404" max="6404" width="21" style="122" customWidth="1"/>
    <col min="6405" max="6405" width="45.5703125" style="122" customWidth="1"/>
    <col min="6406" max="6407" width="20.85546875" style="122" customWidth="1"/>
    <col min="6408" max="6408" width="17.5703125" style="122" customWidth="1"/>
    <col min="6409" max="6656" width="9.140625" style="122"/>
    <col min="6657" max="6657" width="7.7109375" style="122" customWidth="1"/>
    <col min="6658" max="6658" width="70" style="122" customWidth="1"/>
    <col min="6659" max="6659" width="25.7109375" style="122" customWidth="1"/>
    <col min="6660" max="6660" width="21" style="122" customWidth="1"/>
    <col min="6661" max="6661" width="45.5703125" style="122" customWidth="1"/>
    <col min="6662" max="6663" width="20.85546875" style="122" customWidth="1"/>
    <col min="6664" max="6664" width="17.5703125" style="122" customWidth="1"/>
    <col min="6665" max="6912" width="9.140625" style="122"/>
    <col min="6913" max="6913" width="7.7109375" style="122" customWidth="1"/>
    <col min="6914" max="6914" width="70" style="122" customWidth="1"/>
    <col min="6915" max="6915" width="25.7109375" style="122" customWidth="1"/>
    <col min="6916" max="6916" width="21" style="122" customWidth="1"/>
    <col min="6917" max="6917" width="45.5703125" style="122" customWidth="1"/>
    <col min="6918" max="6919" width="20.85546875" style="122" customWidth="1"/>
    <col min="6920" max="6920" width="17.5703125" style="122" customWidth="1"/>
    <col min="6921" max="7168" width="9.140625" style="122"/>
    <col min="7169" max="7169" width="7.7109375" style="122" customWidth="1"/>
    <col min="7170" max="7170" width="70" style="122" customWidth="1"/>
    <col min="7171" max="7171" width="25.7109375" style="122" customWidth="1"/>
    <col min="7172" max="7172" width="21" style="122" customWidth="1"/>
    <col min="7173" max="7173" width="45.5703125" style="122" customWidth="1"/>
    <col min="7174" max="7175" width="20.85546875" style="122" customWidth="1"/>
    <col min="7176" max="7176" width="17.5703125" style="122" customWidth="1"/>
    <col min="7177" max="7424" width="9.140625" style="122"/>
    <col min="7425" max="7425" width="7.7109375" style="122" customWidth="1"/>
    <col min="7426" max="7426" width="70" style="122" customWidth="1"/>
    <col min="7427" max="7427" width="25.7109375" style="122" customWidth="1"/>
    <col min="7428" max="7428" width="21" style="122" customWidth="1"/>
    <col min="7429" max="7429" width="45.5703125" style="122" customWidth="1"/>
    <col min="7430" max="7431" width="20.85546875" style="122" customWidth="1"/>
    <col min="7432" max="7432" width="17.5703125" style="122" customWidth="1"/>
    <col min="7433" max="7680" width="9.140625" style="122"/>
    <col min="7681" max="7681" width="7.7109375" style="122" customWidth="1"/>
    <col min="7682" max="7682" width="70" style="122" customWidth="1"/>
    <col min="7683" max="7683" width="25.7109375" style="122" customWidth="1"/>
    <col min="7684" max="7684" width="21" style="122" customWidth="1"/>
    <col min="7685" max="7685" width="45.5703125" style="122" customWidth="1"/>
    <col min="7686" max="7687" width="20.85546875" style="122" customWidth="1"/>
    <col min="7688" max="7688" width="17.5703125" style="122" customWidth="1"/>
    <col min="7689" max="7936" width="9.140625" style="122"/>
    <col min="7937" max="7937" width="7.7109375" style="122" customWidth="1"/>
    <col min="7938" max="7938" width="70" style="122" customWidth="1"/>
    <col min="7939" max="7939" width="25.7109375" style="122" customWidth="1"/>
    <col min="7940" max="7940" width="21" style="122" customWidth="1"/>
    <col min="7941" max="7941" width="45.5703125" style="122" customWidth="1"/>
    <col min="7942" max="7943" width="20.85546875" style="122" customWidth="1"/>
    <col min="7944" max="7944" width="17.5703125" style="122" customWidth="1"/>
    <col min="7945" max="8192" width="9.140625" style="122"/>
    <col min="8193" max="8193" width="7.7109375" style="122" customWidth="1"/>
    <col min="8194" max="8194" width="70" style="122" customWidth="1"/>
    <col min="8195" max="8195" width="25.7109375" style="122" customWidth="1"/>
    <col min="8196" max="8196" width="21" style="122" customWidth="1"/>
    <col min="8197" max="8197" width="45.5703125" style="122" customWidth="1"/>
    <col min="8198" max="8199" width="20.85546875" style="122" customWidth="1"/>
    <col min="8200" max="8200" width="17.5703125" style="122" customWidth="1"/>
    <col min="8201" max="8448" width="9.140625" style="122"/>
    <col min="8449" max="8449" width="7.7109375" style="122" customWidth="1"/>
    <col min="8450" max="8450" width="70" style="122" customWidth="1"/>
    <col min="8451" max="8451" width="25.7109375" style="122" customWidth="1"/>
    <col min="8452" max="8452" width="21" style="122" customWidth="1"/>
    <col min="8453" max="8453" width="45.5703125" style="122" customWidth="1"/>
    <col min="8454" max="8455" width="20.85546875" style="122" customWidth="1"/>
    <col min="8456" max="8456" width="17.5703125" style="122" customWidth="1"/>
    <col min="8457" max="8704" width="9.140625" style="122"/>
    <col min="8705" max="8705" width="7.7109375" style="122" customWidth="1"/>
    <col min="8706" max="8706" width="70" style="122" customWidth="1"/>
    <col min="8707" max="8707" width="25.7109375" style="122" customWidth="1"/>
    <col min="8708" max="8708" width="21" style="122" customWidth="1"/>
    <col min="8709" max="8709" width="45.5703125" style="122" customWidth="1"/>
    <col min="8710" max="8711" width="20.85546875" style="122" customWidth="1"/>
    <col min="8712" max="8712" width="17.5703125" style="122" customWidth="1"/>
    <col min="8713" max="8960" width="9.140625" style="122"/>
    <col min="8961" max="8961" width="7.7109375" style="122" customWidth="1"/>
    <col min="8962" max="8962" width="70" style="122" customWidth="1"/>
    <col min="8963" max="8963" width="25.7109375" style="122" customWidth="1"/>
    <col min="8964" max="8964" width="21" style="122" customWidth="1"/>
    <col min="8965" max="8965" width="45.5703125" style="122" customWidth="1"/>
    <col min="8966" max="8967" width="20.85546875" style="122" customWidth="1"/>
    <col min="8968" max="8968" width="17.5703125" style="122" customWidth="1"/>
    <col min="8969" max="9216" width="9.140625" style="122"/>
    <col min="9217" max="9217" width="7.7109375" style="122" customWidth="1"/>
    <col min="9218" max="9218" width="70" style="122" customWidth="1"/>
    <col min="9219" max="9219" width="25.7109375" style="122" customWidth="1"/>
    <col min="9220" max="9220" width="21" style="122" customWidth="1"/>
    <col min="9221" max="9221" width="45.5703125" style="122" customWidth="1"/>
    <col min="9222" max="9223" width="20.85546875" style="122" customWidth="1"/>
    <col min="9224" max="9224" width="17.5703125" style="122" customWidth="1"/>
    <col min="9225" max="9472" width="9.140625" style="122"/>
    <col min="9473" max="9473" width="7.7109375" style="122" customWidth="1"/>
    <col min="9474" max="9474" width="70" style="122" customWidth="1"/>
    <col min="9475" max="9475" width="25.7109375" style="122" customWidth="1"/>
    <col min="9476" max="9476" width="21" style="122" customWidth="1"/>
    <col min="9477" max="9477" width="45.5703125" style="122" customWidth="1"/>
    <col min="9478" max="9479" width="20.85546875" style="122" customWidth="1"/>
    <col min="9480" max="9480" width="17.5703125" style="122" customWidth="1"/>
    <col min="9481" max="9728" width="9.140625" style="122"/>
    <col min="9729" max="9729" width="7.7109375" style="122" customWidth="1"/>
    <col min="9730" max="9730" width="70" style="122" customWidth="1"/>
    <col min="9731" max="9731" width="25.7109375" style="122" customWidth="1"/>
    <col min="9732" max="9732" width="21" style="122" customWidth="1"/>
    <col min="9733" max="9733" width="45.5703125" style="122" customWidth="1"/>
    <col min="9734" max="9735" width="20.85546875" style="122" customWidth="1"/>
    <col min="9736" max="9736" width="17.5703125" style="122" customWidth="1"/>
    <col min="9737" max="9984" width="9.140625" style="122"/>
    <col min="9985" max="9985" width="7.7109375" style="122" customWidth="1"/>
    <col min="9986" max="9986" width="70" style="122" customWidth="1"/>
    <col min="9987" max="9987" width="25.7109375" style="122" customWidth="1"/>
    <col min="9988" max="9988" width="21" style="122" customWidth="1"/>
    <col min="9989" max="9989" width="45.5703125" style="122" customWidth="1"/>
    <col min="9990" max="9991" width="20.85546875" style="122" customWidth="1"/>
    <col min="9992" max="9992" width="17.5703125" style="122" customWidth="1"/>
    <col min="9993" max="10240" width="9.140625" style="122"/>
    <col min="10241" max="10241" width="7.7109375" style="122" customWidth="1"/>
    <col min="10242" max="10242" width="70" style="122" customWidth="1"/>
    <col min="10243" max="10243" width="25.7109375" style="122" customWidth="1"/>
    <col min="10244" max="10244" width="21" style="122" customWidth="1"/>
    <col min="10245" max="10245" width="45.5703125" style="122" customWidth="1"/>
    <col min="10246" max="10247" width="20.85546875" style="122" customWidth="1"/>
    <col min="10248" max="10248" width="17.5703125" style="122" customWidth="1"/>
    <col min="10249" max="10496" width="9.140625" style="122"/>
    <col min="10497" max="10497" width="7.7109375" style="122" customWidth="1"/>
    <col min="10498" max="10498" width="70" style="122" customWidth="1"/>
    <col min="10499" max="10499" width="25.7109375" style="122" customWidth="1"/>
    <col min="10500" max="10500" width="21" style="122" customWidth="1"/>
    <col min="10501" max="10501" width="45.5703125" style="122" customWidth="1"/>
    <col min="10502" max="10503" width="20.85546875" style="122" customWidth="1"/>
    <col min="10504" max="10504" width="17.5703125" style="122" customWidth="1"/>
    <col min="10505" max="10752" width="9.140625" style="122"/>
    <col min="10753" max="10753" width="7.7109375" style="122" customWidth="1"/>
    <col min="10754" max="10754" width="70" style="122" customWidth="1"/>
    <col min="10755" max="10755" width="25.7109375" style="122" customWidth="1"/>
    <col min="10756" max="10756" width="21" style="122" customWidth="1"/>
    <col min="10757" max="10757" width="45.5703125" style="122" customWidth="1"/>
    <col min="10758" max="10759" width="20.85546875" style="122" customWidth="1"/>
    <col min="10760" max="10760" width="17.5703125" style="122" customWidth="1"/>
    <col min="10761" max="11008" width="9.140625" style="122"/>
    <col min="11009" max="11009" width="7.7109375" style="122" customWidth="1"/>
    <col min="11010" max="11010" width="70" style="122" customWidth="1"/>
    <col min="11011" max="11011" width="25.7109375" style="122" customWidth="1"/>
    <col min="11012" max="11012" width="21" style="122" customWidth="1"/>
    <col min="11013" max="11013" width="45.5703125" style="122" customWidth="1"/>
    <col min="11014" max="11015" width="20.85546875" style="122" customWidth="1"/>
    <col min="11016" max="11016" width="17.5703125" style="122" customWidth="1"/>
    <col min="11017" max="11264" width="9.140625" style="122"/>
    <col min="11265" max="11265" width="7.7109375" style="122" customWidth="1"/>
    <col min="11266" max="11266" width="70" style="122" customWidth="1"/>
    <col min="11267" max="11267" width="25.7109375" style="122" customWidth="1"/>
    <col min="11268" max="11268" width="21" style="122" customWidth="1"/>
    <col min="11269" max="11269" width="45.5703125" style="122" customWidth="1"/>
    <col min="11270" max="11271" width="20.85546875" style="122" customWidth="1"/>
    <col min="11272" max="11272" width="17.5703125" style="122" customWidth="1"/>
    <col min="11273" max="11520" width="9.140625" style="122"/>
    <col min="11521" max="11521" width="7.7109375" style="122" customWidth="1"/>
    <col min="11522" max="11522" width="70" style="122" customWidth="1"/>
    <col min="11523" max="11523" width="25.7109375" style="122" customWidth="1"/>
    <col min="11524" max="11524" width="21" style="122" customWidth="1"/>
    <col min="11525" max="11525" width="45.5703125" style="122" customWidth="1"/>
    <col min="11526" max="11527" width="20.85546875" style="122" customWidth="1"/>
    <col min="11528" max="11528" width="17.5703125" style="122" customWidth="1"/>
    <col min="11529" max="11776" width="9.140625" style="122"/>
    <col min="11777" max="11777" width="7.7109375" style="122" customWidth="1"/>
    <col min="11778" max="11778" width="70" style="122" customWidth="1"/>
    <col min="11779" max="11779" width="25.7109375" style="122" customWidth="1"/>
    <col min="11780" max="11780" width="21" style="122" customWidth="1"/>
    <col min="11781" max="11781" width="45.5703125" style="122" customWidth="1"/>
    <col min="11782" max="11783" width="20.85546875" style="122" customWidth="1"/>
    <col min="11784" max="11784" width="17.5703125" style="122" customWidth="1"/>
    <col min="11785" max="12032" width="9.140625" style="122"/>
    <col min="12033" max="12033" width="7.7109375" style="122" customWidth="1"/>
    <col min="12034" max="12034" width="70" style="122" customWidth="1"/>
    <col min="12035" max="12035" width="25.7109375" style="122" customWidth="1"/>
    <col min="12036" max="12036" width="21" style="122" customWidth="1"/>
    <col min="12037" max="12037" width="45.5703125" style="122" customWidth="1"/>
    <col min="12038" max="12039" width="20.85546875" style="122" customWidth="1"/>
    <col min="12040" max="12040" width="17.5703125" style="122" customWidth="1"/>
    <col min="12041" max="12288" width="9.140625" style="122"/>
    <col min="12289" max="12289" width="7.7109375" style="122" customWidth="1"/>
    <col min="12290" max="12290" width="70" style="122" customWidth="1"/>
    <col min="12291" max="12291" width="25.7109375" style="122" customWidth="1"/>
    <col min="12292" max="12292" width="21" style="122" customWidth="1"/>
    <col min="12293" max="12293" width="45.5703125" style="122" customWidth="1"/>
    <col min="12294" max="12295" width="20.85546875" style="122" customWidth="1"/>
    <col min="12296" max="12296" width="17.5703125" style="122" customWidth="1"/>
    <col min="12297" max="12544" width="9.140625" style="122"/>
    <col min="12545" max="12545" width="7.7109375" style="122" customWidth="1"/>
    <col min="12546" max="12546" width="70" style="122" customWidth="1"/>
    <col min="12547" max="12547" width="25.7109375" style="122" customWidth="1"/>
    <col min="12548" max="12548" width="21" style="122" customWidth="1"/>
    <col min="12549" max="12549" width="45.5703125" style="122" customWidth="1"/>
    <col min="12550" max="12551" width="20.85546875" style="122" customWidth="1"/>
    <col min="12552" max="12552" width="17.5703125" style="122" customWidth="1"/>
    <col min="12553" max="12800" width="9.140625" style="122"/>
    <col min="12801" max="12801" width="7.7109375" style="122" customWidth="1"/>
    <col min="12802" max="12802" width="70" style="122" customWidth="1"/>
    <col min="12803" max="12803" width="25.7109375" style="122" customWidth="1"/>
    <col min="12804" max="12804" width="21" style="122" customWidth="1"/>
    <col min="12805" max="12805" width="45.5703125" style="122" customWidth="1"/>
    <col min="12806" max="12807" width="20.85546875" style="122" customWidth="1"/>
    <col min="12808" max="12808" width="17.5703125" style="122" customWidth="1"/>
    <col min="12809" max="13056" width="9.140625" style="122"/>
    <col min="13057" max="13057" width="7.7109375" style="122" customWidth="1"/>
    <col min="13058" max="13058" width="70" style="122" customWidth="1"/>
    <col min="13059" max="13059" width="25.7109375" style="122" customWidth="1"/>
    <col min="13060" max="13060" width="21" style="122" customWidth="1"/>
    <col min="13061" max="13061" width="45.5703125" style="122" customWidth="1"/>
    <col min="13062" max="13063" width="20.85546875" style="122" customWidth="1"/>
    <col min="13064" max="13064" width="17.5703125" style="122" customWidth="1"/>
    <col min="13065" max="13312" width="9.140625" style="122"/>
    <col min="13313" max="13313" width="7.7109375" style="122" customWidth="1"/>
    <col min="13314" max="13314" width="70" style="122" customWidth="1"/>
    <col min="13315" max="13315" width="25.7109375" style="122" customWidth="1"/>
    <col min="13316" max="13316" width="21" style="122" customWidth="1"/>
    <col min="13317" max="13317" width="45.5703125" style="122" customWidth="1"/>
    <col min="13318" max="13319" width="20.85546875" style="122" customWidth="1"/>
    <col min="13320" max="13320" width="17.5703125" style="122" customWidth="1"/>
    <col min="13321" max="13568" width="9.140625" style="122"/>
    <col min="13569" max="13569" width="7.7109375" style="122" customWidth="1"/>
    <col min="13570" max="13570" width="70" style="122" customWidth="1"/>
    <col min="13571" max="13571" width="25.7109375" style="122" customWidth="1"/>
    <col min="13572" max="13572" width="21" style="122" customWidth="1"/>
    <col min="13573" max="13573" width="45.5703125" style="122" customWidth="1"/>
    <col min="13574" max="13575" width="20.85546875" style="122" customWidth="1"/>
    <col min="13576" max="13576" width="17.5703125" style="122" customWidth="1"/>
    <col min="13577" max="13824" width="9.140625" style="122"/>
    <col min="13825" max="13825" width="7.7109375" style="122" customWidth="1"/>
    <col min="13826" max="13826" width="70" style="122" customWidth="1"/>
    <col min="13827" max="13827" width="25.7109375" style="122" customWidth="1"/>
    <col min="13828" max="13828" width="21" style="122" customWidth="1"/>
    <col min="13829" max="13829" width="45.5703125" style="122" customWidth="1"/>
    <col min="13830" max="13831" width="20.85546875" style="122" customWidth="1"/>
    <col min="13832" max="13832" width="17.5703125" style="122" customWidth="1"/>
    <col min="13833" max="14080" width="9.140625" style="122"/>
    <col min="14081" max="14081" width="7.7109375" style="122" customWidth="1"/>
    <col min="14082" max="14082" width="70" style="122" customWidth="1"/>
    <col min="14083" max="14083" width="25.7109375" style="122" customWidth="1"/>
    <col min="14084" max="14084" width="21" style="122" customWidth="1"/>
    <col min="14085" max="14085" width="45.5703125" style="122" customWidth="1"/>
    <col min="14086" max="14087" width="20.85546875" style="122" customWidth="1"/>
    <col min="14088" max="14088" width="17.5703125" style="122" customWidth="1"/>
    <col min="14089" max="14336" width="9.140625" style="122"/>
    <col min="14337" max="14337" width="7.7109375" style="122" customWidth="1"/>
    <col min="14338" max="14338" width="70" style="122" customWidth="1"/>
    <col min="14339" max="14339" width="25.7109375" style="122" customWidth="1"/>
    <col min="14340" max="14340" width="21" style="122" customWidth="1"/>
    <col min="14341" max="14341" width="45.5703125" style="122" customWidth="1"/>
    <col min="14342" max="14343" width="20.85546875" style="122" customWidth="1"/>
    <col min="14344" max="14344" width="17.5703125" style="122" customWidth="1"/>
    <col min="14345" max="14592" width="9.140625" style="122"/>
    <col min="14593" max="14593" width="7.7109375" style="122" customWidth="1"/>
    <col min="14594" max="14594" width="70" style="122" customWidth="1"/>
    <col min="14595" max="14595" width="25.7109375" style="122" customWidth="1"/>
    <col min="14596" max="14596" width="21" style="122" customWidth="1"/>
    <col min="14597" max="14597" width="45.5703125" style="122" customWidth="1"/>
    <col min="14598" max="14599" width="20.85546875" style="122" customWidth="1"/>
    <col min="14600" max="14600" width="17.5703125" style="122" customWidth="1"/>
    <col min="14601" max="14848" width="9.140625" style="122"/>
    <col min="14849" max="14849" width="7.7109375" style="122" customWidth="1"/>
    <col min="14850" max="14850" width="70" style="122" customWidth="1"/>
    <col min="14851" max="14851" width="25.7109375" style="122" customWidth="1"/>
    <col min="14852" max="14852" width="21" style="122" customWidth="1"/>
    <col min="14853" max="14853" width="45.5703125" style="122" customWidth="1"/>
    <col min="14854" max="14855" width="20.85546875" style="122" customWidth="1"/>
    <col min="14856" max="14856" width="17.5703125" style="122" customWidth="1"/>
    <col min="14857" max="15104" width="9.140625" style="122"/>
    <col min="15105" max="15105" width="7.7109375" style="122" customWidth="1"/>
    <col min="15106" max="15106" width="70" style="122" customWidth="1"/>
    <col min="15107" max="15107" width="25.7109375" style="122" customWidth="1"/>
    <col min="15108" max="15108" width="21" style="122" customWidth="1"/>
    <col min="15109" max="15109" width="45.5703125" style="122" customWidth="1"/>
    <col min="15110" max="15111" width="20.85546875" style="122" customWidth="1"/>
    <col min="15112" max="15112" width="17.5703125" style="122" customWidth="1"/>
    <col min="15113" max="15360" width="9.140625" style="122"/>
    <col min="15361" max="15361" width="7.7109375" style="122" customWidth="1"/>
    <col min="15362" max="15362" width="70" style="122" customWidth="1"/>
    <col min="15363" max="15363" width="25.7109375" style="122" customWidth="1"/>
    <col min="15364" max="15364" width="21" style="122" customWidth="1"/>
    <col min="15365" max="15365" width="45.5703125" style="122" customWidth="1"/>
    <col min="15366" max="15367" width="20.85546875" style="122" customWidth="1"/>
    <col min="15368" max="15368" width="17.5703125" style="122" customWidth="1"/>
    <col min="15369" max="15616" width="9.140625" style="122"/>
    <col min="15617" max="15617" width="7.7109375" style="122" customWidth="1"/>
    <col min="15618" max="15618" width="70" style="122" customWidth="1"/>
    <col min="15619" max="15619" width="25.7109375" style="122" customWidth="1"/>
    <col min="15620" max="15620" width="21" style="122" customWidth="1"/>
    <col min="15621" max="15621" width="45.5703125" style="122" customWidth="1"/>
    <col min="15622" max="15623" width="20.85546875" style="122" customWidth="1"/>
    <col min="15624" max="15624" width="17.5703125" style="122" customWidth="1"/>
    <col min="15625" max="15872" width="9.140625" style="122"/>
    <col min="15873" max="15873" width="7.7109375" style="122" customWidth="1"/>
    <col min="15874" max="15874" width="70" style="122" customWidth="1"/>
    <col min="15875" max="15875" width="25.7109375" style="122" customWidth="1"/>
    <col min="15876" max="15876" width="21" style="122" customWidth="1"/>
    <col min="15877" max="15877" width="45.5703125" style="122" customWidth="1"/>
    <col min="15878" max="15879" width="20.85546875" style="122" customWidth="1"/>
    <col min="15880" max="15880" width="17.5703125" style="122" customWidth="1"/>
    <col min="15881" max="16128" width="9.140625" style="122"/>
    <col min="16129" max="16129" width="7.7109375" style="122" customWidth="1"/>
    <col min="16130" max="16130" width="70" style="122" customWidth="1"/>
    <col min="16131" max="16131" width="25.7109375" style="122" customWidth="1"/>
    <col min="16132" max="16132" width="21" style="122" customWidth="1"/>
    <col min="16133" max="16133" width="45.5703125" style="122" customWidth="1"/>
    <col min="16134" max="16135" width="20.85546875" style="122" customWidth="1"/>
    <col min="16136" max="16136" width="17.5703125" style="122" customWidth="1"/>
    <col min="16137" max="16384" width="9.140625" style="122"/>
  </cols>
  <sheetData>
    <row r="1" spans="1:11" x14ac:dyDescent="0.3">
      <c r="E1" s="232" t="s">
        <v>450</v>
      </c>
    </row>
    <row r="3" spans="1:11" ht="19.5" customHeight="1" x14ac:dyDescent="0.3">
      <c r="A3" s="1269" t="s">
        <v>575</v>
      </c>
      <c r="B3" s="1286"/>
      <c r="C3" s="1286"/>
      <c r="D3" s="1286"/>
      <c r="E3" s="1286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390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9.75" customHeight="1" x14ac:dyDescent="0.3">
      <c r="A6" s="1242" t="s">
        <v>456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9" spans="1:11" ht="18.75" customHeight="1" x14ac:dyDescent="0.3">
      <c r="A9" s="1276" t="s">
        <v>282</v>
      </c>
      <c r="B9" s="1276" t="s">
        <v>297</v>
      </c>
      <c r="C9" s="1276" t="s">
        <v>397</v>
      </c>
      <c r="D9" s="1276" t="s">
        <v>392</v>
      </c>
      <c r="E9" s="1276" t="s">
        <v>398</v>
      </c>
    </row>
    <row r="10" spans="1:11" x14ac:dyDescent="0.3">
      <c r="A10" s="1284"/>
      <c r="B10" s="1284"/>
      <c r="C10" s="1284"/>
      <c r="D10" s="1284"/>
      <c r="E10" s="1284"/>
    </row>
    <row r="11" spans="1:11" ht="18.75" customHeight="1" x14ac:dyDescent="0.3">
      <c r="A11" s="1277"/>
      <c r="B11" s="1277"/>
      <c r="C11" s="1277"/>
      <c r="D11" s="1277"/>
      <c r="E11" s="1277"/>
    </row>
    <row r="12" spans="1:11" x14ac:dyDescent="0.3">
      <c r="A12" s="548">
        <v>1</v>
      </c>
      <c r="B12" s="483">
        <v>2</v>
      </c>
      <c r="C12" s="483">
        <v>3</v>
      </c>
      <c r="D12" s="483">
        <v>4</v>
      </c>
      <c r="E12" s="515" t="s">
        <v>394</v>
      </c>
      <c r="F12" s="205" t="s">
        <v>302</v>
      </c>
      <c r="G12" s="205" t="s">
        <v>303</v>
      </c>
    </row>
    <row r="13" spans="1:11" s="123" customFormat="1" ht="37.5" customHeight="1" x14ac:dyDescent="0.3">
      <c r="A13" s="535"/>
      <c r="B13" s="549" t="s">
        <v>399</v>
      </c>
      <c r="C13" s="535" t="s">
        <v>305</v>
      </c>
      <c r="D13" s="535" t="s">
        <v>305</v>
      </c>
      <c r="E13" s="550">
        <v>1163700</v>
      </c>
      <c r="F13" s="205"/>
      <c r="G13" s="205">
        <f>E13-F13</f>
        <v>1163700</v>
      </c>
      <c r="H13" s="206"/>
    </row>
    <row r="14" spans="1:11" x14ac:dyDescent="0.3">
      <c r="A14" s="156"/>
      <c r="B14" s="148" t="s">
        <v>400</v>
      </c>
      <c r="C14" s="147"/>
      <c r="D14" s="147"/>
      <c r="E14" s="209"/>
    </row>
    <row r="15" spans="1:11" x14ac:dyDescent="0.3">
      <c r="A15" s="156"/>
      <c r="B15" s="148" t="s">
        <v>401</v>
      </c>
      <c r="C15" s="147">
        <f>E15/D15</f>
        <v>52895454.545454547</v>
      </c>
      <c r="D15" s="210">
        <v>2.1999999999999999E-2</v>
      </c>
      <c r="E15" s="344">
        <f>E13</f>
        <v>1163700</v>
      </c>
      <c r="F15" s="205"/>
      <c r="G15" s="205"/>
    </row>
    <row r="16" spans="1:11" hidden="1" x14ac:dyDescent="0.3">
      <c r="A16" s="156"/>
      <c r="B16" s="148" t="s">
        <v>171</v>
      </c>
      <c r="C16" s="147"/>
      <c r="D16" s="210"/>
      <c r="E16" s="209"/>
    </row>
    <row r="17" spans="1:9" hidden="1" x14ac:dyDescent="0.3">
      <c r="A17" s="156"/>
      <c r="B17" s="148" t="s">
        <v>402</v>
      </c>
      <c r="C17" s="147"/>
      <c r="D17" s="210"/>
      <c r="E17" s="209"/>
    </row>
    <row r="18" spans="1:9" hidden="1" x14ac:dyDescent="0.3">
      <c r="A18" s="156"/>
      <c r="B18" s="148" t="s">
        <v>403</v>
      </c>
      <c r="C18" s="147"/>
      <c r="D18" s="210"/>
      <c r="E18" s="344"/>
      <c r="F18" s="205"/>
      <c r="G18" s="205"/>
      <c r="I18" s="202" t="s">
        <v>699</v>
      </c>
    </row>
    <row r="19" spans="1:9" hidden="1" x14ac:dyDescent="0.3">
      <c r="A19" s="156"/>
      <c r="B19" s="148" t="s">
        <v>171</v>
      </c>
      <c r="C19" s="147"/>
      <c r="D19" s="210"/>
      <c r="E19" s="209"/>
    </row>
    <row r="20" spans="1:9" hidden="1" x14ac:dyDescent="0.3">
      <c r="A20" s="156"/>
      <c r="B20" s="148" t="s">
        <v>402</v>
      </c>
      <c r="C20" s="147"/>
      <c r="D20" s="210"/>
      <c r="E20" s="209"/>
    </row>
    <row r="21" spans="1:9" x14ac:dyDescent="0.3">
      <c r="A21" s="156"/>
      <c r="B21" s="126"/>
      <c r="C21" s="147"/>
      <c r="D21" s="147"/>
      <c r="E21" s="209"/>
    </row>
    <row r="22" spans="1:9" x14ac:dyDescent="0.3">
      <c r="A22" s="156"/>
      <c r="B22" s="126"/>
      <c r="C22" s="147"/>
      <c r="D22" s="147"/>
      <c r="E22" s="209"/>
    </row>
    <row r="24" spans="1:9" s="178" customFormat="1" x14ac:dyDescent="0.25">
      <c r="A24" s="696" t="s">
        <v>762</v>
      </c>
      <c r="B24" s="42"/>
      <c r="C24" s="241"/>
      <c r="E24" s="864" t="s">
        <v>1101</v>
      </c>
      <c r="F24" s="122"/>
      <c r="G24" s="42"/>
    </row>
    <row r="25" spans="1:9" s="178" customFormat="1" ht="15.75" x14ac:dyDescent="0.25">
      <c r="A25" s="122"/>
      <c r="B25" s="297"/>
      <c r="C25" s="298" t="s">
        <v>131</v>
      </c>
      <c r="E25" s="298" t="s">
        <v>132</v>
      </c>
      <c r="F25" s="122"/>
      <c r="G25" s="297"/>
    </row>
    <row r="26" spans="1:9" s="178" customFormat="1" ht="15.75" x14ac:dyDescent="0.25">
      <c r="A26" s="297"/>
      <c r="B26" s="41"/>
      <c r="C26" s="41"/>
      <c r="E26" s="41"/>
      <c r="F26" s="122"/>
      <c r="G26" s="41"/>
    </row>
    <row r="27" spans="1:9" s="178" customFormat="1" x14ac:dyDescent="0.25">
      <c r="A27" s="48" t="s">
        <v>133</v>
      </c>
      <c r="B27" s="42"/>
      <c r="C27" s="241"/>
      <c r="E27" s="869" t="s">
        <v>1104</v>
      </c>
      <c r="F27" s="122"/>
      <c r="G27" s="42"/>
      <c r="I27" s="190"/>
    </row>
    <row r="28" spans="1:9" s="178" customFormat="1" ht="15.75" x14ac:dyDescent="0.25">
      <c r="A28" s="122"/>
      <c r="B28" s="297"/>
      <c r="C28" s="298" t="s">
        <v>131</v>
      </c>
      <c r="E28" s="298" t="s">
        <v>132</v>
      </c>
      <c r="F28" s="122"/>
      <c r="G28" s="297"/>
      <c r="I28" s="190"/>
    </row>
    <row r="29" spans="1:9" s="119" customFormat="1" x14ac:dyDescent="0.3">
      <c r="F29" s="201"/>
      <c r="G29" s="201"/>
      <c r="H29" s="206"/>
    </row>
    <row r="30" spans="1:9" s="119" customFormat="1" x14ac:dyDescent="0.3">
      <c r="F30" s="201"/>
      <c r="G30" s="201"/>
      <c r="H30" s="206"/>
    </row>
    <row r="31" spans="1:9" s="119" customFormat="1" x14ac:dyDescent="0.3">
      <c r="F31" s="201"/>
      <c r="G31" s="201"/>
      <c r="H31" s="206"/>
    </row>
    <row r="32" spans="1:9" s="119" customFormat="1" x14ac:dyDescent="0.3">
      <c r="F32" s="201"/>
      <c r="G32" s="201"/>
      <c r="H32" s="206"/>
    </row>
    <row r="33" spans="6:8" s="119" customFormat="1" x14ac:dyDescent="0.3">
      <c r="F33" s="201"/>
      <c r="G33" s="201"/>
      <c r="H33" s="206"/>
    </row>
    <row r="34" spans="6:8" s="119" customFormat="1" x14ac:dyDescent="0.3">
      <c r="F34" s="201"/>
      <c r="G34" s="201"/>
      <c r="H34" s="206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3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48.5703125" style="213" customWidth="1"/>
    <col min="6" max="7" width="19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8.5703125" style="213" customWidth="1"/>
    <col min="262" max="263" width="19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8.5703125" style="213" customWidth="1"/>
    <col min="518" max="519" width="19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8.5703125" style="213" customWidth="1"/>
    <col min="774" max="775" width="19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8.5703125" style="213" customWidth="1"/>
    <col min="1030" max="1031" width="19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8.5703125" style="213" customWidth="1"/>
    <col min="1286" max="1287" width="19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8.5703125" style="213" customWidth="1"/>
    <col min="1542" max="1543" width="19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8.5703125" style="213" customWidth="1"/>
    <col min="1798" max="1799" width="19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8.5703125" style="213" customWidth="1"/>
    <col min="2054" max="2055" width="19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8.5703125" style="213" customWidth="1"/>
    <col min="2310" max="2311" width="19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8.5703125" style="213" customWidth="1"/>
    <col min="2566" max="2567" width="19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8.5703125" style="213" customWidth="1"/>
    <col min="2822" max="2823" width="19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8.5703125" style="213" customWidth="1"/>
    <col min="3078" max="3079" width="19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8.5703125" style="213" customWidth="1"/>
    <col min="3334" max="3335" width="19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8.5703125" style="213" customWidth="1"/>
    <col min="3590" max="3591" width="19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8.5703125" style="213" customWidth="1"/>
    <col min="3846" max="3847" width="19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8.5703125" style="213" customWidth="1"/>
    <col min="4102" max="4103" width="19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8.5703125" style="213" customWidth="1"/>
    <col min="4358" max="4359" width="19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8.5703125" style="213" customWidth="1"/>
    <col min="4614" max="4615" width="19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8.5703125" style="213" customWidth="1"/>
    <col min="4870" max="4871" width="19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8.5703125" style="213" customWidth="1"/>
    <col min="5126" max="5127" width="19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8.5703125" style="213" customWidth="1"/>
    <col min="5382" max="5383" width="19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8.5703125" style="213" customWidth="1"/>
    <col min="5638" max="5639" width="19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8.5703125" style="213" customWidth="1"/>
    <col min="5894" max="5895" width="19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8.5703125" style="213" customWidth="1"/>
    <col min="6150" max="6151" width="19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8.5703125" style="213" customWidth="1"/>
    <col min="6406" max="6407" width="19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8.5703125" style="213" customWidth="1"/>
    <col min="6662" max="6663" width="19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8.5703125" style="213" customWidth="1"/>
    <col min="6918" max="6919" width="19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8.5703125" style="213" customWidth="1"/>
    <col min="7174" max="7175" width="19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8.5703125" style="213" customWidth="1"/>
    <col min="7430" max="7431" width="19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8.5703125" style="213" customWidth="1"/>
    <col min="7686" max="7687" width="19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8.5703125" style="213" customWidth="1"/>
    <col min="7942" max="7943" width="19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8.5703125" style="213" customWidth="1"/>
    <col min="8198" max="8199" width="19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8.5703125" style="213" customWidth="1"/>
    <col min="8454" max="8455" width="19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8.5703125" style="213" customWidth="1"/>
    <col min="8710" max="8711" width="19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8.5703125" style="213" customWidth="1"/>
    <col min="8966" max="8967" width="19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8.5703125" style="213" customWidth="1"/>
    <col min="9222" max="9223" width="19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8.5703125" style="213" customWidth="1"/>
    <col min="9478" max="9479" width="19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8.5703125" style="213" customWidth="1"/>
    <col min="9734" max="9735" width="19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8.5703125" style="213" customWidth="1"/>
    <col min="9990" max="9991" width="19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8.5703125" style="213" customWidth="1"/>
    <col min="10246" max="10247" width="19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8.5703125" style="213" customWidth="1"/>
    <col min="10502" max="10503" width="19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8.5703125" style="213" customWidth="1"/>
    <col min="10758" max="10759" width="19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8.5703125" style="213" customWidth="1"/>
    <col min="11014" max="11015" width="19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8.5703125" style="213" customWidth="1"/>
    <col min="11270" max="11271" width="19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8.5703125" style="213" customWidth="1"/>
    <col min="11526" max="11527" width="19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8.5703125" style="213" customWidth="1"/>
    <col min="11782" max="11783" width="19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8.5703125" style="213" customWidth="1"/>
    <col min="12038" max="12039" width="19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8.5703125" style="213" customWidth="1"/>
    <col min="12294" max="12295" width="19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8.5703125" style="213" customWidth="1"/>
    <col min="12550" max="12551" width="19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8.5703125" style="213" customWidth="1"/>
    <col min="12806" max="12807" width="19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8.5703125" style="213" customWidth="1"/>
    <col min="13062" max="13063" width="19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8.5703125" style="213" customWidth="1"/>
    <col min="13318" max="13319" width="19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8.5703125" style="213" customWidth="1"/>
    <col min="13574" max="13575" width="19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8.5703125" style="213" customWidth="1"/>
    <col min="13830" max="13831" width="19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8.5703125" style="213" customWidth="1"/>
    <col min="14086" max="14087" width="19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8.5703125" style="213" customWidth="1"/>
    <col min="14342" max="14343" width="19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8.5703125" style="213" customWidth="1"/>
    <col min="14598" max="14599" width="19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8.5703125" style="213" customWidth="1"/>
    <col min="14854" max="14855" width="19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8.5703125" style="213" customWidth="1"/>
    <col min="15110" max="15111" width="19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8.5703125" style="213" customWidth="1"/>
    <col min="15366" max="15367" width="19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8.5703125" style="213" customWidth="1"/>
    <col min="15622" max="15623" width="19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8.5703125" style="213" customWidth="1"/>
    <col min="15878" max="15879" width="19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8.5703125" style="213" customWidth="1"/>
    <col min="16134" max="16135" width="19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451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657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404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407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407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217" customFormat="1" ht="18.75" customHeight="1" x14ac:dyDescent="0.3">
      <c r="A19" s="1287" t="s">
        <v>513</v>
      </c>
      <c r="B19" s="1288"/>
      <c r="C19" s="1288"/>
      <c r="D19" s="1288"/>
      <c r="E19" s="1289"/>
      <c r="F19" s="227"/>
      <c r="G19" s="227"/>
    </row>
    <row r="20" spans="1:8" s="219" customFormat="1" ht="24" customHeight="1" x14ac:dyDescent="0.3">
      <c r="A20" s="221">
        <v>1</v>
      </c>
      <c r="B20" s="220" t="s">
        <v>407</v>
      </c>
      <c r="C20" s="218"/>
      <c r="D20" s="346"/>
      <c r="E20" s="349"/>
      <c r="F20" s="348"/>
      <c r="G20" s="348">
        <f>E20-F20</f>
        <v>0</v>
      </c>
    </row>
    <row r="21" spans="1:8" s="219" customFormat="1" ht="18" customHeight="1" x14ac:dyDescent="0.3">
      <c r="A21" s="221"/>
      <c r="B21" s="222"/>
      <c r="C21" s="218"/>
      <c r="D21" s="346"/>
      <c r="E21" s="350"/>
      <c r="F21" s="347"/>
      <c r="G21" s="347"/>
    </row>
    <row r="22" spans="1:8" s="217" customFormat="1" x14ac:dyDescent="0.3">
      <c r="A22" s="553"/>
      <c r="B22" s="554" t="s">
        <v>295</v>
      </c>
      <c r="C22" s="555" t="s">
        <v>305</v>
      </c>
      <c r="D22" s="556" t="s">
        <v>305</v>
      </c>
      <c r="E22" s="557">
        <f>SUM(E20:E21)</f>
        <v>0</v>
      </c>
      <c r="F22" s="347">
        <f>SUM(F20:F21)</f>
        <v>0</v>
      </c>
      <c r="G22" s="347">
        <f>SUM(G20:G21)</f>
        <v>0</v>
      </c>
    </row>
    <row r="23" spans="1:8" s="41" customFormat="1" x14ac:dyDescent="0.3">
      <c r="A23" s="223"/>
      <c r="B23" s="224"/>
      <c r="C23" s="225"/>
      <c r="D23" s="225"/>
      <c r="E23" s="226"/>
      <c r="F23" s="227"/>
      <c r="G23" s="227"/>
    </row>
    <row r="24" spans="1:8" s="41" customFormat="1" x14ac:dyDescent="0.3">
      <c r="A24" s="223"/>
      <c r="B24" s="224"/>
      <c r="C24" s="225"/>
      <c r="D24" s="225"/>
      <c r="E24" s="226"/>
      <c r="F24" s="227"/>
      <c r="G24" s="227"/>
    </row>
    <row r="25" spans="1:8" s="41" customFormat="1" x14ac:dyDescent="0.3">
      <c r="A25" s="223"/>
      <c r="B25" s="224"/>
      <c r="C25" s="225"/>
      <c r="D25" s="225"/>
      <c r="E25" s="226"/>
      <c r="F25" s="227"/>
      <c r="G25" s="227"/>
    </row>
    <row r="26" spans="1:8" s="178" customFormat="1" x14ac:dyDescent="0.25">
      <c r="A26" s="696" t="s">
        <v>762</v>
      </c>
      <c r="B26" s="42"/>
      <c r="D26" s="241"/>
      <c r="E26" s="864" t="s">
        <v>1101</v>
      </c>
      <c r="F26" s="42"/>
    </row>
    <row r="27" spans="1:8" s="178" customFormat="1" ht="15.75" x14ac:dyDescent="0.25">
      <c r="A27" s="122"/>
      <c r="B27" s="297"/>
      <c r="D27" s="298" t="s">
        <v>131</v>
      </c>
      <c r="E27" s="298" t="s">
        <v>132</v>
      </c>
      <c r="F27" s="297"/>
    </row>
    <row r="28" spans="1:8" s="178" customFormat="1" ht="15.75" x14ac:dyDescent="0.25">
      <c r="A28" s="297"/>
      <c r="B28" s="41"/>
      <c r="D28" s="41"/>
      <c r="E28" s="41"/>
      <c r="F28" s="41"/>
    </row>
    <row r="29" spans="1:8" s="178" customFormat="1" x14ac:dyDescent="0.25">
      <c r="A29" s="48" t="s">
        <v>133</v>
      </c>
      <c r="B29" s="42"/>
      <c r="D29" s="241"/>
      <c r="E29" s="869" t="s">
        <v>1104</v>
      </c>
      <c r="F29" s="42"/>
      <c r="H29" s="190"/>
    </row>
    <row r="30" spans="1:8" s="178" customFormat="1" ht="15.75" x14ac:dyDescent="0.25">
      <c r="A30" s="122"/>
      <c r="B30" s="297"/>
      <c r="D30" s="298" t="s">
        <v>131</v>
      </c>
      <c r="E30" s="298" t="s">
        <v>132</v>
      </c>
      <c r="F30" s="297"/>
      <c r="H30" s="190"/>
    </row>
    <row r="31" spans="1:8" x14ac:dyDescent="0.3">
      <c r="A31" s="228"/>
      <c r="B31" s="211"/>
      <c r="C31" s="211"/>
      <c r="D31" s="211"/>
      <c r="E31" s="228"/>
    </row>
    <row r="32" spans="1:8" x14ac:dyDescent="0.3">
      <c r="A32" s="228"/>
      <c r="B32" s="211"/>
      <c r="C32" s="211"/>
      <c r="D32" s="211"/>
      <c r="E32" s="228"/>
    </row>
    <row r="33" spans="1:7" ht="21" x14ac:dyDescent="0.35">
      <c r="A33"/>
      <c r="B33" s="229"/>
      <c r="C33" s="229"/>
      <c r="D33" s="229"/>
      <c r="E33" s="229"/>
      <c r="F33" s="230"/>
      <c r="G33" s="230"/>
    </row>
  </sheetData>
  <mergeCells count="5">
    <mergeCell ref="A19:E19"/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0"/>
  <sheetViews>
    <sheetView view="pageBreakPreview" zoomScale="70" zoomScaleNormal="85" zoomScaleSheetLayoutView="7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4.28515625" style="213" customWidth="1"/>
    <col min="4" max="4" width="22.7109375" style="213" customWidth="1"/>
    <col min="5" max="5" width="41.85546875" style="213" customWidth="1"/>
    <col min="6" max="7" width="19.28515625" style="212" customWidth="1"/>
    <col min="8" max="8" width="12.5703125" style="231" customWidth="1"/>
    <col min="9" max="9" width="10.7109375" style="213" customWidth="1"/>
    <col min="10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41.85546875" style="213" customWidth="1"/>
    <col min="262" max="263" width="19.28515625" style="213" customWidth="1"/>
    <col min="264" max="264" width="12.5703125" style="213" customWidth="1"/>
    <col min="265" max="265" width="10.7109375" style="213" customWidth="1"/>
    <col min="266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41.85546875" style="213" customWidth="1"/>
    <col min="518" max="519" width="19.28515625" style="213" customWidth="1"/>
    <col min="520" max="520" width="12.5703125" style="213" customWidth="1"/>
    <col min="521" max="521" width="10.7109375" style="213" customWidth="1"/>
    <col min="522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41.85546875" style="213" customWidth="1"/>
    <col min="774" max="775" width="19.28515625" style="213" customWidth="1"/>
    <col min="776" max="776" width="12.5703125" style="213" customWidth="1"/>
    <col min="777" max="777" width="10.7109375" style="213" customWidth="1"/>
    <col min="778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41.85546875" style="213" customWidth="1"/>
    <col min="1030" max="1031" width="19.28515625" style="213" customWidth="1"/>
    <col min="1032" max="1032" width="12.5703125" style="213" customWidth="1"/>
    <col min="1033" max="1033" width="10.7109375" style="213" customWidth="1"/>
    <col min="1034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41.85546875" style="213" customWidth="1"/>
    <col min="1286" max="1287" width="19.28515625" style="213" customWidth="1"/>
    <col min="1288" max="1288" width="12.5703125" style="213" customWidth="1"/>
    <col min="1289" max="1289" width="10.7109375" style="213" customWidth="1"/>
    <col min="1290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41.85546875" style="213" customWidth="1"/>
    <col min="1542" max="1543" width="19.28515625" style="213" customWidth="1"/>
    <col min="1544" max="1544" width="12.5703125" style="213" customWidth="1"/>
    <col min="1545" max="1545" width="10.7109375" style="213" customWidth="1"/>
    <col min="1546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41.85546875" style="213" customWidth="1"/>
    <col min="1798" max="1799" width="19.28515625" style="213" customWidth="1"/>
    <col min="1800" max="1800" width="12.5703125" style="213" customWidth="1"/>
    <col min="1801" max="1801" width="10.7109375" style="213" customWidth="1"/>
    <col min="1802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41.85546875" style="213" customWidth="1"/>
    <col min="2054" max="2055" width="19.28515625" style="213" customWidth="1"/>
    <col min="2056" max="2056" width="12.5703125" style="213" customWidth="1"/>
    <col min="2057" max="2057" width="10.7109375" style="213" customWidth="1"/>
    <col min="2058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41.85546875" style="213" customWidth="1"/>
    <col min="2310" max="2311" width="19.28515625" style="213" customWidth="1"/>
    <col min="2312" max="2312" width="12.5703125" style="213" customWidth="1"/>
    <col min="2313" max="2313" width="10.7109375" style="213" customWidth="1"/>
    <col min="2314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41.85546875" style="213" customWidth="1"/>
    <col min="2566" max="2567" width="19.28515625" style="213" customWidth="1"/>
    <col min="2568" max="2568" width="12.5703125" style="213" customWidth="1"/>
    <col min="2569" max="2569" width="10.7109375" style="213" customWidth="1"/>
    <col min="2570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41.85546875" style="213" customWidth="1"/>
    <col min="2822" max="2823" width="19.28515625" style="213" customWidth="1"/>
    <col min="2824" max="2824" width="12.5703125" style="213" customWidth="1"/>
    <col min="2825" max="2825" width="10.7109375" style="213" customWidth="1"/>
    <col min="2826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41.85546875" style="213" customWidth="1"/>
    <col min="3078" max="3079" width="19.28515625" style="213" customWidth="1"/>
    <col min="3080" max="3080" width="12.5703125" style="213" customWidth="1"/>
    <col min="3081" max="3081" width="10.7109375" style="213" customWidth="1"/>
    <col min="3082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41.85546875" style="213" customWidth="1"/>
    <col min="3334" max="3335" width="19.28515625" style="213" customWidth="1"/>
    <col min="3336" max="3336" width="12.5703125" style="213" customWidth="1"/>
    <col min="3337" max="3337" width="10.7109375" style="213" customWidth="1"/>
    <col min="3338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41.85546875" style="213" customWidth="1"/>
    <col min="3590" max="3591" width="19.28515625" style="213" customWidth="1"/>
    <col min="3592" max="3592" width="12.5703125" style="213" customWidth="1"/>
    <col min="3593" max="3593" width="10.7109375" style="213" customWidth="1"/>
    <col min="3594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41.85546875" style="213" customWidth="1"/>
    <col min="3846" max="3847" width="19.28515625" style="213" customWidth="1"/>
    <col min="3848" max="3848" width="12.5703125" style="213" customWidth="1"/>
    <col min="3849" max="3849" width="10.7109375" style="213" customWidth="1"/>
    <col min="3850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41.85546875" style="213" customWidth="1"/>
    <col min="4102" max="4103" width="19.28515625" style="213" customWidth="1"/>
    <col min="4104" max="4104" width="12.5703125" style="213" customWidth="1"/>
    <col min="4105" max="4105" width="10.7109375" style="213" customWidth="1"/>
    <col min="4106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41.85546875" style="213" customWidth="1"/>
    <col min="4358" max="4359" width="19.28515625" style="213" customWidth="1"/>
    <col min="4360" max="4360" width="12.5703125" style="213" customWidth="1"/>
    <col min="4361" max="4361" width="10.7109375" style="213" customWidth="1"/>
    <col min="4362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41.85546875" style="213" customWidth="1"/>
    <col min="4614" max="4615" width="19.28515625" style="213" customWidth="1"/>
    <col min="4616" max="4616" width="12.5703125" style="213" customWidth="1"/>
    <col min="4617" max="4617" width="10.7109375" style="213" customWidth="1"/>
    <col min="4618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41.85546875" style="213" customWidth="1"/>
    <col min="4870" max="4871" width="19.28515625" style="213" customWidth="1"/>
    <col min="4872" max="4872" width="12.5703125" style="213" customWidth="1"/>
    <col min="4873" max="4873" width="10.7109375" style="213" customWidth="1"/>
    <col min="4874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41.85546875" style="213" customWidth="1"/>
    <col min="5126" max="5127" width="19.28515625" style="213" customWidth="1"/>
    <col min="5128" max="5128" width="12.5703125" style="213" customWidth="1"/>
    <col min="5129" max="5129" width="10.7109375" style="213" customWidth="1"/>
    <col min="5130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41.85546875" style="213" customWidth="1"/>
    <col min="5382" max="5383" width="19.28515625" style="213" customWidth="1"/>
    <col min="5384" max="5384" width="12.5703125" style="213" customWidth="1"/>
    <col min="5385" max="5385" width="10.7109375" style="213" customWidth="1"/>
    <col min="5386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41.85546875" style="213" customWidth="1"/>
    <col min="5638" max="5639" width="19.28515625" style="213" customWidth="1"/>
    <col min="5640" max="5640" width="12.5703125" style="213" customWidth="1"/>
    <col min="5641" max="5641" width="10.7109375" style="213" customWidth="1"/>
    <col min="5642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41.85546875" style="213" customWidth="1"/>
    <col min="5894" max="5895" width="19.28515625" style="213" customWidth="1"/>
    <col min="5896" max="5896" width="12.5703125" style="213" customWidth="1"/>
    <col min="5897" max="5897" width="10.7109375" style="213" customWidth="1"/>
    <col min="5898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41.85546875" style="213" customWidth="1"/>
    <col min="6150" max="6151" width="19.28515625" style="213" customWidth="1"/>
    <col min="6152" max="6152" width="12.5703125" style="213" customWidth="1"/>
    <col min="6153" max="6153" width="10.7109375" style="213" customWidth="1"/>
    <col min="6154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41.85546875" style="213" customWidth="1"/>
    <col min="6406" max="6407" width="19.28515625" style="213" customWidth="1"/>
    <col min="6408" max="6408" width="12.5703125" style="213" customWidth="1"/>
    <col min="6409" max="6409" width="10.7109375" style="213" customWidth="1"/>
    <col min="6410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41.85546875" style="213" customWidth="1"/>
    <col min="6662" max="6663" width="19.28515625" style="213" customWidth="1"/>
    <col min="6664" max="6664" width="12.5703125" style="213" customWidth="1"/>
    <col min="6665" max="6665" width="10.7109375" style="213" customWidth="1"/>
    <col min="6666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41.85546875" style="213" customWidth="1"/>
    <col min="6918" max="6919" width="19.28515625" style="213" customWidth="1"/>
    <col min="6920" max="6920" width="12.5703125" style="213" customWidth="1"/>
    <col min="6921" max="6921" width="10.7109375" style="213" customWidth="1"/>
    <col min="6922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41.85546875" style="213" customWidth="1"/>
    <col min="7174" max="7175" width="19.28515625" style="213" customWidth="1"/>
    <col min="7176" max="7176" width="12.5703125" style="213" customWidth="1"/>
    <col min="7177" max="7177" width="10.7109375" style="213" customWidth="1"/>
    <col min="7178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41.85546875" style="213" customWidth="1"/>
    <col min="7430" max="7431" width="19.28515625" style="213" customWidth="1"/>
    <col min="7432" max="7432" width="12.5703125" style="213" customWidth="1"/>
    <col min="7433" max="7433" width="10.7109375" style="213" customWidth="1"/>
    <col min="7434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41.85546875" style="213" customWidth="1"/>
    <col min="7686" max="7687" width="19.28515625" style="213" customWidth="1"/>
    <col min="7688" max="7688" width="12.5703125" style="213" customWidth="1"/>
    <col min="7689" max="7689" width="10.7109375" style="213" customWidth="1"/>
    <col min="7690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41.85546875" style="213" customWidth="1"/>
    <col min="7942" max="7943" width="19.28515625" style="213" customWidth="1"/>
    <col min="7944" max="7944" width="12.5703125" style="213" customWidth="1"/>
    <col min="7945" max="7945" width="10.7109375" style="213" customWidth="1"/>
    <col min="7946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41.85546875" style="213" customWidth="1"/>
    <col min="8198" max="8199" width="19.28515625" style="213" customWidth="1"/>
    <col min="8200" max="8200" width="12.5703125" style="213" customWidth="1"/>
    <col min="8201" max="8201" width="10.7109375" style="213" customWidth="1"/>
    <col min="8202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41.85546875" style="213" customWidth="1"/>
    <col min="8454" max="8455" width="19.28515625" style="213" customWidth="1"/>
    <col min="8456" max="8456" width="12.5703125" style="213" customWidth="1"/>
    <col min="8457" max="8457" width="10.7109375" style="213" customWidth="1"/>
    <col min="8458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41.85546875" style="213" customWidth="1"/>
    <col min="8710" max="8711" width="19.28515625" style="213" customWidth="1"/>
    <col min="8712" max="8712" width="12.5703125" style="213" customWidth="1"/>
    <col min="8713" max="8713" width="10.7109375" style="213" customWidth="1"/>
    <col min="8714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41.85546875" style="213" customWidth="1"/>
    <col min="8966" max="8967" width="19.28515625" style="213" customWidth="1"/>
    <col min="8968" max="8968" width="12.5703125" style="213" customWidth="1"/>
    <col min="8969" max="8969" width="10.7109375" style="213" customWidth="1"/>
    <col min="8970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41.85546875" style="213" customWidth="1"/>
    <col min="9222" max="9223" width="19.28515625" style="213" customWidth="1"/>
    <col min="9224" max="9224" width="12.5703125" style="213" customWidth="1"/>
    <col min="9225" max="9225" width="10.7109375" style="213" customWidth="1"/>
    <col min="9226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41.85546875" style="213" customWidth="1"/>
    <col min="9478" max="9479" width="19.28515625" style="213" customWidth="1"/>
    <col min="9480" max="9480" width="12.5703125" style="213" customWidth="1"/>
    <col min="9481" max="9481" width="10.7109375" style="213" customWidth="1"/>
    <col min="9482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41.85546875" style="213" customWidth="1"/>
    <col min="9734" max="9735" width="19.28515625" style="213" customWidth="1"/>
    <col min="9736" max="9736" width="12.5703125" style="213" customWidth="1"/>
    <col min="9737" max="9737" width="10.7109375" style="213" customWidth="1"/>
    <col min="9738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41.85546875" style="213" customWidth="1"/>
    <col min="9990" max="9991" width="19.28515625" style="213" customWidth="1"/>
    <col min="9992" max="9992" width="12.5703125" style="213" customWidth="1"/>
    <col min="9993" max="9993" width="10.7109375" style="213" customWidth="1"/>
    <col min="9994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41.85546875" style="213" customWidth="1"/>
    <col min="10246" max="10247" width="19.28515625" style="213" customWidth="1"/>
    <col min="10248" max="10248" width="12.5703125" style="213" customWidth="1"/>
    <col min="10249" max="10249" width="10.7109375" style="213" customWidth="1"/>
    <col min="10250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41.85546875" style="213" customWidth="1"/>
    <col min="10502" max="10503" width="19.28515625" style="213" customWidth="1"/>
    <col min="10504" max="10504" width="12.5703125" style="213" customWidth="1"/>
    <col min="10505" max="10505" width="10.7109375" style="213" customWidth="1"/>
    <col min="10506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41.85546875" style="213" customWidth="1"/>
    <col min="10758" max="10759" width="19.28515625" style="213" customWidth="1"/>
    <col min="10760" max="10760" width="12.5703125" style="213" customWidth="1"/>
    <col min="10761" max="10761" width="10.7109375" style="213" customWidth="1"/>
    <col min="10762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41.85546875" style="213" customWidth="1"/>
    <col min="11014" max="11015" width="19.28515625" style="213" customWidth="1"/>
    <col min="11016" max="11016" width="12.5703125" style="213" customWidth="1"/>
    <col min="11017" max="11017" width="10.7109375" style="213" customWidth="1"/>
    <col min="11018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41.85546875" style="213" customWidth="1"/>
    <col min="11270" max="11271" width="19.28515625" style="213" customWidth="1"/>
    <col min="11272" max="11272" width="12.5703125" style="213" customWidth="1"/>
    <col min="11273" max="11273" width="10.7109375" style="213" customWidth="1"/>
    <col min="11274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41.85546875" style="213" customWidth="1"/>
    <col min="11526" max="11527" width="19.28515625" style="213" customWidth="1"/>
    <col min="11528" max="11528" width="12.5703125" style="213" customWidth="1"/>
    <col min="11529" max="11529" width="10.7109375" style="213" customWidth="1"/>
    <col min="11530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41.85546875" style="213" customWidth="1"/>
    <col min="11782" max="11783" width="19.28515625" style="213" customWidth="1"/>
    <col min="11784" max="11784" width="12.5703125" style="213" customWidth="1"/>
    <col min="11785" max="11785" width="10.7109375" style="213" customWidth="1"/>
    <col min="11786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41.85546875" style="213" customWidth="1"/>
    <col min="12038" max="12039" width="19.28515625" style="213" customWidth="1"/>
    <col min="12040" max="12040" width="12.5703125" style="213" customWidth="1"/>
    <col min="12041" max="12041" width="10.7109375" style="213" customWidth="1"/>
    <col min="12042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41.85546875" style="213" customWidth="1"/>
    <col min="12294" max="12295" width="19.28515625" style="213" customWidth="1"/>
    <col min="12296" max="12296" width="12.5703125" style="213" customWidth="1"/>
    <col min="12297" max="12297" width="10.7109375" style="213" customWidth="1"/>
    <col min="12298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41.85546875" style="213" customWidth="1"/>
    <col min="12550" max="12551" width="19.28515625" style="213" customWidth="1"/>
    <col min="12552" max="12552" width="12.5703125" style="213" customWidth="1"/>
    <col min="12553" max="12553" width="10.7109375" style="213" customWidth="1"/>
    <col min="12554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41.85546875" style="213" customWidth="1"/>
    <col min="12806" max="12807" width="19.28515625" style="213" customWidth="1"/>
    <col min="12808" max="12808" width="12.5703125" style="213" customWidth="1"/>
    <col min="12809" max="12809" width="10.7109375" style="213" customWidth="1"/>
    <col min="12810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41.85546875" style="213" customWidth="1"/>
    <col min="13062" max="13063" width="19.28515625" style="213" customWidth="1"/>
    <col min="13064" max="13064" width="12.5703125" style="213" customWidth="1"/>
    <col min="13065" max="13065" width="10.7109375" style="213" customWidth="1"/>
    <col min="13066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41.85546875" style="213" customWidth="1"/>
    <col min="13318" max="13319" width="19.28515625" style="213" customWidth="1"/>
    <col min="13320" max="13320" width="12.5703125" style="213" customWidth="1"/>
    <col min="13321" max="13321" width="10.7109375" style="213" customWidth="1"/>
    <col min="13322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41.85546875" style="213" customWidth="1"/>
    <col min="13574" max="13575" width="19.28515625" style="213" customWidth="1"/>
    <col min="13576" max="13576" width="12.5703125" style="213" customWidth="1"/>
    <col min="13577" max="13577" width="10.7109375" style="213" customWidth="1"/>
    <col min="13578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41.85546875" style="213" customWidth="1"/>
    <col min="13830" max="13831" width="19.28515625" style="213" customWidth="1"/>
    <col min="13832" max="13832" width="12.5703125" style="213" customWidth="1"/>
    <col min="13833" max="13833" width="10.7109375" style="213" customWidth="1"/>
    <col min="13834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41.85546875" style="213" customWidth="1"/>
    <col min="14086" max="14087" width="19.28515625" style="213" customWidth="1"/>
    <col min="14088" max="14088" width="12.5703125" style="213" customWidth="1"/>
    <col min="14089" max="14089" width="10.7109375" style="213" customWidth="1"/>
    <col min="14090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41.85546875" style="213" customWidth="1"/>
    <col min="14342" max="14343" width="19.28515625" style="213" customWidth="1"/>
    <col min="14344" max="14344" width="12.5703125" style="213" customWidth="1"/>
    <col min="14345" max="14345" width="10.7109375" style="213" customWidth="1"/>
    <col min="14346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41.85546875" style="213" customWidth="1"/>
    <col min="14598" max="14599" width="19.28515625" style="213" customWidth="1"/>
    <col min="14600" max="14600" width="12.5703125" style="213" customWidth="1"/>
    <col min="14601" max="14601" width="10.7109375" style="213" customWidth="1"/>
    <col min="14602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41.85546875" style="213" customWidth="1"/>
    <col min="14854" max="14855" width="19.28515625" style="213" customWidth="1"/>
    <col min="14856" max="14856" width="12.5703125" style="213" customWidth="1"/>
    <col min="14857" max="14857" width="10.7109375" style="213" customWidth="1"/>
    <col min="14858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41.85546875" style="213" customWidth="1"/>
    <col min="15110" max="15111" width="19.28515625" style="213" customWidth="1"/>
    <col min="15112" max="15112" width="12.5703125" style="213" customWidth="1"/>
    <col min="15113" max="15113" width="10.7109375" style="213" customWidth="1"/>
    <col min="15114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41.85546875" style="213" customWidth="1"/>
    <col min="15366" max="15367" width="19.28515625" style="213" customWidth="1"/>
    <col min="15368" max="15368" width="12.5703125" style="213" customWidth="1"/>
    <col min="15369" max="15369" width="10.7109375" style="213" customWidth="1"/>
    <col min="15370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41.85546875" style="213" customWidth="1"/>
    <col min="15622" max="15623" width="19.28515625" style="213" customWidth="1"/>
    <col min="15624" max="15624" width="12.5703125" style="213" customWidth="1"/>
    <col min="15625" max="15625" width="10.7109375" style="213" customWidth="1"/>
    <col min="15626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41.85546875" style="213" customWidth="1"/>
    <col min="15878" max="15879" width="19.28515625" style="213" customWidth="1"/>
    <col min="15880" max="15880" width="12.5703125" style="213" customWidth="1"/>
    <col min="15881" max="15881" width="10.7109375" style="213" customWidth="1"/>
    <col min="15882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41.85546875" style="213" customWidth="1"/>
    <col min="16134" max="16135" width="19.28515625" style="213" customWidth="1"/>
    <col min="16136" max="16136" width="12.5703125" style="213" customWidth="1"/>
    <col min="16137" max="16137" width="10.7109375" style="213" customWidth="1"/>
    <col min="16138" max="16384" width="9.140625" style="213"/>
  </cols>
  <sheetData>
    <row r="1" spans="1:10" x14ac:dyDescent="0.3">
      <c r="A1" s="211"/>
      <c r="B1" s="211"/>
      <c r="C1" s="211"/>
      <c r="D1" s="211"/>
      <c r="E1" s="232" t="s">
        <v>452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658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36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H9" s="213"/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406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406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217" customFormat="1" ht="18.75" customHeight="1" x14ac:dyDescent="0.3">
      <c r="A19" s="1287" t="s">
        <v>513</v>
      </c>
      <c r="B19" s="1288"/>
      <c r="C19" s="1288"/>
      <c r="D19" s="1288"/>
      <c r="E19" s="1289"/>
      <c r="F19" s="227"/>
      <c r="G19" s="227"/>
    </row>
    <row r="20" spans="1:8" s="219" customFormat="1" ht="24" customHeight="1" x14ac:dyDescent="0.3">
      <c r="A20" s="221">
        <v>1</v>
      </c>
      <c r="B20" s="220" t="s">
        <v>406</v>
      </c>
      <c r="C20" s="218"/>
      <c r="D20" s="346"/>
      <c r="E20" s="349"/>
      <c r="F20" s="348"/>
      <c r="G20" s="348">
        <f>E20-F20</f>
        <v>0</v>
      </c>
    </row>
    <row r="21" spans="1:8" s="219" customFormat="1" ht="18" customHeight="1" x14ac:dyDescent="0.3">
      <c r="A21" s="221"/>
      <c r="B21" s="222"/>
      <c r="C21" s="218"/>
      <c r="D21" s="346"/>
      <c r="E21" s="350"/>
      <c r="F21" s="347"/>
      <c r="G21" s="347"/>
    </row>
    <row r="22" spans="1:8" s="217" customFormat="1" x14ac:dyDescent="0.3">
      <c r="A22" s="553"/>
      <c r="B22" s="554" t="s">
        <v>295</v>
      </c>
      <c r="C22" s="555" t="s">
        <v>305</v>
      </c>
      <c r="D22" s="556" t="s">
        <v>305</v>
      </c>
      <c r="E22" s="557">
        <f>SUM(E20:E21)</f>
        <v>0</v>
      </c>
      <c r="F22" s="347">
        <f>SUM(F20:F21)</f>
        <v>0</v>
      </c>
      <c r="G22" s="347">
        <f>SUM(G20:G21)</f>
        <v>0</v>
      </c>
    </row>
    <row r="23" spans="1:8" s="41" customFormat="1" x14ac:dyDescent="0.3">
      <c r="A23" s="223"/>
      <c r="B23" s="224"/>
      <c r="C23" s="225"/>
      <c r="D23" s="225"/>
      <c r="E23" s="226"/>
      <c r="F23" s="227"/>
      <c r="G23" s="227"/>
    </row>
    <row r="24" spans="1:8" s="41" customFormat="1" x14ac:dyDescent="0.3">
      <c r="A24" s="223"/>
      <c r="B24" s="224"/>
      <c r="C24" s="225"/>
      <c r="D24" s="225"/>
      <c r="E24" s="226"/>
      <c r="F24" s="227"/>
      <c r="G24" s="227"/>
    </row>
    <row r="25" spans="1:8" s="41" customFormat="1" x14ac:dyDescent="0.3">
      <c r="A25" s="223"/>
      <c r="B25" s="224"/>
      <c r="C25" s="225"/>
      <c r="D25" s="225"/>
      <c r="E25" s="226"/>
      <c r="F25" s="227"/>
      <c r="G25" s="227"/>
    </row>
    <row r="26" spans="1:8" s="178" customFormat="1" x14ac:dyDescent="0.25">
      <c r="A26" s="696" t="s">
        <v>762</v>
      </c>
      <c r="B26" s="477"/>
      <c r="D26" s="476"/>
      <c r="E26" s="864" t="s">
        <v>1101</v>
      </c>
      <c r="F26" s="477"/>
    </row>
    <row r="27" spans="1:8" s="178" customFormat="1" ht="15.75" x14ac:dyDescent="0.25">
      <c r="A27" s="122"/>
      <c r="B27" s="297"/>
      <c r="D27" s="298" t="s">
        <v>131</v>
      </c>
      <c r="E27" s="298" t="s">
        <v>132</v>
      </c>
      <c r="F27" s="297"/>
    </row>
    <row r="28" spans="1:8" s="178" customFormat="1" ht="15.75" x14ac:dyDescent="0.25">
      <c r="A28" s="297"/>
      <c r="B28" s="41"/>
      <c r="D28" s="41"/>
      <c r="E28" s="41"/>
      <c r="F28" s="41"/>
    </row>
    <row r="29" spans="1:8" s="178" customFormat="1" x14ac:dyDescent="0.25">
      <c r="A29" s="475" t="s">
        <v>133</v>
      </c>
      <c r="B29" s="477"/>
      <c r="D29" s="476"/>
      <c r="E29" s="869" t="s">
        <v>1104</v>
      </c>
      <c r="F29" s="477"/>
      <c r="H29" s="190"/>
    </row>
    <row r="30" spans="1:8" s="178" customFormat="1" ht="15.75" x14ac:dyDescent="0.25">
      <c r="A30" s="122"/>
      <c r="B30" s="297"/>
      <c r="D30" s="298" t="s">
        <v>131</v>
      </c>
      <c r="E30" s="298" t="s">
        <v>132</v>
      </c>
      <c r="F30" s="297"/>
      <c r="H30" s="190"/>
    </row>
  </sheetData>
  <mergeCells count="5">
    <mergeCell ref="A19:E19"/>
    <mergeCell ref="A3:E3"/>
    <mergeCell ref="A6:C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30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27.85546875" style="53" customWidth="1"/>
    <col min="5" max="5" width="31.28515625" style="53" customWidth="1"/>
    <col min="6" max="7" width="19.42578125" style="404" customWidth="1"/>
    <col min="8" max="11" width="8.85546875" style="53"/>
    <col min="12" max="12" width="22.140625" style="53" customWidth="1"/>
    <col min="13" max="255" width="8.85546875" style="53"/>
    <col min="256" max="256" width="5.7109375" style="53" customWidth="1"/>
    <col min="257" max="257" width="46.42578125" style="53" customWidth="1"/>
    <col min="258" max="258" width="30.140625" style="53" customWidth="1"/>
    <col min="259" max="259" width="27.85546875" style="53" customWidth="1"/>
    <col min="260" max="260" width="31.28515625" style="53" customWidth="1"/>
    <col min="261" max="261" width="14.28515625" style="53" customWidth="1"/>
    <col min="262" max="262" width="12.28515625" style="53" bestFit="1" customWidth="1"/>
    <col min="263" max="267" width="8.85546875" style="53"/>
    <col min="268" max="268" width="22.140625" style="53" customWidth="1"/>
    <col min="269" max="511" width="8.85546875" style="53"/>
    <col min="512" max="512" width="5.7109375" style="53" customWidth="1"/>
    <col min="513" max="513" width="46.42578125" style="53" customWidth="1"/>
    <col min="514" max="514" width="30.140625" style="53" customWidth="1"/>
    <col min="515" max="515" width="27.85546875" style="53" customWidth="1"/>
    <col min="516" max="516" width="31.28515625" style="53" customWidth="1"/>
    <col min="517" max="517" width="14.28515625" style="53" customWidth="1"/>
    <col min="518" max="518" width="12.28515625" style="53" bestFit="1" customWidth="1"/>
    <col min="519" max="523" width="8.85546875" style="53"/>
    <col min="524" max="524" width="22.140625" style="53" customWidth="1"/>
    <col min="525" max="767" width="8.85546875" style="53"/>
    <col min="768" max="768" width="5.7109375" style="53" customWidth="1"/>
    <col min="769" max="769" width="46.42578125" style="53" customWidth="1"/>
    <col min="770" max="770" width="30.140625" style="53" customWidth="1"/>
    <col min="771" max="771" width="27.85546875" style="53" customWidth="1"/>
    <col min="772" max="772" width="31.28515625" style="53" customWidth="1"/>
    <col min="773" max="773" width="14.28515625" style="53" customWidth="1"/>
    <col min="774" max="774" width="12.28515625" style="53" bestFit="1" customWidth="1"/>
    <col min="775" max="779" width="8.85546875" style="53"/>
    <col min="780" max="780" width="22.140625" style="53" customWidth="1"/>
    <col min="781" max="1023" width="8.85546875" style="53"/>
    <col min="1024" max="1024" width="5.7109375" style="53" customWidth="1"/>
    <col min="1025" max="1025" width="46.42578125" style="53" customWidth="1"/>
    <col min="1026" max="1026" width="30.140625" style="53" customWidth="1"/>
    <col min="1027" max="1027" width="27.85546875" style="53" customWidth="1"/>
    <col min="1028" max="1028" width="31.28515625" style="53" customWidth="1"/>
    <col min="1029" max="1029" width="14.28515625" style="53" customWidth="1"/>
    <col min="1030" max="1030" width="12.28515625" style="53" bestFit="1" customWidth="1"/>
    <col min="1031" max="1035" width="8.85546875" style="53"/>
    <col min="1036" max="1036" width="22.140625" style="53" customWidth="1"/>
    <col min="1037" max="1279" width="8.85546875" style="53"/>
    <col min="1280" max="1280" width="5.7109375" style="53" customWidth="1"/>
    <col min="1281" max="1281" width="46.42578125" style="53" customWidth="1"/>
    <col min="1282" max="1282" width="30.140625" style="53" customWidth="1"/>
    <col min="1283" max="1283" width="27.85546875" style="53" customWidth="1"/>
    <col min="1284" max="1284" width="31.28515625" style="53" customWidth="1"/>
    <col min="1285" max="1285" width="14.28515625" style="53" customWidth="1"/>
    <col min="1286" max="1286" width="12.28515625" style="53" bestFit="1" customWidth="1"/>
    <col min="1287" max="1291" width="8.85546875" style="53"/>
    <col min="1292" max="1292" width="22.140625" style="53" customWidth="1"/>
    <col min="1293" max="1535" width="8.85546875" style="53"/>
    <col min="1536" max="1536" width="5.7109375" style="53" customWidth="1"/>
    <col min="1537" max="1537" width="46.42578125" style="53" customWidth="1"/>
    <col min="1538" max="1538" width="30.140625" style="53" customWidth="1"/>
    <col min="1539" max="1539" width="27.85546875" style="53" customWidth="1"/>
    <col min="1540" max="1540" width="31.28515625" style="53" customWidth="1"/>
    <col min="1541" max="1541" width="14.28515625" style="53" customWidth="1"/>
    <col min="1542" max="1542" width="12.28515625" style="53" bestFit="1" customWidth="1"/>
    <col min="1543" max="1547" width="8.85546875" style="53"/>
    <col min="1548" max="1548" width="22.140625" style="53" customWidth="1"/>
    <col min="1549" max="1791" width="8.85546875" style="53"/>
    <col min="1792" max="1792" width="5.7109375" style="53" customWidth="1"/>
    <col min="1793" max="1793" width="46.42578125" style="53" customWidth="1"/>
    <col min="1794" max="1794" width="30.140625" style="53" customWidth="1"/>
    <col min="1795" max="1795" width="27.85546875" style="53" customWidth="1"/>
    <col min="1796" max="1796" width="31.28515625" style="53" customWidth="1"/>
    <col min="1797" max="1797" width="14.28515625" style="53" customWidth="1"/>
    <col min="1798" max="1798" width="12.28515625" style="53" bestFit="1" customWidth="1"/>
    <col min="1799" max="1803" width="8.85546875" style="53"/>
    <col min="1804" max="1804" width="22.140625" style="53" customWidth="1"/>
    <col min="1805" max="2047" width="8.85546875" style="53"/>
    <col min="2048" max="2048" width="5.7109375" style="53" customWidth="1"/>
    <col min="2049" max="2049" width="46.42578125" style="53" customWidth="1"/>
    <col min="2050" max="2050" width="30.140625" style="53" customWidth="1"/>
    <col min="2051" max="2051" width="27.85546875" style="53" customWidth="1"/>
    <col min="2052" max="2052" width="31.28515625" style="53" customWidth="1"/>
    <col min="2053" max="2053" width="14.28515625" style="53" customWidth="1"/>
    <col min="2054" max="2054" width="12.28515625" style="53" bestFit="1" customWidth="1"/>
    <col min="2055" max="2059" width="8.85546875" style="53"/>
    <col min="2060" max="2060" width="22.140625" style="53" customWidth="1"/>
    <col min="2061" max="2303" width="8.85546875" style="53"/>
    <col min="2304" max="2304" width="5.7109375" style="53" customWidth="1"/>
    <col min="2305" max="2305" width="46.42578125" style="53" customWidth="1"/>
    <col min="2306" max="2306" width="30.140625" style="53" customWidth="1"/>
    <col min="2307" max="2307" width="27.85546875" style="53" customWidth="1"/>
    <col min="2308" max="2308" width="31.28515625" style="53" customWidth="1"/>
    <col min="2309" max="2309" width="14.28515625" style="53" customWidth="1"/>
    <col min="2310" max="2310" width="12.28515625" style="53" bestFit="1" customWidth="1"/>
    <col min="2311" max="2315" width="8.85546875" style="53"/>
    <col min="2316" max="2316" width="22.140625" style="53" customWidth="1"/>
    <col min="2317" max="2559" width="8.85546875" style="53"/>
    <col min="2560" max="2560" width="5.7109375" style="53" customWidth="1"/>
    <col min="2561" max="2561" width="46.42578125" style="53" customWidth="1"/>
    <col min="2562" max="2562" width="30.140625" style="53" customWidth="1"/>
    <col min="2563" max="2563" width="27.85546875" style="53" customWidth="1"/>
    <col min="2564" max="2564" width="31.28515625" style="53" customWidth="1"/>
    <col min="2565" max="2565" width="14.28515625" style="53" customWidth="1"/>
    <col min="2566" max="2566" width="12.28515625" style="53" bestFit="1" customWidth="1"/>
    <col min="2567" max="2571" width="8.85546875" style="53"/>
    <col min="2572" max="2572" width="22.140625" style="53" customWidth="1"/>
    <col min="2573" max="2815" width="8.85546875" style="53"/>
    <col min="2816" max="2816" width="5.7109375" style="53" customWidth="1"/>
    <col min="2817" max="2817" width="46.42578125" style="53" customWidth="1"/>
    <col min="2818" max="2818" width="30.140625" style="53" customWidth="1"/>
    <col min="2819" max="2819" width="27.85546875" style="53" customWidth="1"/>
    <col min="2820" max="2820" width="31.28515625" style="53" customWidth="1"/>
    <col min="2821" max="2821" width="14.28515625" style="53" customWidth="1"/>
    <col min="2822" max="2822" width="12.28515625" style="53" bestFit="1" customWidth="1"/>
    <col min="2823" max="2827" width="8.85546875" style="53"/>
    <col min="2828" max="2828" width="22.140625" style="53" customWidth="1"/>
    <col min="2829" max="3071" width="8.85546875" style="53"/>
    <col min="3072" max="3072" width="5.7109375" style="53" customWidth="1"/>
    <col min="3073" max="3073" width="46.42578125" style="53" customWidth="1"/>
    <col min="3074" max="3074" width="30.140625" style="53" customWidth="1"/>
    <col min="3075" max="3075" width="27.85546875" style="53" customWidth="1"/>
    <col min="3076" max="3076" width="31.28515625" style="53" customWidth="1"/>
    <col min="3077" max="3077" width="14.28515625" style="53" customWidth="1"/>
    <col min="3078" max="3078" width="12.28515625" style="53" bestFit="1" customWidth="1"/>
    <col min="3079" max="3083" width="8.85546875" style="53"/>
    <col min="3084" max="3084" width="22.140625" style="53" customWidth="1"/>
    <col min="3085" max="3327" width="8.85546875" style="53"/>
    <col min="3328" max="3328" width="5.7109375" style="53" customWidth="1"/>
    <col min="3329" max="3329" width="46.42578125" style="53" customWidth="1"/>
    <col min="3330" max="3330" width="30.140625" style="53" customWidth="1"/>
    <col min="3331" max="3331" width="27.85546875" style="53" customWidth="1"/>
    <col min="3332" max="3332" width="31.28515625" style="53" customWidth="1"/>
    <col min="3333" max="3333" width="14.28515625" style="53" customWidth="1"/>
    <col min="3334" max="3334" width="12.28515625" style="53" bestFit="1" customWidth="1"/>
    <col min="3335" max="3339" width="8.85546875" style="53"/>
    <col min="3340" max="3340" width="22.140625" style="53" customWidth="1"/>
    <col min="3341" max="3583" width="8.85546875" style="53"/>
    <col min="3584" max="3584" width="5.7109375" style="53" customWidth="1"/>
    <col min="3585" max="3585" width="46.42578125" style="53" customWidth="1"/>
    <col min="3586" max="3586" width="30.140625" style="53" customWidth="1"/>
    <col min="3587" max="3587" width="27.85546875" style="53" customWidth="1"/>
    <col min="3588" max="3588" width="31.28515625" style="53" customWidth="1"/>
    <col min="3589" max="3589" width="14.28515625" style="53" customWidth="1"/>
    <col min="3590" max="3590" width="12.28515625" style="53" bestFit="1" customWidth="1"/>
    <col min="3591" max="3595" width="8.85546875" style="53"/>
    <col min="3596" max="3596" width="22.140625" style="53" customWidth="1"/>
    <col min="3597" max="3839" width="8.85546875" style="53"/>
    <col min="3840" max="3840" width="5.7109375" style="53" customWidth="1"/>
    <col min="3841" max="3841" width="46.42578125" style="53" customWidth="1"/>
    <col min="3842" max="3842" width="30.140625" style="53" customWidth="1"/>
    <col min="3843" max="3843" width="27.85546875" style="53" customWidth="1"/>
    <col min="3844" max="3844" width="31.28515625" style="53" customWidth="1"/>
    <col min="3845" max="3845" width="14.28515625" style="53" customWidth="1"/>
    <col min="3846" max="3846" width="12.28515625" style="53" bestFit="1" customWidth="1"/>
    <col min="3847" max="3851" width="8.85546875" style="53"/>
    <col min="3852" max="3852" width="22.140625" style="53" customWidth="1"/>
    <col min="3853" max="4095" width="8.85546875" style="53"/>
    <col min="4096" max="4096" width="5.7109375" style="53" customWidth="1"/>
    <col min="4097" max="4097" width="46.42578125" style="53" customWidth="1"/>
    <col min="4098" max="4098" width="30.140625" style="53" customWidth="1"/>
    <col min="4099" max="4099" width="27.85546875" style="53" customWidth="1"/>
    <col min="4100" max="4100" width="31.28515625" style="53" customWidth="1"/>
    <col min="4101" max="4101" width="14.28515625" style="53" customWidth="1"/>
    <col min="4102" max="4102" width="12.28515625" style="53" bestFit="1" customWidth="1"/>
    <col min="4103" max="4107" width="8.85546875" style="53"/>
    <col min="4108" max="4108" width="22.140625" style="53" customWidth="1"/>
    <col min="4109" max="4351" width="8.85546875" style="53"/>
    <col min="4352" max="4352" width="5.7109375" style="53" customWidth="1"/>
    <col min="4353" max="4353" width="46.42578125" style="53" customWidth="1"/>
    <col min="4354" max="4354" width="30.140625" style="53" customWidth="1"/>
    <col min="4355" max="4355" width="27.85546875" style="53" customWidth="1"/>
    <col min="4356" max="4356" width="31.28515625" style="53" customWidth="1"/>
    <col min="4357" max="4357" width="14.28515625" style="53" customWidth="1"/>
    <col min="4358" max="4358" width="12.28515625" style="53" bestFit="1" customWidth="1"/>
    <col min="4359" max="4363" width="8.85546875" style="53"/>
    <col min="4364" max="4364" width="22.140625" style="53" customWidth="1"/>
    <col min="4365" max="4607" width="8.85546875" style="53"/>
    <col min="4608" max="4608" width="5.7109375" style="53" customWidth="1"/>
    <col min="4609" max="4609" width="46.42578125" style="53" customWidth="1"/>
    <col min="4610" max="4610" width="30.140625" style="53" customWidth="1"/>
    <col min="4611" max="4611" width="27.85546875" style="53" customWidth="1"/>
    <col min="4612" max="4612" width="31.28515625" style="53" customWidth="1"/>
    <col min="4613" max="4613" width="14.28515625" style="53" customWidth="1"/>
    <col min="4614" max="4614" width="12.28515625" style="53" bestFit="1" customWidth="1"/>
    <col min="4615" max="4619" width="8.85546875" style="53"/>
    <col min="4620" max="4620" width="22.140625" style="53" customWidth="1"/>
    <col min="4621" max="4863" width="8.85546875" style="53"/>
    <col min="4864" max="4864" width="5.7109375" style="53" customWidth="1"/>
    <col min="4865" max="4865" width="46.42578125" style="53" customWidth="1"/>
    <col min="4866" max="4866" width="30.140625" style="53" customWidth="1"/>
    <col min="4867" max="4867" width="27.85546875" style="53" customWidth="1"/>
    <col min="4868" max="4868" width="31.28515625" style="53" customWidth="1"/>
    <col min="4869" max="4869" width="14.28515625" style="53" customWidth="1"/>
    <col min="4870" max="4870" width="12.28515625" style="53" bestFit="1" customWidth="1"/>
    <col min="4871" max="4875" width="8.85546875" style="53"/>
    <col min="4876" max="4876" width="22.140625" style="53" customWidth="1"/>
    <col min="4877" max="5119" width="8.85546875" style="53"/>
    <col min="5120" max="5120" width="5.7109375" style="53" customWidth="1"/>
    <col min="5121" max="5121" width="46.42578125" style="53" customWidth="1"/>
    <col min="5122" max="5122" width="30.140625" style="53" customWidth="1"/>
    <col min="5123" max="5123" width="27.85546875" style="53" customWidth="1"/>
    <col min="5124" max="5124" width="31.28515625" style="53" customWidth="1"/>
    <col min="5125" max="5125" width="14.28515625" style="53" customWidth="1"/>
    <col min="5126" max="5126" width="12.28515625" style="53" bestFit="1" customWidth="1"/>
    <col min="5127" max="5131" width="8.85546875" style="53"/>
    <col min="5132" max="5132" width="22.140625" style="53" customWidth="1"/>
    <col min="5133" max="5375" width="8.85546875" style="53"/>
    <col min="5376" max="5376" width="5.7109375" style="53" customWidth="1"/>
    <col min="5377" max="5377" width="46.42578125" style="53" customWidth="1"/>
    <col min="5378" max="5378" width="30.140625" style="53" customWidth="1"/>
    <col min="5379" max="5379" width="27.85546875" style="53" customWidth="1"/>
    <col min="5380" max="5380" width="31.28515625" style="53" customWidth="1"/>
    <col min="5381" max="5381" width="14.28515625" style="53" customWidth="1"/>
    <col min="5382" max="5382" width="12.28515625" style="53" bestFit="1" customWidth="1"/>
    <col min="5383" max="5387" width="8.85546875" style="53"/>
    <col min="5388" max="5388" width="22.140625" style="53" customWidth="1"/>
    <col min="5389" max="5631" width="8.85546875" style="53"/>
    <col min="5632" max="5632" width="5.7109375" style="53" customWidth="1"/>
    <col min="5633" max="5633" width="46.42578125" style="53" customWidth="1"/>
    <col min="5634" max="5634" width="30.140625" style="53" customWidth="1"/>
    <col min="5635" max="5635" width="27.85546875" style="53" customWidth="1"/>
    <col min="5636" max="5636" width="31.28515625" style="53" customWidth="1"/>
    <col min="5637" max="5637" width="14.28515625" style="53" customWidth="1"/>
    <col min="5638" max="5638" width="12.28515625" style="53" bestFit="1" customWidth="1"/>
    <col min="5639" max="5643" width="8.85546875" style="53"/>
    <col min="5644" max="5644" width="22.140625" style="53" customWidth="1"/>
    <col min="5645" max="5887" width="8.85546875" style="53"/>
    <col min="5888" max="5888" width="5.7109375" style="53" customWidth="1"/>
    <col min="5889" max="5889" width="46.42578125" style="53" customWidth="1"/>
    <col min="5890" max="5890" width="30.140625" style="53" customWidth="1"/>
    <col min="5891" max="5891" width="27.85546875" style="53" customWidth="1"/>
    <col min="5892" max="5892" width="31.28515625" style="53" customWidth="1"/>
    <col min="5893" max="5893" width="14.28515625" style="53" customWidth="1"/>
    <col min="5894" max="5894" width="12.28515625" style="53" bestFit="1" customWidth="1"/>
    <col min="5895" max="5899" width="8.85546875" style="53"/>
    <col min="5900" max="5900" width="22.140625" style="53" customWidth="1"/>
    <col min="5901" max="6143" width="8.85546875" style="53"/>
    <col min="6144" max="6144" width="5.7109375" style="53" customWidth="1"/>
    <col min="6145" max="6145" width="46.42578125" style="53" customWidth="1"/>
    <col min="6146" max="6146" width="30.140625" style="53" customWidth="1"/>
    <col min="6147" max="6147" width="27.85546875" style="53" customWidth="1"/>
    <col min="6148" max="6148" width="31.28515625" style="53" customWidth="1"/>
    <col min="6149" max="6149" width="14.28515625" style="53" customWidth="1"/>
    <col min="6150" max="6150" width="12.28515625" style="53" bestFit="1" customWidth="1"/>
    <col min="6151" max="6155" width="8.85546875" style="53"/>
    <col min="6156" max="6156" width="22.140625" style="53" customWidth="1"/>
    <col min="6157" max="6399" width="8.85546875" style="53"/>
    <col min="6400" max="6400" width="5.7109375" style="53" customWidth="1"/>
    <col min="6401" max="6401" width="46.42578125" style="53" customWidth="1"/>
    <col min="6402" max="6402" width="30.140625" style="53" customWidth="1"/>
    <col min="6403" max="6403" width="27.85546875" style="53" customWidth="1"/>
    <col min="6404" max="6404" width="31.28515625" style="53" customWidth="1"/>
    <col min="6405" max="6405" width="14.28515625" style="53" customWidth="1"/>
    <col min="6406" max="6406" width="12.28515625" style="53" bestFit="1" customWidth="1"/>
    <col min="6407" max="6411" width="8.85546875" style="53"/>
    <col min="6412" max="6412" width="22.140625" style="53" customWidth="1"/>
    <col min="6413" max="6655" width="8.85546875" style="53"/>
    <col min="6656" max="6656" width="5.7109375" style="53" customWidth="1"/>
    <col min="6657" max="6657" width="46.42578125" style="53" customWidth="1"/>
    <col min="6658" max="6658" width="30.140625" style="53" customWidth="1"/>
    <col min="6659" max="6659" width="27.85546875" style="53" customWidth="1"/>
    <col min="6660" max="6660" width="31.28515625" style="53" customWidth="1"/>
    <col min="6661" max="6661" width="14.28515625" style="53" customWidth="1"/>
    <col min="6662" max="6662" width="12.28515625" style="53" bestFit="1" customWidth="1"/>
    <col min="6663" max="6667" width="8.85546875" style="53"/>
    <col min="6668" max="6668" width="22.140625" style="53" customWidth="1"/>
    <col min="6669" max="6911" width="8.85546875" style="53"/>
    <col min="6912" max="6912" width="5.7109375" style="53" customWidth="1"/>
    <col min="6913" max="6913" width="46.42578125" style="53" customWidth="1"/>
    <col min="6914" max="6914" width="30.140625" style="53" customWidth="1"/>
    <col min="6915" max="6915" width="27.85546875" style="53" customWidth="1"/>
    <col min="6916" max="6916" width="31.28515625" style="53" customWidth="1"/>
    <col min="6917" max="6917" width="14.28515625" style="53" customWidth="1"/>
    <col min="6918" max="6918" width="12.28515625" style="53" bestFit="1" customWidth="1"/>
    <col min="6919" max="6923" width="8.85546875" style="53"/>
    <col min="6924" max="6924" width="22.140625" style="53" customWidth="1"/>
    <col min="6925" max="7167" width="8.85546875" style="53"/>
    <col min="7168" max="7168" width="5.7109375" style="53" customWidth="1"/>
    <col min="7169" max="7169" width="46.42578125" style="53" customWidth="1"/>
    <col min="7170" max="7170" width="30.140625" style="53" customWidth="1"/>
    <col min="7171" max="7171" width="27.85546875" style="53" customWidth="1"/>
    <col min="7172" max="7172" width="31.28515625" style="53" customWidth="1"/>
    <col min="7173" max="7173" width="14.28515625" style="53" customWidth="1"/>
    <col min="7174" max="7174" width="12.28515625" style="53" bestFit="1" customWidth="1"/>
    <col min="7175" max="7179" width="8.85546875" style="53"/>
    <col min="7180" max="7180" width="22.140625" style="53" customWidth="1"/>
    <col min="7181" max="7423" width="8.85546875" style="53"/>
    <col min="7424" max="7424" width="5.7109375" style="53" customWidth="1"/>
    <col min="7425" max="7425" width="46.42578125" style="53" customWidth="1"/>
    <col min="7426" max="7426" width="30.140625" style="53" customWidth="1"/>
    <col min="7427" max="7427" width="27.85546875" style="53" customWidth="1"/>
    <col min="7428" max="7428" width="31.28515625" style="53" customWidth="1"/>
    <col min="7429" max="7429" width="14.28515625" style="53" customWidth="1"/>
    <col min="7430" max="7430" width="12.28515625" style="53" bestFit="1" customWidth="1"/>
    <col min="7431" max="7435" width="8.85546875" style="53"/>
    <col min="7436" max="7436" width="22.140625" style="53" customWidth="1"/>
    <col min="7437" max="7679" width="8.85546875" style="53"/>
    <col min="7680" max="7680" width="5.7109375" style="53" customWidth="1"/>
    <col min="7681" max="7681" width="46.42578125" style="53" customWidth="1"/>
    <col min="7682" max="7682" width="30.140625" style="53" customWidth="1"/>
    <col min="7683" max="7683" width="27.85546875" style="53" customWidth="1"/>
    <col min="7684" max="7684" width="31.28515625" style="53" customWidth="1"/>
    <col min="7685" max="7685" width="14.28515625" style="53" customWidth="1"/>
    <col min="7686" max="7686" width="12.28515625" style="53" bestFit="1" customWidth="1"/>
    <col min="7687" max="7691" width="8.85546875" style="53"/>
    <col min="7692" max="7692" width="22.140625" style="53" customWidth="1"/>
    <col min="7693" max="7935" width="8.85546875" style="53"/>
    <col min="7936" max="7936" width="5.7109375" style="53" customWidth="1"/>
    <col min="7937" max="7937" width="46.42578125" style="53" customWidth="1"/>
    <col min="7938" max="7938" width="30.140625" style="53" customWidth="1"/>
    <col min="7939" max="7939" width="27.85546875" style="53" customWidth="1"/>
    <col min="7940" max="7940" width="31.28515625" style="53" customWidth="1"/>
    <col min="7941" max="7941" width="14.28515625" style="53" customWidth="1"/>
    <col min="7942" max="7942" width="12.28515625" style="53" bestFit="1" customWidth="1"/>
    <col min="7943" max="7947" width="8.85546875" style="53"/>
    <col min="7948" max="7948" width="22.140625" style="53" customWidth="1"/>
    <col min="7949" max="8191" width="8.85546875" style="53"/>
    <col min="8192" max="8192" width="5.7109375" style="53" customWidth="1"/>
    <col min="8193" max="8193" width="46.42578125" style="53" customWidth="1"/>
    <col min="8194" max="8194" width="30.140625" style="53" customWidth="1"/>
    <col min="8195" max="8195" width="27.85546875" style="53" customWidth="1"/>
    <col min="8196" max="8196" width="31.28515625" style="53" customWidth="1"/>
    <col min="8197" max="8197" width="14.28515625" style="53" customWidth="1"/>
    <col min="8198" max="8198" width="12.28515625" style="53" bestFit="1" customWidth="1"/>
    <col min="8199" max="8203" width="8.85546875" style="53"/>
    <col min="8204" max="8204" width="22.140625" style="53" customWidth="1"/>
    <col min="8205" max="8447" width="8.85546875" style="53"/>
    <col min="8448" max="8448" width="5.7109375" style="53" customWidth="1"/>
    <col min="8449" max="8449" width="46.42578125" style="53" customWidth="1"/>
    <col min="8450" max="8450" width="30.140625" style="53" customWidth="1"/>
    <col min="8451" max="8451" width="27.85546875" style="53" customWidth="1"/>
    <col min="8452" max="8452" width="31.28515625" style="53" customWidth="1"/>
    <col min="8453" max="8453" width="14.28515625" style="53" customWidth="1"/>
    <col min="8454" max="8454" width="12.28515625" style="53" bestFit="1" customWidth="1"/>
    <col min="8455" max="8459" width="8.85546875" style="53"/>
    <col min="8460" max="8460" width="22.140625" style="53" customWidth="1"/>
    <col min="8461" max="8703" width="8.85546875" style="53"/>
    <col min="8704" max="8704" width="5.7109375" style="53" customWidth="1"/>
    <col min="8705" max="8705" width="46.42578125" style="53" customWidth="1"/>
    <col min="8706" max="8706" width="30.140625" style="53" customWidth="1"/>
    <col min="8707" max="8707" width="27.85546875" style="53" customWidth="1"/>
    <col min="8708" max="8708" width="31.28515625" style="53" customWidth="1"/>
    <col min="8709" max="8709" width="14.28515625" style="53" customWidth="1"/>
    <col min="8710" max="8710" width="12.28515625" style="53" bestFit="1" customWidth="1"/>
    <col min="8711" max="8715" width="8.85546875" style="53"/>
    <col min="8716" max="8716" width="22.140625" style="53" customWidth="1"/>
    <col min="8717" max="8959" width="8.85546875" style="53"/>
    <col min="8960" max="8960" width="5.7109375" style="53" customWidth="1"/>
    <col min="8961" max="8961" width="46.42578125" style="53" customWidth="1"/>
    <col min="8962" max="8962" width="30.140625" style="53" customWidth="1"/>
    <col min="8963" max="8963" width="27.85546875" style="53" customWidth="1"/>
    <col min="8964" max="8964" width="31.28515625" style="53" customWidth="1"/>
    <col min="8965" max="8965" width="14.28515625" style="53" customWidth="1"/>
    <col min="8966" max="8966" width="12.28515625" style="53" bestFit="1" customWidth="1"/>
    <col min="8967" max="8971" width="8.85546875" style="53"/>
    <col min="8972" max="8972" width="22.140625" style="53" customWidth="1"/>
    <col min="8973" max="9215" width="8.85546875" style="53"/>
    <col min="9216" max="9216" width="5.7109375" style="53" customWidth="1"/>
    <col min="9217" max="9217" width="46.42578125" style="53" customWidth="1"/>
    <col min="9218" max="9218" width="30.140625" style="53" customWidth="1"/>
    <col min="9219" max="9219" width="27.85546875" style="53" customWidth="1"/>
    <col min="9220" max="9220" width="31.28515625" style="53" customWidth="1"/>
    <col min="9221" max="9221" width="14.28515625" style="53" customWidth="1"/>
    <col min="9222" max="9222" width="12.28515625" style="53" bestFit="1" customWidth="1"/>
    <col min="9223" max="9227" width="8.85546875" style="53"/>
    <col min="9228" max="9228" width="22.140625" style="53" customWidth="1"/>
    <col min="9229" max="9471" width="8.85546875" style="53"/>
    <col min="9472" max="9472" width="5.7109375" style="53" customWidth="1"/>
    <col min="9473" max="9473" width="46.42578125" style="53" customWidth="1"/>
    <col min="9474" max="9474" width="30.140625" style="53" customWidth="1"/>
    <col min="9475" max="9475" width="27.85546875" style="53" customWidth="1"/>
    <col min="9476" max="9476" width="31.28515625" style="53" customWidth="1"/>
    <col min="9477" max="9477" width="14.28515625" style="53" customWidth="1"/>
    <col min="9478" max="9478" width="12.28515625" style="53" bestFit="1" customWidth="1"/>
    <col min="9479" max="9483" width="8.85546875" style="53"/>
    <col min="9484" max="9484" width="22.140625" style="53" customWidth="1"/>
    <col min="9485" max="9727" width="8.85546875" style="53"/>
    <col min="9728" max="9728" width="5.7109375" style="53" customWidth="1"/>
    <col min="9729" max="9729" width="46.42578125" style="53" customWidth="1"/>
    <col min="9730" max="9730" width="30.140625" style="53" customWidth="1"/>
    <col min="9731" max="9731" width="27.85546875" style="53" customWidth="1"/>
    <col min="9732" max="9732" width="31.28515625" style="53" customWidth="1"/>
    <col min="9733" max="9733" width="14.28515625" style="53" customWidth="1"/>
    <col min="9734" max="9734" width="12.28515625" style="53" bestFit="1" customWidth="1"/>
    <col min="9735" max="9739" width="8.85546875" style="53"/>
    <col min="9740" max="9740" width="22.140625" style="53" customWidth="1"/>
    <col min="9741" max="9983" width="8.85546875" style="53"/>
    <col min="9984" max="9984" width="5.7109375" style="53" customWidth="1"/>
    <col min="9985" max="9985" width="46.42578125" style="53" customWidth="1"/>
    <col min="9986" max="9986" width="30.140625" style="53" customWidth="1"/>
    <col min="9987" max="9987" width="27.85546875" style="53" customWidth="1"/>
    <col min="9988" max="9988" width="31.28515625" style="53" customWidth="1"/>
    <col min="9989" max="9989" width="14.28515625" style="53" customWidth="1"/>
    <col min="9990" max="9990" width="12.28515625" style="53" bestFit="1" customWidth="1"/>
    <col min="9991" max="9995" width="8.85546875" style="53"/>
    <col min="9996" max="9996" width="22.140625" style="53" customWidth="1"/>
    <col min="9997" max="10239" width="8.85546875" style="53"/>
    <col min="10240" max="10240" width="5.7109375" style="53" customWidth="1"/>
    <col min="10241" max="10241" width="46.42578125" style="53" customWidth="1"/>
    <col min="10242" max="10242" width="30.140625" style="53" customWidth="1"/>
    <col min="10243" max="10243" width="27.85546875" style="53" customWidth="1"/>
    <col min="10244" max="10244" width="31.28515625" style="53" customWidth="1"/>
    <col min="10245" max="10245" width="14.28515625" style="53" customWidth="1"/>
    <col min="10246" max="10246" width="12.28515625" style="53" bestFit="1" customWidth="1"/>
    <col min="10247" max="10251" width="8.85546875" style="53"/>
    <col min="10252" max="10252" width="22.140625" style="53" customWidth="1"/>
    <col min="10253" max="10495" width="8.85546875" style="53"/>
    <col min="10496" max="10496" width="5.7109375" style="53" customWidth="1"/>
    <col min="10497" max="10497" width="46.42578125" style="53" customWidth="1"/>
    <col min="10498" max="10498" width="30.140625" style="53" customWidth="1"/>
    <col min="10499" max="10499" width="27.85546875" style="53" customWidth="1"/>
    <col min="10500" max="10500" width="31.28515625" style="53" customWidth="1"/>
    <col min="10501" max="10501" width="14.28515625" style="53" customWidth="1"/>
    <col min="10502" max="10502" width="12.28515625" style="53" bestFit="1" customWidth="1"/>
    <col min="10503" max="10507" width="8.85546875" style="53"/>
    <col min="10508" max="10508" width="22.140625" style="53" customWidth="1"/>
    <col min="10509" max="10751" width="8.85546875" style="53"/>
    <col min="10752" max="10752" width="5.7109375" style="53" customWidth="1"/>
    <col min="10753" max="10753" width="46.42578125" style="53" customWidth="1"/>
    <col min="10754" max="10754" width="30.140625" style="53" customWidth="1"/>
    <col min="10755" max="10755" width="27.85546875" style="53" customWidth="1"/>
    <col min="10756" max="10756" width="31.28515625" style="53" customWidth="1"/>
    <col min="10757" max="10757" width="14.28515625" style="53" customWidth="1"/>
    <col min="10758" max="10758" width="12.28515625" style="53" bestFit="1" customWidth="1"/>
    <col min="10759" max="10763" width="8.85546875" style="53"/>
    <col min="10764" max="10764" width="22.140625" style="53" customWidth="1"/>
    <col min="10765" max="11007" width="8.85546875" style="53"/>
    <col min="11008" max="11008" width="5.7109375" style="53" customWidth="1"/>
    <col min="11009" max="11009" width="46.42578125" style="53" customWidth="1"/>
    <col min="11010" max="11010" width="30.140625" style="53" customWidth="1"/>
    <col min="11011" max="11011" width="27.85546875" style="53" customWidth="1"/>
    <col min="11012" max="11012" width="31.28515625" style="53" customWidth="1"/>
    <col min="11013" max="11013" width="14.28515625" style="53" customWidth="1"/>
    <col min="11014" max="11014" width="12.28515625" style="53" bestFit="1" customWidth="1"/>
    <col min="11015" max="11019" width="8.85546875" style="53"/>
    <col min="11020" max="11020" width="22.140625" style="53" customWidth="1"/>
    <col min="11021" max="11263" width="8.85546875" style="53"/>
    <col min="11264" max="11264" width="5.7109375" style="53" customWidth="1"/>
    <col min="11265" max="11265" width="46.42578125" style="53" customWidth="1"/>
    <col min="11266" max="11266" width="30.140625" style="53" customWidth="1"/>
    <col min="11267" max="11267" width="27.85546875" style="53" customWidth="1"/>
    <col min="11268" max="11268" width="31.28515625" style="53" customWidth="1"/>
    <col min="11269" max="11269" width="14.28515625" style="53" customWidth="1"/>
    <col min="11270" max="11270" width="12.28515625" style="53" bestFit="1" customWidth="1"/>
    <col min="11271" max="11275" width="8.85546875" style="53"/>
    <col min="11276" max="11276" width="22.140625" style="53" customWidth="1"/>
    <col min="11277" max="11519" width="8.85546875" style="53"/>
    <col min="11520" max="11520" width="5.7109375" style="53" customWidth="1"/>
    <col min="11521" max="11521" width="46.42578125" style="53" customWidth="1"/>
    <col min="11522" max="11522" width="30.140625" style="53" customWidth="1"/>
    <col min="11523" max="11523" width="27.85546875" style="53" customWidth="1"/>
    <col min="11524" max="11524" width="31.28515625" style="53" customWidth="1"/>
    <col min="11525" max="11525" width="14.28515625" style="53" customWidth="1"/>
    <col min="11526" max="11526" width="12.28515625" style="53" bestFit="1" customWidth="1"/>
    <col min="11527" max="11531" width="8.85546875" style="53"/>
    <col min="11532" max="11532" width="22.140625" style="53" customWidth="1"/>
    <col min="11533" max="11775" width="8.85546875" style="53"/>
    <col min="11776" max="11776" width="5.7109375" style="53" customWidth="1"/>
    <col min="11777" max="11777" width="46.42578125" style="53" customWidth="1"/>
    <col min="11778" max="11778" width="30.140625" style="53" customWidth="1"/>
    <col min="11779" max="11779" width="27.85546875" style="53" customWidth="1"/>
    <col min="11780" max="11780" width="31.28515625" style="53" customWidth="1"/>
    <col min="11781" max="11781" width="14.28515625" style="53" customWidth="1"/>
    <col min="11782" max="11782" width="12.28515625" style="53" bestFit="1" customWidth="1"/>
    <col min="11783" max="11787" width="8.85546875" style="53"/>
    <col min="11788" max="11788" width="22.140625" style="53" customWidth="1"/>
    <col min="11789" max="12031" width="8.85546875" style="53"/>
    <col min="12032" max="12032" width="5.7109375" style="53" customWidth="1"/>
    <col min="12033" max="12033" width="46.42578125" style="53" customWidth="1"/>
    <col min="12034" max="12034" width="30.140625" style="53" customWidth="1"/>
    <col min="12035" max="12035" width="27.85546875" style="53" customWidth="1"/>
    <col min="12036" max="12036" width="31.28515625" style="53" customWidth="1"/>
    <col min="12037" max="12037" width="14.28515625" style="53" customWidth="1"/>
    <col min="12038" max="12038" width="12.28515625" style="53" bestFit="1" customWidth="1"/>
    <col min="12039" max="12043" width="8.85546875" style="53"/>
    <col min="12044" max="12044" width="22.140625" style="53" customWidth="1"/>
    <col min="12045" max="12287" width="8.85546875" style="53"/>
    <col min="12288" max="12288" width="5.7109375" style="53" customWidth="1"/>
    <col min="12289" max="12289" width="46.42578125" style="53" customWidth="1"/>
    <col min="12290" max="12290" width="30.140625" style="53" customWidth="1"/>
    <col min="12291" max="12291" width="27.85546875" style="53" customWidth="1"/>
    <col min="12292" max="12292" width="31.28515625" style="53" customWidth="1"/>
    <col min="12293" max="12293" width="14.28515625" style="53" customWidth="1"/>
    <col min="12294" max="12294" width="12.28515625" style="53" bestFit="1" customWidth="1"/>
    <col min="12295" max="12299" width="8.85546875" style="53"/>
    <col min="12300" max="12300" width="22.140625" style="53" customWidth="1"/>
    <col min="12301" max="12543" width="8.85546875" style="53"/>
    <col min="12544" max="12544" width="5.7109375" style="53" customWidth="1"/>
    <col min="12545" max="12545" width="46.42578125" style="53" customWidth="1"/>
    <col min="12546" max="12546" width="30.140625" style="53" customWidth="1"/>
    <col min="12547" max="12547" width="27.85546875" style="53" customWidth="1"/>
    <col min="12548" max="12548" width="31.28515625" style="53" customWidth="1"/>
    <col min="12549" max="12549" width="14.28515625" style="53" customWidth="1"/>
    <col min="12550" max="12550" width="12.28515625" style="53" bestFit="1" customWidth="1"/>
    <col min="12551" max="12555" width="8.85546875" style="53"/>
    <col min="12556" max="12556" width="22.140625" style="53" customWidth="1"/>
    <col min="12557" max="12799" width="8.85546875" style="53"/>
    <col min="12800" max="12800" width="5.7109375" style="53" customWidth="1"/>
    <col min="12801" max="12801" width="46.42578125" style="53" customWidth="1"/>
    <col min="12802" max="12802" width="30.140625" style="53" customWidth="1"/>
    <col min="12803" max="12803" width="27.85546875" style="53" customWidth="1"/>
    <col min="12804" max="12804" width="31.28515625" style="53" customWidth="1"/>
    <col min="12805" max="12805" width="14.28515625" style="53" customWidth="1"/>
    <col min="12806" max="12806" width="12.28515625" style="53" bestFit="1" customWidth="1"/>
    <col min="12807" max="12811" width="8.85546875" style="53"/>
    <col min="12812" max="12812" width="22.140625" style="53" customWidth="1"/>
    <col min="12813" max="13055" width="8.85546875" style="53"/>
    <col min="13056" max="13056" width="5.7109375" style="53" customWidth="1"/>
    <col min="13057" max="13057" width="46.42578125" style="53" customWidth="1"/>
    <col min="13058" max="13058" width="30.140625" style="53" customWidth="1"/>
    <col min="13059" max="13059" width="27.85546875" style="53" customWidth="1"/>
    <col min="13060" max="13060" width="31.28515625" style="53" customWidth="1"/>
    <col min="13061" max="13061" width="14.28515625" style="53" customWidth="1"/>
    <col min="13062" max="13062" width="12.28515625" style="53" bestFit="1" customWidth="1"/>
    <col min="13063" max="13067" width="8.85546875" style="53"/>
    <col min="13068" max="13068" width="22.140625" style="53" customWidth="1"/>
    <col min="13069" max="13311" width="8.85546875" style="53"/>
    <col min="13312" max="13312" width="5.7109375" style="53" customWidth="1"/>
    <col min="13313" max="13313" width="46.42578125" style="53" customWidth="1"/>
    <col min="13314" max="13314" width="30.140625" style="53" customWidth="1"/>
    <col min="13315" max="13315" width="27.85546875" style="53" customWidth="1"/>
    <col min="13316" max="13316" width="31.28515625" style="53" customWidth="1"/>
    <col min="13317" max="13317" width="14.28515625" style="53" customWidth="1"/>
    <col min="13318" max="13318" width="12.28515625" style="53" bestFit="1" customWidth="1"/>
    <col min="13319" max="13323" width="8.85546875" style="53"/>
    <col min="13324" max="13324" width="22.140625" style="53" customWidth="1"/>
    <col min="13325" max="13567" width="8.85546875" style="53"/>
    <col min="13568" max="13568" width="5.7109375" style="53" customWidth="1"/>
    <col min="13569" max="13569" width="46.42578125" style="53" customWidth="1"/>
    <col min="13570" max="13570" width="30.140625" style="53" customWidth="1"/>
    <col min="13571" max="13571" width="27.85546875" style="53" customWidth="1"/>
    <col min="13572" max="13572" width="31.28515625" style="53" customWidth="1"/>
    <col min="13573" max="13573" width="14.28515625" style="53" customWidth="1"/>
    <col min="13574" max="13574" width="12.28515625" style="53" bestFit="1" customWidth="1"/>
    <col min="13575" max="13579" width="8.85546875" style="53"/>
    <col min="13580" max="13580" width="22.140625" style="53" customWidth="1"/>
    <col min="13581" max="13823" width="8.85546875" style="53"/>
    <col min="13824" max="13824" width="5.7109375" style="53" customWidth="1"/>
    <col min="13825" max="13825" width="46.42578125" style="53" customWidth="1"/>
    <col min="13826" max="13826" width="30.140625" style="53" customWidth="1"/>
    <col min="13827" max="13827" width="27.85546875" style="53" customWidth="1"/>
    <col min="13828" max="13828" width="31.28515625" style="53" customWidth="1"/>
    <col min="13829" max="13829" width="14.28515625" style="53" customWidth="1"/>
    <col min="13830" max="13830" width="12.28515625" style="53" bestFit="1" customWidth="1"/>
    <col min="13831" max="13835" width="8.85546875" style="53"/>
    <col min="13836" max="13836" width="22.140625" style="53" customWidth="1"/>
    <col min="13837" max="14079" width="8.85546875" style="53"/>
    <col min="14080" max="14080" width="5.7109375" style="53" customWidth="1"/>
    <col min="14081" max="14081" width="46.42578125" style="53" customWidth="1"/>
    <col min="14082" max="14082" width="30.140625" style="53" customWidth="1"/>
    <col min="14083" max="14083" width="27.85546875" style="53" customWidth="1"/>
    <col min="14084" max="14084" width="31.28515625" style="53" customWidth="1"/>
    <col min="14085" max="14085" width="14.28515625" style="53" customWidth="1"/>
    <col min="14086" max="14086" width="12.28515625" style="53" bestFit="1" customWidth="1"/>
    <col min="14087" max="14091" width="8.85546875" style="53"/>
    <col min="14092" max="14092" width="22.140625" style="53" customWidth="1"/>
    <col min="14093" max="14335" width="8.85546875" style="53"/>
    <col min="14336" max="14336" width="5.7109375" style="53" customWidth="1"/>
    <col min="14337" max="14337" width="46.42578125" style="53" customWidth="1"/>
    <col min="14338" max="14338" width="30.140625" style="53" customWidth="1"/>
    <col min="14339" max="14339" width="27.85546875" style="53" customWidth="1"/>
    <col min="14340" max="14340" width="31.28515625" style="53" customWidth="1"/>
    <col min="14341" max="14341" width="14.28515625" style="53" customWidth="1"/>
    <col min="14342" max="14342" width="12.28515625" style="53" bestFit="1" customWidth="1"/>
    <col min="14343" max="14347" width="8.85546875" style="53"/>
    <col min="14348" max="14348" width="22.140625" style="53" customWidth="1"/>
    <col min="14349" max="14591" width="8.85546875" style="53"/>
    <col min="14592" max="14592" width="5.7109375" style="53" customWidth="1"/>
    <col min="14593" max="14593" width="46.42578125" style="53" customWidth="1"/>
    <col min="14594" max="14594" width="30.140625" style="53" customWidth="1"/>
    <col min="14595" max="14595" width="27.85546875" style="53" customWidth="1"/>
    <col min="14596" max="14596" width="31.28515625" style="53" customWidth="1"/>
    <col min="14597" max="14597" width="14.28515625" style="53" customWidth="1"/>
    <col min="14598" max="14598" width="12.28515625" style="53" bestFit="1" customWidth="1"/>
    <col min="14599" max="14603" width="8.85546875" style="53"/>
    <col min="14604" max="14604" width="22.140625" style="53" customWidth="1"/>
    <col min="14605" max="14847" width="8.85546875" style="53"/>
    <col min="14848" max="14848" width="5.7109375" style="53" customWidth="1"/>
    <col min="14849" max="14849" width="46.42578125" style="53" customWidth="1"/>
    <col min="14850" max="14850" width="30.140625" style="53" customWidth="1"/>
    <col min="14851" max="14851" width="27.85546875" style="53" customWidth="1"/>
    <col min="14852" max="14852" width="31.28515625" style="53" customWidth="1"/>
    <col min="14853" max="14853" width="14.28515625" style="53" customWidth="1"/>
    <col min="14854" max="14854" width="12.28515625" style="53" bestFit="1" customWidth="1"/>
    <col min="14855" max="14859" width="8.85546875" style="53"/>
    <col min="14860" max="14860" width="22.140625" style="53" customWidth="1"/>
    <col min="14861" max="15103" width="8.85546875" style="53"/>
    <col min="15104" max="15104" width="5.7109375" style="53" customWidth="1"/>
    <col min="15105" max="15105" width="46.42578125" style="53" customWidth="1"/>
    <col min="15106" max="15106" width="30.140625" style="53" customWidth="1"/>
    <col min="15107" max="15107" width="27.85546875" style="53" customWidth="1"/>
    <col min="15108" max="15108" width="31.28515625" style="53" customWidth="1"/>
    <col min="15109" max="15109" width="14.28515625" style="53" customWidth="1"/>
    <col min="15110" max="15110" width="12.28515625" style="53" bestFit="1" customWidth="1"/>
    <col min="15111" max="15115" width="8.85546875" style="53"/>
    <col min="15116" max="15116" width="22.140625" style="53" customWidth="1"/>
    <col min="15117" max="15359" width="8.85546875" style="53"/>
    <col min="15360" max="15360" width="5.7109375" style="53" customWidth="1"/>
    <col min="15361" max="15361" width="46.42578125" style="53" customWidth="1"/>
    <col min="15362" max="15362" width="30.140625" style="53" customWidth="1"/>
    <col min="15363" max="15363" width="27.85546875" style="53" customWidth="1"/>
    <col min="15364" max="15364" width="31.28515625" style="53" customWidth="1"/>
    <col min="15365" max="15365" width="14.28515625" style="53" customWidth="1"/>
    <col min="15366" max="15366" width="12.28515625" style="53" bestFit="1" customWidth="1"/>
    <col min="15367" max="15371" width="8.85546875" style="53"/>
    <col min="15372" max="15372" width="22.140625" style="53" customWidth="1"/>
    <col min="15373" max="15615" width="8.85546875" style="53"/>
    <col min="15616" max="15616" width="5.7109375" style="53" customWidth="1"/>
    <col min="15617" max="15617" width="46.42578125" style="53" customWidth="1"/>
    <col min="15618" max="15618" width="30.140625" style="53" customWidth="1"/>
    <col min="15619" max="15619" width="27.85546875" style="53" customWidth="1"/>
    <col min="15620" max="15620" width="31.28515625" style="53" customWidth="1"/>
    <col min="15621" max="15621" width="14.28515625" style="53" customWidth="1"/>
    <col min="15622" max="15622" width="12.28515625" style="53" bestFit="1" customWidth="1"/>
    <col min="15623" max="15627" width="8.85546875" style="53"/>
    <col min="15628" max="15628" width="22.140625" style="53" customWidth="1"/>
    <col min="15629" max="15871" width="8.85546875" style="53"/>
    <col min="15872" max="15872" width="5.7109375" style="53" customWidth="1"/>
    <col min="15873" max="15873" width="46.42578125" style="53" customWidth="1"/>
    <col min="15874" max="15874" width="30.140625" style="53" customWidth="1"/>
    <col min="15875" max="15875" width="27.85546875" style="53" customWidth="1"/>
    <col min="15876" max="15876" width="31.28515625" style="53" customWidth="1"/>
    <col min="15877" max="15877" width="14.28515625" style="53" customWidth="1"/>
    <col min="15878" max="15878" width="12.28515625" style="53" bestFit="1" customWidth="1"/>
    <col min="15879" max="15883" width="8.85546875" style="53"/>
    <col min="15884" max="15884" width="22.140625" style="53" customWidth="1"/>
    <col min="15885" max="16127" width="8.85546875" style="53"/>
    <col min="16128" max="16128" width="5.7109375" style="53" customWidth="1"/>
    <col min="16129" max="16129" width="46.42578125" style="53" customWidth="1"/>
    <col min="16130" max="16130" width="30.140625" style="53" customWidth="1"/>
    <col min="16131" max="16131" width="27.85546875" style="53" customWidth="1"/>
    <col min="16132" max="16132" width="31.28515625" style="53" customWidth="1"/>
    <col min="16133" max="16133" width="14.28515625" style="53" customWidth="1"/>
    <col min="16134" max="16134" width="12.28515625" style="53" bestFit="1" customWidth="1"/>
    <col min="16135" max="16139" width="8.85546875" style="53"/>
    <col min="16140" max="16140" width="22.140625" style="53" customWidth="1"/>
    <col min="16141" max="16384" width="8.85546875" style="53"/>
  </cols>
  <sheetData>
    <row r="1" spans="1:12" x14ac:dyDescent="0.3">
      <c r="E1" s="558" t="s">
        <v>660</v>
      </c>
    </row>
    <row r="2" spans="1:12" x14ac:dyDescent="0.3">
      <c r="E2" s="57"/>
    </row>
    <row r="3" spans="1:12" ht="55.9" customHeight="1" x14ac:dyDescent="0.3">
      <c r="A3" s="1255" t="s">
        <v>666</v>
      </c>
      <c r="B3" s="1255"/>
      <c r="C3" s="1255"/>
      <c r="D3" s="1255"/>
      <c r="E3" s="1255"/>
    </row>
    <row r="4" spans="1:12" s="49" customFormat="1" ht="27" customHeight="1" x14ac:dyDescent="0.3">
      <c r="A4" s="1256" t="s">
        <v>1103</v>
      </c>
      <c r="B4" s="1256"/>
      <c r="C4" s="1256"/>
      <c r="D4" s="1256"/>
      <c r="E4" s="1256"/>
      <c r="F4" s="559"/>
      <c r="G4" s="559"/>
      <c r="H4" s="560"/>
      <c r="I4" s="560"/>
      <c r="J4" s="560"/>
      <c r="K4" s="560"/>
      <c r="L4" s="560"/>
    </row>
    <row r="5" spans="1:12" s="562" customFormat="1" ht="18" customHeight="1" x14ac:dyDescent="0.3">
      <c r="A5" s="1242" t="s">
        <v>408</v>
      </c>
      <c r="B5" s="1242"/>
      <c r="C5" s="1242"/>
      <c r="D5" s="1242"/>
      <c r="E5" s="1242"/>
      <c r="F5" s="1291"/>
      <c r="G5" s="1291"/>
      <c r="H5" s="1291"/>
      <c r="I5" s="1291"/>
      <c r="J5" s="1291"/>
      <c r="K5" s="561"/>
      <c r="L5" s="561"/>
    </row>
    <row r="6" spans="1:12" s="51" customFormat="1" ht="18" customHeight="1" x14ac:dyDescent="0.3">
      <c r="A6" s="1242" t="s">
        <v>826</v>
      </c>
      <c r="B6" s="1242"/>
      <c r="C6" s="1242"/>
      <c r="D6" s="1242"/>
      <c r="E6" s="1242"/>
      <c r="F6" s="1291"/>
      <c r="G6" s="1291"/>
      <c r="H6" s="1291"/>
      <c r="I6" s="1291"/>
      <c r="J6" s="1291"/>
      <c r="K6" s="563"/>
      <c r="L6" s="563"/>
    </row>
    <row r="7" spans="1:12" s="51" customFormat="1" ht="18" customHeight="1" x14ac:dyDescent="0.3">
      <c r="A7" s="1242" t="s">
        <v>281</v>
      </c>
      <c r="B7" s="1242"/>
      <c r="C7" s="1242"/>
      <c r="D7" s="1242"/>
      <c r="E7" s="1242"/>
      <c r="F7" s="564"/>
      <c r="G7" s="564"/>
      <c r="H7" s="565"/>
      <c r="I7" s="565"/>
      <c r="J7" s="565"/>
      <c r="K7" s="563"/>
      <c r="L7" s="563"/>
    </row>
    <row r="8" spans="1:12" x14ac:dyDescent="0.3">
      <c r="A8" s="58"/>
    </row>
    <row r="9" spans="1:12" s="213" customFormat="1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  <c r="F9" s="212"/>
      <c r="G9" s="212"/>
    </row>
    <row r="10" spans="1:12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2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2" s="219" customFormat="1" ht="24" customHeight="1" x14ac:dyDescent="0.3">
      <c r="A12" s="221">
        <v>1</v>
      </c>
      <c r="B12" s="220" t="s">
        <v>665</v>
      </c>
      <c r="C12" s="218"/>
      <c r="D12" s="346"/>
      <c r="E12" s="349"/>
      <c r="F12" s="348"/>
      <c r="G12" s="348">
        <f>E12-F12</f>
        <v>0</v>
      </c>
    </row>
    <row r="13" spans="1:12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2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2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2" s="219" customFormat="1" ht="24" customHeight="1" x14ac:dyDescent="0.3">
      <c r="A16" s="221">
        <v>1</v>
      </c>
      <c r="B16" s="220" t="s">
        <v>665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217" customFormat="1" ht="18.75" customHeight="1" x14ac:dyDescent="0.3">
      <c r="A19" s="1287" t="s">
        <v>513</v>
      </c>
      <c r="B19" s="1288"/>
      <c r="C19" s="1288"/>
      <c r="D19" s="1288"/>
      <c r="E19" s="1289"/>
      <c r="F19" s="227"/>
      <c r="G19" s="227"/>
    </row>
    <row r="20" spans="1:8" s="219" customFormat="1" ht="24" customHeight="1" x14ac:dyDescent="0.3">
      <c r="A20" s="221">
        <v>1</v>
      </c>
      <c r="B20" s="220" t="s">
        <v>665</v>
      </c>
      <c r="C20" s="218"/>
      <c r="D20" s="346"/>
      <c r="E20" s="349"/>
      <c r="F20" s="348"/>
      <c r="G20" s="348">
        <f>E20-F20</f>
        <v>0</v>
      </c>
    </row>
    <row r="21" spans="1:8" s="219" customFormat="1" ht="18" customHeight="1" x14ac:dyDescent="0.3">
      <c r="A21" s="221"/>
      <c r="B21" s="222"/>
      <c r="C21" s="218"/>
      <c r="D21" s="346"/>
      <c r="E21" s="350"/>
      <c r="F21" s="347"/>
      <c r="G21" s="347"/>
    </row>
    <row r="22" spans="1:8" s="217" customFormat="1" x14ac:dyDescent="0.3">
      <c r="A22" s="553"/>
      <c r="B22" s="554" t="s">
        <v>295</v>
      </c>
      <c r="C22" s="555" t="s">
        <v>305</v>
      </c>
      <c r="D22" s="556" t="s">
        <v>305</v>
      </c>
      <c r="E22" s="557">
        <f>SUM(E20:E21)</f>
        <v>0</v>
      </c>
      <c r="F22" s="347">
        <f>SUM(F20:F21)</f>
        <v>0</v>
      </c>
      <c r="G22" s="347">
        <f>SUM(G20:G21)</f>
        <v>0</v>
      </c>
    </row>
    <row r="23" spans="1:8" s="41" customFormat="1" x14ac:dyDescent="0.3">
      <c r="A23" s="223"/>
      <c r="B23" s="224"/>
      <c r="C23" s="225"/>
      <c r="D23" s="225"/>
      <c r="E23" s="226"/>
      <c r="F23" s="227"/>
      <c r="G23" s="227"/>
    </row>
    <row r="24" spans="1:8" s="41" customFormat="1" x14ac:dyDescent="0.3">
      <c r="A24" s="223"/>
      <c r="B24" s="224"/>
      <c r="C24" s="225"/>
      <c r="D24" s="225"/>
      <c r="E24" s="226"/>
      <c r="F24" s="227"/>
      <c r="G24" s="227"/>
    </row>
    <row r="25" spans="1:8" s="41" customFormat="1" x14ac:dyDescent="0.3">
      <c r="A25" s="223"/>
      <c r="B25" s="224"/>
      <c r="C25" s="225"/>
      <c r="D25" s="225"/>
      <c r="E25" s="226"/>
      <c r="F25" s="227"/>
      <c r="G25" s="227"/>
    </row>
    <row r="26" spans="1:8" s="178" customFormat="1" x14ac:dyDescent="0.25">
      <c r="A26" s="696" t="s">
        <v>762</v>
      </c>
      <c r="B26" s="477"/>
      <c r="D26" s="476"/>
      <c r="E26" s="864" t="s">
        <v>1101</v>
      </c>
      <c r="F26" s="477"/>
    </row>
    <row r="27" spans="1:8" s="178" customFormat="1" ht="15.75" x14ac:dyDescent="0.25">
      <c r="A27" s="122"/>
      <c r="B27" s="297"/>
      <c r="D27" s="298" t="s">
        <v>131</v>
      </c>
      <c r="E27" s="298" t="s">
        <v>132</v>
      </c>
      <c r="F27" s="297"/>
    </row>
    <row r="28" spans="1:8" s="178" customFormat="1" ht="15.75" x14ac:dyDescent="0.25">
      <c r="A28" s="297"/>
      <c r="B28" s="41"/>
      <c r="D28" s="41"/>
      <c r="E28" s="41"/>
      <c r="F28" s="41"/>
    </row>
    <row r="29" spans="1:8" s="178" customFormat="1" x14ac:dyDescent="0.25">
      <c r="A29" s="475" t="s">
        <v>133</v>
      </c>
      <c r="B29" s="477"/>
      <c r="D29" s="476"/>
      <c r="E29" s="869" t="s">
        <v>1104</v>
      </c>
      <c r="F29" s="477"/>
      <c r="H29" s="190"/>
    </row>
    <row r="30" spans="1:8" s="178" customFormat="1" ht="15.75" x14ac:dyDescent="0.25">
      <c r="A30" s="122"/>
      <c r="B30" s="297"/>
      <c r="D30" s="298" t="s">
        <v>131</v>
      </c>
      <c r="E30" s="298" t="s">
        <v>132</v>
      </c>
      <c r="F30" s="297"/>
      <c r="H30" s="190"/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0"/>
  <sheetViews>
    <sheetView view="pageBreakPreview" zoomScale="60" workbookViewId="0">
      <selection activeCell="U15" sqref="U15"/>
    </sheetView>
  </sheetViews>
  <sheetFormatPr defaultRowHeight="18.75" x14ac:dyDescent="0.3"/>
  <cols>
    <col min="1" max="1" width="7.7109375" style="213" customWidth="1"/>
    <col min="2" max="2" width="67.7109375" style="213" customWidth="1"/>
    <col min="3" max="3" width="23.42578125" style="213" customWidth="1"/>
    <col min="4" max="4" width="24.28515625" style="213" customWidth="1"/>
    <col min="5" max="5" width="38.140625" style="213" customWidth="1"/>
    <col min="6" max="7" width="21.28515625" style="212" customWidth="1"/>
    <col min="8" max="255" width="9.140625" style="213"/>
    <col min="256" max="256" width="7.7109375" style="213" customWidth="1"/>
    <col min="257" max="257" width="67.7109375" style="213" customWidth="1"/>
    <col min="258" max="258" width="23.42578125" style="213" customWidth="1"/>
    <col min="259" max="259" width="24.28515625" style="213" customWidth="1"/>
    <col min="260" max="260" width="22.7109375" style="213" customWidth="1"/>
    <col min="261" max="261" width="38.140625" style="213" customWidth="1"/>
    <col min="262" max="263" width="21.28515625" style="213" customWidth="1"/>
    <col min="264" max="511" width="9.140625" style="213"/>
    <col min="512" max="512" width="7.7109375" style="213" customWidth="1"/>
    <col min="513" max="513" width="67.7109375" style="213" customWidth="1"/>
    <col min="514" max="514" width="23.42578125" style="213" customWidth="1"/>
    <col min="515" max="515" width="24.28515625" style="213" customWidth="1"/>
    <col min="516" max="516" width="22.7109375" style="213" customWidth="1"/>
    <col min="517" max="517" width="38.140625" style="213" customWidth="1"/>
    <col min="518" max="519" width="21.28515625" style="213" customWidth="1"/>
    <col min="520" max="767" width="9.140625" style="213"/>
    <col min="768" max="768" width="7.7109375" style="213" customWidth="1"/>
    <col min="769" max="769" width="67.7109375" style="213" customWidth="1"/>
    <col min="770" max="770" width="23.42578125" style="213" customWidth="1"/>
    <col min="771" max="771" width="24.28515625" style="213" customWidth="1"/>
    <col min="772" max="772" width="22.7109375" style="213" customWidth="1"/>
    <col min="773" max="773" width="38.140625" style="213" customWidth="1"/>
    <col min="774" max="775" width="21.28515625" style="213" customWidth="1"/>
    <col min="776" max="1023" width="9.140625" style="213"/>
    <col min="1024" max="1024" width="7.7109375" style="213" customWidth="1"/>
    <col min="1025" max="1025" width="67.7109375" style="213" customWidth="1"/>
    <col min="1026" max="1026" width="23.42578125" style="213" customWidth="1"/>
    <col min="1027" max="1027" width="24.28515625" style="213" customWidth="1"/>
    <col min="1028" max="1028" width="22.7109375" style="213" customWidth="1"/>
    <col min="1029" max="1029" width="38.140625" style="213" customWidth="1"/>
    <col min="1030" max="1031" width="21.28515625" style="213" customWidth="1"/>
    <col min="1032" max="1279" width="9.140625" style="213"/>
    <col min="1280" max="1280" width="7.7109375" style="213" customWidth="1"/>
    <col min="1281" max="1281" width="67.7109375" style="213" customWidth="1"/>
    <col min="1282" max="1282" width="23.42578125" style="213" customWidth="1"/>
    <col min="1283" max="1283" width="24.28515625" style="213" customWidth="1"/>
    <col min="1284" max="1284" width="22.7109375" style="213" customWidth="1"/>
    <col min="1285" max="1285" width="38.140625" style="213" customWidth="1"/>
    <col min="1286" max="1287" width="21.28515625" style="213" customWidth="1"/>
    <col min="1288" max="1535" width="9.140625" style="213"/>
    <col min="1536" max="1536" width="7.7109375" style="213" customWidth="1"/>
    <col min="1537" max="1537" width="67.7109375" style="213" customWidth="1"/>
    <col min="1538" max="1538" width="23.42578125" style="213" customWidth="1"/>
    <col min="1539" max="1539" width="24.28515625" style="213" customWidth="1"/>
    <col min="1540" max="1540" width="22.7109375" style="213" customWidth="1"/>
    <col min="1541" max="1541" width="38.140625" style="213" customWidth="1"/>
    <col min="1542" max="1543" width="21.28515625" style="213" customWidth="1"/>
    <col min="1544" max="1791" width="9.140625" style="213"/>
    <col min="1792" max="1792" width="7.7109375" style="213" customWidth="1"/>
    <col min="1793" max="1793" width="67.7109375" style="213" customWidth="1"/>
    <col min="1794" max="1794" width="23.42578125" style="213" customWidth="1"/>
    <col min="1795" max="1795" width="24.28515625" style="213" customWidth="1"/>
    <col min="1796" max="1796" width="22.7109375" style="213" customWidth="1"/>
    <col min="1797" max="1797" width="38.140625" style="213" customWidth="1"/>
    <col min="1798" max="1799" width="21.28515625" style="213" customWidth="1"/>
    <col min="1800" max="2047" width="9.140625" style="213"/>
    <col min="2048" max="2048" width="7.7109375" style="213" customWidth="1"/>
    <col min="2049" max="2049" width="67.7109375" style="213" customWidth="1"/>
    <col min="2050" max="2050" width="23.42578125" style="213" customWidth="1"/>
    <col min="2051" max="2051" width="24.28515625" style="213" customWidth="1"/>
    <col min="2052" max="2052" width="22.7109375" style="213" customWidth="1"/>
    <col min="2053" max="2053" width="38.140625" style="213" customWidth="1"/>
    <col min="2054" max="2055" width="21.28515625" style="213" customWidth="1"/>
    <col min="2056" max="2303" width="9.140625" style="213"/>
    <col min="2304" max="2304" width="7.7109375" style="213" customWidth="1"/>
    <col min="2305" max="2305" width="67.7109375" style="213" customWidth="1"/>
    <col min="2306" max="2306" width="23.42578125" style="213" customWidth="1"/>
    <col min="2307" max="2307" width="24.28515625" style="213" customWidth="1"/>
    <col min="2308" max="2308" width="22.7109375" style="213" customWidth="1"/>
    <col min="2309" max="2309" width="38.140625" style="213" customWidth="1"/>
    <col min="2310" max="2311" width="21.28515625" style="213" customWidth="1"/>
    <col min="2312" max="2559" width="9.140625" style="213"/>
    <col min="2560" max="2560" width="7.7109375" style="213" customWidth="1"/>
    <col min="2561" max="2561" width="67.7109375" style="213" customWidth="1"/>
    <col min="2562" max="2562" width="23.42578125" style="213" customWidth="1"/>
    <col min="2563" max="2563" width="24.28515625" style="213" customWidth="1"/>
    <col min="2564" max="2564" width="22.7109375" style="213" customWidth="1"/>
    <col min="2565" max="2565" width="38.140625" style="213" customWidth="1"/>
    <col min="2566" max="2567" width="21.28515625" style="213" customWidth="1"/>
    <col min="2568" max="2815" width="9.140625" style="213"/>
    <col min="2816" max="2816" width="7.7109375" style="213" customWidth="1"/>
    <col min="2817" max="2817" width="67.7109375" style="213" customWidth="1"/>
    <col min="2818" max="2818" width="23.42578125" style="213" customWidth="1"/>
    <col min="2819" max="2819" width="24.28515625" style="213" customWidth="1"/>
    <col min="2820" max="2820" width="22.7109375" style="213" customWidth="1"/>
    <col min="2821" max="2821" width="38.140625" style="213" customWidth="1"/>
    <col min="2822" max="2823" width="21.28515625" style="213" customWidth="1"/>
    <col min="2824" max="3071" width="9.140625" style="213"/>
    <col min="3072" max="3072" width="7.7109375" style="213" customWidth="1"/>
    <col min="3073" max="3073" width="67.7109375" style="213" customWidth="1"/>
    <col min="3074" max="3074" width="23.42578125" style="213" customWidth="1"/>
    <col min="3075" max="3075" width="24.28515625" style="213" customWidth="1"/>
    <col min="3076" max="3076" width="22.7109375" style="213" customWidth="1"/>
    <col min="3077" max="3077" width="38.140625" style="213" customWidth="1"/>
    <col min="3078" max="3079" width="21.28515625" style="213" customWidth="1"/>
    <col min="3080" max="3327" width="9.140625" style="213"/>
    <col min="3328" max="3328" width="7.7109375" style="213" customWidth="1"/>
    <col min="3329" max="3329" width="67.7109375" style="213" customWidth="1"/>
    <col min="3330" max="3330" width="23.42578125" style="213" customWidth="1"/>
    <col min="3331" max="3331" width="24.28515625" style="213" customWidth="1"/>
    <col min="3332" max="3332" width="22.7109375" style="213" customWidth="1"/>
    <col min="3333" max="3333" width="38.140625" style="213" customWidth="1"/>
    <col min="3334" max="3335" width="21.28515625" style="213" customWidth="1"/>
    <col min="3336" max="3583" width="9.140625" style="213"/>
    <col min="3584" max="3584" width="7.7109375" style="213" customWidth="1"/>
    <col min="3585" max="3585" width="67.7109375" style="213" customWidth="1"/>
    <col min="3586" max="3586" width="23.42578125" style="213" customWidth="1"/>
    <col min="3587" max="3587" width="24.28515625" style="213" customWidth="1"/>
    <col min="3588" max="3588" width="22.7109375" style="213" customWidth="1"/>
    <col min="3589" max="3589" width="38.140625" style="213" customWidth="1"/>
    <col min="3590" max="3591" width="21.28515625" style="213" customWidth="1"/>
    <col min="3592" max="3839" width="9.140625" style="213"/>
    <col min="3840" max="3840" width="7.7109375" style="213" customWidth="1"/>
    <col min="3841" max="3841" width="67.7109375" style="213" customWidth="1"/>
    <col min="3842" max="3842" width="23.42578125" style="213" customWidth="1"/>
    <col min="3843" max="3843" width="24.28515625" style="213" customWidth="1"/>
    <col min="3844" max="3844" width="22.7109375" style="213" customWidth="1"/>
    <col min="3845" max="3845" width="38.140625" style="213" customWidth="1"/>
    <col min="3846" max="3847" width="21.28515625" style="213" customWidth="1"/>
    <col min="3848" max="4095" width="9.140625" style="213"/>
    <col min="4096" max="4096" width="7.7109375" style="213" customWidth="1"/>
    <col min="4097" max="4097" width="67.7109375" style="213" customWidth="1"/>
    <col min="4098" max="4098" width="23.42578125" style="213" customWidth="1"/>
    <col min="4099" max="4099" width="24.28515625" style="213" customWidth="1"/>
    <col min="4100" max="4100" width="22.7109375" style="213" customWidth="1"/>
    <col min="4101" max="4101" width="38.140625" style="213" customWidth="1"/>
    <col min="4102" max="4103" width="21.28515625" style="213" customWidth="1"/>
    <col min="4104" max="4351" width="9.140625" style="213"/>
    <col min="4352" max="4352" width="7.7109375" style="213" customWidth="1"/>
    <col min="4353" max="4353" width="67.7109375" style="213" customWidth="1"/>
    <col min="4354" max="4354" width="23.42578125" style="213" customWidth="1"/>
    <col min="4355" max="4355" width="24.28515625" style="213" customWidth="1"/>
    <col min="4356" max="4356" width="22.7109375" style="213" customWidth="1"/>
    <col min="4357" max="4357" width="38.140625" style="213" customWidth="1"/>
    <col min="4358" max="4359" width="21.28515625" style="213" customWidth="1"/>
    <col min="4360" max="4607" width="9.140625" style="213"/>
    <col min="4608" max="4608" width="7.7109375" style="213" customWidth="1"/>
    <col min="4609" max="4609" width="67.7109375" style="213" customWidth="1"/>
    <col min="4610" max="4610" width="23.42578125" style="213" customWidth="1"/>
    <col min="4611" max="4611" width="24.28515625" style="213" customWidth="1"/>
    <col min="4612" max="4612" width="22.7109375" style="213" customWidth="1"/>
    <col min="4613" max="4613" width="38.140625" style="213" customWidth="1"/>
    <col min="4614" max="4615" width="21.28515625" style="213" customWidth="1"/>
    <col min="4616" max="4863" width="9.140625" style="213"/>
    <col min="4864" max="4864" width="7.7109375" style="213" customWidth="1"/>
    <col min="4865" max="4865" width="67.7109375" style="213" customWidth="1"/>
    <col min="4866" max="4866" width="23.42578125" style="213" customWidth="1"/>
    <col min="4867" max="4867" width="24.28515625" style="213" customWidth="1"/>
    <col min="4868" max="4868" width="22.7109375" style="213" customWidth="1"/>
    <col min="4869" max="4869" width="38.140625" style="213" customWidth="1"/>
    <col min="4870" max="4871" width="21.28515625" style="213" customWidth="1"/>
    <col min="4872" max="5119" width="9.140625" style="213"/>
    <col min="5120" max="5120" width="7.7109375" style="213" customWidth="1"/>
    <col min="5121" max="5121" width="67.7109375" style="213" customWidth="1"/>
    <col min="5122" max="5122" width="23.42578125" style="213" customWidth="1"/>
    <col min="5123" max="5123" width="24.28515625" style="213" customWidth="1"/>
    <col min="5124" max="5124" width="22.7109375" style="213" customWidth="1"/>
    <col min="5125" max="5125" width="38.140625" style="213" customWidth="1"/>
    <col min="5126" max="5127" width="21.28515625" style="213" customWidth="1"/>
    <col min="5128" max="5375" width="9.140625" style="213"/>
    <col min="5376" max="5376" width="7.7109375" style="213" customWidth="1"/>
    <col min="5377" max="5377" width="67.7109375" style="213" customWidth="1"/>
    <col min="5378" max="5378" width="23.42578125" style="213" customWidth="1"/>
    <col min="5379" max="5379" width="24.28515625" style="213" customWidth="1"/>
    <col min="5380" max="5380" width="22.7109375" style="213" customWidth="1"/>
    <col min="5381" max="5381" width="38.140625" style="213" customWidth="1"/>
    <col min="5382" max="5383" width="21.28515625" style="213" customWidth="1"/>
    <col min="5384" max="5631" width="9.140625" style="213"/>
    <col min="5632" max="5632" width="7.7109375" style="213" customWidth="1"/>
    <col min="5633" max="5633" width="67.7109375" style="213" customWidth="1"/>
    <col min="5634" max="5634" width="23.42578125" style="213" customWidth="1"/>
    <col min="5635" max="5635" width="24.28515625" style="213" customWidth="1"/>
    <col min="5636" max="5636" width="22.7109375" style="213" customWidth="1"/>
    <col min="5637" max="5637" width="38.140625" style="213" customWidth="1"/>
    <col min="5638" max="5639" width="21.28515625" style="213" customWidth="1"/>
    <col min="5640" max="5887" width="9.140625" style="213"/>
    <col min="5888" max="5888" width="7.7109375" style="213" customWidth="1"/>
    <col min="5889" max="5889" width="67.7109375" style="213" customWidth="1"/>
    <col min="5890" max="5890" width="23.42578125" style="213" customWidth="1"/>
    <col min="5891" max="5891" width="24.28515625" style="213" customWidth="1"/>
    <col min="5892" max="5892" width="22.7109375" style="213" customWidth="1"/>
    <col min="5893" max="5893" width="38.140625" style="213" customWidth="1"/>
    <col min="5894" max="5895" width="21.28515625" style="213" customWidth="1"/>
    <col min="5896" max="6143" width="9.140625" style="213"/>
    <col min="6144" max="6144" width="7.7109375" style="213" customWidth="1"/>
    <col min="6145" max="6145" width="67.7109375" style="213" customWidth="1"/>
    <col min="6146" max="6146" width="23.42578125" style="213" customWidth="1"/>
    <col min="6147" max="6147" width="24.28515625" style="213" customWidth="1"/>
    <col min="6148" max="6148" width="22.7109375" style="213" customWidth="1"/>
    <col min="6149" max="6149" width="38.140625" style="213" customWidth="1"/>
    <col min="6150" max="6151" width="21.28515625" style="213" customWidth="1"/>
    <col min="6152" max="6399" width="9.140625" style="213"/>
    <col min="6400" max="6400" width="7.7109375" style="213" customWidth="1"/>
    <col min="6401" max="6401" width="67.7109375" style="213" customWidth="1"/>
    <col min="6402" max="6402" width="23.42578125" style="213" customWidth="1"/>
    <col min="6403" max="6403" width="24.28515625" style="213" customWidth="1"/>
    <col min="6404" max="6404" width="22.7109375" style="213" customWidth="1"/>
    <col min="6405" max="6405" width="38.140625" style="213" customWidth="1"/>
    <col min="6406" max="6407" width="21.28515625" style="213" customWidth="1"/>
    <col min="6408" max="6655" width="9.140625" style="213"/>
    <col min="6656" max="6656" width="7.7109375" style="213" customWidth="1"/>
    <col min="6657" max="6657" width="67.7109375" style="213" customWidth="1"/>
    <col min="6658" max="6658" width="23.42578125" style="213" customWidth="1"/>
    <col min="6659" max="6659" width="24.28515625" style="213" customWidth="1"/>
    <col min="6660" max="6660" width="22.7109375" style="213" customWidth="1"/>
    <col min="6661" max="6661" width="38.140625" style="213" customWidth="1"/>
    <col min="6662" max="6663" width="21.28515625" style="213" customWidth="1"/>
    <col min="6664" max="6911" width="9.140625" style="213"/>
    <col min="6912" max="6912" width="7.7109375" style="213" customWidth="1"/>
    <col min="6913" max="6913" width="67.7109375" style="213" customWidth="1"/>
    <col min="6914" max="6914" width="23.42578125" style="213" customWidth="1"/>
    <col min="6915" max="6915" width="24.28515625" style="213" customWidth="1"/>
    <col min="6916" max="6916" width="22.7109375" style="213" customWidth="1"/>
    <col min="6917" max="6917" width="38.140625" style="213" customWidth="1"/>
    <col min="6918" max="6919" width="21.28515625" style="213" customWidth="1"/>
    <col min="6920" max="7167" width="9.140625" style="213"/>
    <col min="7168" max="7168" width="7.7109375" style="213" customWidth="1"/>
    <col min="7169" max="7169" width="67.7109375" style="213" customWidth="1"/>
    <col min="7170" max="7170" width="23.42578125" style="213" customWidth="1"/>
    <col min="7171" max="7171" width="24.28515625" style="213" customWidth="1"/>
    <col min="7172" max="7172" width="22.7109375" style="213" customWidth="1"/>
    <col min="7173" max="7173" width="38.140625" style="213" customWidth="1"/>
    <col min="7174" max="7175" width="21.28515625" style="213" customWidth="1"/>
    <col min="7176" max="7423" width="9.140625" style="213"/>
    <col min="7424" max="7424" width="7.7109375" style="213" customWidth="1"/>
    <col min="7425" max="7425" width="67.7109375" style="213" customWidth="1"/>
    <col min="7426" max="7426" width="23.42578125" style="213" customWidth="1"/>
    <col min="7427" max="7427" width="24.28515625" style="213" customWidth="1"/>
    <col min="7428" max="7428" width="22.7109375" style="213" customWidth="1"/>
    <col min="7429" max="7429" width="38.140625" style="213" customWidth="1"/>
    <col min="7430" max="7431" width="21.28515625" style="213" customWidth="1"/>
    <col min="7432" max="7679" width="9.140625" style="213"/>
    <col min="7680" max="7680" width="7.7109375" style="213" customWidth="1"/>
    <col min="7681" max="7681" width="67.7109375" style="213" customWidth="1"/>
    <col min="7682" max="7682" width="23.42578125" style="213" customWidth="1"/>
    <col min="7683" max="7683" width="24.28515625" style="213" customWidth="1"/>
    <col min="7684" max="7684" width="22.7109375" style="213" customWidth="1"/>
    <col min="7685" max="7685" width="38.140625" style="213" customWidth="1"/>
    <col min="7686" max="7687" width="21.28515625" style="213" customWidth="1"/>
    <col min="7688" max="7935" width="9.140625" style="213"/>
    <col min="7936" max="7936" width="7.7109375" style="213" customWidth="1"/>
    <col min="7937" max="7937" width="67.7109375" style="213" customWidth="1"/>
    <col min="7938" max="7938" width="23.42578125" style="213" customWidth="1"/>
    <col min="7939" max="7939" width="24.28515625" style="213" customWidth="1"/>
    <col min="7940" max="7940" width="22.7109375" style="213" customWidth="1"/>
    <col min="7941" max="7941" width="38.140625" style="213" customWidth="1"/>
    <col min="7942" max="7943" width="21.28515625" style="213" customWidth="1"/>
    <col min="7944" max="8191" width="9.140625" style="213"/>
    <col min="8192" max="8192" width="7.7109375" style="213" customWidth="1"/>
    <col min="8193" max="8193" width="67.7109375" style="213" customWidth="1"/>
    <col min="8194" max="8194" width="23.42578125" style="213" customWidth="1"/>
    <col min="8195" max="8195" width="24.28515625" style="213" customWidth="1"/>
    <col min="8196" max="8196" width="22.7109375" style="213" customWidth="1"/>
    <col min="8197" max="8197" width="38.140625" style="213" customWidth="1"/>
    <col min="8198" max="8199" width="21.28515625" style="213" customWidth="1"/>
    <col min="8200" max="8447" width="9.140625" style="213"/>
    <col min="8448" max="8448" width="7.7109375" style="213" customWidth="1"/>
    <col min="8449" max="8449" width="67.7109375" style="213" customWidth="1"/>
    <col min="8450" max="8450" width="23.42578125" style="213" customWidth="1"/>
    <col min="8451" max="8451" width="24.28515625" style="213" customWidth="1"/>
    <col min="8452" max="8452" width="22.7109375" style="213" customWidth="1"/>
    <col min="8453" max="8453" width="38.140625" style="213" customWidth="1"/>
    <col min="8454" max="8455" width="21.28515625" style="213" customWidth="1"/>
    <col min="8456" max="8703" width="9.140625" style="213"/>
    <col min="8704" max="8704" width="7.7109375" style="213" customWidth="1"/>
    <col min="8705" max="8705" width="67.7109375" style="213" customWidth="1"/>
    <col min="8706" max="8706" width="23.42578125" style="213" customWidth="1"/>
    <col min="8707" max="8707" width="24.28515625" style="213" customWidth="1"/>
    <col min="8708" max="8708" width="22.7109375" style="213" customWidth="1"/>
    <col min="8709" max="8709" width="38.140625" style="213" customWidth="1"/>
    <col min="8710" max="8711" width="21.28515625" style="213" customWidth="1"/>
    <col min="8712" max="8959" width="9.140625" style="213"/>
    <col min="8960" max="8960" width="7.7109375" style="213" customWidth="1"/>
    <col min="8961" max="8961" width="67.7109375" style="213" customWidth="1"/>
    <col min="8962" max="8962" width="23.42578125" style="213" customWidth="1"/>
    <col min="8963" max="8963" width="24.28515625" style="213" customWidth="1"/>
    <col min="8964" max="8964" width="22.7109375" style="213" customWidth="1"/>
    <col min="8965" max="8965" width="38.140625" style="213" customWidth="1"/>
    <col min="8966" max="8967" width="21.28515625" style="213" customWidth="1"/>
    <col min="8968" max="9215" width="9.140625" style="213"/>
    <col min="9216" max="9216" width="7.7109375" style="213" customWidth="1"/>
    <col min="9217" max="9217" width="67.7109375" style="213" customWidth="1"/>
    <col min="9218" max="9218" width="23.42578125" style="213" customWidth="1"/>
    <col min="9219" max="9219" width="24.28515625" style="213" customWidth="1"/>
    <col min="9220" max="9220" width="22.7109375" style="213" customWidth="1"/>
    <col min="9221" max="9221" width="38.140625" style="213" customWidth="1"/>
    <col min="9222" max="9223" width="21.28515625" style="213" customWidth="1"/>
    <col min="9224" max="9471" width="9.140625" style="213"/>
    <col min="9472" max="9472" width="7.7109375" style="213" customWidth="1"/>
    <col min="9473" max="9473" width="67.7109375" style="213" customWidth="1"/>
    <col min="9474" max="9474" width="23.42578125" style="213" customWidth="1"/>
    <col min="9475" max="9475" width="24.28515625" style="213" customWidth="1"/>
    <col min="9476" max="9476" width="22.7109375" style="213" customWidth="1"/>
    <col min="9477" max="9477" width="38.140625" style="213" customWidth="1"/>
    <col min="9478" max="9479" width="21.28515625" style="213" customWidth="1"/>
    <col min="9480" max="9727" width="9.140625" style="213"/>
    <col min="9728" max="9728" width="7.7109375" style="213" customWidth="1"/>
    <col min="9729" max="9729" width="67.7109375" style="213" customWidth="1"/>
    <col min="9730" max="9730" width="23.42578125" style="213" customWidth="1"/>
    <col min="9731" max="9731" width="24.28515625" style="213" customWidth="1"/>
    <col min="9732" max="9732" width="22.7109375" style="213" customWidth="1"/>
    <col min="9733" max="9733" width="38.140625" style="213" customWidth="1"/>
    <col min="9734" max="9735" width="21.28515625" style="213" customWidth="1"/>
    <col min="9736" max="9983" width="9.140625" style="213"/>
    <col min="9984" max="9984" width="7.7109375" style="213" customWidth="1"/>
    <col min="9985" max="9985" width="67.7109375" style="213" customWidth="1"/>
    <col min="9986" max="9986" width="23.42578125" style="213" customWidth="1"/>
    <col min="9987" max="9987" width="24.28515625" style="213" customWidth="1"/>
    <col min="9988" max="9988" width="22.7109375" style="213" customWidth="1"/>
    <col min="9989" max="9989" width="38.140625" style="213" customWidth="1"/>
    <col min="9990" max="9991" width="21.28515625" style="213" customWidth="1"/>
    <col min="9992" max="10239" width="9.140625" style="213"/>
    <col min="10240" max="10240" width="7.7109375" style="213" customWidth="1"/>
    <col min="10241" max="10241" width="67.7109375" style="213" customWidth="1"/>
    <col min="10242" max="10242" width="23.42578125" style="213" customWidth="1"/>
    <col min="10243" max="10243" width="24.28515625" style="213" customWidth="1"/>
    <col min="10244" max="10244" width="22.7109375" style="213" customWidth="1"/>
    <col min="10245" max="10245" width="38.140625" style="213" customWidth="1"/>
    <col min="10246" max="10247" width="21.28515625" style="213" customWidth="1"/>
    <col min="10248" max="10495" width="9.140625" style="213"/>
    <col min="10496" max="10496" width="7.7109375" style="213" customWidth="1"/>
    <col min="10497" max="10497" width="67.7109375" style="213" customWidth="1"/>
    <col min="10498" max="10498" width="23.42578125" style="213" customWidth="1"/>
    <col min="10499" max="10499" width="24.28515625" style="213" customWidth="1"/>
    <col min="10500" max="10500" width="22.7109375" style="213" customWidth="1"/>
    <col min="10501" max="10501" width="38.140625" style="213" customWidth="1"/>
    <col min="10502" max="10503" width="21.28515625" style="213" customWidth="1"/>
    <col min="10504" max="10751" width="9.140625" style="213"/>
    <col min="10752" max="10752" width="7.7109375" style="213" customWidth="1"/>
    <col min="10753" max="10753" width="67.7109375" style="213" customWidth="1"/>
    <col min="10754" max="10754" width="23.42578125" style="213" customWidth="1"/>
    <col min="10755" max="10755" width="24.28515625" style="213" customWidth="1"/>
    <col min="10756" max="10756" width="22.7109375" style="213" customWidth="1"/>
    <col min="10757" max="10757" width="38.140625" style="213" customWidth="1"/>
    <col min="10758" max="10759" width="21.28515625" style="213" customWidth="1"/>
    <col min="10760" max="11007" width="9.140625" style="213"/>
    <col min="11008" max="11008" width="7.7109375" style="213" customWidth="1"/>
    <col min="11009" max="11009" width="67.7109375" style="213" customWidth="1"/>
    <col min="11010" max="11010" width="23.42578125" style="213" customWidth="1"/>
    <col min="11011" max="11011" width="24.28515625" style="213" customWidth="1"/>
    <col min="11012" max="11012" width="22.7109375" style="213" customWidth="1"/>
    <col min="11013" max="11013" width="38.140625" style="213" customWidth="1"/>
    <col min="11014" max="11015" width="21.28515625" style="213" customWidth="1"/>
    <col min="11016" max="11263" width="9.140625" style="213"/>
    <col min="11264" max="11264" width="7.7109375" style="213" customWidth="1"/>
    <col min="11265" max="11265" width="67.7109375" style="213" customWidth="1"/>
    <col min="11266" max="11266" width="23.42578125" style="213" customWidth="1"/>
    <col min="11267" max="11267" width="24.28515625" style="213" customWidth="1"/>
    <col min="11268" max="11268" width="22.7109375" style="213" customWidth="1"/>
    <col min="11269" max="11269" width="38.140625" style="213" customWidth="1"/>
    <col min="11270" max="11271" width="21.28515625" style="213" customWidth="1"/>
    <col min="11272" max="11519" width="9.140625" style="213"/>
    <col min="11520" max="11520" width="7.7109375" style="213" customWidth="1"/>
    <col min="11521" max="11521" width="67.7109375" style="213" customWidth="1"/>
    <col min="11522" max="11522" width="23.42578125" style="213" customWidth="1"/>
    <col min="11523" max="11523" width="24.28515625" style="213" customWidth="1"/>
    <col min="11524" max="11524" width="22.7109375" style="213" customWidth="1"/>
    <col min="11525" max="11525" width="38.140625" style="213" customWidth="1"/>
    <col min="11526" max="11527" width="21.28515625" style="213" customWidth="1"/>
    <col min="11528" max="11775" width="9.140625" style="213"/>
    <col min="11776" max="11776" width="7.7109375" style="213" customWidth="1"/>
    <col min="11777" max="11777" width="67.7109375" style="213" customWidth="1"/>
    <col min="11778" max="11778" width="23.42578125" style="213" customWidth="1"/>
    <col min="11779" max="11779" width="24.28515625" style="213" customWidth="1"/>
    <col min="11780" max="11780" width="22.7109375" style="213" customWidth="1"/>
    <col min="11781" max="11781" width="38.140625" style="213" customWidth="1"/>
    <col min="11782" max="11783" width="21.28515625" style="213" customWidth="1"/>
    <col min="11784" max="12031" width="9.140625" style="213"/>
    <col min="12032" max="12032" width="7.7109375" style="213" customWidth="1"/>
    <col min="12033" max="12033" width="67.7109375" style="213" customWidth="1"/>
    <col min="12034" max="12034" width="23.42578125" style="213" customWidth="1"/>
    <col min="12035" max="12035" width="24.28515625" style="213" customWidth="1"/>
    <col min="12036" max="12036" width="22.7109375" style="213" customWidth="1"/>
    <col min="12037" max="12037" width="38.140625" style="213" customWidth="1"/>
    <col min="12038" max="12039" width="21.28515625" style="213" customWidth="1"/>
    <col min="12040" max="12287" width="9.140625" style="213"/>
    <col min="12288" max="12288" width="7.7109375" style="213" customWidth="1"/>
    <col min="12289" max="12289" width="67.7109375" style="213" customWidth="1"/>
    <col min="12290" max="12290" width="23.42578125" style="213" customWidth="1"/>
    <col min="12291" max="12291" width="24.28515625" style="213" customWidth="1"/>
    <col min="12292" max="12292" width="22.7109375" style="213" customWidth="1"/>
    <col min="12293" max="12293" width="38.140625" style="213" customWidth="1"/>
    <col min="12294" max="12295" width="21.28515625" style="213" customWidth="1"/>
    <col min="12296" max="12543" width="9.140625" style="213"/>
    <col min="12544" max="12544" width="7.7109375" style="213" customWidth="1"/>
    <col min="12545" max="12545" width="67.7109375" style="213" customWidth="1"/>
    <col min="12546" max="12546" width="23.42578125" style="213" customWidth="1"/>
    <col min="12547" max="12547" width="24.28515625" style="213" customWidth="1"/>
    <col min="12548" max="12548" width="22.7109375" style="213" customWidth="1"/>
    <col min="12549" max="12549" width="38.140625" style="213" customWidth="1"/>
    <col min="12550" max="12551" width="21.28515625" style="213" customWidth="1"/>
    <col min="12552" max="12799" width="9.140625" style="213"/>
    <col min="12800" max="12800" width="7.7109375" style="213" customWidth="1"/>
    <col min="12801" max="12801" width="67.7109375" style="213" customWidth="1"/>
    <col min="12802" max="12802" width="23.42578125" style="213" customWidth="1"/>
    <col min="12803" max="12803" width="24.28515625" style="213" customWidth="1"/>
    <col min="12804" max="12804" width="22.7109375" style="213" customWidth="1"/>
    <col min="12805" max="12805" width="38.140625" style="213" customWidth="1"/>
    <col min="12806" max="12807" width="21.28515625" style="213" customWidth="1"/>
    <col min="12808" max="13055" width="9.140625" style="213"/>
    <col min="13056" max="13056" width="7.7109375" style="213" customWidth="1"/>
    <col min="13057" max="13057" width="67.7109375" style="213" customWidth="1"/>
    <col min="13058" max="13058" width="23.42578125" style="213" customWidth="1"/>
    <col min="13059" max="13059" width="24.28515625" style="213" customWidth="1"/>
    <col min="13060" max="13060" width="22.7109375" style="213" customWidth="1"/>
    <col min="13061" max="13061" width="38.140625" style="213" customWidth="1"/>
    <col min="13062" max="13063" width="21.28515625" style="213" customWidth="1"/>
    <col min="13064" max="13311" width="9.140625" style="213"/>
    <col min="13312" max="13312" width="7.7109375" style="213" customWidth="1"/>
    <col min="13313" max="13313" width="67.7109375" style="213" customWidth="1"/>
    <col min="13314" max="13314" width="23.42578125" style="213" customWidth="1"/>
    <col min="13315" max="13315" width="24.28515625" style="213" customWidth="1"/>
    <col min="13316" max="13316" width="22.7109375" style="213" customWidth="1"/>
    <col min="13317" max="13317" width="38.140625" style="213" customWidth="1"/>
    <col min="13318" max="13319" width="21.28515625" style="213" customWidth="1"/>
    <col min="13320" max="13567" width="9.140625" style="213"/>
    <col min="13568" max="13568" width="7.7109375" style="213" customWidth="1"/>
    <col min="13569" max="13569" width="67.7109375" style="213" customWidth="1"/>
    <col min="13570" max="13570" width="23.42578125" style="213" customWidth="1"/>
    <col min="13571" max="13571" width="24.28515625" style="213" customWidth="1"/>
    <col min="13572" max="13572" width="22.7109375" style="213" customWidth="1"/>
    <col min="13573" max="13573" width="38.140625" style="213" customWidth="1"/>
    <col min="13574" max="13575" width="21.28515625" style="213" customWidth="1"/>
    <col min="13576" max="13823" width="9.140625" style="213"/>
    <col min="13824" max="13824" width="7.7109375" style="213" customWidth="1"/>
    <col min="13825" max="13825" width="67.7109375" style="213" customWidth="1"/>
    <col min="13826" max="13826" width="23.42578125" style="213" customWidth="1"/>
    <col min="13827" max="13827" width="24.28515625" style="213" customWidth="1"/>
    <col min="13828" max="13828" width="22.7109375" style="213" customWidth="1"/>
    <col min="13829" max="13829" width="38.140625" style="213" customWidth="1"/>
    <col min="13830" max="13831" width="21.28515625" style="213" customWidth="1"/>
    <col min="13832" max="14079" width="9.140625" style="213"/>
    <col min="14080" max="14080" width="7.7109375" style="213" customWidth="1"/>
    <col min="14081" max="14081" width="67.7109375" style="213" customWidth="1"/>
    <col min="14082" max="14082" width="23.42578125" style="213" customWidth="1"/>
    <col min="14083" max="14083" width="24.28515625" style="213" customWidth="1"/>
    <col min="14084" max="14084" width="22.7109375" style="213" customWidth="1"/>
    <col min="14085" max="14085" width="38.140625" style="213" customWidth="1"/>
    <col min="14086" max="14087" width="21.28515625" style="213" customWidth="1"/>
    <col min="14088" max="14335" width="9.140625" style="213"/>
    <col min="14336" max="14336" width="7.7109375" style="213" customWidth="1"/>
    <col min="14337" max="14337" width="67.7109375" style="213" customWidth="1"/>
    <col min="14338" max="14338" width="23.42578125" style="213" customWidth="1"/>
    <col min="14339" max="14339" width="24.28515625" style="213" customWidth="1"/>
    <col min="14340" max="14340" width="22.7109375" style="213" customWidth="1"/>
    <col min="14341" max="14341" width="38.140625" style="213" customWidth="1"/>
    <col min="14342" max="14343" width="21.28515625" style="213" customWidth="1"/>
    <col min="14344" max="14591" width="9.140625" style="213"/>
    <col min="14592" max="14592" width="7.7109375" style="213" customWidth="1"/>
    <col min="14593" max="14593" width="67.7109375" style="213" customWidth="1"/>
    <col min="14594" max="14594" width="23.42578125" style="213" customWidth="1"/>
    <col min="14595" max="14595" width="24.28515625" style="213" customWidth="1"/>
    <col min="14596" max="14596" width="22.7109375" style="213" customWidth="1"/>
    <col min="14597" max="14597" width="38.140625" style="213" customWidth="1"/>
    <col min="14598" max="14599" width="21.28515625" style="213" customWidth="1"/>
    <col min="14600" max="14847" width="9.140625" style="213"/>
    <col min="14848" max="14848" width="7.7109375" style="213" customWidth="1"/>
    <col min="14849" max="14849" width="67.7109375" style="213" customWidth="1"/>
    <col min="14850" max="14850" width="23.42578125" style="213" customWidth="1"/>
    <col min="14851" max="14851" width="24.28515625" style="213" customWidth="1"/>
    <col min="14852" max="14852" width="22.7109375" style="213" customWidth="1"/>
    <col min="14853" max="14853" width="38.140625" style="213" customWidth="1"/>
    <col min="14854" max="14855" width="21.28515625" style="213" customWidth="1"/>
    <col min="14856" max="15103" width="9.140625" style="213"/>
    <col min="15104" max="15104" width="7.7109375" style="213" customWidth="1"/>
    <col min="15105" max="15105" width="67.7109375" style="213" customWidth="1"/>
    <col min="15106" max="15106" width="23.42578125" style="213" customWidth="1"/>
    <col min="15107" max="15107" width="24.28515625" style="213" customWidth="1"/>
    <col min="15108" max="15108" width="22.7109375" style="213" customWidth="1"/>
    <col min="15109" max="15109" width="38.140625" style="213" customWidth="1"/>
    <col min="15110" max="15111" width="21.28515625" style="213" customWidth="1"/>
    <col min="15112" max="15359" width="9.140625" style="213"/>
    <col min="15360" max="15360" width="7.7109375" style="213" customWidth="1"/>
    <col min="15361" max="15361" width="67.7109375" style="213" customWidth="1"/>
    <col min="15362" max="15362" width="23.42578125" style="213" customWidth="1"/>
    <col min="15363" max="15363" width="24.28515625" style="213" customWidth="1"/>
    <col min="15364" max="15364" width="22.7109375" style="213" customWidth="1"/>
    <col min="15365" max="15365" width="38.140625" style="213" customWidth="1"/>
    <col min="15366" max="15367" width="21.28515625" style="213" customWidth="1"/>
    <col min="15368" max="15615" width="9.140625" style="213"/>
    <col min="15616" max="15616" width="7.7109375" style="213" customWidth="1"/>
    <col min="15617" max="15617" width="67.7109375" style="213" customWidth="1"/>
    <col min="15618" max="15618" width="23.42578125" style="213" customWidth="1"/>
    <col min="15619" max="15619" width="24.28515625" style="213" customWidth="1"/>
    <col min="15620" max="15620" width="22.7109375" style="213" customWidth="1"/>
    <col min="15621" max="15621" width="38.140625" style="213" customWidth="1"/>
    <col min="15622" max="15623" width="21.28515625" style="213" customWidth="1"/>
    <col min="15624" max="15871" width="9.140625" style="213"/>
    <col min="15872" max="15872" width="7.7109375" style="213" customWidth="1"/>
    <col min="15873" max="15873" width="67.7109375" style="213" customWidth="1"/>
    <col min="15874" max="15874" width="23.42578125" style="213" customWidth="1"/>
    <col min="15875" max="15875" width="24.28515625" style="213" customWidth="1"/>
    <col min="15876" max="15876" width="22.7109375" style="213" customWidth="1"/>
    <col min="15877" max="15877" width="38.140625" style="213" customWidth="1"/>
    <col min="15878" max="15879" width="21.28515625" style="213" customWidth="1"/>
    <col min="15880" max="16127" width="9.140625" style="213"/>
    <col min="16128" max="16128" width="7.7109375" style="213" customWidth="1"/>
    <col min="16129" max="16129" width="67.7109375" style="213" customWidth="1"/>
    <col min="16130" max="16130" width="23.42578125" style="213" customWidth="1"/>
    <col min="16131" max="16131" width="24.28515625" style="213" customWidth="1"/>
    <col min="16132" max="16132" width="22.7109375" style="213" customWidth="1"/>
    <col min="16133" max="16133" width="38.140625" style="213" customWidth="1"/>
    <col min="16134" max="16135" width="21.28515625" style="213" customWidth="1"/>
    <col min="16136" max="16384" width="9.140625" style="213"/>
  </cols>
  <sheetData>
    <row r="1" spans="1:10" x14ac:dyDescent="0.3">
      <c r="A1" s="211"/>
      <c r="B1" s="211"/>
      <c r="C1" s="211"/>
      <c r="D1" s="211"/>
      <c r="E1" s="232" t="s">
        <v>453</v>
      </c>
    </row>
    <row r="2" spans="1:10" x14ac:dyDescent="0.3">
      <c r="A2" s="211"/>
      <c r="B2" s="211"/>
      <c r="C2" s="211"/>
      <c r="D2" s="211"/>
      <c r="E2" s="211"/>
    </row>
    <row r="3" spans="1:10" ht="18.75" customHeight="1" x14ac:dyDescent="0.3">
      <c r="A3" s="1290" t="s">
        <v>659</v>
      </c>
      <c r="B3" s="1290"/>
      <c r="C3" s="1290"/>
      <c r="D3" s="1290"/>
      <c r="E3" s="1290"/>
    </row>
    <row r="4" spans="1:10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 s="275" customFormat="1" ht="19.5" customHeight="1" x14ac:dyDescent="0.3">
      <c r="A5" s="278" t="s">
        <v>408</v>
      </c>
      <c r="B5" s="136"/>
      <c r="C5" s="136"/>
      <c r="D5" s="136"/>
      <c r="E5" s="136"/>
      <c r="F5" s="136"/>
      <c r="G5" s="136"/>
      <c r="H5" s="136"/>
      <c r="I5" s="52"/>
      <c r="J5" s="52"/>
    </row>
    <row r="6" spans="1:10" s="53" customFormat="1" ht="39.75" customHeight="1" x14ac:dyDescent="0.3">
      <c r="A6" s="1242" t="s">
        <v>456</v>
      </c>
      <c r="B6" s="1242"/>
      <c r="C6" s="1242"/>
      <c r="D6" s="1242"/>
      <c r="E6" s="279"/>
      <c r="F6" s="279"/>
      <c r="G6" s="279"/>
      <c r="H6" s="279"/>
      <c r="I6" s="84"/>
      <c r="J6" s="84"/>
    </row>
    <row r="7" spans="1:10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84"/>
      <c r="J7" s="84"/>
    </row>
    <row r="8" spans="1:10" x14ac:dyDescent="0.3">
      <c r="A8" s="214"/>
      <c r="B8" s="211"/>
      <c r="C8" s="211"/>
      <c r="D8" s="211"/>
      <c r="E8" s="211"/>
    </row>
    <row r="9" spans="1:10" ht="103.5" customHeight="1" x14ac:dyDescent="0.3">
      <c r="A9" s="551" t="s">
        <v>282</v>
      </c>
      <c r="B9" s="551" t="s">
        <v>297</v>
      </c>
      <c r="C9" s="551" t="s">
        <v>546</v>
      </c>
      <c r="D9" s="551" t="s">
        <v>547</v>
      </c>
      <c r="E9" s="551" t="s">
        <v>349</v>
      </c>
    </row>
    <row r="10" spans="1:10" s="216" customFormat="1" x14ac:dyDescent="0.25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345" t="s">
        <v>302</v>
      </c>
      <c r="G10" s="345" t="s">
        <v>303</v>
      </c>
    </row>
    <row r="11" spans="1:10" s="216" customFormat="1" ht="18.75" customHeight="1" x14ac:dyDescent="0.25">
      <c r="A11" s="1287" t="s">
        <v>585</v>
      </c>
      <c r="B11" s="1288"/>
      <c r="C11" s="1288"/>
      <c r="D11" s="1288"/>
      <c r="E11" s="1289"/>
      <c r="F11" s="215"/>
      <c r="G11" s="215"/>
    </row>
    <row r="12" spans="1:10" s="219" customFormat="1" ht="24" customHeight="1" x14ac:dyDescent="0.3">
      <c r="A12" s="221">
        <v>1</v>
      </c>
      <c r="B12" s="220" t="s">
        <v>405</v>
      </c>
      <c r="C12" s="218"/>
      <c r="D12" s="346"/>
      <c r="E12" s="349"/>
      <c r="F12" s="348"/>
      <c r="G12" s="348">
        <f>E12-F12</f>
        <v>0</v>
      </c>
    </row>
    <row r="13" spans="1:10" s="219" customFormat="1" ht="18" customHeight="1" x14ac:dyDescent="0.3">
      <c r="A13" s="221"/>
      <c r="B13" s="222"/>
      <c r="C13" s="218"/>
      <c r="D13" s="346"/>
      <c r="E13" s="350"/>
      <c r="F13" s="347"/>
      <c r="G13" s="347"/>
    </row>
    <row r="14" spans="1:10" s="217" customFormat="1" x14ac:dyDescent="0.3">
      <c r="A14" s="553"/>
      <c r="B14" s="554" t="s">
        <v>295</v>
      </c>
      <c r="C14" s="555" t="s">
        <v>305</v>
      </c>
      <c r="D14" s="556" t="s">
        <v>305</v>
      </c>
      <c r="E14" s="557">
        <f>SUM(E12:E13)</f>
        <v>0</v>
      </c>
      <c r="F14" s="347">
        <f>SUM(F12:F13)</f>
        <v>0</v>
      </c>
      <c r="G14" s="347">
        <f>SUM(G12:G13)</f>
        <v>0</v>
      </c>
    </row>
    <row r="15" spans="1:10" s="217" customFormat="1" x14ac:dyDescent="0.3">
      <c r="A15" s="1287" t="s">
        <v>586</v>
      </c>
      <c r="B15" s="1288"/>
      <c r="C15" s="1288"/>
      <c r="D15" s="1288"/>
      <c r="E15" s="1289"/>
      <c r="F15" s="227"/>
      <c r="G15" s="227"/>
    </row>
    <row r="16" spans="1:10" s="219" customFormat="1" ht="24" customHeight="1" x14ac:dyDescent="0.3">
      <c r="A16" s="221">
        <v>1</v>
      </c>
      <c r="B16" s="220" t="s">
        <v>405</v>
      </c>
      <c r="C16" s="218"/>
      <c r="D16" s="346"/>
      <c r="E16" s="349"/>
      <c r="F16" s="348"/>
      <c r="G16" s="348">
        <f>E16-F16</f>
        <v>0</v>
      </c>
    </row>
    <row r="17" spans="1:8" s="219" customFormat="1" ht="18" customHeight="1" x14ac:dyDescent="0.3">
      <c r="A17" s="221"/>
      <c r="B17" s="222"/>
      <c r="C17" s="218"/>
      <c r="D17" s="346"/>
      <c r="E17" s="350"/>
      <c r="F17" s="347"/>
      <c r="G17" s="347"/>
    </row>
    <row r="18" spans="1:8" s="217" customFormat="1" x14ac:dyDescent="0.3">
      <c r="A18" s="553"/>
      <c r="B18" s="554" t="s">
        <v>295</v>
      </c>
      <c r="C18" s="555" t="s">
        <v>305</v>
      </c>
      <c r="D18" s="556" t="s">
        <v>305</v>
      </c>
      <c r="E18" s="557">
        <f>SUM(E16:E17)</f>
        <v>0</v>
      </c>
      <c r="F18" s="347">
        <f>SUM(F16:F17)</f>
        <v>0</v>
      </c>
      <c r="G18" s="347">
        <f>SUM(G16:G17)</f>
        <v>0</v>
      </c>
    </row>
    <row r="19" spans="1:8" s="217" customFormat="1" ht="18.75" customHeight="1" x14ac:dyDescent="0.3">
      <c r="A19" s="1287" t="s">
        <v>513</v>
      </c>
      <c r="B19" s="1288"/>
      <c r="C19" s="1288"/>
      <c r="D19" s="1288"/>
      <c r="E19" s="1289"/>
      <c r="F19" s="227"/>
      <c r="G19" s="227"/>
    </row>
    <row r="20" spans="1:8" s="219" customFormat="1" ht="24" customHeight="1" x14ac:dyDescent="0.3">
      <c r="A20" s="221">
        <v>1</v>
      </c>
      <c r="B20" s="220" t="s">
        <v>405</v>
      </c>
      <c r="C20" s="218"/>
      <c r="D20" s="346"/>
      <c r="E20" s="349"/>
      <c r="F20" s="348"/>
      <c r="G20" s="348">
        <f>E20-F20</f>
        <v>0</v>
      </c>
    </row>
    <row r="21" spans="1:8" s="219" customFormat="1" ht="18" customHeight="1" x14ac:dyDescent="0.3">
      <c r="A21" s="221"/>
      <c r="B21" s="222"/>
      <c r="C21" s="218"/>
      <c r="D21" s="346"/>
      <c r="E21" s="350"/>
      <c r="F21" s="347"/>
      <c r="G21" s="347"/>
    </row>
    <row r="22" spans="1:8" s="217" customFormat="1" x14ac:dyDescent="0.3">
      <c r="A22" s="553"/>
      <c r="B22" s="554" t="s">
        <v>295</v>
      </c>
      <c r="C22" s="555" t="s">
        <v>305</v>
      </c>
      <c r="D22" s="556" t="s">
        <v>305</v>
      </c>
      <c r="E22" s="557">
        <f>SUM(E20:E21)</f>
        <v>0</v>
      </c>
      <c r="F22" s="347">
        <f>SUM(F20:F21)</f>
        <v>0</v>
      </c>
      <c r="G22" s="347">
        <f>SUM(G20:G21)</f>
        <v>0</v>
      </c>
    </row>
    <row r="23" spans="1:8" s="41" customFormat="1" x14ac:dyDescent="0.3">
      <c r="A23" s="223"/>
      <c r="B23" s="224"/>
      <c r="C23" s="225"/>
      <c r="D23" s="225"/>
      <c r="E23" s="226"/>
      <c r="F23" s="227"/>
      <c r="G23" s="227"/>
    </row>
    <row r="24" spans="1:8" s="41" customFormat="1" x14ac:dyDescent="0.3">
      <c r="A24" s="223"/>
      <c r="B24" s="224"/>
      <c r="C24" s="225"/>
      <c r="D24" s="225"/>
      <c r="E24" s="226"/>
      <c r="F24" s="227"/>
      <c r="G24" s="227"/>
    </row>
    <row r="25" spans="1:8" s="41" customFormat="1" x14ac:dyDescent="0.3">
      <c r="A25" s="223"/>
      <c r="B25" s="224"/>
      <c r="C25" s="225"/>
      <c r="D25" s="225"/>
      <c r="E25" s="226"/>
      <c r="F25" s="227"/>
      <c r="G25" s="227"/>
    </row>
    <row r="26" spans="1:8" s="178" customFormat="1" x14ac:dyDescent="0.25">
      <c r="A26" s="696" t="s">
        <v>762</v>
      </c>
      <c r="B26" s="477"/>
      <c r="D26" s="476"/>
      <c r="E26" s="864" t="s">
        <v>1101</v>
      </c>
      <c r="F26" s="477"/>
    </row>
    <row r="27" spans="1:8" s="178" customFormat="1" ht="15.75" x14ac:dyDescent="0.25">
      <c r="A27" s="122"/>
      <c r="B27" s="297"/>
      <c r="D27" s="298" t="s">
        <v>131</v>
      </c>
      <c r="E27" s="298" t="s">
        <v>132</v>
      </c>
      <c r="F27" s="297"/>
    </row>
    <row r="28" spans="1:8" s="178" customFormat="1" ht="15.75" x14ac:dyDescent="0.25">
      <c r="A28" s="297"/>
      <c r="B28" s="41"/>
      <c r="D28" s="41"/>
      <c r="E28" s="41"/>
      <c r="F28" s="41"/>
    </row>
    <row r="29" spans="1:8" s="178" customFormat="1" x14ac:dyDescent="0.25">
      <c r="A29" s="475" t="s">
        <v>133</v>
      </c>
      <c r="B29" s="477"/>
      <c r="D29" s="476"/>
      <c r="E29" s="869" t="s">
        <v>1104</v>
      </c>
      <c r="F29" s="477"/>
      <c r="H29" s="190"/>
    </row>
    <row r="30" spans="1:8" s="178" customFormat="1" ht="15.75" x14ac:dyDescent="0.25">
      <c r="A30" s="122"/>
      <c r="B30" s="297"/>
      <c r="D30" s="298" t="s">
        <v>131</v>
      </c>
      <c r="E30" s="298" t="s">
        <v>132</v>
      </c>
      <c r="F30" s="297"/>
      <c r="H30" s="190"/>
    </row>
  </sheetData>
  <mergeCells count="5">
    <mergeCell ref="A19:E19"/>
    <mergeCell ref="A15:E15"/>
    <mergeCell ref="A3:E3"/>
    <mergeCell ref="A6:D6"/>
    <mergeCell ref="A11:E11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45"/>
  <sheetViews>
    <sheetView view="pageBreakPreview" topLeftCell="A16" zoomScale="70" zoomScaleNormal="75" zoomScaleSheetLayoutView="70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5" width="15.5703125" style="275" customWidth="1"/>
    <col min="6" max="7" width="13.28515625" style="275" customWidth="1"/>
    <col min="8" max="8" width="19.42578125" style="275" customWidth="1"/>
    <col min="9" max="9" width="20.140625" style="275" customWidth="1"/>
    <col min="10" max="10" width="18.7109375" style="275" customWidth="1"/>
    <col min="11" max="253" width="9.140625" style="275"/>
    <col min="254" max="254" width="5" style="275" customWidth="1"/>
    <col min="255" max="255" width="18" style="275" customWidth="1"/>
    <col min="256" max="256" width="33" style="275" customWidth="1"/>
    <col min="257" max="257" width="14" style="275" customWidth="1"/>
    <col min="258" max="261" width="13.28515625" style="275" customWidth="1"/>
    <col min="262" max="262" width="20.140625" style="275" customWidth="1"/>
    <col min="263" max="263" width="23.5703125" style="275" bestFit="1" customWidth="1"/>
    <col min="264" max="264" width="10.140625" style="275" bestFit="1" customWidth="1"/>
    <col min="265" max="509" width="9.140625" style="275"/>
    <col min="510" max="510" width="5" style="275" customWidth="1"/>
    <col min="511" max="511" width="18" style="275" customWidth="1"/>
    <col min="512" max="512" width="33" style="275" customWidth="1"/>
    <col min="513" max="513" width="14" style="275" customWidth="1"/>
    <col min="514" max="517" width="13.28515625" style="275" customWidth="1"/>
    <col min="518" max="518" width="20.140625" style="275" customWidth="1"/>
    <col min="519" max="519" width="23.5703125" style="275" bestFit="1" customWidth="1"/>
    <col min="520" max="520" width="10.140625" style="275" bestFit="1" customWidth="1"/>
    <col min="521" max="765" width="9.140625" style="275"/>
    <col min="766" max="766" width="5" style="275" customWidth="1"/>
    <col min="767" max="767" width="18" style="275" customWidth="1"/>
    <col min="768" max="768" width="33" style="275" customWidth="1"/>
    <col min="769" max="769" width="14" style="275" customWidth="1"/>
    <col min="770" max="773" width="13.28515625" style="275" customWidth="1"/>
    <col min="774" max="774" width="20.140625" style="275" customWidth="1"/>
    <col min="775" max="775" width="23.5703125" style="275" bestFit="1" customWidth="1"/>
    <col min="776" max="776" width="10.140625" style="275" bestFit="1" customWidth="1"/>
    <col min="777" max="1021" width="9.140625" style="275"/>
    <col min="1022" max="1022" width="5" style="275" customWidth="1"/>
    <col min="1023" max="1023" width="18" style="275" customWidth="1"/>
    <col min="1024" max="1024" width="33" style="275" customWidth="1"/>
    <col min="1025" max="1025" width="14" style="275" customWidth="1"/>
    <col min="1026" max="1029" width="13.28515625" style="275" customWidth="1"/>
    <col min="1030" max="1030" width="20.140625" style="275" customWidth="1"/>
    <col min="1031" max="1031" width="23.5703125" style="275" bestFit="1" customWidth="1"/>
    <col min="1032" max="1032" width="10.140625" style="275" bestFit="1" customWidth="1"/>
    <col min="1033" max="1277" width="9.140625" style="275"/>
    <col min="1278" max="1278" width="5" style="275" customWidth="1"/>
    <col min="1279" max="1279" width="18" style="275" customWidth="1"/>
    <col min="1280" max="1280" width="33" style="275" customWidth="1"/>
    <col min="1281" max="1281" width="14" style="275" customWidth="1"/>
    <col min="1282" max="1285" width="13.28515625" style="275" customWidth="1"/>
    <col min="1286" max="1286" width="20.140625" style="275" customWidth="1"/>
    <col min="1287" max="1287" width="23.5703125" style="275" bestFit="1" customWidth="1"/>
    <col min="1288" max="1288" width="10.140625" style="275" bestFit="1" customWidth="1"/>
    <col min="1289" max="1533" width="9.140625" style="275"/>
    <col min="1534" max="1534" width="5" style="275" customWidth="1"/>
    <col min="1535" max="1535" width="18" style="275" customWidth="1"/>
    <col min="1536" max="1536" width="33" style="275" customWidth="1"/>
    <col min="1537" max="1537" width="14" style="275" customWidth="1"/>
    <col min="1538" max="1541" width="13.28515625" style="275" customWidth="1"/>
    <col min="1542" max="1542" width="20.140625" style="275" customWidth="1"/>
    <col min="1543" max="1543" width="23.5703125" style="275" bestFit="1" customWidth="1"/>
    <col min="1544" max="1544" width="10.140625" style="275" bestFit="1" customWidth="1"/>
    <col min="1545" max="1789" width="9.140625" style="275"/>
    <col min="1790" max="1790" width="5" style="275" customWidth="1"/>
    <col min="1791" max="1791" width="18" style="275" customWidth="1"/>
    <col min="1792" max="1792" width="33" style="275" customWidth="1"/>
    <col min="1793" max="1793" width="14" style="275" customWidth="1"/>
    <col min="1794" max="1797" width="13.28515625" style="275" customWidth="1"/>
    <col min="1798" max="1798" width="20.140625" style="275" customWidth="1"/>
    <col min="1799" max="1799" width="23.5703125" style="275" bestFit="1" customWidth="1"/>
    <col min="1800" max="1800" width="10.140625" style="275" bestFit="1" customWidth="1"/>
    <col min="1801" max="2045" width="9.140625" style="275"/>
    <col min="2046" max="2046" width="5" style="275" customWidth="1"/>
    <col min="2047" max="2047" width="18" style="275" customWidth="1"/>
    <col min="2048" max="2048" width="33" style="275" customWidth="1"/>
    <col min="2049" max="2049" width="14" style="275" customWidth="1"/>
    <col min="2050" max="2053" width="13.28515625" style="275" customWidth="1"/>
    <col min="2054" max="2054" width="20.140625" style="275" customWidth="1"/>
    <col min="2055" max="2055" width="23.5703125" style="275" bestFit="1" customWidth="1"/>
    <col min="2056" max="2056" width="10.140625" style="275" bestFit="1" customWidth="1"/>
    <col min="2057" max="2301" width="9.140625" style="275"/>
    <col min="2302" max="2302" width="5" style="275" customWidth="1"/>
    <col min="2303" max="2303" width="18" style="275" customWidth="1"/>
    <col min="2304" max="2304" width="33" style="275" customWidth="1"/>
    <col min="2305" max="2305" width="14" style="275" customWidth="1"/>
    <col min="2306" max="2309" width="13.28515625" style="275" customWidth="1"/>
    <col min="2310" max="2310" width="20.140625" style="275" customWidth="1"/>
    <col min="2311" max="2311" width="23.5703125" style="275" bestFit="1" customWidth="1"/>
    <col min="2312" max="2312" width="10.140625" style="275" bestFit="1" customWidth="1"/>
    <col min="2313" max="2557" width="9.140625" style="275"/>
    <col min="2558" max="2558" width="5" style="275" customWidth="1"/>
    <col min="2559" max="2559" width="18" style="275" customWidth="1"/>
    <col min="2560" max="2560" width="33" style="275" customWidth="1"/>
    <col min="2561" max="2561" width="14" style="275" customWidth="1"/>
    <col min="2562" max="2565" width="13.28515625" style="275" customWidth="1"/>
    <col min="2566" max="2566" width="20.140625" style="275" customWidth="1"/>
    <col min="2567" max="2567" width="23.5703125" style="275" bestFit="1" customWidth="1"/>
    <col min="2568" max="2568" width="10.140625" style="275" bestFit="1" customWidth="1"/>
    <col min="2569" max="2813" width="9.140625" style="275"/>
    <col min="2814" max="2814" width="5" style="275" customWidth="1"/>
    <col min="2815" max="2815" width="18" style="275" customWidth="1"/>
    <col min="2816" max="2816" width="33" style="275" customWidth="1"/>
    <col min="2817" max="2817" width="14" style="275" customWidth="1"/>
    <col min="2818" max="2821" width="13.28515625" style="275" customWidth="1"/>
    <col min="2822" max="2822" width="20.140625" style="275" customWidth="1"/>
    <col min="2823" max="2823" width="23.5703125" style="275" bestFit="1" customWidth="1"/>
    <col min="2824" max="2824" width="10.140625" style="275" bestFit="1" customWidth="1"/>
    <col min="2825" max="3069" width="9.140625" style="275"/>
    <col min="3070" max="3070" width="5" style="275" customWidth="1"/>
    <col min="3071" max="3071" width="18" style="275" customWidth="1"/>
    <col min="3072" max="3072" width="33" style="275" customWidth="1"/>
    <col min="3073" max="3073" width="14" style="275" customWidth="1"/>
    <col min="3074" max="3077" width="13.28515625" style="275" customWidth="1"/>
    <col min="3078" max="3078" width="20.140625" style="275" customWidth="1"/>
    <col min="3079" max="3079" width="23.5703125" style="275" bestFit="1" customWidth="1"/>
    <col min="3080" max="3080" width="10.140625" style="275" bestFit="1" customWidth="1"/>
    <col min="3081" max="3325" width="9.140625" style="275"/>
    <col min="3326" max="3326" width="5" style="275" customWidth="1"/>
    <col min="3327" max="3327" width="18" style="275" customWidth="1"/>
    <col min="3328" max="3328" width="33" style="275" customWidth="1"/>
    <col min="3329" max="3329" width="14" style="275" customWidth="1"/>
    <col min="3330" max="3333" width="13.28515625" style="275" customWidth="1"/>
    <col min="3334" max="3334" width="20.140625" style="275" customWidth="1"/>
    <col min="3335" max="3335" width="23.5703125" style="275" bestFit="1" customWidth="1"/>
    <col min="3336" max="3336" width="10.140625" style="275" bestFit="1" customWidth="1"/>
    <col min="3337" max="3581" width="9.140625" style="275"/>
    <col min="3582" max="3582" width="5" style="275" customWidth="1"/>
    <col min="3583" max="3583" width="18" style="275" customWidth="1"/>
    <col min="3584" max="3584" width="33" style="275" customWidth="1"/>
    <col min="3585" max="3585" width="14" style="275" customWidth="1"/>
    <col min="3586" max="3589" width="13.28515625" style="275" customWidth="1"/>
    <col min="3590" max="3590" width="20.140625" style="275" customWidth="1"/>
    <col min="3591" max="3591" width="23.5703125" style="275" bestFit="1" customWidth="1"/>
    <col min="3592" max="3592" width="10.140625" style="275" bestFit="1" customWidth="1"/>
    <col min="3593" max="3837" width="9.140625" style="275"/>
    <col min="3838" max="3838" width="5" style="275" customWidth="1"/>
    <col min="3839" max="3839" width="18" style="275" customWidth="1"/>
    <col min="3840" max="3840" width="33" style="275" customWidth="1"/>
    <col min="3841" max="3841" width="14" style="275" customWidth="1"/>
    <col min="3842" max="3845" width="13.28515625" style="275" customWidth="1"/>
    <col min="3846" max="3846" width="20.140625" style="275" customWidth="1"/>
    <col min="3847" max="3847" width="23.5703125" style="275" bestFit="1" customWidth="1"/>
    <col min="3848" max="3848" width="10.140625" style="275" bestFit="1" customWidth="1"/>
    <col min="3849" max="4093" width="9.140625" style="275"/>
    <col min="4094" max="4094" width="5" style="275" customWidth="1"/>
    <col min="4095" max="4095" width="18" style="275" customWidth="1"/>
    <col min="4096" max="4096" width="33" style="275" customWidth="1"/>
    <col min="4097" max="4097" width="14" style="275" customWidth="1"/>
    <col min="4098" max="4101" width="13.28515625" style="275" customWidth="1"/>
    <col min="4102" max="4102" width="20.140625" style="275" customWidth="1"/>
    <col min="4103" max="4103" width="23.5703125" style="275" bestFit="1" customWidth="1"/>
    <col min="4104" max="4104" width="10.140625" style="275" bestFit="1" customWidth="1"/>
    <col min="4105" max="4349" width="9.140625" style="275"/>
    <col min="4350" max="4350" width="5" style="275" customWidth="1"/>
    <col min="4351" max="4351" width="18" style="275" customWidth="1"/>
    <col min="4352" max="4352" width="33" style="275" customWidth="1"/>
    <col min="4353" max="4353" width="14" style="275" customWidth="1"/>
    <col min="4354" max="4357" width="13.28515625" style="275" customWidth="1"/>
    <col min="4358" max="4358" width="20.140625" style="275" customWidth="1"/>
    <col min="4359" max="4359" width="23.5703125" style="275" bestFit="1" customWidth="1"/>
    <col min="4360" max="4360" width="10.140625" style="275" bestFit="1" customWidth="1"/>
    <col min="4361" max="4605" width="9.140625" style="275"/>
    <col min="4606" max="4606" width="5" style="275" customWidth="1"/>
    <col min="4607" max="4607" width="18" style="275" customWidth="1"/>
    <col min="4608" max="4608" width="33" style="275" customWidth="1"/>
    <col min="4609" max="4609" width="14" style="275" customWidth="1"/>
    <col min="4610" max="4613" width="13.28515625" style="275" customWidth="1"/>
    <col min="4614" max="4614" width="20.140625" style="275" customWidth="1"/>
    <col min="4615" max="4615" width="23.5703125" style="275" bestFit="1" customWidth="1"/>
    <col min="4616" max="4616" width="10.140625" style="275" bestFit="1" customWidth="1"/>
    <col min="4617" max="4861" width="9.140625" style="275"/>
    <col min="4862" max="4862" width="5" style="275" customWidth="1"/>
    <col min="4863" max="4863" width="18" style="275" customWidth="1"/>
    <col min="4864" max="4864" width="33" style="275" customWidth="1"/>
    <col min="4865" max="4865" width="14" style="275" customWidth="1"/>
    <col min="4866" max="4869" width="13.28515625" style="275" customWidth="1"/>
    <col min="4870" max="4870" width="20.140625" style="275" customWidth="1"/>
    <col min="4871" max="4871" width="23.5703125" style="275" bestFit="1" customWidth="1"/>
    <col min="4872" max="4872" width="10.140625" style="275" bestFit="1" customWidth="1"/>
    <col min="4873" max="5117" width="9.140625" style="275"/>
    <col min="5118" max="5118" width="5" style="275" customWidth="1"/>
    <col min="5119" max="5119" width="18" style="275" customWidth="1"/>
    <col min="5120" max="5120" width="33" style="275" customWidth="1"/>
    <col min="5121" max="5121" width="14" style="275" customWidth="1"/>
    <col min="5122" max="5125" width="13.28515625" style="275" customWidth="1"/>
    <col min="5126" max="5126" width="20.140625" style="275" customWidth="1"/>
    <col min="5127" max="5127" width="23.5703125" style="275" bestFit="1" customWidth="1"/>
    <col min="5128" max="5128" width="10.140625" style="275" bestFit="1" customWidth="1"/>
    <col min="5129" max="5373" width="9.140625" style="275"/>
    <col min="5374" max="5374" width="5" style="275" customWidth="1"/>
    <col min="5375" max="5375" width="18" style="275" customWidth="1"/>
    <col min="5376" max="5376" width="33" style="275" customWidth="1"/>
    <col min="5377" max="5377" width="14" style="275" customWidth="1"/>
    <col min="5378" max="5381" width="13.28515625" style="275" customWidth="1"/>
    <col min="5382" max="5382" width="20.140625" style="275" customWidth="1"/>
    <col min="5383" max="5383" width="23.5703125" style="275" bestFit="1" customWidth="1"/>
    <col min="5384" max="5384" width="10.140625" style="275" bestFit="1" customWidth="1"/>
    <col min="5385" max="5629" width="9.140625" style="275"/>
    <col min="5630" max="5630" width="5" style="275" customWidth="1"/>
    <col min="5631" max="5631" width="18" style="275" customWidth="1"/>
    <col min="5632" max="5632" width="33" style="275" customWidth="1"/>
    <col min="5633" max="5633" width="14" style="275" customWidth="1"/>
    <col min="5634" max="5637" width="13.28515625" style="275" customWidth="1"/>
    <col min="5638" max="5638" width="20.140625" style="275" customWidth="1"/>
    <col min="5639" max="5639" width="23.5703125" style="275" bestFit="1" customWidth="1"/>
    <col min="5640" max="5640" width="10.140625" style="275" bestFit="1" customWidth="1"/>
    <col min="5641" max="5885" width="9.140625" style="275"/>
    <col min="5886" max="5886" width="5" style="275" customWidth="1"/>
    <col min="5887" max="5887" width="18" style="275" customWidth="1"/>
    <col min="5888" max="5888" width="33" style="275" customWidth="1"/>
    <col min="5889" max="5889" width="14" style="275" customWidth="1"/>
    <col min="5890" max="5893" width="13.28515625" style="275" customWidth="1"/>
    <col min="5894" max="5894" width="20.140625" style="275" customWidth="1"/>
    <col min="5895" max="5895" width="23.5703125" style="275" bestFit="1" customWidth="1"/>
    <col min="5896" max="5896" width="10.140625" style="275" bestFit="1" customWidth="1"/>
    <col min="5897" max="6141" width="9.140625" style="275"/>
    <col min="6142" max="6142" width="5" style="275" customWidth="1"/>
    <col min="6143" max="6143" width="18" style="275" customWidth="1"/>
    <col min="6144" max="6144" width="33" style="275" customWidth="1"/>
    <col min="6145" max="6145" width="14" style="275" customWidth="1"/>
    <col min="6146" max="6149" width="13.28515625" style="275" customWidth="1"/>
    <col min="6150" max="6150" width="20.140625" style="275" customWidth="1"/>
    <col min="6151" max="6151" width="23.5703125" style="275" bestFit="1" customWidth="1"/>
    <col min="6152" max="6152" width="10.140625" style="275" bestFit="1" customWidth="1"/>
    <col min="6153" max="6397" width="9.140625" style="275"/>
    <col min="6398" max="6398" width="5" style="275" customWidth="1"/>
    <col min="6399" max="6399" width="18" style="275" customWidth="1"/>
    <col min="6400" max="6400" width="33" style="275" customWidth="1"/>
    <col min="6401" max="6401" width="14" style="275" customWidth="1"/>
    <col min="6402" max="6405" width="13.28515625" style="275" customWidth="1"/>
    <col min="6406" max="6406" width="20.140625" style="275" customWidth="1"/>
    <col min="6407" max="6407" width="23.5703125" style="275" bestFit="1" customWidth="1"/>
    <col min="6408" max="6408" width="10.140625" style="275" bestFit="1" customWidth="1"/>
    <col min="6409" max="6653" width="9.140625" style="275"/>
    <col min="6654" max="6654" width="5" style="275" customWidth="1"/>
    <col min="6655" max="6655" width="18" style="275" customWidth="1"/>
    <col min="6656" max="6656" width="33" style="275" customWidth="1"/>
    <col min="6657" max="6657" width="14" style="275" customWidth="1"/>
    <col min="6658" max="6661" width="13.28515625" style="275" customWidth="1"/>
    <col min="6662" max="6662" width="20.140625" style="275" customWidth="1"/>
    <col min="6663" max="6663" width="23.5703125" style="275" bestFit="1" customWidth="1"/>
    <col min="6664" max="6664" width="10.140625" style="275" bestFit="1" customWidth="1"/>
    <col min="6665" max="6909" width="9.140625" style="275"/>
    <col min="6910" max="6910" width="5" style="275" customWidth="1"/>
    <col min="6911" max="6911" width="18" style="275" customWidth="1"/>
    <col min="6912" max="6912" width="33" style="275" customWidth="1"/>
    <col min="6913" max="6913" width="14" style="275" customWidth="1"/>
    <col min="6914" max="6917" width="13.28515625" style="275" customWidth="1"/>
    <col min="6918" max="6918" width="20.140625" style="275" customWidth="1"/>
    <col min="6919" max="6919" width="23.5703125" style="275" bestFit="1" customWidth="1"/>
    <col min="6920" max="6920" width="10.140625" style="275" bestFit="1" customWidth="1"/>
    <col min="6921" max="7165" width="9.140625" style="275"/>
    <col min="7166" max="7166" width="5" style="275" customWidth="1"/>
    <col min="7167" max="7167" width="18" style="275" customWidth="1"/>
    <col min="7168" max="7168" width="33" style="275" customWidth="1"/>
    <col min="7169" max="7169" width="14" style="275" customWidth="1"/>
    <col min="7170" max="7173" width="13.28515625" style="275" customWidth="1"/>
    <col min="7174" max="7174" width="20.140625" style="275" customWidth="1"/>
    <col min="7175" max="7175" width="23.5703125" style="275" bestFit="1" customWidth="1"/>
    <col min="7176" max="7176" width="10.140625" style="275" bestFit="1" customWidth="1"/>
    <col min="7177" max="7421" width="9.140625" style="275"/>
    <col min="7422" max="7422" width="5" style="275" customWidth="1"/>
    <col min="7423" max="7423" width="18" style="275" customWidth="1"/>
    <col min="7424" max="7424" width="33" style="275" customWidth="1"/>
    <col min="7425" max="7425" width="14" style="275" customWidth="1"/>
    <col min="7426" max="7429" width="13.28515625" style="275" customWidth="1"/>
    <col min="7430" max="7430" width="20.140625" style="275" customWidth="1"/>
    <col min="7431" max="7431" width="23.5703125" style="275" bestFit="1" customWidth="1"/>
    <col min="7432" max="7432" width="10.140625" style="275" bestFit="1" customWidth="1"/>
    <col min="7433" max="7677" width="9.140625" style="275"/>
    <col min="7678" max="7678" width="5" style="275" customWidth="1"/>
    <col min="7679" max="7679" width="18" style="275" customWidth="1"/>
    <col min="7680" max="7680" width="33" style="275" customWidth="1"/>
    <col min="7681" max="7681" width="14" style="275" customWidth="1"/>
    <col min="7682" max="7685" width="13.28515625" style="275" customWidth="1"/>
    <col min="7686" max="7686" width="20.140625" style="275" customWidth="1"/>
    <col min="7687" max="7687" width="23.5703125" style="275" bestFit="1" customWidth="1"/>
    <col min="7688" max="7688" width="10.140625" style="275" bestFit="1" customWidth="1"/>
    <col min="7689" max="7933" width="9.140625" style="275"/>
    <col min="7934" max="7934" width="5" style="275" customWidth="1"/>
    <col min="7935" max="7935" width="18" style="275" customWidth="1"/>
    <col min="7936" max="7936" width="33" style="275" customWidth="1"/>
    <col min="7937" max="7937" width="14" style="275" customWidth="1"/>
    <col min="7938" max="7941" width="13.28515625" style="275" customWidth="1"/>
    <col min="7942" max="7942" width="20.140625" style="275" customWidth="1"/>
    <col min="7943" max="7943" width="23.5703125" style="275" bestFit="1" customWidth="1"/>
    <col min="7944" max="7944" width="10.140625" style="275" bestFit="1" customWidth="1"/>
    <col min="7945" max="8189" width="9.140625" style="275"/>
    <col min="8190" max="8190" width="5" style="275" customWidth="1"/>
    <col min="8191" max="8191" width="18" style="275" customWidth="1"/>
    <col min="8192" max="8192" width="33" style="275" customWidth="1"/>
    <col min="8193" max="8193" width="14" style="275" customWidth="1"/>
    <col min="8194" max="8197" width="13.28515625" style="275" customWidth="1"/>
    <col min="8198" max="8198" width="20.140625" style="275" customWidth="1"/>
    <col min="8199" max="8199" width="23.5703125" style="275" bestFit="1" customWidth="1"/>
    <col min="8200" max="8200" width="10.140625" style="275" bestFit="1" customWidth="1"/>
    <col min="8201" max="8445" width="9.140625" style="275"/>
    <col min="8446" max="8446" width="5" style="275" customWidth="1"/>
    <col min="8447" max="8447" width="18" style="275" customWidth="1"/>
    <col min="8448" max="8448" width="33" style="275" customWidth="1"/>
    <col min="8449" max="8449" width="14" style="275" customWidth="1"/>
    <col min="8450" max="8453" width="13.28515625" style="275" customWidth="1"/>
    <col min="8454" max="8454" width="20.140625" style="275" customWidth="1"/>
    <col min="8455" max="8455" width="23.5703125" style="275" bestFit="1" customWidth="1"/>
    <col min="8456" max="8456" width="10.140625" style="275" bestFit="1" customWidth="1"/>
    <col min="8457" max="8701" width="9.140625" style="275"/>
    <col min="8702" max="8702" width="5" style="275" customWidth="1"/>
    <col min="8703" max="8703" width="18" style="275" customWidth="1"/>
    <col min="8704" max="8704" width="33" style="275" customWidth="1"/>
    <col min="8705" max="8705" width="14" style="275" customWidth="1"/>
    <col min="8706" max="8709" width="13.28515625" style="275" customWidth="1"/>
    <col min="8710" max="8710" width="20.140625" style="275" customWidth="1"/>
    <col min="8711" max="8711" width="23.5703125" style="275" bestFit="1" customWidth="1"/>
    <col min="8712" max="8712" width="10.140625" style="275" bestFit="1" customWidth="1"/>
    <col min="8713" max="8957" width="9.140625" style="275"/>
    <col min="8958" max="8958" width="5" style="275" customWidth="1"/>
    <col min="8959" max="8959" width="18" style="275" customWidth="1"/>
    <col min="8960" max="8960" width="33" style="275" customWidth="1"/>
    <col min="8961" max="8961" width="14" style="275" customWidth="1"/>
    <col min="8962" max="8965" width="13.28515625" style="275" customWidth="1"/>
    <col min="8966" max="8966" width="20.140625" style="275" customWidth="1"/>
    <col min="8967" max="8967" width="23.5703125" style="275" bestFit="1" customWidth="1"/>
    <col min="8968" max="8968" width="10.140625" style="275" bestFit="1" customWidth="1"/>
    <col min="8969" max="9213" width="9.140625" style="275"/>
    <col min="9214" max="9214" width="5" style="275" customWidth="1"/>
    <col min="9215" max="9215" width="18" style="275" customWidth="1"/>
    <col min="9216" max="9216" width="33" style="275" customWidth="1"/>
    <col min="9217" max="9217" width="14" style="275" customWidth="1"/>
    <col min="9218" max="9221" width="13.28515625" style="275" customWidth="1"/>
    <col min="9222" max="9222" width="20.140625" style="275" customWidth="1"/>
    <col min="9223" max="9223" width="23.5703125" style="275" bestFit="1" customWidth="1"/>
    <col min="9224" max="9224" width="10.140625" style="275" bestFit="1" customWidth="1"/>
    <col min="9225" max="9469" width="9.140625" style="275"/>
    <col min="9470" max="9470" width="5" style="275" customWidth="1"/>
    <col min="9471" max="9471" width="18" style="275" customWidth="1"/>
    <col min="9472" max="9472" width="33" style="275" customWidth="1"/>
    <col min="9473" max="9473" width="14" style="275" customWidth="1"/>
    <col min="9474" max="9477" width="13.28515625" style="275" customWidth="1"/>
    <col min="9478" max="9478" width="20.140625" style="275" customWidth="1"/>
    <col min="9479" max="9479" width="23.5703125" style="275" bestFit="1" customWidth="1"/>
    <col min="9480" max="9480" width="10.140625" style="275" bestFit="1" customWidth="1"/>
    <col min="9481" max="9725" width="9.140625" style="275"/>
    <col min="9726" max="9726" width="5" style="275" customWidth="1"/>
    <col min="9727" max="9727" width="18" style="275" customWidth="1"/>
    <col min="9728" max="9728" width="33" style="275" customWidth="1"/>
    <col min="9729" max="9729" width="14" style="275" customWidth="1"/>
    <col min="9730" max="9733" width="13.28515625" style="275" customWidth="1"/>
    <col min="9734" max="9734" width="20.140625" style="275" customWidth="1"/>
    <col min="9735" max="9735" width="23.5703125" style="275" bestFit="1" customWidth="1"/>
    <col min="9736" max="9736" width="10.140625" style="275" bestFit="1" customWidth="1"/>
    <col min="9737" max="9981" width="9.140625" style="275"/>
    <col min="9982" max="9982" width="5" style="275" customWidth="1"/>
    <col min="9983" max="9983" width="18" style="275" customWidth="1"/>
    <col min="9984" max="9984" width="33" style="275" customWidth="1"/>
    <col min="9985" max="9985" width="14" style="275" customWidth="1"/>
    <col min="9986" max="9989" width="13.28515625" style="275" customWidth="1"/>
    <col min="9990" max="9990" width="20.140625" style="275" customWidth="1"/>
    <col min="9991" max="9991" width="23.5703125" style="275" bestFit="1" customWidth="1"/>
    <col min="9992" max="9992" width="10.140625" style="275" bestFit="1" customWidth="1"/>
    <col min="9993" max="10237" width="9.140625" style="275"/>
    <col min="10238" max="10238" width="5" style="275" customWidth="1"/>
    <col min="10239" max="10239" width="18" style="275" customWidth="1"/>
    <col min="10240" max="10240" width="33" style="275" customWidth="1"/>
    <col min="10241" max="10241" width="14" style="275" customWidth="1"/>
    <col min="10242" max="10245" width="13.28515625" style="275" customWidth="1"/>
    <col min="10246" max="10246" width="20.140625" style="275" customWidth="1"/>
    <col min="10247" max="10247" width="23.5703125" style="275" bestFit="1" customWidth="1"/>
    <col min="10248" max="10248" width="10.140625" style="275" bestFit="1" customWidth="1"/>
    <col min="10249" max="10493" width="9.140625" style="275"/>
    <col min="10494" max="10494" width="5" style="275" customWidth="1"/>
    <col min="10495" max="10495" width="18" style="275" customWidth="1"/>
    <col min="10496" max="10496" width="33" style="275" customWidth="1"/>
    <col min="10497" max="10497" width="14" style="275" customWidth="1"/>
    <col min="10498" max="10501" width="13.28515625" style="275" customWidth="1"/>
    <col min="10502" max="10502" width="20.140625" style="275" customWidth="1"/>
    <col min="10503" max="10503" width="23.5703125" style="275" bestFit="1" customWidth="1"/>
    <col min="10504" max="10504" width="10.140625" style="275" bestFit="1" customWidth="1"/>
    <col min="10505" max="10749" width="9.140625" style="275"/>
    <col min="10750" max="10750" width="5" style="275" customWidth="1"/>
    <col min="10751" max="10751" width="18" style="275" customWidth="1"/>
    <col min="10752" max="10752" width="33" style="275" customWidth="1"/>
    <col min="10753" max="10753" width="14" style="275" customWidth="1"/>
    <col min="10754" max="10757" width="13.28515625" style="275" customWidth="1"/>
    <col min="10758" max="10758" width="20.140625" style="275" customWidth="1"/>
    <col min="10759" max="10759" width="23.5703125" style="275" bestFit="1" customWidth="1"/>
    <col min="10760" max="10760" width="10.140625" style="275" bestFit="1" customWidth="1"/>
    <col min="10761" max="11005" width="9.140625" style="275"/>
    <col min="11006" max="11006" width="5" style="275" customWidth="1"/>
    <col min="11007" max="11007" width="18" style="275" customWidth="1"/>
    <col min="11008" max="11008" width="33" style="275" customWidth="1"/>
    <col min="11009" max="11009" width="14" style="275" customWidth="1"/>
    <col min="11010" max="11013" width="13.28515625" style="275" customWidth="1"/>
    <col min="11014" max="11014" width="20.140625" style="275" customWidth="1"/>
    <col min="11015" max="11015" width="23.5703125" style="275" bestFit="1" customWidth="1"/>
    <col min="11016" max="11016" width="10.140625" style="275" bestFit="1" customWidth="1"/>
    <col min="11017" max="11261" width="9.140625" style="275"/>
    <col min="11262" max="11262" width="5" style="275" customWidth="1"/>
    <col min="11263" max="11263" width="18" style="275" customWidth="1"/>
    <col min="11264" max="11264" width="33" style="275" customWidth="1"/>
    <col min="11265" max="11265" width="14" style="275" customWidth="1"/>
    <col min="11266" max="11269" width="13.28515625" style="275" customWidth="1"/>
    <col min="11270" max="11270" width="20.140625" style="275" customWidth="1"/>
    <col min="11271" max="11271" width="23.5703125" style="275" bestFit="1" customWidth="1"/>
    <col min="11272" max="11272" width="10.140625" style="275" bestFit="1" customWidth="1"/>
    <col min="11273" max="11517" width="9.140625" style="275"/>
    <col min="11518" max="11518" width="5" style="275" customWidth="1"/>
    <col min="11519" max="11519" width="18" style="275" customWidth="1"/>
    <col min="11520" max="11520" width="33" style="275" customWidth="1"/>
    <col min="11521" max="11521" width="14" style="275" customWidth="1"/>
    <col min="11522" max="11525" width="13.28515625" style="275" customWidth="1"/>
    <col min="11526" max="11526" width="20.140625" style="275" customWidth="1"/>
    <col min="11527" max="11527" width="23.5703125" style="275" bestFit="1" customWidth="1"/>
    <col min="11528" max="11528" width="10.140625" style="275" bestFit="1" customWidth="1"/>
    <col min="11529" max="11773" width="9.140625" style="275"/>
    <col min="11774" max="11774" width="5" style="275" customWidth="1"/>
    <col min="11775" max="11775" width="18" style="275" customWidth="1"/>
    <col min="11776" max="11776" width="33" style="275" customWidth="1"/>
    <col min="11777" max="11777" width="14" style="275" customWidth="1"/>
    <col min="11778" max="11781" width="13.28515625" style="275" customWidth="1"/>
    <col min="11782" max="11782" width="20.140625" style="275" customWidth="1"/>
    <col min="11783" max="11783" width="23.5703125" style="275" bestFit="1" customWidth="1"/>
    <col min="11784" max="11784" width="10.140625" style="275" bestFit="1" customWidth="1"/>
    <col min="11785" max="12029" width="9.140625" style="275"/>
    <col min="12030" max="12030" width="5" style="275" customWidth="1"/>
    <col min="12031" max="12031" width="18" style="275" customWidth="1"/>
    <col min="12032" max="12032" width="33" style="275" customWidth="1"/>
    <col min="12033" max="12033" width="14" style="275" customWidth="1"/>
    <col min="12034" max="12037" width="13.28515625" style="275" customWidth="1"/>
    <col min="12038" max="12038" width="20.140625" style="275" customWidth="1"/>
    <col min="12039" max="12039" width="23.5703125" style="275" bestFit="1" customWidth="1"/>
    <col min="12040" max="12040" width="10.140625" style="275" bestFit="1" customWidth="1"/>
    <col min="12041" max="12285" width="9.140625" style="275"/>
    <col min="12286" max="12286" width="5" style="275" customWidth="1"/>
    <col min="12287" max="12287" width="18" style="275" customWidth="1"/>
    <col min="12288" max="12288" width="33" style="275" customWidth="1"/>
    <col min="12289" max="12289" width="14" style="275" customWidth="1"/>
    <col min="12290" max="12293" width="13.28515625" style="275" customWidth="1"/>
    <col min="12294" max="12294" width="20.140625" style="275" customWidth="1"/>
    <col min="12295" max="12295" width="23.5703125" style="275" bestFit="1" customWidth="1"/>
    <col min="12296" max="12296" width="10.140625" style="275" bestFit="1" customWidth="1"/>
    <col min="12297" max="12541" width="9.140625" style="275"/>
    <col min="12542" max="12542" width="5" style="275" customWidth="1"/>
    <col min="12543" max="12543" width="18" style="275" customWidth="1"/>
    <col min="12544" max="12544" width="33" style="275" customWidth="1"/>
    <col min="12545" max="12545" width="14" style="275" customWidth="1"/>
    <col min="12546" max="12549" width="13.28515625" style="275" customWidth="1"/>
    <col min="12550" max="12550" width="20.140625" style="275" customWidth="1"/>
    <col min="12551" max="12551" width="23.5703125" style="275" bestFit="1" customWidth="1"/>
    <col min="12552" max="12552" width="10.140625" style="275" bestFit="1" customWidth="1"/>
    <col min="12553" max="12797" width="9.140625" style="275"/>
    <col min="12798" max="12798" width="5" style="275" customWidth="1"/>
    <col min="12799" max="12799" width="18" style="275" customWidth="1"/>
    <col min="12800" max="12800" width="33" style="275" customWidth="1"/>
    <col min="12801" max="12801" width="14" style="275" customWidth="1"/>
    <col min="12802" max="12805" width="13.28515625" style="275" customWidth="1"/>
    <col min="12806" max="12806" width="20.140625" style="275" customWidth="1"/>
    <col min="12807" max="12807" width="23.5703125" style="275" bestFit="1" customWidth="1"/>
    <col min="12808" max="12808" width="10.140625" style="275" bestFit="1" customWidth="1"/>
    <col min="12809" max="13053" width="9.140625" style="275"/>
    <col min="13054" max="13054" width="5" style="275" customWidth="1"/>
    <col min="13055" max="13055" width="18" style="275" customWidth="1"/>
    <col min="13056" max="13056" width="33" style="275" customWidth="1"/>
    <col min="13057" max="13057" width="14" style="275" customWidth="1"/>
    <col min="13058" max="13061" width="13.28515625" style="275" customWidth="1"/>
    <col min="13062" max="13062" width="20.140625" style="275" customWidth="1"/>
    <col min="13063" max="13063" width="23.5703125" style="275" bestFit="1" customWidth="1"/>
    <col min="13064" max="13064" width="10.140625" style="275" bestFit="1" customWidth="1"/>
    <col min="13065" max="13309" width="9.140625" style="275"/>
    <col min="13310" max="13310" width="5" style="275" customWidth="1"/>
    <col min="13311" max="13311" width="18" style="275" customWidth="1"/>
    <col min="13312" max="13312" width="33" style="275" customWidth="1"/>
    <col min="13313" max="13313" width="14" style="275" customWidth="1"/>
    <col min="13314" max="13317" width="13.28515625" style="275" customWidth="1"/>
    <col min="13318" max="13318" width="20.140625" style="275" customWidth="1"/>
    <col min="13319" max="13319" width="23.5703125" style="275" bestFit="1" customWidth="1"/>
    <col min="13320" max="13320" width="10.140625" style="275" bestFit="1" customWidth="1"/>
    <col min="13321" max="13565" width="9.140625" style="275"/>
    <col min="13566" max="13566" width="5" style="275" customWidth="1"/>
    <col min="13567" max="13567" width="18" style="275" customWidth="1"/>
    <col min="13568" max="13568" width="33" style="275" customWidth="1"/>
    <col min="13569" max="13569" width="14" style="275" customWidth="1"/>
    <col min="13570" max="13573" width="13.28515625" style="275" customWidth="1"/>
    <col min="13574" max="13574" width="20.140625" style="275" customWidth="1"/>
    <col min="13575" max="13575" width="23.5703125" style="275" bestFit="1" customWidth="1"/>
    <col min="13576" max="13576" width="10.140625" style="275" bestFit="1" customWidth="1"/>
    <col min="13577" max="13821" width="9.140625" style="275"/>
    <col min="13822" max="13822" width="5" style="275" customWidth="1"/>
    <col min="13823" max="13823" width="18" style="275" customWidth="1"/>
    <col min="13824" max="13824" width="33" style="275" customWidth="1"/>
    <col min="13825" max="13825" width="14" style="275" customWidth="1"/>
    <col min="13826" max="13829" width="13.28515625" style="275" customWidth="1"/>
    <col min="13830" max="13830" width="20.140625" style="275" customWidth="1"/>
    <col min="13831" max="13831" width="23.5703125" style="275" bestFit="1" customWidth="1"/>
    <col min="13832" max="13832" width="10.140625" style="275" bestFit="1" customWidth="1"/>
    <col min="13833" max="14077" width="9.140625" style="275"/>
    <col min="14078" max="14078" width="5" style="275" customWidth="1"/>
    <col min="14079" max="14079" width="18" style="275" customWidth="1"/>
    <col min="14080" max="14080" width="33" style="275" customWidth="1"/>
    <col min="14081" max="14081" width="14" style="275" customWidth="1"/>
    <col min="14082" max="14085" width="13.28515625" style="275" customWidth="1"/>
    <col min="14086" max="14086" width="20.140625" style="275" customWidth="1"/>
    <col min="14087" max="14087" width="23.5703125" style="275" bestFit="1" customWidth="1"/>
    <col min="14088" max="14088" width="10.140625" style="275" bestFit="1" customWidth="1"/>
    <col min="14089" max="14333" width="9.140625" style="275"/>
    <col min="14334" max="14334" width="5" style="275" customWidth="1"/>
    <col min="14335" max="14335" width="18" style="275" customWidth="1"/>
    <col min="14336" max="14336" width="33" style="275" customWidth="1"/>
    <col min="14337" max="14337" width="14" style="275" customWidth="1"/>
    <col min="14338" max="14341" width="13.28515625" style="275" customWidth="1"/>
    <col min="14342" max="14342" width="20.140625" style="275" customWidth="1"/>
    <col min="14343" max="14343" width="23.5703125" style="275" bestFit="1" customWidth="1"/>
    <col min="14344" max="14344" width="10.140625" style="275" bestFit="1" customWidth="1"/>
    <col min="14345" max="14589" width="9.140625" style="275"/>
    <col min="14590" max="14590" width="5" style="275" customWidth="1"/>
    <col min="14591" max="14591" width="18" style="275" customWidth="1"/>
    <col min="14592" max="14592" width="33" style="275" customWidth="1"/>
    <col min="14593" max="14593" width="14" style="275" customWidth="1"/>
    <col min="14594" max="14597" width="13.28515625" style="275" customWidth="1"/>
    <col min="14598" max="14598" width="20.140625" style="275" customWidth="1"/>
    <col min="14599" max="14599" width="23.5703125" style="275" bestFit="1" customWidth="1"/>
    <col min="14600" max="14600" width="10.140625" style="275" bestFit="1" customWidth="1"/>
    <col min="14601" max="14845" width="9.140625" style="275"/>
    <col min="14846" max="14846" width="5" style="275" customWidth="1"/>
    <col min="14847" max="14847" width="18" style="275" customWidth="1"/>
    <col min="14848" max="14848" width="33" style="275" customWidth="1"/>
    <col min="14849" max="14849" width="14" style="275" customWidth="1"/>
    <col min="14850" max="14853" width="13.28515625" style="275" customWidth="1"/>
    <col min="14854" max="14854" width="20.140625" style="275" customWidth="1"/>
    <col min="14855" max="14855" width="23.5703125" style="275" bestFit="1" customWidth="1"/>
    <col min="14856" max="14856" width="10.140625" style="275" bestFit="1" customWidth="1"/>
    <col min="14857" max="15101" width="9.140625" style="275"/>
    <col min="15102" max="15102" width="5" style="275" customWidth="1"/>
    <col min="15103" max="15103" width="18" style="275" customWidth="1"/>
    <col min="15104" max="15104" width="33" style="275" customWidth="1"/>
    <col min="15105" max="15105" width="14" style="275" customWidth="1"/>
    <col min="15106" max="15109" width="13.28515625" style="275" customWidth="1"/>
    <col min="15110" max="15110" width="20.140625" style="275" customWidth="1"/>
    <col min="15111" max="15111" width="23.5703125" style="275" bestFit="1" customWidth="1"/>
    <col min="15112" max="15112" width="10.140625" style="275" bestFit="1" customWidth="1"/>
    <col min="15113" max="15357" width="9.140625" style="275"/>
    <col min="15358" max="15358" width="5" style="275" customWidth="1"/>
    <col min="15359" max="15359" width="18" style="275" customWidth="1"/>
    <col min="15360" max="15360" width="33" style="275" customWidth="1"/>
    <col min="15361" max="15361" width="14" style="275" customWidth="1"/>
    <col min="15362" max="15365" width="13.28515625" style="275" customWidth="1"/>
    <col min="15366" max="15366" width="20.140625" style="275" customWidth="1"/>
    <col min="15367" max="15367" width="23.5703125" style="275" bestFit="1" customWidth="1"/>
    <col min="15368" max="15368" width="10.140625" style="275" bestFit="1" customWidth="1"/>
    <col min="15369" max="15613" width="9.140625" style="275"/>
    <col min="15614" max="15614" width="5" style="275" customWidth="1"/>
    <col min="15615" max="15615" width="18" style="275" customWidth="1"/>
    <col min="15616" max="15616" width="33" style="275" customWidth="1"/>
    <col min="15617" max="15617" width="14" style="275" customWidth="1"/>
    <col min="15618" max="15621" width="13.28515625" style="275" customWidth="1"/>
    <col min="15622" max="15622" width="20.140625" style="275" customWidth="1"/>
    <col min="15623" max="15623" width="23.5703125" style="275" bestFit="1" customWidth="1"/>
    <col min="15624" max="15624" width="10.140625" style="275" bestFit="1" customWidth="1"/>
    <col min="15625" max="15869" width="9.140625" style="275"/>
    <col min="15870" max="15870" width="5" style="275" customWidth="1"/>
    <col min="15871" max="15871" width="18" style="275" customWidth="1"/>
    <col min="15872" max="15872" width="33" style="275" customWidth="1"/>
    <col min="15873" max="15873" width="14" style="275" customWidth="1"/>
    <col min="15874" max="15877" width="13.28515625" style="275" customWidth="1"/>
    <col min="15878" max="15878" width="20.140625" style="275" customWidth="1"/>
    <col min="15879" max="15879" width="23.5703125" style="275" bestFit="1" customWidth="1"/>
    <col min="15880" max="15880" width="10.140625" style="275" bestFit="1" customWidth="1"/>
    <col min="15881" max="16125" width="9.140625" style="275"/>
    <col min="16126" max="16126" width="5" style="275" customWidth="1"/>
    <col min="16127" max="16127" width="18" style="275" customWidth="1"/>
    <col min="16128" max="16128" width="33" style="275" customWidth="1"/>
    <col min="16129" max="16129" width="14" style="275" customWidth="1"/>
    <col min="16130" max="16133" width="13.28515625" style="275" customWidth="1"/>
    <col min="16134" max="16134" width="20.140625" style="275" customWidth="1"/>
    <col min="16135" max="16135" width="23.5703125" style="275" bestFit="1" customWidth="1"/>
    <col min="16136" max="16136" width="10.140625" style="275" bestFit="1" customWidth="1"/>
    <col min="16137" max="16384" width="9.140625" style="275"/>
  </cols>
  <sheetData>
    <row r="1" spans="1:9" s="53" customFormat="1" ht="16.5" customHeight="1" x14ac:dyDescent="0.3">
      <c r="C1" s="269"/>
      <c r="D1" s="270"/>
      <c r="E1" s="270"/>
      <c r="F1" s="270"/>
      <c r="I1" s="113" t="s">
        <v>279</v>
      </c>
    </row>
    <row r="2" spans="1:9" s="53" customFormat="1" ht="18.75" customHeight="1" x14ac:dyDescent="0.3">
      <c r="C2" s="269"/>
      <c r="D2" s="270"/>
      <c r="E2" s="270"/>
      <c r="F2" s="270"/>
      <c r="I2" s="271"/>
    </row>
    <row r="3" spans="1:9" s="53" customFormat="1" ht="18.75" customHeight="1" x14ac:dyDescent="0.3">
      <c r="C3" s="269"/>
      <c r="D3" s="270"/>
      <c r="E3" s="270"/>
      <c r="F3" s="270"/>
      <c r="I3" s="271"/>
    </row>
    <row r="4" spans="1:9" s="53" customFormat="1" ht="18.75" customHeight="1" x14ac:dyDescent="0.3">
      <c r="C4" s="269"/>
      <c r="D4" s="270"/>
      <c r="E4" s="270"/>
      <c r="F4" s="270"/>
      <c r="I4" s="271"/>
    </row>
    <row r="5" spans="1:9" s="53" customFormat="1" ht="18.75" customHeight="1" x14ac:dyDescent="0.3">
      <c r="C5" s="269"/>
      <c r="D5" s="270"/>
      <c r="E5" s="270"/>
      <c r="F5" s="270"/>
      <c r="I5" s="271"/>
    </row>
    <row r="6" spans="1:9" s="53" customFormat="1" ht="18.75" customHeight="1" x14ac:dyDescent="0.3">
      <c r="C6" s="269"/>
      <c r="D6" s="270"/>
      <c r="E6" s="270"/>
      <c r="F6" s="270"/>
    </row>
    <row r="7" spans="1:9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9" ht="28.5" customHeight="1" x14ac:dyDescent="0.25">
      <c r="A8" s="1240" t="s">
        <v>457</v>
      </c>
      <c r="B8" s="1240"/>
      <c r="C8" s="1240"/>
      <c r="D8" s="1240"/>
      <c r="E8" s="1240"/>
      <c r="F8" s="1240"/>
      <c r="G8" s="1240"/>
      <c r="H8" s="1240"/>
      <c r="I8" s="1240"/>
    </row>
    <row r="9" spans="1:9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</row>
    <row r="10" spans="1:9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9" s="53" customFormat="1" ht="39.75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</row>
    <row r="12" spans="1:9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</row>
    <row r="13" spans="1:9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</row>
    <row r="14" spans="1:9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9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9" ht="43.5" customHeight="1" x14ac:dyDescent="0.25">
      <c r="A16" s="1244"/>
      <c r="B16" s="1245"/>
      <c r="C16" s="1244"/>
      <c r="D16" s="1244"/>
      <c r="E16" s="1244"/>
      <c r="F16" s="478" t="s">
        <v>290</v>
      </c>
      <c r="G16" s="478" t="s">
        <v>291</v>
      </c>
      <c r="H16" s="47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</row>
    <row r="18" spans="1:12" x14ac:dyDescent="0.25">
      <c r="A18" s="1292">
        <v>1</v>
      </c>
      <c r="B18" s="1295" t="s">
        <v>1112</v>
      </c>
      <c r="C18" s="878" t="s">
        <v>1113</v>
      </c>
      <c r="D18" s="879">
        <v>1</v>
      </c>
      <c r="E18" s="880">
        <f>F18+G18+H18</f>
        <v>17007.342081987576</v>
      </c>
      <c r="F18" s="879">
        <v>17007.342081987576</v>
      </c>
      <c r="G18" s="879"/>
      <c r="H18" s="879">
        <v>0</v>
      </c>
      <c r="I18" s="881">
        <f>E18*D18*12</f>
        <v>204088.10498385091</v>
      </c>
      <c r="J18" s="52"/>
      <c r="K18" s="52"/>
      <c r="L18" s="52"/>
    </row>
    <row r="19" spans="1:12" ht="31.5" x14ac:dyDescent="0.25">
      <c r="A19" s="1293"/>
      <c r="B19" s="1296"/>
      <c r="C19" s="882" t="s">
        <v>1114</v>
      </c>
      <c r="D19" s="879">
        <v>0.5</v>
      </c>
      <c r="E19" s="880">
        <f>F19+G19+H19</f>
        <v>16454.557873788817</v>
      </c>
      <c r="F19" s="879">
        <v>15306.607873788818</v>
      </c>
      <c r="G19" s="879"/>
      <c r="H19" s="879">
        <v>1147.95</v>
      </c>
      <c r="I19" s="881">
        <f>E19*D19*12</f>
        <v>98727.347242732911</v>
      </c>
      <c r="J19" s="52"/>
      <c r="K19" s="52"/>
      <c r="L19" s="52"/>
    </row>
    <row r="20" spans="1:12" ht="31.5" x14ac:dyDescent="0.25">
      <c r="A20" s="1293"/>
      <c r="B20" s="1296"/>
      <c r="C20" s="883" t="s">
        <v>1115</v>
      </c>
      <c r="D20" s="879">
        <v>0.5</v>
      </c>
      <c r="E20" s="880">
        <f>F20+G20+H20</f>
        <v>16071.907873788818</v>
      </c>
      <c r="F20" s="879">
        <v>15306.607873788818</v>
      </c>
      <c r="G20" s="879"/>
      <c r="H20" s="879">
        <v>765.3</v>
      </c>
      <c r="I20" s="881">
        <f>E20*D20*12</f>
        <v>96431.447242732902</v>
      </c>
      <c r="J20" s="52"/>
      <c r="K20" s="52"/>
      <c r="L20" s="52"/>
    </row>
    <row r="21" spans="1:12" ht="47.25" x14ac:dyDescent="0.25">
      <c r="A21" s="1293"/>
      <c r="B21" s="1296"/>
      <c r="C21" s="883" t="s">
        <v>1116</v>
      </c>
      <c r="D21" s="879">
        <v>1</v>
      </c>
      <c r="E21" s="880">
        <f>F21+G21+H21</f>
        <v>16071.957873788819</v>
      </c>
      <c r="F21" s="879">
        <v>15306.607873788818</v>
      </c>
      <c r="G21" s="879"/>
      <c r="H21" s="879">
        <v>765.35</v>
      </c>
      <c r="I21" s="881">
        <f>E21*D21*12</f>
        <v>192863.49448546581</v>
      </c>
      <c r="J21" s="52"/>
      <c r="K21" s="52"/>
      <c r="L21" s="52"/>
    </row>
    <row r="22" spans="1:12" x14ac:dyDescent="0.25">
      <c r="A22" s="1294"/>
      <c r="B22" s="1297"/>
      <c r="C22" s="1298"/>
      <c r="D22" s="1299"/>
      <c r="E22" s="1299"/>
      <c r="F22" s="1299"/>
      <c r="G22" s="1299"/>
      <c r="H22" s="1300"/>
      <c r="I22" s="884">
        <f>I18+I19+I20+I21</f>
        <v>592110.39395478251</v>
      </c>
      <c r="J22" s="52"/>
      <c r="K22" s="52"/>
      <c r="L22" s="52"/>
    </row>
    <row r="23" spans="1:12" ht="18" customHeight="1" x14ac:dyDescent="0.25">
      <c r="A23" s="1292">
        <v>2</v>
      </c>
      <c r="B23" s="1295" t="s">
        <v>538</v>
      </c>
      <c r="C23" s="878" t="s">
        <v>1117</v>
      </c>
      <c r="D23" s="879">
        <v>17.89</v>
      </c>
      <c r="E23" s="880">
        <f t="shared" ref="E23:E31" si="0">F23+G23+H23</f>
        <v>25540.021315656875</v>
      </c>
      <c r="F23" s="879">
        <v>14010.05</v>
      </c>
      <c r="G23" s="879"/>
      <c r="H23" s="879">
        <v>11529.971315656876</v>
      </c>
      <c r="I23" s="881">
        <f>E23*D23*12-0.84-0.6+779641.21</f>
        <v>6262571.5460452186</v>
      </c>
      <c r="J23" s="52"/>
      <c r="K23" s="52"/>
      <c r="L23" s="52"/>
    </row>
    <row r="24" spans="1:12" x14ac:dyDescent="0.25">
      <c r="A24" s="1293"/>
      <c r="B24" s="1296"/>
      <c r="C24" s="882" t="s">
        <v>1118</v>
      </c>
      <c r="D24" s="879">
        <v>0.5</v>
      </c>
      <c r="E24" s="880">
        <f t="shared" si="0"/>
        <v>11930.5</v>
      </c>
      <c r="F24" s="879">
        <v>9613</v>
      </c>
      <c r="G24" s="879">
        <v>1162</v>
      </c>
      <c r="H24" s="879">
        <v>1155.5</v>
      </c>
      <c r="I24" s="881">
        <f t="shared" ref="I24:I31" si="1">E24*D24*12</f>
        <v>71583</v>
      </c>
      <c r="J24" s="52"/>
      <c r="K24" s="52"/>
      <c r="L24" s="52"/>
    </row>
    <row r="25" spans="1:12" x14ac:dyDescent="0.25">
      <c r="A25" s="1293"/>
      <c r="B25" s="1296"/>
      <c r="C25" s="878" t="s">
        <v>1119</v>
      </c>
      <c r="D25" s="879">
        <v>0.5</v>
      </c>
      <c r="E25" s="880">
        <f t="shared" si="0"/>
        <v>12213.46</v>
      </c>
      <c r="F25" s="879">
        <v>9701</v>
      </c>
      <c r="G25" s="879">
        <v>1172.5</v>
      </c>
      <c r="H25" s="879">
        <v>1339.96</v>
      </c>
      <c r="I25" s="881">
        <f t="shared" si="1"/>
        <v>73280.759999999995</v>
      </c>
      <c r="J25" s="52"/>
      <c r="K25" s="52"/>
      <c r="L25" s="52"/>
    </row>
    <row r="26" spans="1:12" x14ac:dyDescent="0.25">
      <c r="A26" s="1294"/>
      <c r="B26" s="1297"/>
      <c r="C26" s="1301"/>
      <c r="D26" s="1302"/>
      <c r="E26" s="1302"/>
      <c r="F26" s="1302"/>
      <c r="G26" s="1302"/>
      <c r="H26" s="1303"/>
      <c r="I26" s="884">
        <f>I23+I24+I25</f>
        <v>6407435.3060452184</v>
      </c>
      <c r="J26" s="52"/>
      <c r="K26" s="52"/>
      <c r="L26" s="52"/>
    </row>
    <row r="27" spans="1:12" ht="18.75" customHeight="1" x14ac:dyDescent="0.25">
      <c r="A27" s="1292">
        <v>3</v>
      </c>
      <c r="B27" s="1295" t="s">
        <v>1120</v>
      </c>
      <c r="C27" s="878" t="s">
        <v>1121</v>
      </c>
      <c r="D27" s="879">
        <v>0.5</v>
      </c>
      <c r="E27" s="880">
        <f t="shared" si="0"/>
        <v>12130</v>
      </c>
      <c r="F27" s="879">
        <v>9344</v>
      </c>
      <c r="G27" s="879">
        <f>12130-F27-H27</f>
        <v>1654</v>
      </c>
      <c r="H27" s="879">
        <v>1132</v>
      </c>
      <c r="I27" s="881">
        <f t="shared" si="1"/>
        <v>72780</v>
      </c>
      <c r="J27" s="52"/>
      <c r="K27" s="52"/>
    </row>
    <row r="28" spans="1:12" x14ac:dyDescent="0.25">
      <c r="A28" s="1293"/>
      <c r="B28" s="1296"/>
      <c r="C28" s="878" t="s">
        <v>1122</v>
      </c>
      <c r="D28" s="879">
        <v>1</v>
      </c>
      <c r="E28" s="880">
        <f t="shared" si="0"/>
        <v>12130</v>
      </c>
      <c r="F28" s="879">
        <v>5726</v>
      </c>
      <c r="G28" s="879">
        <f>12130-F28-H28</f>
        <v>6128.2</v>
      </c>
      <c r="H28" s="879">
        <v>275.8</v>
      </c>
      <c r="I28" s="881">
        <f t="shared" si="1"/>
        <v>145560</v>
      </c>
      <c r="J28" s="52"/>
      <c r="K28" s="52"/>
    </row>
    <row r="29" spans="1:12" s="877" customFormat="1" ht="23.25" customHeight="1" x14ac:dyDescent="0.25">
      <c r="A29" s="1293"/>
      <c r="B29" s="1296"/>
      <c r="C29" s="878" t="s">
        <v>1123</v>
      </c>
      <c r="D29" s="879">
        <v>0.5</v>
      </c>
      <c r="E29" s="880">
        <f t="shared" si="0"/>
        <v>12130</v>
      </c>
      <c r="F29" s="879">
        <v>6405</v>
      </c>
      <c r="G29" s="879">
        <f>12130-F29-H29</f>
        <v>3081.5</v>
      </c>
      <c r="H29" s="879">
        <v>2643.5</v>
      </c>
      <c r="I29" s="881">
        <f t="shared" si="1"/>
        <v>72780</v>
      </c>
    </row>
    <row r="30" spans="1:12" s="876" customFormat="1" ht="15.75" x14ac:dyDescent="0.25">
      <c r="A30" s="1294"/>
      <c r="B30" s="1297"/>
      <c r="C30" s="1301"/>
      <c r="D30" s="1302"/>
      <c r="E30" s="1302"/>
      <c r="F30" s="1302"/>
      <c r="G30" s="1302"/>
      <c r="H30" s="1303"/>
      <c r="I30" s="884">
        <f>I27+I28+I29</f>
        <v>291120</v>
      </c>
    </row>
    <row r="31" spans="1:12" s="877" customFormat="1" ht="31.5" customHeight="1" x14ac:dyDescent="0.25">
      <c r="A31" s="1292">
        <v>4</v>
      </c>
      <c r="B31" s="1295" t="s">
        <v>1124</v>
      </c>
      <c r="C31" s="878" t="s">
        <v>1125</v>
      </c>
      <c r="D31" s="879">
        <v>3</v>
      </c>
      <c r="E31" s="880">
        <f t="shared" si="0"/>
        <v>12130</v>
      </c>
      <c r="F31" s="879">
        <v>5629</v>
      </c>
      <c r="G31" s="879">
        <f>12130-F31-H31</f>
        <v>6225.2</v>
      </c>
      <c r="H31" s="879">
        <v>275.8</v>
      </c>
      <c r="I31" s="881">
        <f t="shared" si="1"/>
        <v>436680</v>
      </c>
    </row>
    <row r="32" spans="1:12" s="877" customFormat="1" ht="23.25" customHeight="1" x14ac:dyDescent="0.25">
      <c r="A32" s="1294"/>
      <c r="B32" s="1297"/>
      <c r="C32" s="1301"/>
      <c r="D32" s="1302"/>
      <c r="E32" s="1302"/>
      <c r="F32" s="1302"/>
      <c r="G32" s="1302"/>
      <c r="H32" s="1303"/>
      <c r="I32" s="884">
        <f>I31</f>
        <v>436680</v>
      </c>
    </row>
    <row r="33" spans="1:9" ht="18.75" hidden="1" x14ac:dyDescent="0.3">
      <c r="A33" s="283"/>
      <c r="B33" s="284"/>
      <c r="C33" s="285"/>
      <c r="D33" s="286"/>
      <c r="E33" s="445"/>
      <c r="F33" s="286"/>
      <c r="G33" s="286"/>
      <c r="H33" s="286"/>
      <c r="I33" s="287"/>
    </row>
    <row r="34" spans="1:9" ht="18.75" hidden="1" x14ac:dyDescent="0.3">
      <c r="A34" s="283"/>
      <c r="B34" s="284"/>
      <c r="C34" s="285"/>
      <c r="D34" s="286"/>
      <c r="E34" s="445"/>
      <c r="F34" s="286"/>
      <c r="G34" s="286"/>
      <c r="H34" s="286"/>
      <c r="I34" s="287"/>
    </row>
    <row r="35" spans="1:9" ht="18.75" hidden="1" x14ac:dyDescent="0.3">
      <c r="A35" s="283"/>
      <c r="B35" s="284"/>
      <c r="C35" s="288"/>
      <c r="D35" s="286"/>
      <c r="E35" s="445"/>
      <c r="F35" s="286"/>
      <c r="G35" s="286"/>
      <c r="H35" s="286"/>
      <c r="I35" s="287"/>
    </row>
    <row r="36" spans="1:9" ht="18.75" hidden="1" x14ac:dyDescent="0.3">
      <c r="A36" s="283"/>
      <c r="B36" s="284"/>
      <c r="C36" s="288"/>
      <c r="D36" s="286"/>
      <c r="E36" s="445"/>
      <c r="F36" s="286"/>
      <c r="G36" s="286"/>
      <c r="H36" s="286"/>
      <c r="I36" s="287"/>
    </row>
    <row r="37" spans="1:9" ht="18.75" hidden="1" x14ac:dyDescent="0.3">
      <c r="A37" s="283"/>
      <c r="B37" s="284"/>
      <c r="C37" s="288"/>
      <c r="D37" s="286"/>
      <c r="E37" s="445"/>
      <c r="F37" s="286"/>
      <c r="G37" s="286"/>
      <c r="H37" s="286"/>
      <c r="I37" s="287"/>
    </row>
    <row r="38" spans="1:9" ht="18.75" hidden="1" x14ac:dyDescent="0.3">
      <c r="A38" s="283"/>
      <c r="B38" s="284"/>
      <c r="C38" s="288"/>
      <c r="D38" s="286"/>
      <c r="E38" s="445"/>
      <c r="F38" s="289"/>
      <c r="G38" s="286"/>
      <c r="H38" s="286"/>
      <c r="I38" s="287"/>
    </row>
    <row r="39" spans="1:9" s="569" customFormat="1" ht="18.75" x14ac:dyDescent="0.3">
      <c r="A39" s="1251" t="s">
        <v>295</v>
      </c>
      <c r="B39" s="1251"/>
      <c r="C39" s="1251"/>
      <c r="D39" s="446">
        <f>D31+D29+D28+D27+D26+D24+D23+D22+D21+D20+D18</f>
        <v>25.89</v>
      </c>
      <c r="E39" s="446">
        <f>SUM(E18:E38)</f>
        <v>163809.74701901092</v>
      </c>
      <c r="F39" s="446" t="s">
        <v>296</v>
      </c>
      <c r="G39" s="446">
        <f>SUM(G18:G38)</f>
        <v>19423.400000000001</v>
      </c>
      <c r="H39" s="446">
        <f>SUM(H18:H38)</f>
        <v>21031.131315656876</v>
      </c>
      <c r="I39" s="446">
        <f>I32+I30+I26+I22</f>
        <v>7727345.7000000011</v>
      </c>
    </row>
    <row r="40" spans="1:9" x14ac:dyDescent="0.25">
      <c r="I40" s="290"/>
    </row>
    <row r="41" spans="1:9" s="42" customFormat="1" ht="23.25" customHeight="1" x14ac:dyDescent="0.25">
      <c r="A41" s="1083" t="s">
        <v>762</v>
      </c>
      <c r="E41" s="241"/>
      <c r="F41" s="241"/>
      <c r="H41" s="1205" t="s">
        <v>1131</v>
      </c>
      <c r="I41" s="1205"/>
    </row>
    <row r="42" spans="1:9" s="268" customFormat="1" ht="12" x14ac:dyDescent="0.25">
      <c r="E42" s="1213" t="s">
        <v>131</v>
      </c>
      <c r="F42" s="1213"/>
      <c r="H42" s="1213" t="s">
        <v>132</v>
      </c>
      <c r="I42" s="1213"/>
    </row>
    <row r="43" spans="1:9" s="42" customFormat="1" ht="18.75" x14ac:dyDescent="0.25"/>
    <row r="44" spans="1:9" s="42" customFormat="1" ht="23.25" customHeight="1" x14ac:dyDescent="0.25">
      <c r="A44" s="48" t="s">
        <v>133</v>
      </c>
      <c r="E44" s="241"/>
      <c r="F44" s="241"/>
      <c r="H44" s="1205" t="s">
        <v>1104</v>
      </c>
      <c r="I44" s="1205"/>
    </row>
    <row r="45" spans="1:9" s="268" customFormat="1" ht="12" x14ac:dyDescent="0.25">
      <c r="E45" s="1213" t="s">
        <v>131</v>
      </c>
      <c r="F45" s="1213"/>
      <c r="H45" s="1213" t="s">
        <v>132</v>
      </c>
      <c r="I45" s="1213"/>
    </row>
  </sheetData>
  <protectedRanges>
    <protectedRange sqref="C33:C38" name="Диапазон2_1_1_1"/>
    <protectedRange sqref="C22" name="Диапазон2_1_1_1_1"/>
    <protectedRange sqref="C19:C20" name="Диапазон2_3_8_1"/>
    <protectedRange sqref="C21" name="Диапазон2_3_9"/>
    <protectedRange sqref="C26 C30 C32" name="Диапазон2_1_1_1_2"/>
    <protectedRange sqref="C24" name="Диапазон2_3_7_1_1"/>
  </protectedRanges>
  <mergeCells count="30">
    <mergeCell ref="E45:F45"/>
    <mergeCell ref="H45:I45"/>
    <mergeCell ref="H44:I44"/>
    <mergeCell ref="C30:H30"/>
    <mergeCell ref="C32:H32"/>
    <mergeCell ref="A39:C39"/>
    <mergeCell ref="H41:I41"/>
    <mergeCell ref="E42:F42"/>
    <mergeCell ref="H42:I42"/>
    <mergeCell ref="A31:A32"/>
    <mergeCell ref="A27:A30"/>
    <mergeCell ref="B27:B30"/>
    <mergeCell ref="B31:B32"/>
    <mergeCell ref="A18:A22"/>
    <mergeCell ref="B18:B22"/>
    <mergeCell ref="C22:H22"/>
    <mergeCell ref="A23:A26"/>
    <mergeCell ref="B23:B26"/>
    <mergeCell ref="C26:H26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45"/>
  <sheetViews>
    <sheetView view="pageBreakPreview" topLeftCell="A22" zoomScale="85" zoomScaleNormal="75" zoomScaleSheetLayoutView="85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668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478" t="s">
        <v>290</v>
      </c>
      <c r="G16" s="478" t="s">
        <v>291</v>
      </c>
      <c r="H16" s="47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x14ac:dyDescent="0.25">
      <c r="A18" s="1292">
        <v>1</v>
      </c>
      <c r="B18" s="1295" t="s">
        <v>1112</v>
      </c>
      <c r="C18" s="878" t="s">
        <v>1113</v>
      </c>
      <c r="D18" s="879">
        <v>1</v>
      </c>
      <c r="E18" s="880">
        <f>F18+G18+H18</f>
        <v>17007.342081987576</v>
      </c>
      <c r="F18" s="879">
        <v>17007.342081987576</v>
      </c>
      <c r="G18" s="879"/>
      <c r="H18" s="879">
        <v>0</v>
      </c>
      <c r="I18" s="881">
        <f>E18*D18*12</f>
        <v>204088.10498385091</v>
      </c>
      <c r="L18" s="52"/>
    </row>
    <row r="19" spans="1:12" ht="31.5" x14ac:dyDescent="0.25">
      <c r="A19" s="1293"/>
      <c r="B19" s="1296"/>
      <c r="C19" s="882" t="s">
        <v>1114</v>
      </c>
      <c r="D19" s="879">
        <v>0.5</v>
      </c>
      <c r="E19" s="880">
        <f>F19+G19+H19</f>
        <v>16454.557873788817</v>
      </c>
      <c r="F19" s="879">
        <v>15306.607873788818</v>
      </c>
      <c r="G19" s="879"/>
      <c r="H19" s="879">
        <v>1147.95</v>
      </c>
      <c r="I19" s="881">
        <f>E19*D19*12</f>
        <v>98727.347242732911</v>
      </c>
      <c r="L19" s="52"/>
    </row>
    <row r="20" spans="1:12" ht="31.5" x14ac:dyDescent="0.25">
      <c r="A20" s="1293"/>
      <c r="B20" s="1296"/>
      <c r="C20" s="883" t="s">
        <v>1115</v>
      </c>
      <c r="D20" s="879">
        <v>0.5</v>
      </c>
      <c r="E20" s="880">
        <f>F20+G20+H20</f>
        <v>16071.907873788818</v>
      </c>
      <c r="F20" s="879">
        <v>15306.607873788818</v>
      </c>
      <c r="G20" s="879"/>
      <c r="H20" s="879">
        <v>765.3</v>
      </c>
      <c r="I20" s="881">
        <f>E20*D20*12</f>
        <v>96431.447242732902</v>
      </c>
      <c r="L20" s="52"/>
    </row>
    <row r="21" spans="1:12" ht="47.25" x14ac:dyDescent="0.25">
      <c r="A21" s="1293"/>
      <c r="B21" s="1296"/>
      <c r="C21" s="883" t="s">
        <v>1116</v>
      </c>
      <c r="D21" s="879">
        <v>1</v>
      </c>
      <c r="E21" s="880">
        <f>F21+G21+H21</f>
        <v>16071.957873788819</v>
      </c>
      <c r="F21" s="879">
        <v>15306.607873788818</v>
      </c>
      <c r="G21" s="879"/>
      <c r="H21" s="879">
        <v>765.35</v>
      </c>
      <c r="I21" s="881">
        <f>E21*D21*12</f>
        <v>192863.49448546581</v>
      </c>
      <c r="L21" s="52"/>
    </row>
    <row r="22" spans="1:12" x14ac:dyDescent="0.25">
      <c r="A22" s="1294"/>
      <c r="B22" s="1297"/>
      <c r="C22" s="1298"/>
      <c r="D22" s="1299"/>
      <c r="E22" s="1299"/>
      <c r="F22" s="1299"/>
      <c r="G22" s="1299"/>
      <c r="H22" s="1300"/>
      <c r="I22" s="884">
        <f>I18+I19+I20+I21</f>
        <v>592110.39395478251</v>
      </c>
      <c r="L22" s="52"/>
    </row>
    <row r="23" spans="1:12" ht="18" customHeight="1" x14ac:dyDescent="0.25">
      <c r="A23" s="1292">
        <v>2</v>
      </c>
      <c r="B23" s="1295" t="s">
        <v>538</v>
      </c>
      <c r="C23" s="878" t="s">
        <v>1117</v>
      </c>
      <c r="D23" s="879">
        <v>17.89</v>
      </c>
      <c r="E23" s="880">
        <f t="shared" ref="E23:E31" si="0">F23+G23+H23</f>
        <v>25540.021315656875</v>
      </c>
      <c r="F23" s="879">
        <v>14010.05</v>
      </c>
      <c r="G23" s="879"/>
      <c r="H23" s="879">
        <v>11529.971315656876</v>
      </c>
      <c r="I23" s="881">
        <f>E23*D23*12-0.84-0.6+779641.21</f>
        <v>6262571.5460452186</v>
      </c>
      <c r="L23" s="52"/>
    </row>
    <row r="24" spans="1:12" x14ac:dyDescent="0.25">
      <c r="A24" s="1293"/>
      <c r="B24" s="1296"/>
      <c r="C24" s="882" t="s">
        <v>1118</v>
      </c>
      <c r="D24" s="879">
        <v>0.5</v>
      </c>
      <c r="E24" s="880">
        <f t="shared" si="0"/>
        <v>11930.5</v>
      </c>
      <c r="F24" s="879">
        <v>9613</v>
      </c>
      <c r="G24" s="879">
        <v>1162</v>
      </c>
      <c r="H24" s="879">
        <v>1155.5</v>
      </c>
      <c r="I24" s="881">
        <f t="shared" ref="I24:I31" si="1">E24*D24*12</f>
        <v>71583</v>
      </c>
      <c r="L24" s="52"/>
    </row>
    <row r="25" spans="1:12" x14ac:dyDescent="0.25">
      <c r="A25" s="1293"/>
      <c r="B25" s="1296"/>
      <c r="C25" s="878" t="s">
        <v>1119</v>
      </c>
      <c r="D25" s="879">
        <v>0.5</v>
      </c>
      <c r="E25" s="880">
        <f t="shared" si="0"/>
        <v>12213.46</v>
      </c>
      <c r="F25" s="879">
        <v>9701</v>
      </c>
      <c r="G25" s="879">
        <v>1172.5</v>
      </c>
      <c r="H25" s="879">
        <v>1339.96</v>
      </c>
      <c r="I25" s="881">
        <f t="shared" si="1"/>
        <v>73280.759999999995</v>
      </c>
      <c r="L25" s="52"/>
    </row>
    <row r="26" spans="1:12" x14ac:dyDescent="0.25">
      <c r="A26" s="1294"/>
      <c r="B26" s="1297"/>
      <c r="C26" s="1301"/>
      <c r="D26" s="1302"/>
      <c r="E26" s="1302"/>
      <c r="F26" s="1302"/>
      <c r="G26" s="1302"/>
      <c r="H26" s="1303"/>
      <c r="I26" s="884">
        <f>I23+I24+I25</f>
        <v>6407435.3060452184</v>
      </c>
      <c r="L26" s="52"/>
    </row>
    <row r="27" spans="1:12" ht="18.75" customHeight="1" x14ac:dyDescent="0.25">
      <c r="A27" s="1292">
        <v>3</v>
      </c>
      <c r="B27" s="1295" t="s">
        <v>1120</v>
      </c>
      <c r="C27" s="878" t="s">
        <v>1121</v>
      </c>
      <c r="D27" s="879">
        <v>0.5</v>
      </c>
      <c r="E27" s="880">
        <f t="shared" si="0"/>
        <v>12130</v>
      </c>
      <c r="F27" s="879">
        <v>9344</v>
      </c>
      <c r="G27" s="879">
        <f>12130-F27-H27</f>
        <v>1654</v>
      </c>
      <c r="H27" s="879">
        <v>1132</v>
      </c>
      <c r="I27" s="881">
        <f t="shared" si="1"/>
        <v>72780</v>
      </c>
    </row>
    <row r="28" spans="1:12" x14ac:dyDescent="0.25">
      <c r="A28" s="1293"/>
      <c r="B28" s="1296"/>
      <c r="C28" s="878" t="s">
        <v>1122</v>
      </c>
      <c r="D28" s="879">
        <v>1</v>
      </c>
      <c r="E28" s="880">
        <f t="shared" si="0"/>
        <v>12130</v>
      </c>
      <c r="F28" s="879">
        <v>5726</v>
      </c>
      <c r="G28" s="879">
        <f>12130-F28-H28</f>
        <v>6128.2</v>
      </c>
      <c r="H28" s="879">
        <v>275.8</v>
      </c>
      <c r="I28" s="881">
        <f t="shared" si="1"/>
        <v>145560</v>
      </c>
    </row>
    <row r="29" spans="1:12" s="877" customFormat="1" ht="23.25" customHeight="1" x14ac:dyDescent="0.25">
      <c r="A29" s="1293"/>
      <c r="B29" s="1296"/>
      <c r="C29" s="878" t="s">
        <v>1123</v>
      </c>
      <c r="D29" s="879">
        <v>0.5</v>
      </c>
      <c r="E29" s="880">
        <f t="shared" si="0"/>
        <v>12130</v>
      </c>
      <c r="F29" s="879">
        <v>6405</v>
      </c>
      <c r="G29" s="879">
        <f>12130-F29-H29</f>
        <v>3081.5</v>
      </c>
      <c r="H29" s="879">
        <v>2643.5</v>
      </c>
      <c r="I29" s="881">
        <f t="shared" si="1"/>
        <v>72780</v>
      </c>
    </row>
    <row r="30" spans="1:12" s="876" customFormat="1" ht="15.75" x14ac:dyDescent="0.25">
      <c r="A30" s="1294"/>
      <c r="B30" s="1297"/>
      <c r="C30" s="1301"/>
      <c r="D30" s="1302"/>
      <c r="E30" s="1302"/>
      <c r="F30" s="1302"/>
      <c r="G30" s="1302"/>
      <c r="H30" s="1303"/>
      <c r="I30" s="884">
        <f>I27+I28+I29</f>
        <v>291120</v>
      </c>
    </row>
    <row r="31" spans="1:12" s="877" customFormat="1" ht="31.5" customHeight="1" x14ac:dyDescent="0.25">
      <c r="A31" s="1292">
        <v>4</v>
      </c>
      <c r="B31" s="1295" t="s">
        <v>1124</v>
      </c>
      <c r="C31" s="878" t="s">
        <v>1125</v>
      </c>
      <c r="D31" s="879">
        <v>3</v>
      </c>
      <c r="E31" s="880">
        <f t="shared" si="0"/>
        <v>12130</v>
      </c>
      <c r="F31" s="879">
        <v>5629</v>
      </c>
      <c r="G31" s="879">
        <f>12130-F31-H31</f>
        <v>6225.2</v>
      </c>
      <c r="H31" s="879">
        <v>275.8</v>
      </c>
      <c r="I31" s="881">
        <f t="shared" si="1"/>
        <v>436680</v>
      </c>
    </row>
    <row r="32" spans="1:12" s="877" customFormat="1" ht="23.25" customHeight="1" x14ac:dyDescent="0.25">
      <c r="A32" s="1294"/>
      <c r="B32" s="1297"/>
      <c r="C32" s="1301"/>
      <c r="D32" s="1302"/>
      <c r="E32" s="1302"/>
      <c r="F32" s="1302"/>
      <c r="G32" s="1302"/>
      <c r="H32" s="1303"/>
      <c r="I32" s="884">
        <f>I31</f>
        <v>436680</v>
      </c>
    </row>
    <row r="33" spans="1:11" s="268" customFormat="1" ht="18.75" hidden="1" x14ac:dyDescent="0.3">
      <c r="A33" s="283"/>
      <c r="B33" s="284"/>
      <c r="C33" s="285"/>
      <c r="D33" s="286"/>
      <c r="E33" s="445"/>
      <c r="F33" s="286"/>
      <c r="G33" s="286"/>
      <c r="H33" s="286"/>
      <c r="I33" s="287"/>
    </row>
    <row r="34" spans="1:11" ht="18.75" hidden="1" x14ac:dyDescent="0.3">
      <c r="A34" s="283"/>
      <c r="B34" s="284"/>
      <c r="C34" s="285"/>
      <c r="D34" s="286"/>
      <c r="E34" s="445"/>
      <c r="F34" s="286"/>
      <c r="G34" s="286"/>
      <c r="H34" s="286"/>
      <c r="I34" s="287"/>
    </row>
    <row r="35" spans="1:11" ht="18.75" hidden="1" x14ac:dyDescent="0.3">
      <c r="A35" s="283"/>
      <c r="B35" s="284"/>
      <c r="C35" s="288"/>
      <c r="D35" s="286"/>
      <c r="E35" s="445"/>
      <c r="F35" s="286"/>
      <c r="G35" s="286"/>
      <c r="H35" s="286"/>
      <c r="I35" s="287"/>
    </row>
    <row r="36" spans="1:11" ht="18.75" hidden="1" x14ac:dyDescent="0.3">
      <c r="A36" s="283"/>
      <c r="B36" s="284"/>
      <c r="C36" s="288"/>
      <c r="D36" s="286"/>
      <c r="E36" s="445"/>
      <c r="F36" s="286"/>
      <c r="G36" s="286"/>
      <c r="H36" s="286"/>
      <c r="I36" s="287"/>
    </row>
    <row r="37" spans="1:11" ht="18.75" hidden="1" x14ac:dyDescent="0.3">
      <c r="A37" s="283"/>
      <c r="B37" s="284"/>
      <c r="C37" s="288"/>
      <c r="D37" s="286"/>
      <c r="E37" s="445"/>
      <c r="F37" s="286"/>
      <c r="G37" s="286"/>
      <c r="H37" s="286"/>
      <c r="I37" s="287"/>
    </row>
    <row r="38" spans="1:11" ht="18.75" x14ac:dyDescent="0.3">
      <c r="A38" s="283"/>
      <c r="B38" s="284"/>
      <c r="C38" s="288"/>
      <c r="D38" s="286"/>
      <c r="E38" s="445"/>
      <c r="F38" s="289"/>
      <c r="G38" s="286"/>
      <c r="H38" s="286"/>
      <c r="I38" s="287"/>
    </row>
    <row r="39" spans="1:11" s="569" customFormat="1" ht="18.75" x14ac:dyDescent="0.3">
      <c r="A39" s="1251" t="s">
        <v>295</v>
      </c>
      <c r="B39" s="1251"/>
      <c r="C39" s="1251"/>
      <c r="D39" s="446">
        <f>D31+D29+D28+D27+D26+D24+D23+D22+D21+D20+D18</f>
        <v>25.89</v>
      </c>
      <c r="E39" s="446">
        <f>SUM(E18:E38)</f>
        <v>163809.74701901092</v>
      </c>
      <c r="F39" s="446" t="s">
        <v>296</v>
      </c>
      <c r="G39" s="446">
        <f>SUM(G18:G38)</f>
        <v>19423.400000000001</v>
      </c>
      <c r="H39" s="446">
        <f>SUM(H18:H38)</f>
        <v>21031.131315656876</v>
      </c>
      <c r="I39" s="446">
        <f>I22+I26+I30+I32</f>
        <v>7727345.7000000011</v>
      </c>
      <c r="J39" s="570"/>
      <c r="K39" s="570"/>
    </row>
    <row r="40" spans="1:11" x14ac:dyDescent="0.25">
      <c r="I40" s="290"/>
    </row>
    <row r="41" spans="1:11" ht="18.75" x14ac:dyDescent="0.25">
      <c r="A41" s="696" t="s">
        <v>762</v>
      </c>
      <c r="B41" s="382"/>
      <c r="C41" s="382"/>
      <c r="D41" s="382"/>
      <c r="E41" s="380"/>
      <c r="F41" s="380"/>
      <c r="G41" s="382"/>
      <c r="H41" s="1205" t="s">
        <v>1101</v>
      </c>
      <c r="I41" s="1205"/>
    </row>
    <row r="42" spans="1:11" x14ac:dyDescent="0.25">
      <c r="A42" s="381"/>
      <c r="B42" s="381"/>
      <c r="C42" s="381"/>
      <c r="D42" s="381"/>
      <c r="E42" s="1213" t="s">
        <v>131</v>
      </c>
      <c r="F42" s="1213"/>
      <c r="G42" s="381"/>
      <c r="H42" s="1213" t="s">
        <v>132</v>
      </c>
      <c r="I42" s="1213"/>
    </row>
    <row r="43" spans="1:11" ht="18" customHeight="1" x14ac:dyDescent="0.25">
      <c r="A43" s="382"/>
      <c r="B43" s="382"/>
      <c r="C43" s="382"/>
      <c r="D43" s="382"/>
      <c r="E43" s="382"/>
      <c r="F43" s="382"/>
      <c r="G43" s="382"/>
      <c r="H43" s="382"/>
      <c r="I43" s="382"/>
    </row>
    <row r="44" spans="1:11" ht="18" customHeight="1" x14ac:dyDescent="0.25">
      <c r="A44" s="379" t="s">
        <v>133</v>
      </c>
      <c r="B44" s="382"/>
      <c r="C44" s="382"/>
      <c r="D44" s="382"/>
      <c r="E44" s="380"/>
      <c r="F44" s="380"/>
      <c r="G44" s="382"/>
      <c r="H44" s="1205" t="s">
        <v>1104</v>
      </c>
      <c r="I44" s="1205"/>
    </row>
    <row r="45" spans="1:11" ht="18" customHeight="1" x14ac:dyDescent="0.25">
      <c r="A45" s="381"/>
      <c r="B45" s="381"/>
      <c r="C45" s="381"/>
      <c r="D45" s="381"/>
      <c r="E45" s="1213" t="s">
        <v>131</v>
      </c>
      <c r="F45" s="1213"/>
      <c r="G45" s="381"/>
      <c r="H45" s="1213" t="s">
        <v>132</v>
      </c>
      <c r="I45" s="1213"/>
    </row>
  </sheetData>
  <protectedRanges>
    <protectedRange sqref="C33:C38" name="Диапазон2_1_1_1_1"/>
    <protectedRange sqref="C22" name="Диапазон2_1_1_1_1_1"/>
    <protectedRange sqref="C19:C20" name="Диапазон2_3_8_1"/>
    <protectedRange sqref="C21" name="Диапазон2_3_9"/>
    <protectedRange sqref="C26 C30 C32" name="Диапазон2_1_1_1_2"/>
    <protectedRange sqref="C24" name="Диапазон2_3_7_1_1"/>
  </protectedRanges>
  <mergeCells count="30">
    <mergeCell ref="A18:A22"/>
    <mergeCell ref="B18:B22"/>
    <mergeCell ref="C22:H22"/>
    <mergeCell ref="A23:A26"/>
    <mergeCell ref="B23:B26"/>
    <mergeCell ref="C26:H26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  <mergeCell ref="C30:H30"/>
    <mergeCell ref="A31:A32"/>
    <mergeCell ref="B31:B32"/>
    <mergeCell ref="C32:H32"/>
    <mergeCell ref="A39:C39"/>
    <mergeCell ref="A27:A30"/>
    <mergeCell ref="B27:B30"/>
    <mergeCell ref="H41:I41"/>
    <mergeCell ref="E42:F42"/>
    <mergeCell ref="H42:I42"/>
    <mergeCell ref="H44:I44"/>
    <mergeCell ref="E45:F45"/>
    <mergeCell ref="H45:I4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1"/>
  <sheetViews>
    <sheetView view="pageBreakPreview" topLeftCell="A25" zoomScaleNormal="75" zoomScaleSheetLayoutView="100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562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278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478" t="s">
        <v>290</v>
      </c>
      <c r="G16" s="478" t="s">
        <v>291</v>
      </c>
      <c r="H16" s="478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x14ac:dyDescent="0.25">
      <c r="A18" s="1292">
        <v>1</v>
      </c>
      <c r="B18" s="1295" t="s">
        <v>1112</v>
      </c>
      <c r="C18" s="878" t="s">
        <v>1113</v>
      </c>
      <c r="D18" s="879">
        <v>1</v>
      </c>
      <c r="E18" s="880">
        <f>F18+G18+H18</f>
        <v>17007.342081987576</v>
      </c>
      <c r="F18" s="879">
        <v>17007.342081987576</v>
      </c>
      <c r="G18" s="879"/>
      <c r="H18" s="879">
        <v>0</v>
      </c>
      <c r="I18" s="881">
        <f>E18*D18*12</f>
        <v>204088.10498385091</v>
      </c>
      <c r="L18" s="52"/>
    </row>
    <row r="19" spans="1:12" ht="31.5" x14ac:dyDescent="0.25">
      <c r="A19" s="1293"/>
      <c r="B19" s="1296"/>
      <c r="C19" s="882" t="s">
        <v>1114</v>
      </c>
      <c r="D19" s="879">
        <v>0.5</v>
      </c>
      <c r="E19" s="880">
        <f>F19+G19+H19</f>
        <v>16454.557873788817</v>
      </c>
      <c r="F19" s="879">
        <v>15306.607873788818</v>
      </c>
      <c r="G19" s="879"/>
      <c r="H19" s="879">
        <v>1147.95</v>
      </c>
      <c r="I19" s="881">
        <f>E19*D19*12</f>
        <v>98727.347242732911</v>
      </c>
      <c r="L19" s="52"/>
    </row>
    <row r="20" spans="1:12" ht="31.5" x14ac:dyDescent="0.25">
      <c r="A20" s="1293"/>
      <c r="B20" s="1296"/>
      <c r="C20" s="883" t="s">
        <v>1115</v>
      </c>
      <c r="D20" s="879">
        <v>0.5</v>
      </c>
      <c r="E20" s="880">
        <f>F20+G20+H20</f>
        <v>16071.907873788818</v>
      </c>
      <c r="F20" s="879">
        <v>15306.607873788818</v>
      </c>
      <c r="G20" s="879"/>
      <c r="H20" s="879">
        <v>765.3</v>
      </c>
      <c r="I20" s="881">
        <f>E20*D20*12</f>
        <v>96431.447242732902</v>
      </c>
      <c r="L20" s="52"/>
    </row>
    <row r="21" spans="1:12" ht="47.25" x14ac:dyDescent="0.25">
      <c r="A21" s="1293"/>
      <c r="B21" s="1296"/>
      <c r="C21" s="883" t="s">
        <v>1116</v>
      </c>
      <c r="D21" s="879">
        <v>1</v>
      </c>
      <c r="E21" s="880">
        <f>F21+G21+H21</f>
        <v>16071.957873788819</v>
      </c>
      <c r="F21" s="879">
        <v>15306.607873788818</v>
      </c>
      <c r="G21" s="879"/>
      <c r="H21" s="879">
        <v>765.35</v>
      </c>
      <c r="I21" s="881">
        <f>E21*D21*12</f>
        <v>192863.49448546581</v>
      </c>
      <c r="L21" s="52"/>
    </row>
    <row r="22" spans="1:12" x14ac:dyDescent="0.25">
      <c r="A22" s="1294"/>
      <c r="B22" s="1297"/>
      <c r="C22" s="1298"/>
      <c r="D22" s="1299"/>
      <c r="E22" s="1299"/>
      <c r="F22" s="1299"/>
      <c r="G22" s="1299"/>
      <c r="H22" s="1300"/>
      <c r="I22" s="884">
        <f>I18+I19+I20+I21</f>
        <v>592110.39395478251</v>
      </c>
      <c r="L22" s="52"/>
    </row>
    <row r="23" spans="1:12" ht="18" customHeight="1" x14ac:dyDescent="0.25">
      <c r="A23" s="1292">
        <v>2</v>
      </c>
      <c r="B23" s="1295" t="s">
        <v>538</v>
      </c>
      <c r="C23" s="878" t="s">
        <v>1117</v>
      </c>
      <c r="D23" s="879">
        <v>17.89</v>
      </c>
      <c r="E23" s="880">
        <f t="shared" ref="E23:E31" si="0">F23+G23+H23</f>
        <v>25540.021315656875</v>
      </c>
      <c r="F23" s="879">
        <v>14010.05</v>
      </c>
      <c r="G23" s="879"/>
      <c r="H23" s="879">
        <v>11529.971315656876</v>
      </c>
      <c r="I23" s="881">
        <f>E23*D23*12-0.84-0.6+779641.21</f>
        <v>6262571.5460452186</v>
      </c>
      <c r="L23" s="52"/>
    </row>
    <row r="24" spans="1:12" x14ac:dyDescent="0.25">
      <c r="A24" s="1293"/>
      <c r="B24" s="1296"/>
      <c r="C24" s="882" t="s">
        <v>1118</v>
      </c>
      <c r="D24" s="879">
        <v>0.5</v>
      </c>
      <c r="E24" s="880">
        <f t="shared" si="0"/>
        <v>11930.5</v>
      </c>
      <c r="F24" s="879">
        <v>9613</v>
      </c>
      <c r="G24" s="879">
        <v>1162</v>
      </c>
      <c r="H24" s="879">
        <v>1155.5</v>
      </c>
      <c r="I24" s="881">
        <f t="shared" ref="I24:I31" si="1">E24*D24*12</f>
        <v>71583</v>
      </c>
      <c r="L24" s="52"/>
    </row>
    <row r="25" spans="1:12" x14ac:dyDescent="0.25">
      <c r="A25" s="1293"/>
      <c r="B25" s="1296"/>
      <c r="C25" s="878" t="s">
        <v>1119</v>
      </c>
      <c r="D25" s="879">
        <v>0.5</v>
      </c>
      <c r="E25" s="880">
        <f t="shared" si="0"/>
        <v>12213.46</v>
      </c>
      <c r="F25" s="879">
        <v>9701</v>
      </c>
      <c r="G25" s="879">
        <v>1172.5</v>
      </c>
      <c r="H25" s="879">
        <v>1339.96</v>
      </c>
      <c r="I25" s="881">
        <f t="shared" si="1"/>
        <v>73280.759999999995</v>
      </c>
      <c r="L25" s="52"/>
    </row>
    <row r="26" spans="1:12" x14ac:dyDescent="0.25">
      <c r="A26" s="1294"/>
      <c r="B26" s="1297"/>
      <c r="C26" s="1301"/>
      <c r="D26" s="1302"/>
      <c r="E26" s="1302"/>
      <c r="F26" s="1302"/>
      <c r="G26" s="1302"/>
      <c r="H26" s="1303"/>
      <c r="I26" s="884">
        <f>I23+I24+I25</f>
        <v>6407435.3060452184</v>
      </c>
      <c r="L26" s="52"/>
    </row>
    <row r="27" spans="1:12" ht="18.75" customHeight="1" x14ac:dyDescent="0.25">
      <c r="A27" s="1292">
        <v>3</v>
      </c>
      <c r="B27" s="1295" t="s">
        <v>1120</v>
      </c>
      <c r="C27" s="878" t="s">
        <v>1121</v>
      </c>
      <c r="D27" s="879">
        <v>0.5</v>
      </c>
      <c r="E27" s="880">
        <f t="shared" si="0"/>
        <v>12130</v>
      </c>
      <c r="F27" s="879">
        <v>9344</v>
      </c>
      <c r="G27" s="879">
        <f>12130-F27-H27</f>
        <v>1654</v>
      </c>
      <c r="H27" s="879">
        <v>1132</v>
      </c>
      <c r="I27" s="881">
        <f t="shared" si="1"/>
        <v>72780</v>
      </c>
    </row>
    <row r="28" spans="1:12" x14ac:dyDescent="0.25">
      <c r="A28" s="1293"/>
      <c r="B28" s="1296"/>
      <c r="C28" s="878" t="s">
        <v>1122</v>
      </c>
      <c r="D28" s="879">
        <v>1</v>
      </c>
      <c r="E28" s="880">
        <f t="shared" si="0"/>
        <v>12130</v>
      </c>
      <c r="F28" s="879">
        <v>5726</v>
      </c>
      <c r="G28" s="879">
        <f>12130-F28-H28</f>
        <v>6128.2</v>
      </c>
      <c r="H28" s="879">
        <v>275.8</v>
      </c>
      <c r="I28" s="881">
        <f t="shared" si="1"/>
        <v>145560</v>
      </c>
    </row>
    <row r="29" spans="1:12" s="877" customFormat="1" ht="23.25" customHeight="1" x14ac:dyDescent="0.25">
      <c r="A29" s="1293"/>
      <c r="B29" s="1296"/>
      <c r="C29" s="878" t="s">
        <v>1123</v>
      </c>
      <c r="D29" s="879">
        <v>0.5</v>
      </c>
      <c r="E29" s="880">
        <f t="shared" si="0"/>
        <v>12130</v>
      </c>
      <c r="F29" s="879">
        <v>6405</v>
      </c>
      <c r="G29" s="879">
        <f>12130-F29-H29</f>
        <v>3081.5</v>
      </c>
      <c r="H29" s="879">
        <v>2643.5</v>
      </c>
      <c r="I29" s="881">
        <f t="shared" si="1"/>
        <v>72780</v>
      </c>
    </row>
    <row r="30" spans="1:12" s="876" customFormat="1" ht="15.75" x14ac:dyDescent="0.25">
      <c r="A30" s="1294"/>
      <c r="B30" s="1297"/>
      <c r="C30" s="1301"/>
      <c r="D30" s="1302"/>
      <c r="E30" s="1302"/>
      <c r="F30" s="1302"/>
      <c r="G30" s="1302"/>
      <c r="H30" s="1303"/>
      <c r="I30" s="884">
        <f>I27+I28+I29</f>
        <v>291120</v>
      </c>
    </row>
    <row r="31" spans="1:12" s="877" customFormat="1" ht="31.5" customHeight="1" x14ac:dyDescent="0.25">
      <c r="A31" s="1292">
        <v>4</v>
      </c>
      <c r="B31" s="1295" t="s">
        <v>1124</v>
      </c>
      <c r="C31" s="878" t="s">
        <v>1125</v>
      </c>
      <c r="D31" s="879">
        <v>3</v>
      </c>
      <c r="E31" s="880">
        <f t="shared" si="0"/>
        <v>12130</v>
      </c>
      <c r="F31" s="879">
        <v>5629</v>
      </c>
      <c r="G31" s="879">
        <f>12130-F31-H31</f>
        <v>6225.2</v>
      </c>
      <c r="H31" s="879">
        <v>275.8</v>
      </c>
      <c r="I31" s="881">
        <f t="shared" si="1"/>
        <v>436680</v>
      </c>
    </row>
    <row r="32" spans="1:12" s="877" customFormat="1" ht="23.25" customHeight="1" x14ac:dyDescent="0.25">
      <c r="A32" s="1294"/>
      <c r="B32" s="1297"/>
      <c r="C32" s="1301"/>
      <c r="D32" s="1302"/>
      <c r="E32" s="1302"/>
      <c r="F32" s="1302"/>
      <c r="G32" s="1302"/>
      <c r="H32" s="1303"/>
      <c r="I32" s="884">
        <f>I31</f>
        <v>436680</v>
      </c>
    </row>
    <row r="33" spans="1:11" s="268" customFormat="1" ht="18.75" hidden="1" x14ac:dyDescent="0.3">
      <c r="A33" s="283"/>
      <c r="B33" s="284"/>
      <c r="C33" s="285"/>
      <c r="D33" s="286"/>
      <c r="E33" s="445"/>
      <c r="F33" s="286"/>
      <c r="G33" s="286"/>
      <c r="H33" s="286"/>
      <c r="I33" s="287"/>
    </row>
    <row r="34" spans="1:11" ht="18.75" hidden="1" x14ac:dyDescent="0.3">
      <c r="A34" s="283"/>
      <c r="B34" s="284"/>
      <c r="C34" s="285"/>
      <c r="D34" s="286"/>
      <c r="E34" s="445"/>
      <c r="F34" s="286"/>
      <c r="G34" s="286"/>
      <c r="H34" s="286"/>
      <c r="I34" s="287"/>
    </row>
    <row r="35" spans="1:11" ht="18.75" hidden="1" x14ac:dyDescent="0.3">
      <c r="A35" s="283"/>
      <c r="B35" s="284"/>
      <c r="C35" s="288"/>
      <c r="D35" s="286"/>
      <c r="E35" s="445"/>
      <c r="F35" s="286"/>
      <c r="G35" s="286"/>
      <c r="H35" s="286"/>
      <c r="I35" s="287"/>
    </row>
    <row r="36" spans="1:11" ht="18.75" hidden="1" x14ac:dyDescent="0.3">
      <c r="A36" s="283"/>
      <c r="B36" s="284"/>
      <c r="C36" s="288"/>
      <c r="D36" s="286"/>
      <c r="E36" s="445"/>
      <c r="F36" s="286"/>
      <c r="G36" s="286"/>
      <c r="H36" s="286"/>
      <c r="I36" s="287"/>
    </row>
    <row r="37" spans="1:11" ht="18.75" hidden="1" x14ac:dyDescent="0.3">
      <c r="A37" s="283"/>
      <c r="B37" s="284"/>
      <c r="C37" s="288"/>
      <c r="D37" s="286"/>
      <c r="E37" s="445"/>
      <c r="F37" s="286"/>
      <c r="G37" s="286"/>
      <c r="H37" s="286"/>
      <c r="I37" s="287"/>
    </row>
    <row r="38" spans="1:11" ht="18.75" hidden="1" x14ac:dyDescent="0.3">
      <c r="A38" s="283"/>
      <c r="B38" s="284"/>
      <c r="C38" s="288"/>
      <c r="D38" s="286"/>
      <c r="E38" s="445"/>
      <c r="F38" s="289"/>
      <c r="G38" s="286"/>
      <c r="H38" s="286"/>
      <c r="I38" s="287"/>
    </row>
    <row r="39" spans="1:11" s="569" customFormat="1" ht="18.75" x14ac:dyDescent="0.3">
      <c r="A39" s="1251" t="s">
        <v>295</v>
      </c>
      <c r="B39" s="1251"/>
      <c r="C39" s="1251"/>
      <c r="D39" s="446">
        <f>D31+D29+D28+D27+D26+D24+D23+D22+D21+D20+D18</f>
        <v>25.89</v>
      </c>
      <c r="E39" s="446">
        <f>SUM(E18:E38)</f>
        <v>163809.74701901092</v>
      </c>
      <c r="F39" s="446" t="s">
        <v>296</v>
      </c>
      <c r="G39" s="446">
        <f>SUM(G18:G38)</f>
        <v>19423.400000000001</v>
      </c>
      <c r="H39" s="446">
        <f>SUM(H18:H38)</f>
        <v>21031.131315656876</v>
      </c>
      <c r="I39" s="446">
        <f>I32+I30+I26+I22</f>
        <v>7727345.7000000011</v>
      </c>
      <c r="J39" s="570"/>
      <c r="K39" s="570"/>
    </row>
    <row r="40" spans="1:11" x14ac:dyDescent="0.25">
      <c r="I40" s="290"/>
    </row>
    <row r="41" spans="1:11" ht="18.75" x14ac:dyDescent="0.25">
      <c r="A41" s="696" t="s">
        <v>762</v>
      </c>
      <c r="B41" s="382"/>
      <c r="C41" s="382"/>
      <c r="D41" s="382"/>
      <c r="E41" s="380"/>
      <c r="F41" s="380"/>
      <c r="G41" s="382"/>
      <c r="H41" s="1205" t="s">
        <v>1101</v>
      </c>
      <c r="I41" s="1205"/>
    </row>
    <row r="42" spans="1:11" x14ac:dyDescent="0.25">
      <c r="A42" s="381"/>
      <c r="B42" s="381"/>
      <c r="C42" s="381"/>
      <c r="D42" s="381"/>
      <c r="E42" s="1213" t="s">
        <v>131</v>
      </c>
      <c r="F42" s="1213"/>
      <c r="G42" s="381"/>
      <c r="H42" s="1213" t="s">
        <v>132</v>
      </c>
      <c r="I42" s="1213"/>
    </row>
    <row r="43" spans="1:11" ht="18" customHeight="1" x14ac:dyDescent="0.25">
      <c r="A43" s="382"/>
      <c r="B43" s="382"/>
      <c r="C43" s="382"/>
      <c r="D43" s="382"/>
      <c r="E43" s="382"/>
      <c r="F43" s="382"/>
      <c r="G43" s="382"/>
      <c r="H43" s="382"/>
      <c r="I43" s="382"/>
    </row>
    <row r="44" spans="1:11" ht="18" customHeight="1" x14ac:dyDescent="0.25">
      <c r="A44" s="379" t="s">
        <v>133</v>
      </c>
      <c r="B44" s="382"/>
      <c r="C44" s="382"/>
      <c r="D44" s="382"/>
      <c r="E44" s="380"/>
      <c r="F44" s="380"/>
      <c r="G44" s="382"/>
      <c r="H44" s="1205" t="s">
        <v>1104</v>
      </c>
      <c r="I44" s="1205"/>
    </row>
    <row r="45" spans="1:11" ht="18" customHeight="1" x14ac:dyDescent="0.25">
      <c r="A45" s="381"/>
      <c r="B45" s="381"/>
      <c r="C45" s="381"/>
      <c r="D45" s="381"/>
      <c r="E45" s="1213" t="s">
        <v>131</v>
      </c>
      <c r="F45" s="1213"/>
      <c r="G45" s="381"/>
      <c r="H45" s="1213" t="s">
        <v>132</v>
      </c>
      <c r="I45" s="1213"/>
    </row>
    <row r="48" spans="1:11" hidden="1" x14ac:dyDescent="0.25"/>
    <row r="49" spans="1:9" hidden="1" x14ac:dyDescent="0.25"/>
    <row r="50" spans="1:9" s="382" customFormat="1" ht="23.25" hidden="1" customHeight="1" x14ac:dyDescent="0.25">
      <c r="A50" s="379"/>
      <c r="E50" s="380"/>
      <c r="F50" s="380"/>
      <c r="H50" s="1205"/>
      <c r="I50" s="1205"/>
    </row>
    <row r="51" spans="1:9" hidden="1" x14ac:dyDescent="0.25"/>
  </sheetData>
  <protectedRanges>
    <protectedRange sqref="C33:C38" name="Диапазон2_1_1_1_1"/>
    <protectedRange sqref="C22" name="Диапазон2_1_1_1_1_1"/>
    <protectedRange sqref="C19:C20" name="Диапазон2_3_8_1"/>
    <protectedRange sqref="C21" name="Диапазон2_3_9"/>
    <protectedRange sqref="C26 C30 C32" name="Диапазон2_1_1_1_2"/>
    <protectedRange sqref="C24" name="Диапазон2_3_7_1_1"/>
  </protectedRanges>
  <mergeCells count="31">
    <mergeCell ref="A18:A22"/>
    <mergeCell ref="B18:B22"/>
    <mergeCell ref="C22:H22"/>
    <mergeCell ref="A23:A26"/>
    <mergeCell ref="B23:B26"/>
    <mergeCell ref="C26:H26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  <mergeCell ref="C30:H30"/>
    <mergeCell ref="A31:A32"/>
    <mergeCell ref="B31:B32"/>
    <mergeCell ref="C32:H32"/>
    <mergeCell ref="A39:C39"/>
    <mergeCell ref="A27:A30"/>
    <mergeCell ref="B27:B30"/>
    <mergeCell ref="H50:I50"/>
    <mergeCell ref="H41:I41"/>
    <mergeCell ref="E42:F42"/>
    <mergeCell ref="H42:I42"/>
    <mergeCell ref="H44:I44"/>
    <mergeCell ref="E45:F45"/>
    <mergeCell ref="H45:I45"/>
  </mergeCells>
  <pageMargins left="0.78740157480314965" right="0.78740157480314965" top="0.93" bottom="0.39370078740157483" header="0.15748031496062992" footer="0.15748031496062992"/>
  <pageSetup paperSize="9" scale="45" fitToHeight="0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50"/>
  <sheetViews>
    <sheetView view="pageBreakPreview" topLeftCell="A15" zoomScale="70" zoomScaleNormal="75" zoomScaleSheetLayoutView="70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5" width="15.5703125" style="275" customWidth="1"/>
    <col min="6" max="7" width="13.28515625" style="275" customWidth="1"/>
    <col min="8" max="8" width="19.42578125" style="275" customWidth="1"/>
    <col min="9" max="9" width="20.140625" style="275" customWidth="1"/>
    <col min="10" max="10" width="18.7109375" style="275" customWidth="1"/>
    <col min="11" max="253" width="9.140625" style="275"/>
    <col min="254" max="254" width="5" style="275" customWidth="1"/>
    <col min="255" max="255" width="18" style="275" customWidth="1"/>
    <col min="256" max="256" width="33" style="275" customWidth="1"/>
    <col min="257" max="257" width="14" style="275" customWidth="1"/>
    <col min="258" max="261" width="13.28515625" style="275" customWidth="1"/>
    <col min="262" max="262" width="20.140625" style="275" customWidth="1"/>
    <col min="263" max="263" width="23.5703125" style="275" bestFit="1" customWidth="1"/>
    <col min="264" max="264" width="10.140625" style="275" bestFit="1" customWidth="1"/>
    <col min="265" max="509" width="9.140625" style="275"/>
    <col min="510" max="510" width="5" style="275" customWidth="1"/>
    <col min="511" max="511" width="18" style="275" customWidth="1"/>
    <col min="512" max="512" width="33" style="275" customWidth="1"/>
    <col min="513" max="513" width="14" style="275" customWidth="1"/>
    <col min="514" max="517" width="13.28515625" style="275" customWidth="1"/>
    <col min="518" max="518" width="20.140625" style="275" customWidth="1"/>
    <col min="519" max="519" width="23.5703125" style="275" bestFit="1" customWidth="1"/>
    <col min="520" max="520" width="10.140625" style="275" bestFit="1" customWidth="1"/>
    <col min="521" max="765" width="9.140625" style="275"/>
    <col min="766" max="766" width="5" style="275" customWidth="1"/>
    <col min="767" max="767" width="18" style="275" customWidth="1"/>
    <col min="768" max="768" width="33" style="275" customWidth="1"/>
    <col min="769" max="769" width="14" style="275" customWidth="1"/>
    <col min="770" max="773" width="13.28515625" style="275" customWidth="1"/>
    <col min="774" max="774" width="20.140625" style="275" customWidth="1"/>
    <col min="775" max="775" width="23.5703125" style="275" bestFit="1" customWidth="1"/>
    <col min="776" max="776" width="10.140625" style="275" bestFit="1" customWidth="1"/>
    <col min="777" max="1021" width="9.140625" style="275"/>
    <col min="1022" max="1022" width="5" style="275" customWidth="1"/>
    <col min="1023" max="1023" width="18" style="275" customWidth="1"/>
    <col min="1024" max="1024" width="33" style="275" customWidth="1"/>
    <col min="1025" max="1025" width="14" style="275" customWidth="1"/>
    <col min="1026" max="1029" width="13.28515625" style="275" customWidth="1"/>
    <col min="1030" max="1030" width="20.140625" style="275" customWidth="1"/>
    <col min="1031" max="1031" width="23.5703125" style="275" bestFit="1" customWidth="1"/>
    <col min="1032" max="1032" width="10.140625" style="275" bestFit="1" customWidth="1"/>
    <col min="1033" max="1277" width="9.140625" style="275"/>
    <col min="1278" max="1278" width="5" style="275" customWidth="1"/>
    <col min="1279" max="1279" width="18" style="275" customWidth="1"/>
    <col min="1280" max="1280" width="33" style="275" customWidth="1"/>
    <col min="1281" max="1281" width="14" style="275" customWidth="1"/>
    <col min="1282" max="1285" width="13.28515625" style="275" customWidth="1"/>
    <col min="1286" max="1286" width="20.140625" style="275" customWidth="1"/>
    <col min="1287" max="1287" width="23.5703125" style="275" bestFit="1" customWidth="1"/>
    <col min="1288" max="1288" width="10.140625" style="275" bestFit="1" customWidth="1"/>
    <col min="1289" max="1533" width="9.140625" style="275"/>
    <col min="1534" max="1534" width="5" style="275" customWidth="1"/>
    <col min="1535" max="1535" width="18" style="275" customWidth="1"/>
    <col min="1536" max="1536" width="33" style="275" customWidth="1"/>
    <col min="1537" max="1537" width="14" style="275" customWidth="1"/>
    <col min="1538" max="1541" width="13.28515625" style="275" customWidth="1"/>
    <col min="1542" max="1542" width="20.140625" style="275" customWidth="1"/>
    <col min="1543" max="1543" width="23.5703125" style="275" bestFit="1" customWidth="1"/>
    <col min="1544" max="1544" width="10.140625" style="275" bestFit="1" customWidth="1"/>
    <col min="1545" max="1789" width="9.140625" style="275"/>
    <col min="1790" max="1790" width="5" style="275" customWidth="1"/>
    <col min="1791" max="1791" width="18" style="275" customWidth="1"/>
    <col min="1792" max="1792" width="33" style="275" customWidth="1"/>
    <col min="1793" max="1793" width="14" style="275" customWidth="1"/>
    <col min="1794" max="1797" width="13.28515625" style="275" customWidth="1"/>
    <col min="1798" max="1798" width="20.140625" style="275" customWidth="1"/>
    <col min="1799" max="1799" width="23.5703125" style="275" bestFit="1" customWidth="1"/>
    <col min="1800" max="1800" width="10.140625" style="275" bestFit="1" customWidth="1"/>
    <col min="1801" max="2045" width="9.140625" style="275"/>
    <col min="2046" max="2046" width="5" style="275" customWidth="1"/>
    <col min="2047" max="2047" width="18" style="275" customWidth="1"/>
    <col min="2048" max="2048" width="33" style="275" customWidth="1"/>
    <col min="2049" max="2049" width="14" style="275" customWidth="1"/>
    <col min="2050" max="2053" width="13.28515625" style="275" customWidth="1"/>
    <col min="2054" max="2054" width="20.140625" style="275" customWidth="1"/>
    <col min="2055" max="2055" width="23.5703125" style="275" bestFit="1" customWidth="1"/>
    <col min="2056" max="2056" width="10.140625" style="275" bestFit="1" customWidth="1"/>
    <col min="2057" max="2301" width="9.140625" style="275"/>
    <col min="2302" max="2302" width="5" style="275" customWidth="1"/>
    <col min="2303" max="2303" width="18" style="275" customWidth="1"/>
    <col min="2304" max="2304" width="33" style="275" customWidth="1"/>
    <col min="2305" max="2305" width="14" style="275" customWidth="1"/>
    <col min="2306" max="2309" width="13.28515625" style="275" customWidth="1"/>
    <col min="2310" max="2310" width="20.140625" style="275" customWidth="1"/>
    <col min="2311" max="2311" width="23.5703125" style="275" bestFit="1" customWidth="1"/>
    <col min="2312" max="2312" width="10.140625" style="275" bestFit="1" customWidth="1"/>
    <col min="2313" max="2557" width="9.140625" style="275"/>
    <col min="2558" max="2558" width="5" style="275" customWidth="1"/>
    <col min="2559" max="2559" width="18" style="275" customWidth="1"/>
    <col min="2560" max="2560" width="33" style="275" customWidth="1"/>
    <col min="2561" max="2561" width="14" style="275" customWidth="1"/>
    <col min="2562" max="2565" width="13.28515625" style="275" customWidth="1"/>
    <col min="2566" max="2566" width="20.140625" style="275" customWidth="1"/>
    <col min="2567" max="2567" width="23.5703125" style="275" bestFit="1" customWidth="1"/>
    <col min="2568" max="2568" width="10.140625" style="275" bestFit="1" customWidth="1"/>
    <col min="2569" max="2813" width="9.140625" style="275"/>
    <col min="2814" max="2814" width="5" style="275" customWidth="1"/>
    <col min="2815" max="2815" width="18" style="275" customWidth="1"/>
    <col min="2816" max="2816" width="33" style="275" customWidth="1"/>
    <col min="2817" max="2817" width="14" style="275" customWidth="1"/>
    <col min="2818" max="2821" width="13.28515625" style="275" customWidth="1"/>
    <col min="2822" max="2822" width="20.140625" style="275" customWidth="1"/>
    <col min="2823" max="2823" width="23.5703125" style="275" bestFit="1" customWidth="1"/>
    <col min="2824" max="2824" width="10.140625" style="275" bestFit="1" customWidth="1"/>
    <col min="2825" max="3069" width="9.140625" style="275"/>
    <col min="3070" max="3070" width="5" style="275" customWidth="1"/>
    <col min="3071" max="3071" width="18" style="275" customWidth="1"/>
    <col min="3072" max="3072" width="33" style="275" customWidth="1"/>
    <col min="3073" max="3073" width="14" style="275" customWidth="1"/>
    <col min="3074" max="3077" width="13.28515625" style="275" customWidth="1"/>
    <col min="3078" max="3078" width="20.140625" style="275" customWidth="1"/>
    <col min="3079" max="3079" width="23.5703125" style="275" bestFit="1" customWidth="1"/>
    <col min="3080" max="3080" width="10.140625" style="275" bestFit="1" customWidth="1"/>
    <col min="3081" max="3325" width="9.140625" style="275"/>
    <col min="3326" max="3326" width="5" style="275" customWidth="1"/>
    <col min="3327" max="3327" width="18" style="275" customWidth="1"/>
    <col min="3328" max="3328" width="33" style="275" customWidth="1"/>
    <col min="3329" max="3329" width="14" style="275" customWidth="1"/>
    <col min="3330" max="3333" width="13.28515625" style="275" customWidth="1"/>
    <col min="3334" max="3334" width="20.140625" style="275" customWidth="1"/>
    <col min="3335" max="3335" width="23.5703125" style="275" bestFit="1" customWidth="1"/>
    <col min="3336" max="3336" width="10.140625" style="275" bestFit="1" customWidth="1"/>
    <col min="3337" max="3581" width="9.140625" style="275"/>
    <col min="3582" max="3582" width="5" style="275" customWidth="1"/>
    <col min="3583" max="3583" width="18" style="275" customWidth="1"/>
    <col min="3584" max="3584" width="33" style="275" customWidth="1"/>
    <col min="3585" max="3585" width="14" style="275" customWidth="1"/>
    <col min="3586" max="3589" width="13.28515625" style="275" customWidth="1"/>
    <col min="3590" max="3590" width="20.140625" style="275" customWidth="1"/>
    <col min="3591" max="3591" width="23.5703125" style="275" bestFit="1" customWidth="1"/>
    <col min="3592" max="3592" width="10.140625" style="275" bestFit="1" customWidth="1"/>
    <col min="3593" max="3837" width="9.140625" style="275"/>
    <col min="3838" max="3838" width="5" style="275" customWidth="1"/>
    <col min="3839" max="3839" width="18" style="275" customWidth="1"/>
    <col min="3840" max="3840" width="33" style="275" customWidth="1"/>
    <col min="3841" max="3841" width="14" style="275" customWidth="1"/>
    <col min="3842" max="3845" width="13.28515625" style="275" customWidth="1"/>
    <col min="3846" max="3846" width="20.140625" style="275" customWidth="1"/>
    <col min="3847" max="3847" width="23.5703125" style="275" bestFit="1" customWidth="1"/>
    <col min="3848" max="3848" width="10.140625" style="275" bestFit="1" customWidth="1"/>
    <col min="3849" max="4093" width="9.140625" style="275"/>
    <col min="4094" max="4094" width="5" style="275" customWidth="1"/>
    <col min="4095" max="4095" width="18" style="275" customWidth="1"/>
    <col min="4096" max="4096" width="33" style="275" customWidth="1"/>
    <col min="4097" max="4097" width="14" style="275" customWidth="1"/>
    <col min="4098" max="4101" width="13.28515625" style="275" customWidth="1"/>
    <col min="4102" max="4102" width="20.140625" style="275" customWidth="1"/>
    <col min="4103" max="4103" width="23.5703125" style="275" bestFit="1" customWidth="1"/>
    <col min="4104" max="4104" width="10.140625" style="275" bestFit="1" customWidth="1"/>
    <col min="4105" max="4349" width="9.140625" style="275"/>
    <col min="4350" max="4350" width="5" style="275" customWidth="1"/>
    <col min="4351" max="4351" width="18" style="275" customWidth="1"/>
    <col min="4352" max="4352" width="33" style="275" customWidth="1"/>
    <col min="4353" max="4353" width="14" style="275" customWidth="1"/>
    <col min="4354" max="4357" width="13.28515625" style="275" customWidth="1"/>
    <col min="4358" max="4358" width="20.140625" style="275" customWidth="1"/>
    <col min="4359" max="4359" width="23.5703125" style="275" bestFit="1" customWidth="1"/>
    <col min="4360" max="4360" width="10.140625" style="275" bestFit="1" customWidth="1"/>
    <col min="4361" max="4605" width="9.140625" style="275"/>
    <col min="4606" max="4606" width="5" style="275" customWidth="1"/>
    <col min="4607" max="4607" width="18" style="275" customWidth="1"/>
    <col min="4608" max="4608" width="33" style="275" customWidth="1"/>
    <col min="4609" max="4609" width="14" style="275" customWidth="1"/>
    <col min="4610" max="4613" width="13.28515625" style="275" customWidth="1"/>
    <col min="4614" max="4614" width="20.140625" style="275" customWidth="1"/>
    <col min="4615" max="4615" width="23.5703125" style="275" bestFit="1" customWidth="1"/>
    <col min="4616" max="4616" width="10.140625" style="275" bestFit="1" customWidth="1"/>
    <col min="4617" max="4861" width="9.140625" style="275"/>
    <col min="4862" max="4862" width="5" style="275" customWidth="1"/>
    <col min="4863" max="4863" width="18" style="275" customWidth="1"/>
    <col min="4864" max="4864" width="33" style="275" customWidth="1"/>
    <col min="4865" max="4865" width="14" style="275" customWidth="1"/>
    <col min="4866" max="4869" width="13.28515625" style="275" customWidth="1"/>
    <col min="4870" max="4870" width="20.140625" style="275" customWidth="1"/>
    <col min="4871" max="4871" width="23.5703125" style="275" bestFit="1" customWidth="1"/>
    <col min="4872" max="4872" width="10.140625" style="275" bestFit="1" customWidth="1"/>
    <col min="4873" max="5117" width="9.140625" style="275"/>
    <col min="5118" max="5118" width="5" style="275" customWidth="1"/>
    <col min="5119" max="5119" width="18" style="275" customWidth="1"/>
    <col min="5120" max="5120" width="33" style="275" customWidth="1"/>
    <col min="5121" max="5121" width="14" style="275" customWidth="1"/>
    <col min="5122" max="5125" width="13.28515625" style="275" customWidth="1"/>
    <col min="5126" max="5126" width="20.140625" style="275" customWidth="1"/>
    <col min="5127" max="5127" width="23.5703125" style="275" bestFit="1" customWidth="1"/>
    <col min="5128" max="5128" width="10.140625" style="275" bestFit="1" customWidth="1"/>
    <col min="5129" max="5373" width="9.140625" style="275"/>
    <col min="5374" max="5374" width="5" style="275" customWidth="1"/>
    <col min="5375" max="5375" width="18" style="275" customWidth="1"/>
    <col min="5376" max="5376" width="33" style="275" customWidth="1"/>
    <col min="5377" max="5377" width="14" style="275" customWidth="1"/>
    <col min="5378" max="5381" width="13.28515625" style="275" customWidth="1"/>
    <col min="5382" max="5382" width="20.140625" style="275" customWidth="1"/>
    <col min="5383" max="5383" width="23.5703125" style="275" bestFit="1" customWidth="1"/>
    <col min="5384" max="5384" width="10.140625" style="275" bestFit="1" customWidth="1"/>
    <col min="5385" max="5629" width="9.140625" style="275"/>
    <col min="5630" max="5630" width="5" style="275" customWidth="1"/>
    <col min="5631" max="5631" width="18" style="275" customWidth="1"/>
    <col min="5632" max="5632" width="33" style="275" customWidth="1"/>
    <col min="5633" max="5633" width="14" style="275" customWidth="1"/>
    <col min="5634" max="5637" width="13.28515625" style="275" customWidth="1"/>
    <col min="5638" max="5638" width="20.140625" style="275" customWidth="1"/>
    <col min="5639" max="5639" width="23.5703125" style="275" bestFit="1" customWidth="1"/>
    <col min="5640" max="5640" width="10.140625" style="275" bestFit="1" customWidth="1"/>
    <col min="5641" max="5885" width="9.140625" style="275"/>
    <col min="5886" max="5886" width="5" style="275" customWidth="1"/>
    <col min="5887" max="5887" width="18" style="275" customWidth="1"/>
    <col min="5888" max="5888" width="33" style="275" customWidth="1"/>
    <col min="5889" max="5889" width="14" style="275" customWidth="1"/>
    <col min="5890" max="5893" width="13.28515625" style="275" customWidth="1"/>
    <col min="5894" max="5894" width="20.140625" style="275" customWidth="1"/>
    <col min="5895" max="5895" width="23.5703125" style="275" bestFit="1" customWidth="1"/>
    <col min="5896" max="5896" width="10.140625" style="275" bestFit="1" customWidth="1"/>
    <col min="5897" max="6141" width="9.140625" style="275"/>
    <col min="6142" max="6142" width="5" style="275" customWidth="1"/>
    <col min="6143" max="6143" width="18" style="275" customWidth="1"/>
    <col min="6144" max="6144" width="33" style="275" customWidth="1"/>
    <col min="6145" max="6145" width="14" style="275" customWidth="1"/>
    <col min="6146" max="6149" width="13.28515625" style="275" customWidth="1"/>
    <col min="6150" max="6150" width="20.140625" style="275" customWidth="1"/>
    <col min="6151" max="6151" width="23.5703125" style="275" bestFit="1" customWidth="1"/>
    <col min="6152" max="6152" width="10.140625" style="275" bestFit="1" customWidth="1"/>
    <col min="6153" max="6397" width="9.140625" style="275"/>
    <col min="6398" max="6398" width="5" style="275" customWidth="1"/>
    <col min="6399" max="6399" width="18" style="275" customWidth="1"/>
    <col min="6400" max="6400" width="33" style="275" customWidth="1"/>
    <col min="6401" max="6401" width="14" style="275" customWidth="1"/>
    <col min="6402" max="6405" width="13.28515625" style="275" customWidth="1"/>
    <col min="6406" max="6406" width="20.140625" style="275" customWidth="1"/>
    <col min="6407" max="6407" width="23.5703125" style="275" bestFit="1" customWidth="1"/>
    <col min="6408" max="6408" width="10.140625" style="275" bestFit="1" customWidth="1"/>
    <col min="6409" max="6653" width="9.140625" style="275"/>
    <col min="6654" max="6654" width="5" style="275" customWidth="1"/>
    <col min="6655" max="6655" width="18" style="275" customWidth="1"/>
    <col min="6656" max="6656" width="33" style="275" customWidth="1"/>
    <col min="6657" max="6657" width="14" style="275" customWidth="1"/>
    <col min="6658" max="6661" width="13.28515625" style="275" customWidth="1"/>
    <col min="6662" max="6662" width="20.140625" style="275" customWidth="1"/>
    <col min="6663" max="6663" width="23.5703125" style="275" bestFit="1" customWidth="1"/>
    <col min="6664" max="6664" width="10.140625" style="275" bestFit="1" customWidth="1"/>
    <col min="6665" max="6909" width="9.140625" style="275"/>
    <col min="6910" max="6910" width="5" style="275" customWidth="1"/>
    <col min="6911" max="6911" width="18" style="275" customWidth="1"/>
    <col min="6912" max="6912" width="33" style="275" customWidth="1"/>
    <col min="6913" max="6913" width="14" style="275" customWidth="1"/>
    <col min="6914" max="6917" width="13.28515625" style="275" customWidth="1"/>
    <col min="6918" max="6918" width="20.140625" style="275" customWidth="1"/>
    <col min="6919" max="6919" width="23.5703125" style="275" bestFit="1" customWidth="1"/>
    <col min="6920" max="6920" width="10.140625" style="275" bestFit="1" customWidth="1"/>
    <col min="6921" max="7165" width="9.140625" style="275"/>
    <col min="7166" max="7166" width="5" style="275" customWidth="1"/>
    <col min="7167" max="7167" width="18" style="275" customWidth="1"/>
    <col min="7168" max="7168" width="33" style="275" customWidth="1"/>
    <col min="7169" max="7169" width="14" style="275" customWidth="1"/>
    <col min="7170" max="7173" width="13.28515625" style="275" customWidth="1"/>
    <col min="7174" max="7174" width="20.140625" style="275" customWidth="1"/>
    <col min="7175" max="7175" width="23.5703125" style="275" bestFit="1" customWidth="1"/>
    <col min="7176" max="7176" width="10.140625" style="275" bestFit="1" customWidth="1"/>
    <col min="7177" max="7421" width="9.140625" style="275"/>
    <col min="7422" max="7422" width="5" style="275" customWidth="1"/>
    <col min="7423" max="7423" width="18" style="275" customWidth="1"/>
    <col min="7424" max="7424" width="33" style="275" customWidth="1"/>
    <col min="7425" max="7425" width="14" style="275" customWidth="1"/>
    <col min="7426" max="7429" width="13.28515625" style="275" customWidth="1"/>
    <col min="7430" max="7430" width="20.140625" style="275" customWidth="1"/>
    <col min="7431" max="7431" width="23.5703125" style="275" bestFit="1" customWidth="1"/>
    <col min="7432" max="7432" width="10.140625" style="275" bestFit="1" customWidth="1"/>
    <col min="7433" max="7677" width="9.140625" style="275"/>
    <col min="7678" max="7678" width="5" style="275" customWidth="1"/>
    <col min="7679" max="7679" width="18" style="275" customWidth="1"/>
    <col min="7680" max="7680" width="33" style="275" customWidth="1"/>
    <col min="7681" max="7681" width="14" style="275" customWidth="1"/>
    <col min="7682" max="7685" width="13.28515625" style="275" customWidth="1"/>
    <col min="7686" max="7686" width="20.140625" style="275" customWidth="1"/>
    <col min="7687" max="7687" width="23.5703125" style="275" bestFit="1" customWidth="1"/>
    <col min="7688" max="7688" width="10.140625" style="275" bestFit="1" customWidth="1"/>
    <col min="7689" max="7933" width="9.140625" style="275"/>
    <col min="7934" max="7934" width="5" style="275" customWidth="1"/>
    <col min="7935" max="7935" width="18" style="275" customWidth="1"/>
    <col min="7936" max="7936" width="33" style="275" customWidth="1"/>
    <col min="7937" max="7937" width="14" style="275" customWidth="1"/>
    <col min="7938" max="7941" width="13.28515625" style="275" customWidth="1"/>
    <col min="7942" max="7942" width="20.140625" style="275" customWidth="1"/>
    <col min="7943" max="7943" width="23.5703125" style="275" bestFit="1" customWidth="1"/>
    <col min="7944" max="7944" width="10.140625" style="275" bestFit="1" customWidth="1"/>
    <col min="7945" max="8189" width="9.140625" style="275"/>
    <col min="8190" max="8190" width="5" style="275" customWidth="1"/>
    <col min="8191" max="8191" width="18" style="275" customWidth="1"/>
    <col min="8192" max="8192" width="33" style="275" customWidth="1"/>
    <col min="8193" max="8193" width="14" style="275" customWidth="1"/>
    <col min="8194" max="8197" width="13.28515625" style="275" customWidth="1"/>
    <col min="8198" max="8198" width="20.140625" style="275" customWidth="1"/>
    <col min="8199" max="8199" width="23.5703125" style="275" bestFit="1" customWidth="1"/>
    <col min="8200" max="8200" width="10.140625" style="275" bestFit="1" customWidth="1"/>
    <col min="8201" max="8445" width="9.140625" style="275"/>
    <col min="8446" max="8446" width="5" style="275" customWidth="1"/>
    <col min="8447" max="8447" width="18" style="275" customWidth="1"/>
    <col min="8448" max="8448" width="33" style="275" customWidth="1"/>
    <col min="8449" max="8449" width="14" style="275" customWidth="1"/>
    <col min="8450" max="8453" width="13.28515625" style="275" customWidth="1"/>
    <col min="8454" max="8454" width="20.140625" style="275" customWidth="1"/>
    <col min="8455" max="8455" width="23.5703125" style="275" bestFit="1" customWidth="1"/>
    <col min="8456" max="8456" width="10.140625" style="275" bestFit="1" customWidth="1"/>
    <col min="8457" max="8701" width="9.140625" style="275"/>
    <col min="8702" max="8702" width="5" style="275" customWidth="1"/>
    <col min="8703" max="8703" width="18" style="275" customWidth="1"/>
    <col min="8704" max="8704" width="33" style="275" customWidth="1"/>
    <col min="8705" max="8705" width="14" style="275" customWidth="1"/>
    <col min="8706" max="8709" width="13.28515625" style="275" customWidth="1"/>
    <col min="8710" max="8710" width="20.140625" style="275" customWidth="1"/>
    <col min="8711" max="8711" width="23.5703125" style="275" bestFit="1" customWidth="1"/>
    <col min="8712" max="8712" width="10.140625" style="275" bestFit="1" customWidth="1"/>
    <col min="8713" max="8957" width="9.140625" style="275"/>
    <col min="8958" max="8958" width="5" style="275" customWidth="1"/>
    <col min="8959" max="8959" width="18" style="275" customWidth="1"/>
    <col min="8960" max="8960" width="33" style="275" customWidth="1"/>
    <col min="8961" max="8961" width="14" style="275" customWidth="1"/>
    <col min="8962" max="8965" width="13.28515625" style="275" customWidth="1"/>
    <col min="8966" max="8966" width="20.140625" style="275" customWidth="1"/>
    <col min="8967" max="8967" width="23.5703125" style="275" bestFit="1" customWidth="1"/>
    <col min="8968" max="8968" width="10.140625" style="275" bestFit="1" customWidth="1"/>
    <col min="8969" max="9213" width="9.140625" style="275"/>
    <col min="9214" max="9214" width="5" style="275" customWidth="1"/>
    <col min="9215" max="9215" width="18" style="275" customWidth="1"/>
    <col min="9216" max="9216" width="33" style="275" customWidth="1"/>
    <col min="9217" max="9217" width="14" style="275" customWidth="1"/>
    <col min="9218" max="9221" width="13.28515625" style="275" customWidth="1"/>
    <col min="9222" max="9222" width="20.140625" style="275" customWidth="1"/>
    <col min="9223" max="9223" width="23.5703125" style="275" bestFit="1" customWidth="1"/>
    <col min="9224" max="9224" width="10.140625" style="275" bestFit="1" customWidth="1"/>
    <col min="9225" max="9469" width="9.140625" style="275"/>
    <col min="9470" max="9470" width="5" style="275" customWidth="1"/>
    <col min="9471" max="9471" width="18" style="275" customWidth="1"/>
    <col min="9472" max="9472" width="33" style="275" customWidth="1"/>
    <col min="9473" max="9473" width="14" style="275" customWidth="1"/>
    <col min="9474" max="9477" width="13.28515625" style="275" customWidth="1"/>
    <col min="9478" max="9478" width="20.140625" style="275" customWidth="1"/>
    <col min="9479" max="9479" width="23.5703125" style="275" bestFit="1" customWidth="1"/>
    <col min="9480" max="9480" width="10.140625" style="275" bestFit="1" customWidth="1"/>
    <col min="9481" max="9725" width="9.140625" style="275"/>
    <col min="9726" max="9726" width="5" style="275" customWidth="1"/>
    <col min="9727" max="9727" width="18" style="275" customWidth="1"/>
    <col min="9728" max="9728" width="33" style="275" customWidth="1"/>
    <col min="9729" max="9729" width="14" style="275" customWidth="1"/>
    <col min="9730" max="9733" width="13.28515625" style="275" customWidth="1"/>
    <col min="9734" max="9734" width="20.140625" style="275" customWidth="1"/>
    <col min="9735" max="9735" width="23.5703125" style="275" bestFit="1" customWidth="1"/>
    <col min="9736" max="9736" width="10.140625" style="275" bestFit="1" customWidth="1"/>
    <col min="9737" max="9981" width="9.140625" style="275"/>
    <col min="9982" max="9982" width="5" style="275" customWidth="1"/>
    <col min="9983" max="9983" width="18" style="275" customWidth="1"/>
    <col min="9984" max="9984" width="33" style="275" customWidth="1"/>
    <col min="9985" max="9985" width="14" style="275" customWidth="1"/>
    <col min="9986" max="9989" width="13.28515625" style="275" customWidth="1"/>
    <col min="9990" max="9990" width="20.140625" style="275" customWidth="1"/>
    <col min="9991" max="9991" width="23.5703125" style="275" bestFit="1" customWidth="1"/>
    <col min="9992" max="9992" width="10.140625" style="275" bestFit="1" customWidth="1"/>
    <col min="9993" max="10237" width="9.140625" style="275"/>
    <col min="10238" max="10238" width="5" style="275" customWidth="1"/>
    <col min="10239" max="10239" width="18" style="275" customWidth="1"/>
    <col min="10240" max="10240" width="33" style="275" customWidth="1"/>
    <col min="10241" max="10241" width="14" style="275" customWidth="1"/>
    <col min="10242" max="10245" width="13.28515625" style="275" customWidth="1"/>
    <col min="10246" max="10246" width="20.140625" style="275" customWidth="1"/>
    <col min="10247" max="10247" width="23.5703125" style="275" bestFit="1" customWidth="1"/>
    <col min="10248" max="10248" width="10.140625" style="275" bestFit="1" customWidth="1"/>
    <col min="10249" max="10493" width="9.140625" style="275"/>
    <col min="10494" max="10494" width="5" style="275" customWidth="1"/>
    <col min="10495" max="10495" width="18" style="275" customWidth="1"/>
    <col min="10496" max="10496" width="33" style="275" customWidth="1"/>
    <col min="10497" max="10497" width="14" style="275" customWidth="1"/>
    <col min="10498" max="10501" width="13.28515625" style="275" customWidth="1"/>
    <col min="10502" max="10502" width="20.140625" style="275" customWidth="1"/>
    <col min="10503" max="10503" width="23.5703125" style="275" bestFit="1" customWidth="1"/>
    <col min="10504" max="10504" width="10.140625" style="275" bestFit="1" customWidth="1"/>
    <col min="10505" max="10749" width="9.140625" style="275"/>
    <col min="10750" max="10750" width="5" style="275" customWidth="1"/>
    <col min="10751" max="10751" width="18" style="275" customWidth="1"/>
    <col min="10752" max="10752" width="33" style="275" customWidth="1"/>
    <col min="10753" max="10753" width="14" style="275" customWidth="1"/>
    <col min="10754" max="10757" width="13.28515625" style="275" customWidth="1"/>
    <col min="10758" max="10758" width="20.140625" style="275" customWidth="1"/>
    <col min="10759" max="10759" width="23.5703125" style="275" bestFit="1" customWidth="1"/>
    <col min="10760" max="10760" width="10.140625" style="275" bestFit="1" customWidth="1"/>
    <col min="10761" max="11005" width="9.140625" style="275"/>
    <col min="11006" max="11006" width="5" style="275" customWidth="1"/>
    <col min="11007" max="11007" width="18" style="275" customWidth="1"/>
    <col min="11008" max="11008" width="33" style="275" customWidth="1"/>
    <col min="11009" max="11009" width="14" style="275" customWidth="1"/>
    <col min="11010" max="11013" width="13.28515625" style="275" customWidth="1"/>
    <col min="11014" max="11014" width="20.140625" style="275" customWidth="1"/>
    <col min="11015" max="11015" width="23.5703125" style="275" bestFit="1" customWidth="1"/>
    <col min="11016" max="11016" width="10.140625" style="275" bestFit="1" customWidth="1"/>
    <col min="11017" max="11261" width="9.140625" style="275"/>
    <col min="11262" max="11262" width="5" style="275" customWidth="1"/>
    <col min="11263" max="11263" width="18" style="275" customWidth="1"/>
    <col min="11264" max="11264" width="33" style="275" customWidth="1"/>
    <col min="11265" max="11265" width="14" style="275" customWidth="1"/>
    <col min="11266" max="11269" width="13.28515625" style="275" customWidth="1"/>
    <col min="11270" max="11270" width="20.140625" style="275" customWidth="1"/>
    <col min="11271" max="11271" width="23.5703125" style="275" bestFit="1" customWidth="1"/>
    <col min="11272" max="11272" width="10.140625" style="275" bestFit="1" customWidth="1"/>
    <col min="11273" max="11517" width="9.140625" style="275"/>
    <col min="11518" max="11518" width="5" style="275" customWidth="1"/>
    <col min="11519" max="11519" width="18" style="275" customWidth="1"/>
    <col min="11520" max="11520" width="33" style="275" customWidth="1"/>
    <col min="11521" max="11521" width="14" style="275" customWidth="1"/>
    <col min="11522" max="11525" width="13.28515625" style="275" customWidth="1"/>
    <col min="11526" max="11526" width="20.140625" style="275" customWidth="1"/>
    <col min="11527" max="11527" width="23.5703125" style="275" bestFit="1" customWidth="1"/>
    <col min="11528" max="11528" width="10.140625" style="275" bestFit="1" customWidth="1"/>
    <col min="11529" max="11773" width="9.140625" style="275"/>
    <col min="11774" max="11774" width="5" style="275" customWidth="1"/>
    <col min="11775" max="11775" width="18" style="275" customWidth="1"/>
    <col min="11776" max="11776" width="33" style="275" customWidth="1"/>
    <col min="11777" max="11777" width="14" style="275" customWidth="1"/>
    <col min="11778" max="11781" width="13.28515625" style="275" customWidth="1"/>
    <col min="11782" max="11782" width="20.140625" style="275" customWidth="1"/>
    <col min="11783" max="11783" width="23.5703125" style="275" bestFit="1" customWidth="1"/>
    <col min="11784" max="11784" width="10.140625" style="275" bestFit="1" customWidth="1"/>
    <col min="11785" max="12029" width="9.140625" style="275"/>
    <col min="12030" max="12030" width="5" style="275" customWidth="1"/>
    <col min="12031" max="12031" width="18" style="275" customWidth="1"/>
    <col min="12032" max="12032" width="33" style="275" customWidth="1"/>
    <col min="12033" max="12033" width="14" style="275" customWidth="1"/>
    <col min="12034" max="12037" width="13.28515625" style="275" customWidth="1"/>
    <col min="12038" max="12038" width="20.140625" style="275" customWidth="1"/>
    <col min="12039" max="12039" width="23.5703125" style="275" bestFit="1" customWidth="1"/>
    <col min="12040" max="12040" width="10.140625" style="275" bestFit="1" customWidth="1"/>
    <col min="12041" max="12285" width="9.140625" style="275"/>
    <col min="12286" max="12286" width="5" style="275" customWidth="1"/>
    <col min="12287" max="12287" width="18" style="275" customWidth="1"/>
    <col min="12288" max="12288" width="33" style="275" customWidth="1"/>
    <col min="12289" max="12289" width="14" style="275" customWidth="1"/>
    <col min="12290" max="12293" width="13.28515625" style="275" customWidth="1"/>
    <col min="12294" max="12294" width="20.140625" style="275" customWidth="1"/>
    <col min="12295" max="12295" width="23.5703125" style="275" bestFit="1" customWidth="1"/>
    <col min="12296" max="12296" width="10.140625" style="275" bestFit="1" customWidth="1"/>
    <col min="12297" max="12541" width="9.140625" style="275"/>
    <col min="12542" max="12542" width="5" style="275" customWidth="1"/>
    <col min="12543" max="12543" width="18" style="275" customWidth="1"/>
    <col min="12544" max="12544" width="33" style="275" customWidth="1"/>
    <col min="12545" max="12545" width="14" style="275" customWidth="1"/>
    <col min="12546" max="12549" width="13.28515625" style="275" customWidth="1"/>
    <col min="12550" max="12550" width="20.140625" style="275" customWidth="1"/>
    <col min="12551" max="12551" width="23.5703125" style="275" bestFit="1" customWidth="1"/>
    <col min="12552" max="12552" width="10.140625" style="275" bestFit="1" customWidth="1"/>
    <col min="12553" max="12797" width="9.140625" style="275"/>
    <col min="12798" max="12798" width="5" style="275" customWidth="1"/>
    <col min="12799" max="12799" width="18" style="275" customWidth="1"/>
    <col min="12800" max="12800" width="33" style="275" customWidth="1"/>
    <col min="12801" max="12801" width="14" style="275" customWidth="1"/>
    <col min="12802" max="12805" width="13.28515625" style="275" customWidth="1"/>
    <col min="12806" max="12806" width="20.140625" style="275" customWidth="1"/>
    <col min="12807" max="12807" width="23.5703125" style="275" bestFit="1" customWidth="1"/>
    <col min="12808" max="12808" width="10.140625" style="275" bestFit="1" customWidth="1"/>
    <col min="12809" max="13053" width="9.140625" style="275"/>
    <col min="13054" max="13054" width="5" style="275" customWidth="1"/>
    <col min="13055" max="13055" width="18" style="275" customWidth="1"/>
    <col min="13056" max="13056" width="33" style="275" customWidth="1"/>
    <col min="13057" max="13057" width="14" style="275" customWidth="1"/>
    <col min="13058" max="13061" width="13.28515625" style="275" customWidth="1"/>
    <col min="13062" max="13062" width="20.140625" style="275" customWidth="1"/>
    <col min="13063" max="13063" width="23.5703125" style="275" bestFit="1" customWidth="1"/>
    <col min="13064" max="13064" width="10.140625" style="275" bestFit="1" customWidth="1"/>
    <col min="13065" max="13309" width="9.140625" style="275"/>
    <col min="13310" max="13310" width="5" style="275" customWidth="1"/>
    <col min="13311" max="13311" width="18" style="275" customWidth="1"/>
    <col min="13312" max="13312" width="33" style="275" customWidth="1"/>
    <col min="13313" max="13313" width="14" style="275" customWidth="1"/>
    <col min="13314" max="13317" width="13.28515625" style="275" customWidth="1"/>
    <col min="13318" max="13318" width="20.140625" style="275" customWidth="1"/>
    <col min="13319" max="13319" width="23.5703125" style="275" bestFit="1" customWidth="1"/>
    <col min="13320" max="13320" width="10.140625" style="275" bestFit="1" customWidth="1"/>
    <col min="13321" max="13565" width="9.140625" style="275"/>
    <col min="13566" max="13566" width="5" style="275" customWidth="1"/>
    <col min="13567" max="13567" width="18" style="275" customWidth="1"/>
    <col min="13568" max="13568" width="33" style="275" customWidth="1"/>
    <col min="13569" max="13569" width="14" style="275" customWidth="1"/>
    <col min="13570" max="13573" width="13.28515625" style="275" customWidth="1"/>
    <col min="13574" max="13574" width="20.140625" style="275" customWidth="1"/>
    <col min="13575" max="13575" width="23.5703125" style="275" bestFit="1" customWidth="1"/>
    <col min="13576" max="13576" width="10.140625" style="275" bestFit="1" customWidth="1"/>
    <col min="13577" max="13821" width="9.140625" style="275"/>
    <col min="13822" max="13822" width="5" style="275" customWidth="1"/>
    <col min="13823" max="13823" width="18" style="275" customWidth="1"/>
    <col min="13824" max="13824" width="33" style="275" customWidth="1"/>
    <col min="13825" max="13825" width="14" style="275" customWidth="1"/>
    <col min="13826" max="13829" width="13.28515625" style="275" customWidth="1"/>
    <col min="13830" max="13830" width="20.140625" style="275" customWidth="1"/>
    <col min="13831" max="13831" width="23.5703125" style="275" bestFit="1" customWidth="1"/>
    <col min="13832" max="13832" width="10.140625" style="275" bestFit="1" customWidth="1"/>
    <col min="13833" max="14077" width="9.140625" style="275"/>
    <col min="14078" max="14078" width="5" style="275" customWidth="1"/>
    <col min="14079" max="14079" width="18" style="275" customWidth="1"/>
    <col min="14080" max="14080" width="33" style="275" customWidth="1"/>
    <col min="14081" max="14081" width="14" style="275" customWidth="1"/>
    <col min="14082" max="14085" width="13.28515625" style="275" customWidth="1"/>
    <col min="14086" max="14086" width="20.140625" style="275" customWidth="1"/>
    <col min="14087" max="14087" width="23.5703125" style="275" bestFit="1" customWidth="1"/>
    <col min="14088" max="14088" width="10.140625" style="275" bestFit="1" customWidth="1"/>
    <col min="14089" max="14333" width="9.140625" style="275"/>
    <col min="14334" max="14334" width="5" style="275" customWidth="1"/>
    <col min="14335" max="14335" width="18" style="275" customWidth="1"/>
    <col min="14336" max="14336" width="33" style="275" customWidth="1"/>
    <col min="14337" max="14337" width="14" style="275" customWidth="1"/>
    <col min="14338" max="14341" width="13.28515625" style="275" customWidth="1"/>
    <col min="14342" max="14342" width="20.140625" style="275" customWidth="1"/>
    <col min="14343" max="14343" width="23.5703125" style="275" bestFit="1" customWidth="1"/>
    <col min="14344" max="14344" width="10.140625" style="275" bestFit="1" customWidth="1"/>
    <col min="14345" max="14589" width="9.140625" style="275"/>
    <col min="14590" max="14590" width="5" style="275" customWidth="1"/>
    <col min="14591" max="14591" width="18" style="275" customWidth="1"/>
    <col min="14592" max="14592" width="33" style="275" customWidth="1"/>
    <col min="14593" max="14593" width="14" style="275" customWidth="1"/>
    <col min="14594" max="14597" width="13.28515625" style="275" customWidth="1"/>
    <col min="14598" max="14598" width="20.140625" style="275" customWidth="1"/>
    <col min="14599" max="14599" width="23.5703125" style="275" bestFit="1" customWidth="1"/>
    <col min="14600" max="14600" width="10.140625" style="275" bestFit="1" customWidth="1"/>
    <col min="14601" max="14845" width="9.140625" style="275"/>
    <col min="14846" max="14846" width="5" style="275" customWidth="1"/>
    <col min="14847" max="14847" width="18" style="275" customWidth="1"/>
    <col min="14848" max="14848" width="33" style="275" customWidth="1"/>
    <col min="14849" max="14849" width="14" style="275" customWidth="1"/>
    <col min="14850" max="14853" width="13.28515625" style="275" customWidth="1"/>
    <col min="14854" max="14854" width="20.140625" style="275" customWidth="1"/>
    <col min="14855" max="14855" width="23.5703125" style="275" bestFit="1" customWidth="1"/>
    <col min="14856" max="14856" width="10.140625" style="275" bestFit="1" customWidth="1"/>
    <col min="14857" max="15101" width="9.140625" style="275"/>
    <col min="15102" max="15102" width="5" style="275" customWidth="1"/>
    <col min="15103" max="15103" width="18" style="275" customWidth="1"/>
    <col min="15104" max="15104" width="33" style="275" customWidth="1"/>
    <col min="15105" max="15105" width="14" style="275" customWidth="1"/>
    <col min="15106" max="15109" width="13.28515625" style="275" customWidth="1"/>
    <col min="15110" max="15110" width="20.140625" style="275" customWidth="1"/>
    <col min="15111" max="15111" width="23.5703125" style="275" bestFit="1" customWidth="1"/>
    <col min="15112" max="15112" width="10.140625" style="275" bestFit="1" customWidth="1"/>
    <col min="15113" max="15357" width="9.140625" style="275"/>
    <col min="15358" max="15358" width="5" style="275" customWidth="1"/>
    <col min="15359" max="15359" width="18" style="275" customWidth="1"/>
    <col min="15360" max="15360" width="33" style="275" customWidth="1"/>
    <col min="15361" max="15361" width="14" style="275" customWidth="1"/>
    <col min="15362" max="15365" width="13.28515625" style="275" customWidth="1"/>
    <col min="15366" max="15366" width="20.140625" style="275" customWidth="1"/>
    <col min="15367" max="15367" width="23.5703125" style="275" bestFit="1" customWidth="1"/>
    <col min="15368" max="15368" width="10.140625" style="275" bestFit="1" customWidth="1"/>
    <col min="15369" max="15613" width="9.140625" style="275"/>
    <col min="15614" max="15614" width="5" style="275" customWidth="1"/>
    <col min="15615" max="15615" width="18" style="275" customWidth="1"/>
    <col min="15616" max="15616" width="33" style="275" customWidth="1"/>
    <col min="15617" max="15617" width="14" style="275" customWidth="1"/>
    <col min="15618" max="15621" width="13.28515625" style="275" customWidth="1"/>
    <col min="15622" max="15622" width="20.140625" style="275" customWidth="1"/>
    <col min="15623" max="15623" width="23.5703125" style="275" bestFit="1" customWidth="1"/>
    <col min="15624" max="15624" width="10.140625" style="275" bestFit="1" customWidth="1"/>
    <col min="15625" max="15869" width="9.140625" style="275"/>
    <col min="15870" max="15870" width="5" style="275" customWidth="1"/>
    <col min="15871" max="15871" width="18" style="275" customWidth="1"/>
    <col min="15872" max="15872" width="33" style="275" customWidth="1"/>
    <col min="15873" max="15873" width="14" style="275" customWidth="1"/>
    <col min="15874" max="15877" width="13.28515625" style="275" customWidth="1"/>
    <col min="15878" max="15878" width="20.140625" style="275" customWidth="1"/>
    <col min="15879" max="15879" width="23.5703125" style="275" bestFit="1" customWidth="1"/>
    <col min="15880" max="15880" width="10.140625" style="275" bestFit="1" customWidth="1"/>
    <col min="15881" max="16125" width="9.140625" style="275"/>
    <col min="16126" max="16126" width="5" style="275" customWidth="1"/>
    <col min="16127" max="16127" width="18" style="275" customWidth="1"/>
    <col min="16128" max="16128" width="33" style="275" customWidth="1"/>
    <col min="16129" max="16129" width="14" style="275" customWidth="1"/>
    <col min="16130" max="16133" width="13.28515625" style="275" customWidth="1"/>
    <col min="16134" max="16134" width="20.140625" style="275" customWidth="1"/>
    <col min="16135" max="16135" width="23.5703125" style="275" bestFit="1" customWidth="1"/>
    <col min="16136" max="16136" width="10.140625" style="275" bestFit="1" customWidth="1"/>
    <col min="16137" max="16384" width="9.140625" style="275"/>
  </cols>
  <sheetData>
    <row r="1" spans="1:9" s="53" customFormat="1" ht="16.5" customHeight="1" x14ac:dyDescent="0.3">
      <c r="C1" s="269"/>
      <c r="D1" s="270"/>
      <c r="E1" s="270"/>
      <c r="F1" s="270"/>
      <c r="I1" s="113" t="s">
        <v>279</v>
      </c>
    </row>
    <row r="2" spans="1:9" s="53" customFormat="1" ht="18.75" customHeight="1" x14ac:dyDescent="0.3">
      <c r="C2" s="269"/>
      <c r="D2" s="270"/>
      <c r="E2" s="270"/>
      <c r="F2" s="270"/>
      <c r="I2" s="271"/>
    </row>
    <row r="3" spans="1:9" s="53" customFormat="1" ht="18.75" customHeight="1" x14ac:dyDescent="0.3">
      <c r="C3" s="269"/>
      <c r="D3" s="270"/>
      <c r="E3" s="270"/>
      <c r="F3" s="270"/>
      <c r="I3" s="271"/>
    </row>
    <row r="4" spans="1:9" s="53" customFormat="1" ht="18.75" customHeight="1" x14ac:dyDescent="0.3">
      <c r="C4" s="269"/>
      <c r="D4" s="270"/>
      <c r="E4" s="270"/>
      <c r="F4" s="270"/>
      <c r="I4" s="271"/>
    </row>
    <row r="5" spans="1:9" s="53" customFormat="1" ht="18.75" customHeight="1" x14ac:dyDescent="0.3">
      <c r="C5" s="269"/>
      <c r="D5" s="270"/>
      <c r="E5" s="270"/>
      <c r="F5" s="270"/>
      <c r="I5" s="271"/>
    </row>
    <row r="6" spans="1:9" s="53" customFormat="1" ht="18.75" customHeight="1" x14ac:dyDescent="0.3">
      <c r="C6" s="269"/>
      <c r="D6" s="270"/>
      <c r="E6" s="270"/>
      <c r="F6" s="270"/>
    </row>
    <row r="7" spans="1:9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9" ht="28.5" customHeight="1" x14ac:dyDescent="0.25">
      <c r="A8" s="1240" t="s">
        <v>457</v>
      </c>
      <c r="B8" s="1240"/>
      <c r="C8" s="1240"/>
      <c r="D8" s="1240"/>
      <c r="E8" s="1240"/>
      <c r="F8" s="1240"/>
      <c r="G8" s="1240"/>
      <c r="H8" s="1240"/>
      <c r="I8" s="1240"/>
    </row>
    <row r="9" spans="1:9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</row>
    <row r="10" spans="1:9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9" s="53" customFormat="1" ht="39.75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</row>
    <row r="12" spans="1:9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</row>
    <row r="13" spans="1:9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</row>
    <row r="14" spans="1:9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9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9" ht="43.5" customHeight="1" x14ac:dyDescent="0.25">
      <c r="A16" s="1244"/>
      <c r="B16" s="1245"/>
      <c r="C16" s="1244"/>
      <c r="D16" s="1244"/>
      <c r="E16" s="1244"/>
      <c r="F16" s="705" t="s">
        <v>290</v>
      </c>
      <c r="G16" s="705" t="s">
        <v>291</v>
      </c>
      <c r="H16" s="705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</row>
    <row r="18" spans="1:12" x14ac:dyDescent="0.25">
      <c r="A18" s="885">
        <v>1</v>
      </c>
      <c r="B18" s="1310" t="s">
        <v>1126</v>
      </c>
      <c r="C18" s="886" t="s">
        <v>1127</v>
      </c>
      <c r="D18" s="886">
        <v>0.5</v>
      </c>
      <c r="E18" s="886">
        <f>F18+G18+H18</f>
        <v>12130</v>
      </c>
      <c r="F18" s="886">
        <v>8925</v>
      </c>
      <c r="G18" s="886">
        <f>12130-F18</f>
        <v>3205</v>
      </c>
      <c r="H18" s="886"/>
      <c r="I18" s="881">
        <f>E18*D18*12</f>
        <v>72780</v>
      </c>
      <c r="J18" s="52"/>
      <c r="K18" s="52"/>
      <c r="L18" s="52"/>
    </row>
    <row r="19" spans="1:12" x14ac:dyDescent="0.25">
      <c r="A19" s="885">
        <v>2</v>
      </c>
      <c r="B19" s="1311"/>
      <c r="C19" s="887"/>
      <c r="D19" s="887"/>
      <c r="E19" s="887"/>
      <c r="F19" s="887"/>
      <c r="G19" s="887"/>
      <c r="H19" s="888"/>
      <c r="I19" s="884">
        <f>I18</f>
        <v>72780</v>
      </c>
      <c r="J19" s="52"/>
      <c r="K19" s="52"/>
      <c r="L19" s="52"/>
    </row>
    <row r="20" spans="1:12" ht="31.5" x14ac:dyDescent="0.25">
      <c r="A20" s="885">
        <v>3</v>
      </c>
      <c r="B20" s="1310" t="s">
        <v>538</v>
      </c>
      <c r="C20" s="889" t="s">
        <v>1128</v>
      </c>
      <c r="D20" s="890">
        <v>1</v>
      </c>
      <c r="E20" s="891">
        <f>F20+G20+H20</f>
        <v>32300</v>
      </c>
      <c r="F20" s="890">
        <v>9295</v>
      </c>
      <c r="G20" s="890"/>
      <c r="H20" s="890">
        <f>32300-F20</f>
        <v>23005</v>
      </c>
      <c r="I20" s="881">
        <f>E20*D20*12</f>
        <v>387600</v>
      </c>
      <c r="J20" s="52"/>
      <c r="K20" s="52"/>
      <c r="L20" s="52"/>
    </row>
    <row r="21" spans="1:12" ht="31.5" x14ac:dyDescent="0.25">
      <c r="A21" s="885">
        <v>4</v>
      </c>
      <c r="B21" s="1312"/>
      <c r="C21" s="889" t="s">
        <v>1128</v>
      </c>
      <c r="D21" s="890">
        <v>1</v>
      </c>
      <c r="E21" s="891">
        <f>F21+G21+H21</f>
        <v>17801.349999999999</v>
      </c>
      <c r="F21" s="890">
        <v>9295</v>
      </c>
      <c r="G21" s="890">
        <f>12130-F21</f>
        <v>2835</v>
      </c>
      <c r="H21" s="890">
        <v>5671.35</v>
      </c>
      <c r="I21" s="881">
        <f>E21*D21*12</f>
        <v>213616.19999999998</v>
      </c>
      <c r="J21" s="52"/>
      <c r="K21" s="52"/>
      <c r="L21" s="52"/>
    </row>
    <row r="22" spans="1:12" x14ac:dyDescent="0.25">
      <c r="A22" s="885">
        <v>5</v>
      </c>
      <c r="B22" s="1311"/>
      <c r="C22" s="892"/>
      <c r="D22" s="892"/>
      <c r="E22" s="892"/>
      <c r="F22" s="892"/>
      <c r="G22" s="892"/>
      <c r="H22" s="893"/>
      <c r="I22" s="884">
        <f>I20+I21-124084.15</f>
        <v>477132.04999999993</v>
      </c>
      <c r="J22" s="52"/>
      <c r="K22" s="52"/>
      <c r="L22" s="52"/>
    </row>
    <row r="23" spans="1:12" ht="75" hidden="1" customHeight="1" x14ac:dyDescent="0.3">
      <c r="A23" s="1307">
        <v>1</v>
      </c>
      <c r="B23" s="1252"/>
      <c r="C23" s="285"/>
      <c r="D23" s="286"/>
      <c r="E23" s="445">
        <f>F23+G23+H23</f>
        <v>0</v>
      </c>
      <c r="F23" s="286"/>
      <c r="G23" s="286"/>
      <c r="H23" s="286"/>
      <c r="I23" s="287">
        <f>E23*D23*12</f>
        <v>0</v>
      </c>
    </row>
    <row r="24" spans="1:12" ht="18.75" hidden="1" x14ac:dyDescent="0.3">
      <c r="A24" s="1309"/>
      <c r="B24" s="1254"/>
      <c r="C24" s="1304"/>
      <c r="D24" s="1305"/>
      <c r="E24" s="1305"/>
      <c r="F24" s="1305"/>
      <c r="G24" s="1305"/>
      <c r="H24" s="1306"/>
      <c r="I24" s="287">
        <f>SUM(I23)</f>
        <v>0</v>
      </c>
    </row>
    <row r="25" spans="1:12" ht="37.5" hidden="1" customHeight="1" x14ac:dyDescent="0.3">
      <c r="A25" s="1307">
        <v>2</v>
      </c>
      <c r="B25" s="1252"/>
      <c r="C25" s="285"/>
      <c r="D25" s="286"/>
      <c r="E25" s="445">
        <f>F25+G25+H25</f>
        <v>0</v>
      </c>
      <c r="F25" s="286"/>
      <c r="G25" s="286"/>
      <c r="H25" s="286"/>
      <c r="I25" s="287">
        <f>E25*D25*12</f>
        <v>0</v>
      </c>
    </row>
    <row r="26" spans="1:12" ht="18.75" hidden="1" x14ac:dyDescent="0.3">
      <c r="A26" s="1308"/>
      <c r="B26" s="1253"/>
      <c r="C26" s="285"/>
      <c r="D26" s="286"/>
      <c r="E26" s="445">
        <f>F26+G26+H26</f>
        <v>0</v>
      </c>
      <c r="F26" s="286"/>
      <c r="G26" s="286"/>
      <c r="H26" s="286"/>
      <c r="I26" s="287">
        <f>E26*D26*12</f>
        <v>0</v>
      </c>
    </row>
    <row r="27" spans="1:12" ht="18.75" hidden="1" x14ac:dyDescent="0.3">
      <c r="A27" s="1308"/>
      <c r="B27" s="1253"/>
      <c r="C27" s="285"/>
      <c r="D27" s="286"/>
      <c r="E27" s="445">
        <f>F27+G27+H27</f>
        <v>0</v>
      </c>
      <c r="F27" s="286"/>
      <c r="G27" s="286"/>
      <c r="H27" s="286"/>
      <c r="I27" s="287">
        <f>E27*D27*12</f>
        <v>0</v>
      </c>
    </row>
    <row r="28" spans="1:12" ht="18.75" hidden="1" x14ac:dyDescent="0.3">
      <c r="A28" s="1308"/>
      <c r="B28" s="1253"/>
      <c r="C28" s="285"/>
      <c r="D28" s="286"/>
      <c r="E28" s="445">
        <f>F28+G28+H28</f>
        <v>0</v>
      </c>
      <c r="F28" s="286"/>
      <c r="G28" s="286"/>
      <c r="H28" s="286"/>
      <c r="I28" s="287">
        <f>E28*D28*12</f>
        <v>0</v>
      </c>
    </row>
    <row r="29" spans="1:12" ht="18.75" hidden="1" x14ac:dyDescent="0.3">
      <c r="A29" s="1308"/>
      <c r="B29" s="1253"/>
      <c r="C29" s="288"/>
      <c r="D29" s="286"/>
      <c r="E29" s="445">
        <f>F29+G29+H29</f>
        <v>0</v>
      </c>
      <c r="F29" s="286"/>
      <c r="G29" s="286"/>
      <c r="H29" s="286"/>
      <c r="I29" s="287">
        <f>E29*D29*12</f>
        <v>0</v>
      </c>
    </row>
    <row r="30" spans="1:12" ht="18.75" hidden="1" x14ac:dyDescent="0.3">
      <c r="A30" s="1309"/>
      <c r="B30" s="1254"/>
      <c r="C30" s="1304"/>
      <c r="D30" s="1305"/>
      <c r="E30" s="1305"/>
      <c r="F30" s="1305"/>
      <c r="G30" s="1305"/>
      <c r="H30" s="1306"/>
      <c r="I30" s="287">
        <f>SUM(I25:I29)</f>
        <v>0</v>
      </c>
    </row>
    <row r="31" spans="1:12" ht="56.25" hidden="1" customHeight="1" x14ac:dyDescent="0.3">
      <c r="A31" s="1307">
        <v>3</v>
      </c>
      <c r="B31" s="1252"/>
      <c r="C31" s="288"/>
      <c r="D31" s="286"/>
      <c r="E31" s="445">
        <f>F31+G31+H31</f>
        <v>0</v>
      </c>
      <c r="F31" s="286"/>
      <c r="G31" s="286"/>
      <c r="H31" s="286"/>
      <c r="I31" s="287">
        <f>E31*D31*12</f>
        <v>0</v>
      </c>
    </row>
    <row r="32" spans="1:12" ht="18.75" hidden="1" x14ac:dyDescent="0.3">
      <c r="A32" s="1308"/>
      <c r="B32" s="1253"/>
      <c r="C32" s="288"/>
      <c r="D32" s="286"/>
      <c r="E32" s="445">
        <f>F32+G32+H32</f>
        <v>0</v>
      </c>
      <c r="F32" s="286"/>
      <c r="G32" s="286"/>
      <c r="H32" s="286"/>
      <c r="I32" s="287">
        <f>E32*D32*12</f>
        <v>0</v>
      </c>
    </row>
    <row r="33" spans="1:9" ht="18.75" hidden="1" x14ac:dyDescent="0.3">
      <c r="A33" s="1308"/>
      <c r="B33" s="1253"/>
      <c r="C33" s="288"/>
      <c r="D33" s="286"/>
      <c r="E33" s="445">
        <f>F33+G33+H33</f>
        <v>0</v>
      </c>
      <c r="F33" s="289"/>
      <c r="G33" s="286"/>
      <c r="H33" s="286"/>
      <c r="I33" s="287">
        <f>E33*D33*12</f>
        <v>0</v>
      </c>
    </row>
    <row r="34" spans="1:9" ht="18.75" hidden="1" x14ac:dyDescent="0.3">
      <c r="A34" s="1308"/>
      <c r="B34" s="1253"/>
      <c r="C34" s="285"/>
      <c r="D34" s="286"/>
      <c r="E34" s="445">
        <f>F34+G34+H34</f>
        <v>0</v>
      </c>
      <c r="F34" s="286"/>
      <c r="G34" s="286"/>
      <c r="H34" s="286"/>
      <c r="I34" s="287">
        <f>E34*D34*12</f>
        <v>0</v>
      </c>
    </row>
    <row r="35" spans="1:9" ht="18.75" hidden="1" x14ac:dyDescent="0.3">
      <c r="A35" s="1309"/>
      <c r="B35" s="1254"/>
      <c r="C35" s="1304"/>
      <c r="D35" s="1305"/>
      <c r="E35" s="1305"/>
      <c r="F35" s="1305"/>
      <c r="G35" s="1305"/>
      <c r="H35" s="1306"/>
      <c r="I35" s="287">
        <f>SUM(I31:I34)</f>
        <v>0</v>
      </c>
    </row>
    <row r="36" spans="1:9" ht="56.25" hidden="1" customHeight="1" x14ac:dyDescent="0.3">
      <c r="A36" s="1307">
        <v>4</v>
      </c>
      <c r="B36" s="1252"/>
      <c r="C36" s="285"/>
      <c r="D36" s="286"/>
      <c r="E36" s="445">
        <f>F36+G36+H36</f>
        <v>0</v>
      </c>
      <c r="F36" s="286"/>
      <c r="G36" s="286"/>
      <c r="H36" s="286"/>
      <c r="I36" s="287">
        <f>E36*D36*12</f>
        <v>0</v>
      </c>
    </row>
    <row r="37" spans="1:9" ht="18.75" hidden="1" x14ac:dyDescent="0.3">
      <c r="A37" s="1309"/>
      <c r="B37" s="1254"/>
      <c r="C37" s="1304"/>
      <c r="D37" s="1305"/>
      <c r="E37" s="1305"/>
      <c r="F37" s="1305"/>
      <c r="G37" s="1305"/>
      <c r="H37" s="1306"/>
      <c r="I37" s="287">
        <f>SUM(I36)</f>
        <v>0</v>
      </c>
    </row>
    <row r="38" spans="1:9" ht="18.75" hidden="1" x14ac:dyDescent="0.3">
      <c r="A38" s="283"/>
      <c r="B38" s="284"/>
      <c r="C38" s="285"/>
      <c r="D38" s="286"/>
      <c r="E38" s="445"/>
      <c r="F38" s="286"/>
      <c r="G38" s="286"/>
      <c r="H38" s="286"/>
      <c r="I38" s="287"/>
    </row>
    <row r="39" spans="1:9" ht="18.75" hidden="1" x14ac:dyDescent="0.3">
      <c r="A39" s="283"/>
      <c r="B39" s="284"/>
      <c r="C39" s="285"/>
      <c r="D39" s="286"/>
      <c r="E39" s="445"/>
      <c r="F39" s="286"/>
      <c r="G39" s="286"/>
      <c r="H39" s="286"/>
      <c r="I39" s="287"/>
    </row>
    <row r="40" spans="1:9" ht="18.75" hidden="1" x14ac:dyDescent="0.3">
      <c r="A40" s="283"/>
      <c r="B40" s="284"/>
      <c r="C40" s="288"/>
      <c r="D40" s="286"/>
      <c r="E40" s="445"/>
      <c r="F40" s="286"/>
      <c r="G40" s="286"/>
      <c r="H40" s="286"/>
      <c r="I40" s="287"/>
    </row>
    <row r="41" spans="1:9" ht="18.75" hidden="1" x14ac:dyDescent="0.3">
      <c r="A41" s="283"/>
      <c r="B41" s="284"/>
      <c r="C41" s="288"/>
      <c r="D41" s="286"/>
      <c r="E41" s="445"/>
      <c r="F41" s="286"/>
      <c r="G41" s="286"/>
      <c r="H41" s="286"/>
      <c r="I41" s="287"/>
    </row>
    <row r="42" spans="1:9" ht="18.75" hidden="1" x14ac:dyDescent="0.3">
      <c r="A42" s="283"/>
      <c r="B42" s="284"/>
      <c r="C42" s="288"/>
      <c r="D42" s="286"/>
      <c r="E42" s="445"/>
      <c r="F42" s="286"/>
      <c r="G42" s="286"/>
      <c r="H42" s="286"/>
      <c r="I42" s="287"/>
    </row>
    <row r="43" spans="1:9" ht="18.75" hidden="1" x14ac:dyDescent="0.3">
      <c r="A43" s="283"/>
      <c r="B43" s="284"/>
      <c r="C43" s="288"/>
      <c r="D43" s="286"/>
      <c r="E43" s="445"/>
      <c r="F43" s="289"/>
      <c r="G43" s="286"/>
      <c r="H43" s="286"/>
      <c r="I43" s="287"/>
    </row>
    <row r="44" spans="1:9" s="569" customFormat="1" ht="18.75" x14ac:dyDescent="0.3">
      <c r="A44" s="1251" t="s">
        <v>295</v>
      </c>
      <c r="B44" s="1251"/>
      <c r="C44" s="1251"/>
      <c r="D44" s="446">
        <f>D36+D34+D33+D32+D31+D29+D28+D27+D26+D25+D23</f>
        <v>0</v>
      </c>
      <c r="E44" s="446">
        <f>SUM(E23:E43)</f>
        <v>0</v>
      </c>
      <c r="F44" s="446" t="s">
        <v>296</v>
      </c>
      <c r="G44" s="446">
        <f>SUM(G23:G43)</f>
        <v>0</v>
      </c>
      <c r="H44" s="446">
        <f>SUM(H23:H43)</f>
        <v>0</v>
      </c>
      <c r="I44" s="446">
        <f>I22+I19</f>
        <v>549912.04999999993</v>
      </c>
    </row>
    <row r="45" spans="1:9" x14ac:dyDescent="0.25">
      <c r="I45" s="290"/>
    </row>
    <row r="46" spans="1:9" s="704" customFormat="1" ht="23.25" customHeight="1" x14ac:dyDescent="0.25">
      <c r="A46" s="1083" t="s">
        <v>762</v>
      </c>
      <c r="E46" s="702"/>
      <c r="F46" s="702"/>
      <c r="H46" s="1205" t="s">
        <v>1131</v>
      </c>
      <c r="I46" s="1205"/>
    </row>
    <row r="47" spans="1:9" s="703" customFormat="1" ht="12" x14ac:dyDescent="0.25">
      <c r="E47" s="1213" t="s">
        <v>131</v>
      </c>
      <c r="F47" s="1213"/>
      <c r="H47" s="1213" t="s">
        <v>132</v>
      </c>
      <c r="I47" s="1213"/>
    </row>
    <row r="48" spans="1:9" s="704" customFormat="1" ht="18.75" x14ac:dyDescent="0.25"/>
    <row r="49" spans="1:9" s="704" customFormat="1" ht="23.25" customHeight="1" x14ac:dyDescent="0.25">
      <c r="A49" s="701" t="s">
        <v>133</v>
      </c>
      <c r="E49" s="702"/>
      <c r="F49" s="702"/>
      <c r="H49" s="1205" t="s">
        <v>1104</v>
      </c>
      <c r="I49" s="1205"/>
    </row>
    <row r="50" spans="1:9" s="703" customFormat="1" ht="12" x14ac:dyDescent="0.25">
      <c r="E50" s="1213" t="s">
        <v>131</v>
      </c>
      <c r="F50" s="1213"/>
      <c r="H50" s="1213" t="s">
        <v>132</v>
      </c>
      <c r="I50" s="1213"/>
    </row>
  </sheetData>
  <protectedRanges>
    <protectedRange sqref="C37:C43 C24 C26:C33 C35" name="Диапазон2_1_1_1"/>
    <protectedRange sqref="C20:C22" name="Диапазон2_1_1_1_1"/>
  </protectedRanges>
  <mergeCells count="32">
    <mergeCell ref="B18:B19"/>
    <mergeCell ref="B20:B22"/>
    <mergeCell ref="E50:F50"/>
    <mergeCell ref="H50:I50"/>
    <mergeCell ref="A31:A35"/>
    <mergeCell ref="B31:B35"/>
    <mergeCell ref="C35:H35"/>
    <mergeCell ref="A36:A37"/>
    <mergeCell ref="B36:B37"/>
    <mergeCell ref="C37:H37"/>
    <mergeCell ref="A44:C44"/>
    <mergeCell ref="H46:I46"/>
    <mergeCell ref="E47:F47"/>
    <mergeCell ref="H47:I47"/>
    <mergeCell ref="H49:I49"/>
    <mergeCell ref="A23:A24"/>
    <mergeCell ref="B23:B24"/>
    <mergeCell ref="C24:H24"/>
    <mergeCell ref="A25:A30"/>
    <mergeCell ref="B25:B30"/>
    <mergeCell ref="C30:H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view="pageBreakPreview" topLeftCell="A16" zoomScale="85" zoomScaleNormal="75" zoomScaleSheetLayoutView="85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668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705" t="s">
        <v>290</v>
      </c>
      <c r="G16" s="705" t="s">
        <v>291</v>
      </c>
      <c r="H16" s="705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x14ac:dyDescent="0.25">
      <c r="A18" s="885">
        <v>1</v>
      </c>
      <c r="B18" s="1310" t="s">
        <v>1126</v>
      </c>
      <c r="C18" s="886" t="s">
        <v>1127</v>
      </c>
      <c r="D18" s="886">
        <v>0.5</v>
      </c>
      <c r="E18" s="886">
        <f>F18+G18+H18</f>
        <v>12130</v>
      </c>
      <c r="F18" s="886">
        <v>8925</v>
      </c>
      <c r="G18" s="886">
        <f>12130-F18</f>
        <v>3205</v>
      </c>
      <c r="H18" s="886"/>
      <c r="I18" s="881">
        <f>E18*D18*12</f>
        <v>72780</v>
      </c>
      <c r="L18" s="52"/>
    </row>
    <row r="19" spans="1:12" x14ac:dyDescent="0.25">
      <c r="A19" s="885">
        <v>2</v>
      </c>
      <c r="B19" s="1311"/>
      <c r="C19" s="887"/>
      <c r="D19" s="887"/>
      <c r="E19" s="887"/>
      <c r="F19" s="887"/>
      <c r="G19" s="887"/>
      <c r="H19" s="888"/>
      <c r="I19" s="884">
        <f>I18</f>
        <v>72780</v>
      </c>
      <c r="L19" s="52"/>
    </row>
    <row r="20" spans="1:12" ht="31.5" x14ac:dyDescent="0.25">
      <c r="A20" s="885">
        <v>3</v>
      </c>
      <c r="B20" s="1310" t="s">
        <v>538</v>
      </c>
      <c r="C20" s="889" t="s">
        <v>1128</v>
      </c>
      <c r="D20" s="890">
        <v>1</v>
      </c>
      <c r="E20" s="891">
        <f>F20+G20+H20</f>
        <v>32300</v>
      </c>
      <c r="F20" s="890">
        <v>9295</v>
      </c>
      <c r="G20" s="890"/>
      <c r="H20" s="890">
        <f>32300-F20</f>
        <v>23005</v>
      </c>
      <c r="I20" s="881">
        <f>E20*D20*12</f>
        <v>387600</v>
      </c>
      <c r="L20" s="52"/>
    </row>
    <row r="21" spans="1:12" ht="31.5" x14ac:dyDescent="0.25">
      <c r="A21" s="885">
        <v>4</v>
      </c>
      <c r="B21" s="1312"/>
      <c r="C21" s="889" t="s">
        <v>1128</v>
      </c>
      <c r="D21" s="890">
        <v>1</v>
      </c>
      <c r="E21" s="891">
        <f>F21+G21+H21</f>
        <v>17801.349999999999</v>
      </c>
      <c r="F21" s="890">
        <v>9295</v>
      </c>
      <c r="G21" s="890">
        <f>12130-F21</f>
        <v>2835</v>
      </c>
      <c r="H21" s="890">
        <v>5671.35</v>
      </c>
      <c r="I21" s="881">
        <f>E21*D21*12</f>
        <v>213616.19999999998</v>
      </c>
      <c r="L21" s="52"/>
    </row>
    <row r="22" spans="1:12" x14ac:dyDescent="0.25">
      <c r="A22" s="885">
        <v>5</v>
      </c>
      <c r="B22" s="1311"/>
      <c r="C22" s="892"/>
      <c r="D22" s="892"/>
      <c r="E22" s="892"/>
      <c r="F22" s="892"/>
      <c r="G22" s="892"/>
      <c r="H22" s="893"/>
      <c r="I22" s="884">
        <f>I20+I21-124084.15</f>
        <v>477132.04999999993</v>
      </c>
      <c r="L22" s="52"/>
    </row>
    <row r="23" spans="1:12" ht="18.75" hidden="1" x14ac:dyDescent="0.3">
      <c r="A23" s="1307">
        <v>1</v>
      </c>
      <c r="B23" s="1252"/>
      <c r="C23" s="285"/>
      <c r="D23" s="286"/>
      <c r="E23" s="445">
        <f>F23+G23+H23</f>
        <v>0</v>
      </c>
      <c r="F23" s="286"/>
      <c r="G23" s="286"/>
      <c r="H23" s="286"/>
      <c r="I23" s="287">
        <f>E23*D23*12</f>
        <v>0</v>
      </c>
      <c r="L23" s="52"/>
    </row>
    <row r="24" spans="1:12" ht="18.75" hidden="1" x14ac:dyDescent="0.3">
      <c r="A24" s="1309"/>
      <c r="B24" s="1254"/>
      <c r="C24" s="1304"/>
      <c r="D24" s="1305"/>
      <c r="E24" s="1305"/>
      <c r="F24" s="1305"/>
      <c r="G24" s="1305"/>
      <c r="H24" s="1306"/>
      <c r="I24" s="287">
        <f>SUM(I23)</f>
        <v>0</v>
      </c>
      <c r="L24" s="52"/>
    </row>
    <row r="25" spans="1:12" ht="18.75" hidden="1" x14ac:dyDescent="0.3">
      <c r="A25" s="1307">
        <v>2</v>
      </c>
      <c r="B25" s="1252"/>
      <c r="C25" s="285"/>
      <c r="D25" s="286"/>
      <c r="E25" s="445">
        <f>F25+G25+H25</f>
        <v>0</v>
      </c>
      <c r="F25" s="286"/>
      <c r="G25" s="286"/>
      <c r="H25" s="286"/>
      <c r="I25" s="287">
        <f>E25*D25*12</f>
        <v>0</v>
      </c>
      <c r="L25" s="52"/>
    </row>
    <row r="26" spans="1:12" ht="18.75" hidden="1" x14ac:dyDescent="0.3">
      <c r="A26" s="1308"/>
      <c r="B26" s="1253"/>
      <c r="C26" s="285"/>
      <c r="D26" s="286"/>
      <c r="E26" s="445">
        <f>F26+G26+H26</f>
        <v>0</v>
      </c>
      <c r="F26" s="286"/>
      <c r="G26" s="286"/>
      <c r="H26" s="286"/>
      <c r="I26" s="287">
        <f>E26*D26*12</f>
        <v>0</v>
      </c>
      <c r="L26" s="52"/>
    </row>
    <row r="27" spans="1:12" ht="18.75" hidden="1" x14ac:dyDescent="0.3">
      <c r="A27" s="1308"/>
      <c r="B27" s="1253"/>
      <c r="C27" s="285"/>
      <c r="D27" s="286"/>
      <c r="E27" s="445">
        <f>F27+G27+H27</f>
        <v>0</v>
      </c>
      <c r="F27" s="286"/>
      <c r="G27" s="286"/>
      <c r="H27" s="286"/>
      <c r="I27" s="287">
        <f>E27*D27*12</f>
        <v>0</v>
      </c>
      <c r="L27" s="52"/>
    </row>
    <row r="28" spans="1:12" ht="18.75" hidden="1" x14ac:dyDescent="0.3">
      <c r="A28" s="1308"/>
      <c r="B28" s="1253"/>
      <c r="C28" s="285"/>
      <c r="D28" s="286"/>
      <c r="E28" s="445">
        <f>F28+G28+H28</f>
        <v>0</v>
      </c>
      <c r="F28" s="286"/>
      <c r="G28" s="286"/>
      <c r="H28" s="286"/>
      <c r="I28" s="287">
        <f>E28*D28*12</f>
        <v>0</v>
      </c>
      <c r="L28" s="52"/>
    </row>
    <row r="29" spans="1:12" ht="18.75" hidden="1" x14ac:dyDescent="0.3">
      <c r="A29" s="1308"/>
      <c r="B29" s="1253"/>
      <c r="C29" s="288"/>
      <c r="D29" s="286"/>
      <c r="E29" s="445">
        <f>F29+G29+H29</f>
        <v>0</v>
      </c>
      <c r="F29" s="286"/>
      <c r="G29" s="286"/>
      <c r="H29" s="286"/>
      <c r="I29" s="287">
        <f>E29*D29*12</f>
        <v>0</v>
      </c>
      <c r="L29" s="52"/>
    </row>
    <row r="30" spans="1:12" ht="18.75" hidden="1" x14ac:dyDescent="0.3">
      <c r="A30" s="1309"/>
      <c r="B30" s="1254"/>
      <c r="C30" s="1304"/>
      <c r="D30" s="1305"/>
      <c r="E30" s="1305"/>
      <c r="F30" s="1305"/>
      <c r="G30" s="1305"/>
      <c r="H30" s="1306"/>
      <c r="I30" s="287">
        <f>SUM(I25:I29)</f>
        <v>0</v>
      </c>
      <c r="L30" s="52"/>
    </row>
    <row r="31" spans="1:12" ht="18.75" hidden="1" x14ac:dyDescent="0.3">
      <c r="A31" s="1307">
        <v>3</v>
      </c>
      <c r="B31" s="1252"/>
      <c r="C31" s="288"/>
      <c r="D31" s="286"/>
      <c r="E31" s="445">
        <f>F31+G31+H31</f>
        <v>0</v>
      </c>
      <c r="F31" s="286"/>
      <c r="G31" s="286"/>
      <c r="H31" s="286"/>
      <c r="I31" s="287">
        <f>E31*D31*12</f>
        <v>0</v>
      </c>
      <c r="L31" s="52"/>
    </row>
    <row r="32" spans="1:12" ht="18.75" hidden="1" customHeight="1" x14ac:dyDescent="0.3">
      <c r="A32" s="1308"/>
      <c r="B32" s="1253"/>
      <c r="C32" s="288"/>
      <c r="D32" s="286"/>
      <c r="E32" s="445">
        <f>F32+G32+H32</f>
        <v>0</v>
      </c>
      <c r="F32" s="286"/>
      <c r="G32" s="286"/>
      <c r="H32" s="286"/>
      <c r="I32" s="287">
        <f>E32*D32*12</f>
        <v>0</v>
      </c>
    </row>
    <row r="33" spans="1:11" ht="18.75" hidden="1" x14ac:dyDescent="0.3">
      <c r="A33" s="1308"/>
      <c r="B33" s="1253"/>
      <c r="C33" s="288"/>
      <c r="D33" s="286"/>
      <c r="E33" s="445">
        <f>F33+G33+H33</f>
        <v>0</v>
      </c>
      <c r="F33" s="289"/>
      <c r="G33" s="286"/>
      <c r="H33" s="286"/>
      <c r="I33" s="287">
        <f>E33*D33*12</f>
        <v>0</v>
      </c>
    </row>
    <row r="34" spans="1:11" s="704" customFormat="1" ht="23.25" hidden="1" customHeight="1" x14ac:dyDescent="0.3">
      <c r="A34" s="1308"/>
      <c r="B34" s="1253"/>
      <c r="C34" s="285"/>
      <c r="D34" s="286"/>
      <c r="E34" s="445">
        <f>F34+G34+H34</f>
        <v>0</v>
      </c>
      <c r="F34" s="286"/>
      <c r="G34" s="286"/>
      <c r="H34" s="286"/>
      <c r="I34" s="287">
        <f>E34*D34*12</f>
        <v>0</v>
      </c>
    </row>
    <row r="35" spans="1:11" s="703" customFormat="1" ht="18.75" hidden="1" x14ac:dyDescent="0.3">
      <c r="A35" s="1309"/>
      <c r="B35" s="1254"/>
      <c r="C35" s="1304"/>
      <c r="D35" s="1305"/>
      <c r="E35" s="1305"/>
      <c r="F35" s="1305"/>
      <c r="G35" s="1305"/>
      <c r="H35" s="1306"/>
      <c r="I35" s="287">
        <f>SUM(I31:I34)</f>
        <v>0</v>
      </c>
    </row>
    <row r="36" spans="1:11" s="704" customFormat="1" ht="18.75" hidden="1" x14ac:dyDescent="0.3">
      <c r="A36" s="1307">
        <v>4</v>
      </c>
      <c r="B36" s="1252"/>
      <c r="C36" s="285"/>
      <c r="D36" s="286"/>
      <c r="E36" s="445">
        <f>F36+G36+H36</f>
        <v>0</v>
      </c>
      <c r="F36" s="286"/>
      <c r="G36" s="286"/>
      <c r="H36" s="286"/>
      <c r="I36" s="287">
        <f>E36*D36*12</f>
        <v>0</v>
      </c>
    </row>
    <row r="37" spans="1:11" s="704" customFormat="1" ht="23.25" hidden="1" customHeight="1" x14ac:dyDescent="0.3">
      <c r="A37" s="1309"/>
      <c r="B37" s="1254"/>
      <c r="C37" s="1304"/>
      <c r="D37" s="1305"/>
      <c r="E37" s="1305"/>
      <c r="F37" s="1305"/>
      <c r="G37" s="1305"/>
      <c r="H37" s="1306"/>
      <c r="I37" s="287">
        <f>SUM(I36)</f>
        <v>0</v>
      </c>
    </row>
    <row r="38" spans="1:11" s="703" customFormat="1" ht="18.75" hidden="1" x14ac:dyDescent="0.3">
      <c r="A38" s="283"/>
      <c r="B38" s="284"/>
      <c r="C38" s="285"/>
      <c r="D38" s="286"/>
      <c r="E38" s="445"/>
      <c r="F38" s="286"/>
      <c r="G38" s="286"/>
      <c r="H38" s="286"/>
      <c r="I38" s="287"/>
    </row>
    <row r="39" spans="1:11" ht="18.75" hidden="1" x14ac:dyDescent="0.3">
      <c r="A39" s="283"/>
      <c r="B39" s="284"/>
      <c r="C39" s="285"/>
      <c r="D39" s="286"/>
      <c r="E39" s="445"/>
      <c r="F39" s="286"/>
      <c r="G39" s="286"/>
      <c r="H39" s="286"/>
      <c r="I39" s="287"/>
    </row>
    <row r="40" spans="1:11" ht="18.75" hidden="1" x14ac:dyDescent="0.3">
      <c r="A40" s="283"/>
      <c r="B40" s="284"/>
      <c r="C40" s="288"/>
      <c r="D40" s="286"/>
      <c r="E40" s="445"/>
      <c r="F40" s="286"/>
      <c r="G40" s="286"/>
      <c r="H40" s="286"/>
      <c r="I40" s="287"/>
    </row>
    <row r="41" spans="1:11" ht="18.75" hidden="1" x14ac:dyDescent="0.3">
      <c r="A41" s="283"/>
      <c r="B41" s="284"/>
      <c r="C41" s="288"/>
      <c r="D41" s="286"/>
      <c r="E41" s="445"/>
      <c r="F41" s="286"/>
      <c r="G41" s="286"/>
      <c r="H41" s="286"/>
      <c r="I41" s="287"/>
    </row>
    <row r="42" spans="1:11" ht="18.75" hidden="1" x14ac:dyDescent="0.3">
      <c r="A42" s="283"/>
      <c r="B42" s="284"/>
      <c r="C42" s="288"/>
      <c r="D42" s="286"/>
      <c r="E42" s="445"/>
      <c r="F42" s="286"/>
      <c r="G42" s="286"/>
      <c r="H42" s="286"/>
      <c r="I42" s="287"/>
    </row>
    <row r="43" spans="1:11" ht="18.75" hidden="1" x14ac:dyDescent="0.3">
      <c r="A43" s="283"/>
      <c r="B43" s="284"/>
      <c r="C43" s="288"/>
      <c r="D43" s="286"/>
      <c r="E43" s="445"/>
      <c r="F43" s="289"/>
      <c r="G43" s="286"/>
      <c r="H43" s="286"/>
      <c r="I43" s="287"/>
    </row>
    <row r="44" spans="1:11" s="569" customFormat="1" ht="18.75" x14ac:dyDescent="0.3">
      <c r="A44" s="1251" t="s">
        <v>295</v>
      </c>
      <c r="B44" s="1251"/>
      <c r="C44" s="1251"/>
      <c r="D44" s="446">
        <f>D36+D34+D33+D32+D31+D29+D28+D27+D26+D25+D23</f>
        <v>0</v>
      </c>
      <c r="E44" s="446">
        <f>SUM(E23:E43)</f>
        <v>0</v>
      </c>
      <c r="F44" s="446" t="s">
        <v>296</v>
      </c>
      <c r="G44" s="446">
        <f>SUM(G23:G43)</f>
        <v>0</v>
      </c>
      <c r="H44" s="446">
        <f>SUM(H23:H43)</f>
        <v>0</v>
      </c>
      <c r="I44" s="446">
        <f>I22+I19</f>
        <v>549912.04999999993</v>
      </c>
      <c r="J44" s="570"/>
      <c r="K44" s="570"/>
    </row>
    <row r="45" spans="1:11" x14ac:dyDescent="0.25">
      <c r="I45" s="290"/>
    </row>
    <row r="46" spans="1:11" ht="18.75" x14ac:dyDescent="0.25">
      <c r="A46" s="701" t="s">
        <v>762</v>
      </c>
      <c r="B46" s="704"/>
      <c r="C46" s="704"/>
      <c r="D46" s="704"/>
      <c r="E46" s="702"/>
      <c r="F46" s="702"/>
      <c r="G46" s="704"/>
      <c r="H46" s="1205" t="s">
        <v>1101</v>
      </c>
      <c r="I46" s="1205"/>
    </row>
    <row r="47" spans="1:11" x14ac:dyDescent="0.25">
      <c r="A47" s="703"/>
      <c r="B47" s="703"/>
      <c r="C47" s="703"/>
      <c r="D47" s="703"/>
      <c r="E47" s="1213" t="s">
        <v>131</v>
      </c>
      <c r="F47" s="1213"/>
      <c r="G47" s="703"/>
      <c r="H47" s="1213" t="s">
        <v>132</v>
      </c>
      <c r="I47" s="1213"/>
    </row>
    <row r="48" spans="1:11" ht="18" customHeight="1" x14ac:dyDescent="0.25">
      <c r="A48" s="704"/>
      <c r="B48" s="704"/>
      <c r="C48" s="704"/>
      <c r="D48" s="704"/>
      <c r="E48" s="704"/>
      <c r="F48" s="704"/>
      <c r="G48" s="704"/>
      <c r="H48" s="704"/>
      <c r="I48" s="704"/>
    </row>
    <row r="49" spans="1:9" ht="18" customHeight="1" x14ac:dyDescent="0.25">
      <c r="A49" s="701" t="s">
        <v>133</v>
      </c>
      <c r="B49" s="704"/>
      <c r="C49" s="704"/>
      <c r="D49" s="704"/>
      <c r="E49" s="702"/>
      <c r="F49" s="702"/>
      <c r="G49" s="704"/>
      <c r="H49" s="1205" t="s">
        <v>1104</v>
      </c>
      <c r="I49" s="1205"/>
    </row>
    <row r="50" spans="1:9" ht="18" customHeight="1" x14ac:dyDescent="0.25">
      <c r="A50" s="703"/>
      <c r="B50" s="703"/>
      <c r="C50" s="703"/>
      <c r="D50" s="703"/>
      <c r="E50" s="1213" t="s">
        <v>131</v>
      </c>
      <c r="F50" s="1213"/>
      <c r="G50" s="703"/>
      <c r="H50" s="1213" t="s">
        <v>132</v>
      </c>
      <c r="I50" s="1213"/>
    </row>
  </sheetData>
  <protectedRanges>
    <protectedRange sqref="C37:C43 C24 C26:C33 C35" name="Диапазон2_1_1_1_1"/>
    <protectedRange sqref="C20:C22" name="Диапазон2_1_1_1_1_1"/>
  </protectedRanges>
  <mergeCells count="32">
    <mergeCell ref="B18:B19"/>
    <mergeCell ref="B20:B22"/>
    <mergeCell ref="E50:F50"/>
    <mergeCell ref="H50:I50"/>
    <mergeCell ref="A31:A35"/>
    <mergeCell ref="B31:B35"/>
    <mergeCell ref="C35:H35"/>
    <mergeCell ref="A36:A37"/>
    <mergeCell ref="B36:B37"/>
    <mergeCell ref="C37:H37"/>
    <mergeCell ref="A44:C44"/>
    <mergeCell ref="H46:I46"/>
    <mergeCell ref="E47:F47"/>
    <mergeCell ref="H47:I47"/>
    <mergeCell ref="H49:I49"/>
    <mergeCell ref="A23:A24"/>
    <mergeCell ref="B23:B24"/>
    <mergeCell ref="C24:H24"/>
    <mergeCell ref="A25:A30"/>
    <mergeCell ref="B25:B30"/>
    <mergeCell ref="C30:H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19"/>
  <sheetViews>
    <sheetView view="pageBreakPreview" zoomScaleSheetLayoutView="100" workbookViewId="0">
      <selection activeCell="A22" sqref="A22"/>
    </sheetView>
  </sheetViews>
  <sheetFormatPr defaultColWidth="9.140625" defaultRowHeight="15" x14ac:dyDescent="0.25"/>
  <cols>
    <col min="1" max="1" width="91" style="29" customWidth="1"/>
    <col min="2" max="4" width="26.42578125" style="29" customWidth="1"/>
    <col min="5" max="6" width="20.140625" style="29" customWidth="1"/>
    <col min="7" max="16384" width="9.140625" style="29"/>
  </cols>
  <sheetData>
    <row r="2" spans="1:45" x14ac:dyDescent="0.25">
      <c r="D2" s="29" t="s">
        <v>415</v>
      </c>
    </row>
    <row r="4" spans="1:45" ht="18.75" x14ac:dyDescent="0.3">
      <c r="A4" s="244" t="s">
        <v>416</v>
      </c>
    </row>
    <row r="5" spans="1:45" x14ac:dyDescent="0.25">
      <c r="B5" s="1225"/>
      <c r="C5" s="1225"/>
      <c r="D5" s="1225"/>
    </row>
    <row r="6" spans="1:45" ht="18.75" x14ac:dyDescent="0.3">
      <c r="A6" s="1218" t="s">
        <v>0</v>
      </c>
      <c r="B6" s="1221" t="s">
        <v>135</v>
      </c>
      <c r="C6" s="1221"/>
      <c r="D6" s="1221"/>
      <c r="E6" s="244"/>
      <c r="F6" s="244"/>
    </row>
    <row r="7" spans="1:45" ht="56.25" x14ac:dyDescent="0.3">
      <c r="A7" s="1219"/>
      <c r="B7" s="423" t="s">
        <v>559</v>
      </c>
      <c r="C7" s="423" t="s">
        <v>560</v>
      </c>
      <c r="D7" s="423" t="s">
        <v>561</v>
      </c>
      <c r="E7" s="244"/>
      <c r="F7" s="244"/>
    </row>
    <row r="8" spans="1:45" ht="18.75" x14ac:dyDescent="0.3">
      <c r="A8" s="233">
        <v>1</v>
      </c>
      <c r="B8" s="43">
        <v>2</v>
      </c>
      <c r="C8" s="43">
        <v>3</v>
      </c>
      <c r="D8" s="43">
        <v>4</v>
      </c>
      <c r="E8" s="244"/>
      <c r="F8" s="244"/>
    </row>
    <row r="9" spans="1:45" ht="18.75" x14ac:dyDescent="0.3">
      <c r="A9" s="258" t="s">
        <v>256</v>
      </c>
      <c r="B9" s="238">
        <f>SUM(B10:B11)</f>
        <v>863466</v>
      </c>
      <c r="C9" s="238">
        <f>SUM(C10:C11)</f>
        <v>800000</v>
      </c>
      <c r="D9" s="238">
        <f>SUM(D10:D11)</f>
        <v>800000</v>
      </c>
      <c r="E9" s="244"/>
      <c r="F9" s="244"/>
    </row>
    <row r="10" spans="1:45" ht="37.5" x14ac:dyDescent="0.3">
      <c r="A10" s="259" t="s">
        <v>257</v>
      </c>
      <c r="B10" s="238">
        <f>'Раздел 1'!P54+'Раздел 1'!P55</f>
        <v>0</v>
      </c>
      <c r="C10" s="238">
        <f>'Раздел 1'!Q54+'Раздел 1'!Q55</f>
        <v>0</v>
      </c>
      <c r="D10" s="238">
        <f>'Раздел 1'!R54+'Раздел 1'!R55</f>
        <v>0</v>
      </c>
      <c r="E10" s="244"/>
      <c r="F10" s="244"/>
    </row>
    <row r="11" spans="1:45" ht="18.75" x14ac:dyDescent="0.3">
      <c r="A11" s="258" t="s">
        <v>258</v>
      </c>
      <c r="B11" s="665">
        <f>800000+23466+10000+30000</f>
        <v>863466</v>
      </c>
      <c r="C11" s="238">
        <v>800000</v>
      </c>
      <c r="D11" s="238">
        <v>800000</v>
      </c>
      <c r="E11" s="653">
        <f>B11-'225  (2021)ВНЕБ, 150Д'!F77-'226 (2021)ВНЕБ, 150Д'!F81-'228 (2021)ВНЕБ, 150Д'!D18-'310 (2021)ВНЕБ, 150Д'!E23-'344 (2021)ВНЕБ, 150Д'!D17-'345 (2021)ВНЕБ, 150Д'!D17-'346 (2021)ВНЕБ, 150Д'!D25</f>
        <v>40000</v>
      </c>
      <c r="F11" s="244"/>
    </row>
    <row r="12" spans="1:45" ht="18.75" x14ac:dyDescent="0.3">
      <c r="A12" s="247" t="s">
        <v>247</v>
      </c>
      <c r="B12" s="237">
        <f>B9</f>
        <v>863466</v>
      </c>
      <c r="C12" s="237">
        <f>C9</f>
        <v>800000</v>
      </c>
      <c r="D12" s="237">
        <f>D9</f>
        <v>800000</v>
      </c>
      <c r="E12" s="376"/>
      <c r="F12" s="244"/>
    </row>
    <row r="13" spans="1:45" ht="18.75" x14ac:dyDescent="0.3">
      <c r="A13" s="244"/>
      <c r="B13" s="244"/>
      <c r="C13" s="244"/>
      <c r="D13" s="244"/>
      <c r="E13" s="244"/>
      <c r="F13" s="244"/>
    </row>
    <row r="15" spans="1:45" s="251" customFormat="1" ht="18" customHeight="1" x14ac:dyDescent="0.3">
      <c r="A15" s="248" t="s">
        <v>763</v>
      </c>
      <c r="B15" s="260"/>
      <c r="C15" s="261"/>
      <c r="D15" s="260" t="s">
        <v>1131</v>
      </c>
      <c r="F15" s="249"/>
      <c r="G15" s="249"/>
      <c r="H15" s="250"/>
      <c r="I15" s="250"/>
      <c r="K15" s="249"/>
      <c r="L15" s="249"/>
      <c r="M15" s="249"/>
      <c r="N15" s="249"/>
      <c r="O15" s="249"/>
      <c r="P15" s="249"/>
      <c r="Q15" s="249"/>
      <c r="R15" s="249"/>
      <c r="S15" s="252"/>
      <c r="T15" s="252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</row>
    <row r="16" spans="1:45" s="50" customFormat="1" ht="18" customHeight="1" x14ac:dyDescent="0.25">
      <c r="A16" s="253" t="s">
        <v>260</v>
      </c>
      <c r="B16" s="262" t="s">
        <v>131</v>
      </c>
      <c r="C16" s="263"/>
      <c r="D16" s="262" t="s">
        <v>132</v>
      </c>
      <c r="F16" s="254"/>
      <c r="G16" s="254"/>
      <c r="H16" s="254"/>
      <c r="I16" s="254"/>
      <c r="K16" s="254"/>
      <c r="L16" s="254"/>
      <c r="M16" s="254"/>
      <c r="N16" s="254"/>
      <c r="O16" s="254"/>
      <c r="P16" s="254"/>
      <c r="Q16" s="254"/>
      <c r="R16" s="254"/>
      <c r="S16" s="255"/>
      <c r="T16" s="255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</row>
    <row r="17" spans="1:45" s="50" customFormat="1" ht="18" customHeight="1" x14ac:dyDescent="0.25">
      <c r="A17" s="256"/>
      <c r="B17" s="263"/>
      <c r="C17" s="263"/>
      <c r="D17" s="263"/>
      <c r="F17" s="255"/>
      <c r="G17" s="255"/>
      <c r="H17" s="254"/>
      <c r="I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</row>
    <row r="18" spans="1:45" s="251" customFormat="1" ht="18" customHeight="1" x14ac:dyDescent="0.3">
      <c r="A18" s="248" t="s">
        <v>765</v>
      </c>
      <c r="B18" s="260"/>
      <c r="C18" s="261"/>
      <c r="D18" s="260" t="s">
        <v>1104</v>
      </c>
      <c r="F18" s="249"/>
      <c r="G18" s="249"/>
      <c r="H18" s="250"/>
      <c r="I18" s="250"/>
      <c r="K18" s="249"/>
      <c r="L18" s="249"/>
      <c r="M18" s="249"/>
      <c r="N18" s="249"/>
      <c r="O18" s="249"/>
      <c r="P18" s="249"/>
      <c r="Q18" s="249"/>
      <c r="R18" s="249"/>
      <c r="S18" s="252"/>
      <c r="T18" s="252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</row>
    <row r="19" spans="1:45" s="50" customFormat="1" ht="18" customHeight="1" x14ac:dyDescent="0.25">
      <c r="A19" s="256"/>
      <c r="B19" s="262" t="s">
        <v>131</v>
      </c>
      <c r="C19" s="263"/>
      <c r="D19" s="262" t="s">
        <v>132</v>
      </c>
      <c r="F19" s="254"/>
      <c r="G19" s="254"/>
      <c r="H19" s="254"/>
      <c r="I19" s="254"/>
      <c r="K19" s="254"/>
      <c r="L19" s="254"/>
      <c r="M19" s="254"/>
      <c r="N19" s="254"/>
      <c r="O19" s="254"/>
      <c r="P19" s="254"/>
      <c r="Q19" s="254"/>
      <c r="R19" s="254"/>
      <c r="S19" s="255"/>
      <c r="T19" s="255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12" zoomScaleNormal="75" zoomScaleSheetLayoutView="100" workbookViewId="0">
      <selection activeCell="R39" sqref="R39"/>
    </sheetView>
  </sheetViews>
  <sheetFormatPr defaultRowHeight="18" x14ac:dyDescent="0.25"/>
  <cols>
    <col min="1" max="1" width="5" style="275" customWidth="1"/>
    <col min="2" max="2" width="18" style="275" customWidth="1"/>
    <col min="3" max="3" width="33" style="275" customWidth="1"/>
    <col min="4" max="4" width="14" style="275" customWidth="1"/>
    <col min="5" max="8" width="15" style="275" customWidth="1"/>
    <col min="9" max="9" width="20.140625" style="275" customWidth="1"/>
    <col min="10" max="10" width="23.5703125" style="52" bestFit="1" customWidth="1"/>
    <col min="11" max="11" width="10.140625" style="52" bestFit="1" customWidth="1"/>
    <col min="12" max="256" width="9.140625" style="275"/>
    <col min="257" max="257" width="5" style="275" customWidth="1"/>
    <col min="258" max="258" width="18" style="275" customWidth="1"/>
    <col min="259" max="259" width="33" style="275" customWidth="1"/>
    <col min="260" max="260" width="14" style="275" customWidth="1"/>
    <col min="261" max="264" width="13.28515625" style="275" customWidth="1"/>
    <col min="265" max="265" width="20.140625" style="275" customWidth="1"/>
    <col min="266" max="266" width="23.5703125" style="275" bestFit="1" customWidth="1"/>
    <col min="267" max="267" width="10.140625" style="275" bestFit="1" customWidth="1"/>
    <col min="268" max="512" width="9.140625" style="275"/>
    <col min="513" max="513" width="5" style="275" customWidth="1"/>
    <col min="514" max="514" width="18" style="275" customWidth="1"/>
    <col min="515" max="515" width="33" style="275" customWidth="1"/>
    <col min="516" max="516" width="14" style="275" customWidth="1"/>
    <col min="517" max="520" width="13.28515625" style="275" customWidth="1"/>
    <col min="521" max="521" width="20.140625" style="275" customWidth="1"/>
    <col min="522" max="522" width="23.5703125" style="275" bestFit="1" customWidth="1"/>
    <col min="523" max="523" width="10.140625" style="275" bestFit="1" customWidth="1"/>
    <col min="524" max="768" width="9.140625" style="275"/>
    <col min="769" max="769" width="5" style="275" customWidth="1"/>
    <col min="770" max="770" width="18" style="275" customWidth="1"/>
    <col min="771" max="771" width="33" style="275" customWidth="1"/>
    <col min="772" max="772" width="14" style="275" customWidth="1"/>
    <col min="773" max="776" width="13.28515625" style="275" customWidth="1"/>
    <col min="777" max="777" width="20.140625" style="275" customWidth="1"/>
    <col min="778" max="778" width="23.5703125" style="275" bestFit="1" customWidth="1"/>
    <col min="779" max="779" width="10.140625" style="275" bestFit="1" customWidth="1"/>
    <col min="780" max="1024" width="9.140625" style="275"/>
    <col min="1025" max="1025" width="5" style="275" customWidth="1"/>
    <col min="1026" max="1026" width="18" style="275" customWidth="1"/>
    <col min="1027" max="1027" width="33" style="275" customWidth="1"/>
    <col min="1028" max="1028" width="14" style="275" customWidth="1"/>
    <col min="1029" max="1032" width="13.28515625" style="275" customWidth="1"/>
    <col min="1033" max="1033" width="20.140625" style="275" customWidth="1"/>
    <col min="1034" max="1034" width="23.5703125" style="275" bestFit="1" customWidth="1"/>
    <col min="1035" max="1035" width="10.140625" style="275" bestFit="1" customWidth="1"/>
    <col min="1036" max="1280" width="9.140625" style="275"/>
    <col min="1281" max="1281" width="5" style="275" customWidth="1"/>
    <col min="1282" max="1282" width="18" style="275" customWidth="1"/>
    <col min="1283" max="1283" width="33" style="275" customWidth="1"/>
    <col min="1284" max="1284" width="14" style="275" customWidth="1"/>
    <col min="1285" max="1288" width="13.28515625" style="275" customWidth="1"/>
    <col min="1289" max="1289" width="20.140625" style="275" customWidth="1"/>
    <col min="1290" max="1290" width="23.5703125" style="275" bestFit="1" customWidth="1"/>
    <col min="1291" max="1291" width="10.140625" style="275" bestFit="1" customWidth="1"/>
    <col min="1292" max="1536" width="9.140625" style="275"/>
    <col min="1537" max="1537" width="5" style="275" customWidth="1"/>
    <col min="1538" max="1538" width="18" style="275" customWidth="1"/>
    <col min="1539" max="1539" width="33" style="275" customWidth="1"/>
    <col min="1540" max="1540" width="14" style="275" customWidth="1"/>
    <col min="1541" max="1544" width="13.28515625" style="275" customWidth="1"/>
    <col min="1545" max="1545" width="20.140625" style="275" customWidth="1"/>
    <col min="1546" max="1546" width="23.5703125" style="275" bestFit="1" customWidth="1"/>
    <col min="1547" max="1547" width="10.140625" style="275" bestFit="1" customWidth="1"/>
    <col min="1548" max="1792" width="9.140625" style="275"/>
    <col min="1793" max="1793" width="5" style="275" customWidth="1"/>
    <col min="1794" max="1794" width="18" style="275" customWidth="1"/>
    <col min="1795" max="1795" width="33" style="275" customWidth="1"/>
    <col min="1796" max="1796" width="14" style="275" customWidth="1"/>
    <col min="1797" max="1800" width="13.28515625" style="275" customWidth="1"/>
    <col min="1801" max="1801" width="20.140625" style="275" customWidth="1"/>
    <col min="1802" max="1802" width="23.5703125" style="275" bestFit="1" customWidth="1"/>
    <col min="1803" max="1803" width="10.140625" style="275" bestFit="1" customWidth="1"/>
    <col min="1804" max="2048" width="9.140625" style="275"/>
    <col min="2049" max="2049" width="5" style="275" customWidth="1"/>
    <col min="2050" max="2050" width="18" style="275" customWidth="1"/>
    <col min="2051" max="2051" width="33" style="275" customWidth="1"/>
    <col min="2052" max="2052" width="14" style="275" customWidth="1"/>
    <col min="2053" max="2056" width="13.28515625" style="275" customWidth="1"/>
    <col min="2057" max="2057" width="20.140625" style="275" customWidth="1"/>
    <col min="2058" max="2058" width="23.5703125" style="275" bestFit="1" customWidth="1"/>
    <col min="2059" max="2059" width="10.140625" style="275" bestFit="1" customWidth="1"/>
    <col min="2060" max="2304" width="9.140625" style="275"/>
    <col min="2305" max="2305" width="5" style="275" customWidth="1"/>
    <col min="2306" max="2306" width="18" style="275" customWidth="1"/>
    <col min="2307" max="2307" width="33" style="275" customWidth="1"/>
    <col min="2308" max="2308" width="14" style="275" customWidth="1"/>
    <col min="2309" max="2312" width="13.28515625" style="275" customWidth="1"/>
    <col min="2313" max="2313" width="20.140625" style="275" customWidth="1"/>
    <col min="2314" max="2314" width="23.5703125" style="275" bestFit="1" customWidth="1"/>
    <col min="2315" max="2315" width="10.140625" style="275" bestFit="1" customWidth="1"/>
    <col min="2316" max="2560" width="9.140625" style="275"/>
    <col min="2561" max="2561" width="5" style="275" customWidth="1"/>
    <col min="2562" max="2562" width="18" style="275" customWidth="1"/>
    <col min="2563" max="2563" width="33" style="275" customWidth="1"/>
    <col min="2564" max="2564" width="14" style="275" customWidth="1"/>
    <col min="2565" max="2568" width="13.28515625" style="275" customWidth="1"/>
    <col min="2569" max="2569" width="20.140625" style="275" customWidth="1"/>
    <col min="2570" max="2570" width="23.5703125" style="275" bestFit="1" customWidth="1"/>
    <col min="2571" max="2571" width="10.140625" style="275" bestFit="1" customWidth="1"/>
    <col min="2572" max="2816" width="9.140625" style="275"/>
    <col min="2817" max="2817" width="5" style="275" customWidth="1"/>
    <col min="2818" max="2818" width="18" style="275" customWidth="1"/>
    <col min="2819" max="2819" width="33" style="275" customWidth="1"/>
    <col min="2820" max="2820" width="14" style="275" customWidth="1"/>
    <col min="2821" max="2824" width="13.28515625" style="275" customWidth="1"/>
    <col min="2825" max="2825" width="20.140625" style="275" customWidth="1"/>
    <col min="2826" max="2826" width="23.5703125" style="275" bestFit="1" customWidth="1"/>
    <col min="2827" max="2827" width="10.140625" style="275" bestFit="1" customWidth="1"/>
    <col min="2828" max="3072" width="9.140625" style="275"/>
    <col min="3073" max="3073" width="5" style="275" customWidth="1"/>
    <col min="3074" max="3074" width="18" style="275" customWidth="1"/>
    <col min="3075" max="3075" width="33" style="275" customWidth="1"/>
    <col min="3076" max="3076" width="14" style="275" customWidth="1"/>
    <col min="3077" max="3080" width="13.28515625" style="275" customWidth="1"/>
    <col min="3081" max="3081" width="20.140625" style="275" customWidth="1"/>
    <col min="3082" max="3082" width="23.5703125" style="275" bestFit="1" customWidth="1"/>
    <col min="3083" max="3083" width="10.140625" style="275" bestFit="1" customWidth="1"/>
    <col min="3084" max="3328" width="9.140625" style="275"/>
    <col min="3329" max="3329" width="5" style="275" customWidth="1"/>
    <col min="3330" max="3330" width="18" style="275" customWidth="1"/>
    <col min="3331" max="3331" width="33" style="275" customWidth="1"/>
    <col min="3332" max="3332" width="14" style="275" customWidth="1"/>
    <col min="3333" max="3336" width="13.28515625" style="275" customWidth="1"/>
    <col min="3337" max="3337" width="20.140625" style="275" customWidth="1"/>
    <col min="3338" max="3338" width="23.5703125" style="275" bestFit="1" customWidth="1"/>
    <col min="3339" max="3339" width="10.140625" style="275" bestFit="1" customWidth="1"/>
    <col min="3340" max="3584" width="9.140625" style="275"/>
    <col min="3585" max="3585" width="5" style="275" customWidth="1"/>
    <col min="3586" max="3586" width="18" style="275" customWidth="1"/>
    <col min="3587" max="3587" width="33" style="275" customWidth="1"/>
    <col min="3588" max="3588" width="14" style="275" customWidth="1"/>
    <col min="3589" max="3592" width="13.28515625" style="275" customWidth="1"/>
    <col min="3593" max="3593" width="20.140625" style="275" customWidth="1"/>
    <col min="3594" max="3594" width="23.5703125" style="275" bestFit="1" customWidth="1"/>
    <col min="3595" max="3595" width="10.140625" style="275" bestFit="1" customWidth="1"/>
    <col min="3596" max="3840" width="9.140625" style="275"/>
    <col min="3841" max="3841" width="5" style="275" customWidth="1"/>
    <col min="3842" max="3842" width="18" style="275" customWidth="1"/>
    <col min="3843" max="3843" width="33" style="275" customWidth="1"/>
    <col min="3844" max="3844" width="14" style="275" customWidth="1"/>
    <col min="3845" max="3848" width="13.28515625" style="275" customWidth="1"/>
    <col min="3849" max="3849" width="20.140625" style="275" customWidth="1"/>
    <col min="3850" max="3850" width="23.5703125" style="275" bestFit="1" customWidth="1"/>
    <col min="3851" max="3851" width="10.140625" style="275" bestFit="1" customWidth="1"/>
    <col min="3852" max="4096" width="9.140625" style="275"/>
    <col min="4097" max="4097" width="5" style="275" customWidth="1"/>
    <col min="4098" max="4098" width="18" style="275" customWidth="1"/>
    <col min="4099" max="4099" width="33" style="275" customWidth="1"/>
    <col min="4100" max="4100" width="14" style="275" customWidth="1"/>
    <col min="4101" max="4104" width="13.28515625" style="275" customWidth="1"/>
    <col min="4105" max="4105" width="20.140625" style="275" customWidth="1"/>
    <col min="4106" max="4106" width="23.5703125" style="275" bestFit="1" customWidth="1"/>
    <col min="4107" max="4107" width="10.140625" style="275" bestFit="1" customWidth="1"/>
    <col min="4108" max="4352" width="9.140625" style="275"/>
    <col min="4353" max="4353" width="5" style="275" customWidth="1"/>
    <col min="4354" max="4354" width="18" style="275" customWidth="1"/>
    <col min="4355" max="4355" width="33" style="275" customWidth="1"/>
    <col min="4356" max="4356" width="14" style="275" customWidth="1"/>
    <col min="4357" max="4360" width="13.28515625" style="275" customWidth="1"/>
    <col min="4361" max="4361" width="20.140625" style="275" customWidth="1"/>
    <col min="4362" max="4362" width="23.5703125" style="275" bestFit="1" customWidth="1"/>
    <col min="4363" max="4363" width="10.140625" style="275" bestFit="1" customWidth="1"/>
    <col min="4364" max="4608" width="9.140625" style="275"/>
    <col min="4609" max="4609" width="5" style="275" customWidth="1"/>
    <col min="4610" max="4610" width="18" style="275" customWidth="1"/>
    <col min="4611" max="4611" width="33" style="275" customWidth="1"/>
    <col min="4612" max="4612" width="14" style="275" customWidth="1"/>
    <col min="4613" max="4616" width="13.28515625" style="275" customWidth="1"/>
    <col min="4617" max="4617" width="20.140625" style="275" customWidth="1"/>
    <col min="4618" max="4618" width="23.5703125" style="275" bestFit="1" customWidth="1"/>
    <col min="4619" max="4619" width="10.140625" style="275" bestFit="1" customWidth="1"/>
    <col min="4620" max="4864" width="9.140625" style="275"/>
    <col min="4865" max="4865" width="5" style="275" customWidth="1"/>
    <col min="4866" max="4866" width="18" style="275" customWidth="1"/>
    <col min="4867" max="4867" width="33" style="275" customWidth="1"/>
    <col min="4868" max="4868" width="14" style="275" customWidth="1"/>
    <col min="4869" max="4872" width="13.28515625" style="275" customWidth="1"/>
    <col min="4873" max="4873" width="20.140625" style="275" customWidth="1"/>
    <col min="4874" max="4874" width="23.5703125" style="275" bestFit="1" customWidth="1"/>
    <col min="4875" max="4875" width="10.140625" style="275" bestFit="1" customWidth="1"/>
    <col min="4876" max="5120" width="9.140625" style="275"/>
    <col min="5121" max="5121" width="5" style="275" customWidth="1"/>
    <col min="5122" max="5122" width="18" style="275" customWidth="1"/>
    <col min="5123" max="5123" width="33" style="275" customWidth="1"/>
    <col min="5124" max="5124" width="14" style="275" customWidth="1"/>
    <col min="5125" max="5128" width="13.28515625" style="275" customWidth="1"/>
    <col min="5129" max="5129" width="20.140625" style="275" customWidth="1"/>
    <col min="5130" max="5130" width="23.5703125" style="275" bestFit="1" customWidth="1"/>
    <col min="5131" max="5131" width="10.140625" style="275" bestFit="1" customWidth="1"/>
    <col min="5132" max="5376" width="9.140625" style="275"/>
    <col min="5377" max="5377" width="5" style="275" customWidth="1"/>
    <col min="5378" max="5378" width="18" style="275" customWidth="1"/>
    <col min="5379" max="5379" width="33" style="275" customWidth="1"/>
    <col min="5380" max="5380" width="14" style="275" customWidth="1"/>
    <col min="5381" max="5384" width="13.28515625" style="275" customWidth="1"/>
    <col min="5385" max="5385" width="20.140625" style="275" customWidth="1"/>
    <col min="5386" max="5386" width="23.5703125" style="275" bestFit="1" customWidth="1"/>
    <col min="5387" max="5387" width="10.140625" style="275" bestFit="1" customWidth="1"/>
    <col min="5388" max="5632" width="9.140625" style="275"/>
    <col min="5633" max="5633" width="5" style="275" customWidth="1"/>
    <col min="5634" max="5634" width="18" style="275" customWidth="1"/>
    <col min="5635" max="5635" width="33" style="275" customWidth="1"/>
    <col min="5636" max="5636" width="14" style="275" customWidth="1"/>
    <col min="5637" max="5640" width="13.28515625" style="275" customWidth="1"/>
    <col min="5641" max="5641" width="20.140625" style="275" customWidth="1"/>
    <col min="5642" max="5642" width="23.5703125" style="275" bestFit="1" customWidth="1"/>
    <col min="5643" max="5643" width="10.140625" style="275" bestFit="1" customWidth="1"/>
    <col min="5644" max="5888" width="9.140625" style="275"/>
    <col min="5889" max="5889" width="5" style="275" customWidth="1"/>
    <col min="5890" max="5890" width="18" style="275" customWidth="1"/>
    <col min="5891" max="5891" width="33" style="275" customWidth="1"/>
    <col min="5892" max="5892" width="14" style="275" customWidth="1"/>
    <col min="5893" max="5896" width="13.28515625" style="275" customWidth="1"/>
    <col min="5897" max="5897" width="20.140625" style="275" customWidth="1"/>
    <col min="5898" max="5898" width="23.5703125" style="275" bestFit="1" customWidth="1"/>
    <col min="5899" max="5899" width="10.140625" style="275" bestFit="1" customWidth="1"/>
    <col min="5900" max="6144" width="9.140625" style="275"/>
    <col min="6145" max="6145" width="5" style="275" customWidth="1"/>
    <col min="6146" max="6146" width="18" style="275" customWidth="1"/>
    <col min="6147" max="6147" width="33" style="275" customWidth="1"/>
    <col min="6148" max="6148" width="14" style="275" customWidth="1"/>
    <col min="6149" max="6152" width="13.28515625" style="275" customWidth="1"/>
    <col min="6153" max="6153" width="20.140625" style="275" customWidth="1"/>
    <col min="6154" max="6154" width="23.5703125" style="275" bestFit="1" customWidth="1"/>
    <col min="6155" max="6155" width="10.140625" style="275" bestFit="1" customWidth="1"/>
    <col min="6156" max="6400" width="9.140625" style="275"/>
    <col min="6401" max="6401" width="5" style="275" customWidth="1"/>
    <col min="6402" max="6402" width="18" style="275" customWidth="1"/>
    <col min="6403" max="6403" width="33" style="275" customWidth="1"/>
    <col min="6404" max="6404" width="14" style="275" customWidth="1"/>
    <col min="6405" max="6408" width="13.28515625" style="275" customWidth="1"/>
    <col min="6409" max="6409" width="20.140625" style="275" customWidth="1"/>
    <col min="6410" max="6410" width="23.5703125" style="275" bestFit="1" customWidth="1"/>
    <col min="6411" max="6411" width="10.140625" style="275" bestFit="1" customWidth="1"/>
    <col min="6412" max="6656" width="9.140625" style="275"/>
    <col min="6657" max="6657" width="5" style="275" customWidth="1"/>
    <col min="6658" max="6658" width="18" style="275" customWidth="1"/>
    <col min="6659" max="6659" width="33" style="275" customWidth="1"/>
    <col min="6660" max="6660" width="14" style="275" customWidth="1"/>
    <col min="6661" max="6664" width="13.28515625" style="275" customWidth="1"/>
    <col min="6665" max="6665" width="20.140625" style="275" customWidth="1"/>
    <col min="6666" max="6666" width="23.5703125" style="275" bestFit="1" customWidth="1"/>
    <col min="6667" max="6667" width="10.140625" style="275" bestFit="1" customWidth="1"/>
    <col min="6668" max="6912" width="9.140625" style="275"/>
    <col min="6913" max="6913" width="5" style="275" customWidth="1"/>
    <col min="6914" max="6914" width="18" style="275" customWidth="1"/>
    <col min="6915" max="6915" width="33" style="275" customWidth="1"/>
    <col min="6916" max="6916" width="14" style="275" customWidth="1"/>
    <col min="6917" max="6920" width="13.28515625" style="275" customWidth="1"/>
    <col min="6921" max="6921" width="20.140625" style="275" customWidth="1"/>
    <col min="6922" max="6922" width="23.5703125" style="275" bestFit="1" customWidth="1"/>
    <col min="6923" max="6923" width="10.140625" style="275" bestFit="1" customWidth="1"/>
    <col min="6924" max="7168" width="9.140625" style="275"/>
    <col min="7169" max="7169" width="5" style="275" customWidth="1"/>
    <col min="7170" max="7170" width="18" style="275" customWidth="1"/>
    <col min="7171" max="7171" width="33" style="275" customWidth="1"/>
    <col min="7172" max="7172" width="14" style="275" customWidth="1"/>
    <col min="7173" max="7176" width="13.28515625" style="275" customWidth="1"/>
    <col min="7177" max="7177" width="20.140625" style="275" customWidth="1"/>
    <col min="7178" max="7178" width="23.5703125" style="275" bestFit="1" customWidth="1"/>
    <col min="7179" max="7179" width="10.140625" style="275" bestFit="1" customWidth="1"/>
    <col min="7180" max="7424" width="9.140625" style="275"/>
    <col min="7425" max="7425" width="5" style="275" customWidth="1"/>
    <col min="7426" max="7426" width="18" style="275" customWidth="1"/>
    <col min="7427" max="7427" width="33" style="275" customWidth="1"/>
    <col min="7428" max="7428" width="14" style="275" customWidth="1"/>
    <col min="7429" max="7432" width="13.28515625" style="275" customWidth="1"/>
    <col min="7433" max="7433" width="20.140625" style="275" customWidth="1"/>
    <col min="7434" max="7434" width="23.5703125" style="275" bestFit="1" customWidth="1"/>
    <col min="7435" max="7435" width="10.140625" style="275" bestFit="1" customWidth="1"/>
    <col min="7436" max="7680" width="9.140625" style="275"/>
    <col min="7681" max="7681" width="5" style="275" customWidth="1"/>
    <col min="7682" max="7682" width="18" style="275" customWidth="1"/>
    <col min="7683" max="7683" width="33" style="275" customWidth="1"/>
    <col min="7684" max="7684" width="14" style="275" customWidth="1"/>
    <col min="7685" max="7688" width="13.28515625" style="275" customWidth="1"/>
    <col min="7689" max="7689" width="20.140625" style="275" customWidth="1"/>
    <col min="7690" max="7690" width="23.5703125" style="275" bestFit="1" customWidth="1"/>
    <col min="7691" max="7691" width="10.140625" style="275" bestFit="1" customWidth="1"/>
    <col min="7692" max="7936" width="9.140625" style="275"/>
    <col min="7937" max="7937" width="5" style="275" customWidth="1"/>
    <col min="7938" max="7938" width="18" style="275" customWidth="1"/>
    <col min="7939" max="7939" width="33" style="275" customWidth="1"/>
    <col min="7940" max="7940" width="14" style="275" customWidth="1"/>
    <col min="7941" max="7944" width="13.28515625" style="275" customWidth="1"/>
    <col min="7945" max="7945" width="20.140625" style="275" customWidth="1"/>
    <col min="7946" max="7946" width="23.5703125" style="275" bestFit="1" customWidth="1"/>
    <col min="7947" max="7947" width="10.140625" style="275" bestFit="1" customWidth="1"/>
    <col min="7948" max="8192" width="9.140625" style="275"/>
    <col min="8193" max="8193" width="5" style="275" customWidth="1"/>
    <col min="8194" max="8194" width="18" style="275" customWidth="1"/>
    <col min="8195" max="8195" width="33" style="275" customWidth="1"/>
    <col min="8196" max="8196" width="14" style="275" customWidth="1"/>
    <col min="8197" max="8200" width="13.28515625" style="275" customWidth="1"/>
    <col min="8201" max="8201" width="20.140625" style="275" customWidth="1"/>
    <col min="8202" max="8202" width="23.5703125" style="275" bestFit="1" customWidth="1"/>
    <col min="8203" max="8203" width="10.140625" style="275" bestFit="1" customWidth="1"/>
    <col min="8204" max="8448" width="9.140625" style="275"/>
    <col min="8449" max="8449" width="5" style="275" customWidth="1"/>
    <col min="8450" max="8450" width="18" style="275" customWidth="1"/>
    <col min="8451" max="8451" width="33" style="275" customWidth="1"/>
    <col min="8452" max="8452" width="14" style="275" customWidth="1"/>
    <col min="8453" max="8456" width="13.28515625" style="275" customWidth="1"/>
    <col min="8457" max="8457" width="20.140625" style="275" customWidth="1"/>
    <col min="8458" max="8458" width="23.5703125" style="275" bestFit="1" customWidth="1"/>
    <col min="8459" max="8459" width="10.140625" style="275" bestFit="1" customWidth="1"/>
    <col min="8460" max="8704" width="9.140625" style="275"/>
    <col min="8705" max="8705" width="5" style="275" customWidth="1"/>
    <col min="8706" max="8706" width="18" style="275" customWidth="1"/>
    <col min="8707" max="8707" width="33" style="275" customWidth="1"/>
    <col min="8708" max="8708" width="14" style="275" customWidth="1"/>
    <col min="8709" max="8712" width="13.28515625" style="275" customWidth="1"/>
    <col min="8713" max="8713" width="20.140625" style="275" customWidth="1"/>
    <col min="8714" max="8714" width="23.5703125" style="275" bestFit="1" customWidth="1"/>
    <col min="8715" max="8715" width="10.140625" style="275" bestFit="1" customWidth="1"/>
    <col min="8716" max="8960" width="9.140625" style="275"/>
    <col min="8961" max="8961" width="5" style="275" customWidth="1"/>
    <col min="8962" max="8962" width="18" style="275" customWidth="1"/>
    <col min="8963" max="8963" width="33" style="275" customWidth="1"/>
    <col min="8964" max="8964" width="14" style="275" customWidth="1"/>
    <col min="8965" max="8968" width="13.28515625" style="275" customWidth="1"/>
    <col min="8969" max="8969" width="20.140625" style="275" customWidth="1"/>
    <col min="8970" max="8970" width="23.5703125" style="275" bestFit="1" customWidth="1"/>
    <col min="8971" max="8971" width="10.140625" style="275" bestFit="1" customWidth="1"/>
    <col min="8972" max="9216" width="9.140625" style="275"/>
    <col min="9217" max="9217" width="5" style="275" customWidth="1"/>
    <col min="9218" max="9218" width="18" style="275" customWidth="1"/>
    <col min="9219" max="9219" width="33" style="275" customWidth="1"/>
    <col min="9220" max="9220" width="14" style="275" customWidth="1"/>
    <col min="9221" max="9224" width="13.28515625" style="275" customWidth="1"/>
    <col min="9225" max="9225" width="20.140625" style="275" customWidth="1"/>
    <col min="9226" max="9226" width="23.5703125" style="275" bestFit="1" customWidth="1"/>
    <col min="9227" max="9227" width="10.140625" style="275" bestFit="1" customWidth="1"/>
    <col min="9228" max="9472" width="9.140625" style="275"/>
    <col min="9473" max="9473" width="5" style="275" customWidth="1"/>
    <col min="9474" max="9474" width="18" style="275" customWidth="1"/>
    <col min="9475" max="9475" width="33" style="275" customWidth="1"/>
    <col min="9476" max="9476" width="14" style="275" customWidth="1"/>
    <col min="9477" max="9480" width="13.28515625" style="275" customWidth="1"/>
    <col min="9481" max="9481" width="20.140625" style="275" customWidth="1"/>
    <col min="9482" max="9482" width="23.5703125" style="275" bestFit="1" customWidth="1"/>
    <col min="9483" max="9483" width="10.140625" style="275" bestFit="1" customWidth="1"/>
    <col min="9484" max="9728" width="9.140625" style="275"/>
    <col min="9729" max="9729" width="5" style="275" customWidth="1"/>
    <col min="9730" max="9730" width="18" style="275" customWidth="1"/>
    <col min="9731" max="9731" width="33" style="275" customWidth="1"/>
    <col min="9732" max="9732" width="14" style="275" customWidth="1"/>
    <col min="9733" max="9736" width="13.28515625" style="275" customWidth="1"/>
    <col min="9737" max="9737" width="20.140625" style="275" customWidth="1"/>
    <col min="9738" max="9738" width="23.5703125" style="275" bestFit="1" customWidth="1"/>
    <col min="9739" max="9739" width="10.140625" style="275" bestFit="1" customWidth="1"/>
    <col min="9740" max="9984" width="9.140625" style="275"/>
    <col min="9985" max="9985" width="5" style="275" customWidth="1"/>
    <col min="9986" max="9986" width="18" style="275" customWidth="1"/>
    <col min="9987" max="9987" width="33" style="275" customWidth="1"/>
    <col min="9988" max="9988" width="14" style="275" customWidth="1"/>
    <col min="9989" max="9992" width="13.28515625" style="275" customWidth="1"/>
    <col min="9993" max="9993" width="20.140625" style="275" customWidth="1"/>
    <col min="9994" max="9994" width="23.5703125" style="275" bestFit="1" customWidth="1"/>
    <col min="9995" max="9995" width="10.140625" style="275" bestFit="1" customWidth="1"/>
    <col min="9996" max="10240" width="9.140625" style="275"/>
    <col min="10241" max="10241" width="5" style="275" customWidth="1"/>
    <col min="10242" max="10242" width="18" style="275" customWidth="1"/>
    <col min="10243" max="10243" width="33" style="275" customWidth="1"/>
    <col min="10244" max="10244" width="14" style="275" customWidth="1"/>
    <col min="10245" max="10248" width="13.28515625" style="275" customWidth="1"/>
    <col min="10249" max="10249" width="20.140625" style="275" customWidth="1"/>
    <col min="10250" max="10250" width="23.5703125" style="275" bestFit="1" customWidth="1"/>
    <col min="10251" max="10251" width="10.140625" style="275" bestFit="1" customWidth="1"/>
    <col min="10252" max="10496" width="9.140625" style="275"/>
    <col min="10497" max="10497" width="5" style="275" customWidth="1"/>
    <col min="10498" max="10498" width="18" style="275" customWidth="1"/>
    <col min="10499" max="10499" width="33" style="275" customWidth="1"/>
    <col min="10500" max="10500" width="14" style="275" customWidth="1"/>
    <col min="10501" max="10504" width="13.28515625" style="275" customWidth="1"/>
    <col min="10505" max="10505" width="20.140625" style="275" customWidth="1"/>
    <col min="10506" max="10506" width="23.5703125" style="275" bestFit="1" customWidth="1"/>
    <col min="10507" max="10507" width="10.140625" style="275" bestFit="1" customWidth="1"/>
    <col min="10508" max="10752" width="9.140625" style="275"/>
    <col min="10753" max="10753" width="5" style="275" customWidth="1"/>
    <col min="10754" max="10754" width="18" style="275" customWidth="1"/>
    <col min="10755" max="10755" width="33" style="275" customWidth="1"/>
    <col min="10756" max="10756" width="14" style="275" customWidth="1"/>
    <col min="10757" max="10760" width="13.28515625" style="275" customWidth="1"/>
    <col min="10761" max="10761" width="20.140625" style="275" customWidth="1"/>
    <col min="10762" max="10762" width="23.5703125" style="275" bestFit="1" customWidth="1"/>
    <col min="10763" max="10763" width="10.140625" style="275" bestFit="1" customWidth="1"/>
    <col min="10764" max="11008" width="9.140625" style="275"/>
    <col min="11009" max="11009" width="5" style="275" customWidth="1"/>
    <col min="11010" max="11010" width="18" style="275" customWidth="1"/>
    <col min="11011" max="11011" width="33" style="275" customWidth="1"/>
    <col min="11012" max="11012" width="14" style="275" customWidth="1"/>
    <col min="11013" max="11016" width="13.28515625" style="275" customWidth="1"/>
    <col min="11017" max="11017" width="20.140625" style="275" customWidth="1"/>
    <col min="11018" max="11018" width="23.5703125" style="275" bestFit="1" customWidth="1"/>
    <col min="11019" max="11019" width="10.140625" style="275" bestFit="1" customWidth="1"/>
    <col min="11020" max="11264" width="9.140625" style="275"/>
    <col min="11265" max="11265" width="5" style="275" customWidth="1"/>
    <col min="11266" max="11266" width="18" style="275" customWidth="1"/>
    <col min="11267" max="11267" width="33" style="275" customWidth="1"/>
    <col min="11268" max="11268" width="14" style="275" customWidth="1"/>
    <col min="11269" max="11272" width="13.28515625" style="275" customWidth="1"/>
    <col min="11273" max="11273" width="20.140625" style="275" customWidth="1"/>
    <col min="11274" max="11274" width="23.5703125" style="275" bestFit="1" customWidth="1"/>
    <col min="11275" max="11275" width="10.140625" style="275" bestFit="1" customWidth="1"/>
    <col min="11276" max="11520" width="9.140625" style="275"/>
    <col min="11521" max="11521" width="5" style="275" customWidth="1"/>
    <col min="11522" max="11522" width="18" style="275" customWidth="1"/>
    <col min="11523" max="11523" width="33" style="275" customWidth="1"/>
    <col min="11524" max="11524" width="14" style="275" customWidth="1"/>
    <col min="11525" max="11528" width="13.28515625" style="275" customWidth="1"/>
    <col min="11529" max="11529" width="20.140625" style="275" customWidth="1"/>
    <col min="11530" max="11530" width="23.5703125" style="275" bestFit="1" customWidth="1"/>
    <col min="11531" max="11531" width="10.140625" style="275" bestFit="1" customWidth="1"/>
    <col min="11532" max="11776" width="9.140625" style="275"/>
    <col min="11777" max="11777" width="5" style="275" customWidth="1"/>
    <col min="11778" max="11778" width="18" style="275" customWidth="1"/>
    <col min="11779" max="11779" width="33" style="275" customWidth="1"/>
    <col min="11780" max="11780" width="14" style="275" customWidth="1"/>
    <col min="11781" max="11784" width="13.28515625" style="275" customWidth="1"/>
    <col min="11785" max="11785" width="20.140625" style="275" customWidth="1"/>
    <col min="11786" max="11786" width="23.5703125" style="275" bestFit="1" customWidth="1"/>
    <col min="11787" max="11787" width="10.140625" style="275" bestFit="1" customWidth="1"/>
    <col min="11788" max="12032" width="9.140625" style="275"/>
    <col min="12033" max="12033" width="5" style="275" customWidth="1"/>
    <col min="12034" max="12034" width="18" style="275" customWidth="1"/>
    <col min="12035" max="12035" width="33" style="275" customWidth="1"/>
    <col min="12036" max="12036" width="14" style="275" customWidth="1"/>
    <col min="12037" max="12040" width="13.28515625" style="275" customWidth="1"/>
    <col min="12041" max="12041" width="20.140625" style="275" customWidth="1"/>
    <col min="12042" max="12042" width="23.5703125" style="275" bestFit="1" customWidth="1"/>
    <col min="12043" max="12043" width="10.140625" style="275" bestFit="1" customWidth="1"/>
    <col min="12044" max="12288" width="9.140625" style="275"/>
    <col min="12289" max="12289" width="5" style="275" customWidth="1"/>
    <col min="12290" max="12290" width="18" style="275" customWidth="1"/>
    <col min="12291" max="12291" width="33" style="275" customWidth="1"/>
    <col min="12292" max="12292" width="14" style="275" customWidth="1"/>
    <col min="12293" max="12296" width="13.28515625" style="275" customWidth="1"/>
    <col min="12297" max="12297" width="20.140625" style="275" customWidth="1"/>
    <col min="12298" max="12298" width="23.5703125" style="275" bestFit="1" customWidth="1"/>
    <col min="12299" max="12299" width="10.140625" style="275" bestFit="1" customWidth="1"/>
    <col min="12300" max="12544" width="9.140625" style="275"/>
    <col min="12545" max="12545" width="5" style="275" customWidth="1"/>
    <col min="12546" max="12546" width="18" style="275" customWidth="1"/>
    <col min="12547" max="12547" width="33" style="275" customWidth="1"/>
    <col min="12548" max="12548" width="14" style="275" customWidth="1"/>
    <col min="12549" max="12552" width="13.28515625" style="275" customWidth="1"/>
    <col min="12553" max="12553" width="20.140625" style="275" customWidth="1"/>
    <col min="12554" max="12554" width="23.5703125" style="275" bestFit="1" customWidth="1"/>
    <col min="12555" max="12555" width="10.140625" style="275" bestFit="1" customWidth="1"/>
    <col min="12556" max="12800" width="9.140625" style="275"/>
    <col min="12801" max="12801" width="5" style="275" customWidth="1"/>
    <col min="12802" max="12802" width="18" style="275" customWidth="1"/>
    <col min="12803" max="12803" width="33" style="275" customWidth="1"/>
    <col min="12804" max="12804" width="14" style="275" customWidth="1"/>
    <col min="12805" max="12808" width="13.28515625" style="275" customWidth="1"/>
    <col min="12809" max="12809" width="20.140625" style="275" customWidth="1"/>
    <col min="12810" max="12810" width="23.5703125" style="275" bestFit="1" customWidth="1"/>
    <col min="12811" max="12811" width="10.140625" style="275" bestFit="1" customWidth="1"/>
    <col min="12812" max="13056" width="9.140625" style="275"/>
    <col min="13057" max="13057" width="5" style="275" customWidth="1"/>
    <col min="13058" max="13058" width="18" style="275" customWidth="1"/>
    <col min="13059" max="13059" width="33" style="275" customWidth="1"/>
    <col min="13060" max="13060" width="14" style="275" customWidth="1"/>
    <col min="13061" max="13064" width="13.28515625" style="275" customWidth="1"/>
    <col min="13065" max="13065" width="20.140625" style="275" customWidth="1"/>
    <col min="13066" max="13066" width="23.5703125" style="275" bestFit="1" customWidth="1"/>
    <col min="13067" max="13067" width="10.140625" style="275" bestFit="1" customWidth="1"/>
    <col min="13068" max="13312" width="9.140625" style="275"/>
    <col min="13313" max="13313" width="5" style="275" customWidth="1"/>
    <col min="13314" max="13314" width="18" style="275" customWidth="1"/>
    <col min="13315" max="13315" width="33" style="275" customWidth="1"/>
    <col min="13316" max="13316" width="14" style="275" customWidth="1"/>
    <col min="13317" max="13320" width="13.28515625" style="275" customWidth="1"/>
    <col min="13321" max="13321" width="20.140625" style="275" customWidth="1"/>
    <col min="13322" max="13322" width="23.5703125" style="275" bestFit="1" customWidth="1"/>
    <col min="13323" max="13323" width="10.140625" style="275" bestFit="1" customWidth="1"/>
    <col min="13324" max="13568" width="9.140625" style="275"/>
    <col min="13569" max="13569" width="5" style="275" customWidth="1"/>
    <col min="13570" max="13570" width="18" style="275" customWidth="1"/>
    <col min="13571" max="13571" width="33" style="275" customWidth="1"/>
    <col min="13572" max="13572" width="14" style="275" customWidth="1"/>
    <col min="13573" max="13576" width="13.28515625" style="275" customWidth="1"/>
    <col min="13577" max="13577" width="20.140625" style="275" customWidth="1"/>
    <col min="13578" max="13578" width="23.5703125" style="275" bestFit="1" customWidth="1"/>
    <col min="13579" max="13579" width="10.140625" style="275" bestFit="1" customWidth="1"/>
    <col min="13580" max="13824" width="9.140625" style="275"/>
    <col min="13825" max="13825" width="5" style="275" customWidth="1"/>
    <col min="13826" max="13826" width="18" style="275" customWidth="1"/>
    <col min="13827" max="13827" width="33" style="275" customWidth="1"/>
    <col min="13828" max="13828" width="14" style="275" customWidth="1"/>
    <col min="13829" max="13832" width="13.28515625" style="275" customWidth="1"/>
    <col min="13833" max="13833" width="20.140625" style="275" customWidth="1"/>
    <col min="13834" max="13834" width="23.5703125" style="275" bestFit="1" customWidth="1"/>
    <col min="13835" max="13835" width="10.140625" style="275" bestFit="1" customWidth="1"/>
    <col min="13836" max="14080" width="9.140625" style="275"/>
    <col min="14081" max="14081" width="5" style="275" customWidth="1"/>
    <col min="14082" max="14082" width="18" style="275" customWidth="1"/>
    <col min="14083" max="14083" width="33" style="275" customWidth="1"/>
    <col min="14084" max="14084" width="14" style="275" customWidth="1"/>
    <col min="14085" max="14088" width="13.28515625" style="275" customWidth="1"/>
    <col min="14089" max="14089" width="20.140625" style="275" customWidth="1"/>
    <col min="14090" max="14090" width="23.5703125" style="275" bestFit="1" customWidth="1"/>
    <col min="14091" max="14091" width="10.140625" style="275" bestFit="1" customWidth="1"/>
    <col min="14092" max="14336" width="9.140625" style="275"/>
    <col min="14337" max="14337" width="5" style="275" customWidth="1"/>
    <col min="14338" max="14338" width="18" style="275" customWidth="1"/>
    <col min="14339" max="14339" width="33" style="275" customWidth="1"/>
    <col min="14340" max="14340" width="14" style="275" customWidth="1"/>
    <col min="14341" max="14344" width="13.28515625" style="275" customWidth="1"/>
    <col min="14345" max="14345" width="20.140625" style="275" customWidth="1"/>
    <col min="14346" max="14346" width="23.5703125" style="275" bestFit="1" customWidth="1"/>
    <col min="14347" max="14347" width="10.140625" style="275" bestFit="1" customWidth="1"/>
    <col min="14348" max="14592" width="9.140625" style="275"/>
    <col min="14593" max="14593" width="5" style="275" customWidth="1"/>
    <col min="14594" max="14594" width="18" style="275" customWidth="1"/>
    <col min="14595" max="14595" width="33" style="275" customWidth="1"/>
    <col min="14596" max="14596" width="14" style="275" customWidth="1"/>
    <col min="14597" max="14600" width="13.28515625" style="275" customWidth="1"/>
    <col min="14601" max="14601" width="20.140625" style="275" customWidth="1"/>
    <col min="14602" max="14602" width="23.5703125" style="275" bestFit="1" customWidth="1"/>
    <col min="14603" max="14603" width="10.140625" style="275" bestFit="1" customWidth="1"/>
    <col min="14604" max="14848" width="9.140625" style="275"/>
    <col min="14849" max="14849" width="5" style="275" customWidth="1"/>
    <col min="14850" max="14850" width="18" style="275" customWidth="1"/>
    <col min="14851" max="14851" width="33" style="275" customWidth="1"/>
    <col min="14852" max="14852" width="14" style="275" customWidth="1"/>
    <col min="14853" max="14856" width="13.28515625" style="275" customWidth="1"/>
    <col min="14857" max="14857" width="20.140625" style="275" customWidth="1"/>
    <col min="14858" max="14858" width="23.5703125" style="275" bestFit="1" customWidth="1"/>
    <col min="14859" max="14859" width="10.140625" style="275" bestFit="1" customWidth="1"/>
    <col min="14860" max="15104" width="9.140625" style="275"/>
    <col min="15105" max="15105" width="5" style="275" customWidth="1"/>
    <col min="15106" max="15106" width="18" style="275" customWidth="1"/>
    <col min="15107" max="15107" width="33" style="275" customWidth="1"/>
    <col min="15108" max="15108" width="14" style="275" customWidth="1"/>
    <col min="15109" max="15112" width="13.28515625" style="275" customWidth="1"/>
    <col min="15113" max="15113" width="20.140625" style="275" customWidth="1"/>
    <col min="15114" max="15114" width="23.5703125" style="275" bestFit="1" customWidth="1"/>
    <col min="15115" max="15115" width="10.140625" style="275" bestFit="1" customWidth="1"/>
    <col min="15116" max="15360" width="9.140625" style="275"/>
    <col min="15361" max="15361" width="5" style="275" customWidth="1"/>
    <col min="15362" max="15362" width="18" style="275" customWidth="1"/>
    <col min="15363" max="15363" width="33" style="275" customWidth="1"/>
    <col min="15364" max="15364" width="14" style="275" customWidth="1"/>
    <col min="15365" max="15368" width="13.28515625" style="275" customWidth="1"/>
    <col min="15369" max="15369" width="20.140625" style="275" customWidth="1"/>
    <col min="15370" max="15370" width="23.5703125" style="275" bestFit="1" customWidth="1"/>
    <col min="15371" max="15371" width="10.140625" style="275" bestFit="1" customWidth="1"/>
    <col min="15372" max="15616" width="9.140625" style="275"/>
    <col min="15617" max="15617" width="5" style="275" customWidth="1"/>
    <col min="15618" max="15618" width="18" style="275" customWidth="1"/>
    <col min="15619" max="15619" width="33" style="275" customWidth="1"/>
    <col min="15620" max="15620" width="14" style="275" customWidth="1"/>
    <col min="15621" max="15624" width="13.28515625" style="275" customWidth="1"/>
    <col min="15625" max="15625" width="20.140625" style="275" customWidth="1"/>
    <col min="15626" max="15626" width="23.5703125" style="275" bestFit="1" customWidth="1"/>
    <col min="15627" max="15627" width="10.140625" style="275" bestFit="1" customWidth="1"/>
    <col min="15628" max="15872" width="9.140625" style="275"/>
    <col min="15873" max="15873" width="5" style="275" customWidth="1"/>
    <col min="15874" max="15874" width="18" style="275" customWidth="1"/>
    <col min="15875" max="15875" width="33" style="275" customWidth="1"/>
    <col min="15876" max="15876" width="14" style="275" customWidth="1"/>
    <col min="15877" max="15880" width="13.28515625" style="275" customWidth="1"/>
    <col min="15881" max="15881" width="20.140625" style="275" customWidth="1"/>
    <col min="15882" max="15882" width="23.5703125" style="275" bestFit="1" customWidth="1"/>
    <col min="15883" max="15883" width="10.140625" style="275" bestFit="1" customWidth="1"/>
    <col min="15884" max="16128" width="9.140625" style="275"/>
    <col min="16129" max="16129" width="5" style="275" customWidth="1"/>
    <col min="16130" max="16130" width="18" style="275" customWidth="1"/>
    <col min="16131" max="16131" width="33" style="275" customWidth="1"/>
    <col min="16132" max="16132" width="14" style="275" customWidth="1"/>
    <col min="16133" max="16136" width="13.28515625" style="275" customWidth="1"/>
    <col min="16137" max="16137" width="20.140625" style="275" customWidth="1"/>
    <col min="16138" max="16138" width="23.5703125" style="275" bestFit="1" customWidth="1"/>
    <col min="16139" max="16139" width="10.140625" style="275" bestFit="1" customWidth="1"/>
    <col min="16140" max="16384" width="9.140625" style="275"/>
  </cols>
  <sheetData>
    <row r="1" spans="1:11" s="53" customFormat="1" ht="16.5" customHeight="1" x14ac:dyDescent="0.3">
      <c r="C1" s="269"/>
      <c r="D1" s="270"/>
      <c r="E1" s="270"/>
      <c r="F1" s="270"/>
      <c r="I1" s="113" t="s">
        <v>279</v>
      </c>
      <c r="J1" s="84"/>
      <c r="K1" s="84"/>
    </row>
    <row r="2" spans="1:11" s="53" customFormat="1" ht="18.75" customHeight="1" x14ac:dyDescent="0.3">
      <c r="C2" s="269"/>
      <c r="D2" s="270"/>
      <c r="E2" s="270"/>
      <c r="F2" s="270"/>
      <c r="I2" s="271"/>
      <c r="J2" s="84"/>
      <c r="K2" s="84"/>
    </row>
    <row r="3" spans="1:11" s="53" customFormat="1" ht="18.75" customHeight="1" x14ac:dyDescent="0.3">
      <c r="C3" s="269"/>
      <c r="D3" s="270"/>
      <c r="E3" s="270"/>
      <c r="F3" s="270"/>
      <c r="I3" s="271"/>
      <c r="J3" s="84"/>
      <c r="K3" s="84"/>
    </row>
    <row r="4" spans="1:11" s="53" customFormat="1" ht="18.75" customHeight="1" x14ac:dyDescent="0.3">
      <c r="C4" s="269"/>
      <c r="D4" s="270"/>
      <c r="E4" s="270"/>
      <c r="F4" s="270"/>
      <c r="I4" s="271"/>
      <c r="J4" s="84"/>
      <c r="K4" s="84"/>
    </row>
    <row r="5" spans="1:11" s="53" customFormat="1" ht="18.75" customHeight="1" x14ac:dyDescent="0.3">
      <c r="C5" s="269"/>
      <c r="D5" s="270"/>
      <c r="E5" s="270"/>
      <c r="F5" s="270"/>
      <c r="I5" s="271"/>
      <c r="J5" s="84"/>
      <c r="K5" s="84"/>
    </row>
    <row r="6" spans="1:11" s="53" customFormat="1" ht="18.75" customHeight="1" x14ac:dyDescent="0.3">
      <c r="C6" s="269"/>
      <c r="D6" s="270"/>
      <c r="E6" s="270"/>
      <c r="F6" s="270"/>
      <c r="J6" s="84"/>
      <c r="K6" s="84"/>
    </row>
    <row r="7" spans="1:11" ht="28.5" customHeight="1" x14ac:dyDescent="0.25">
      <c r="A7" s="272"/>
      <c r="B7" s="272"/>
      <c r="C7" s="273"/>
      <c r="D7" s="273"/>
      <c r="E7" s="273"/>
      <c r="F7" s="273"/>
      <c r="G7" s="273"/>
      <c r="H7" s="273"/>
      <c r="I7" s="274" t="s">
        <v>427</v>
      </c>
    </row>
    <row r="8" spans="1:11" ht="28.5" customHeight="1" x14ac:dyDescent="0.25">
      <c r="A8" s="1240" t="s">
        <v>562</v>
      </c>
      <c r="B8" s="1240"/>
      <c r="C8" s="1240"/>
      <c r="D8" s="1240"/>
      <c r="E8" s="1240"/>
      <c r="F8" s="1240"/>
      <c r="G8" s="1240"/>
      <c r="H8" s="1240"/>
      <c r="I8" s="1240"/>
    </row>
    <row r="9" spans="1:11" s="277" customFormat="1" ht="27" customHeight="1" x14ac:dyDescent="0.3">
      <c r="A9" s="1241" t="s">
        <v>1103</v>
      </c>
      <c r="B9" s="1241"/>
      <c r="C9" s="1241"/>
      <c r="D9" s="1241"/>
      <c r="E9" s="1241"/>
      <c r="F9" s="1241"/>
      <c r="G9" s="1241"/>
      <c r="H9" s="1241"/>
      <c r="I9" s="1241"/>
      <c r="J9" s="276"/>
      <c r="K9" s="276"/>
    </row>
    <row r="10" spans="1:11" ht="19.5" customHeight="1" x14ac:dyDescent="0.3">
      <c r="A10" s="481" t="s">
        <v>280</v>
      </c>
      <c r="B10" s="136"/>
      <c r="C10" s="136"/>
      <c r="D10" s="136"/>
      <c r="E10" s="136"/>
      <c r="F10" s="136"/>
      <c r="G10" s="136"/>
      <c r="H10" s="136"/>
      <c r="I10" s="136"/>
    </row>
    <row r="11" spans="1:11" s="53" customFormat="1" ht="36" customHeight="1" x14ac:dyDescent="0.3">
      <c r="A11" s="1242" t="s">
        <v>498</v>
      </c>
      <c r="B11" s="1242"/>
      <c r="C11" s="1242"/>
      <c r="D11" s="1242"/>
      <c r="E11" s="1242"/>
      <c r="F11" s="1242"/>
      <c r="G11" s="1242"/>
      <c r="H11" s="1242"/>
      <c r="I11" s="1242"/>
      <c r="J11" s="84"/>
      <c r="K11" s="84"/>
    </row>
    <row r="12" spans="1:11" s="53" customFormat="1" ht="17.25" customHeight="1" x14ac:dyDescent="0.3">
      <c r="A12" s="279" t="s">
        <v>281</v>
      </c>
      <c r="B12" s="279"/>
      <c r="C12" s="279"/>
      <c r="D12" s="279"/>
      <c r="E12" s="279"/>
      <c r="F12" s="279"/>
      <c r="G12" s="279"/>
      <c r="H12" s="279"/>
      <c r="I12" s="279"/>
      <c r="J12" s="84"/>
      <c r="K12" s="84"/>
    </row>
    <row r="13" spans="1:11" s="53" customFormat="1" ht="17.25" customHeight="1" x14ac:dyDescent="0.3">
      <c r="A13" s="279"/>
      <c r="B13" s="279"/>
      <c r="C13" s="279"/>
      <c r="D13" s="279"/>
      <c r="E13" s="280"/>
      <c r="F13" s="280"/>
      <c r="G13" s="280"/>
      <c r="H13" s="280"/>
      <c r="I13" s="279"/>
      <c r="J13" s="84"/>
      <c r="K13" s="84"/>
    </row>
    <row r="14" spans="1:11" ht="41.25" customHeight="1" x14ac:dyDescent="0.25">
      <c r="A14" s="1243" t="s">
        <v>282</v>
      </c>
      <c r="B14" s="1243" t="s">
        <v>283</v>
      </c>
      <c r="C14" s="1243" t="s">
        <v>284</v>
      </c>
      <c r="D14" s="1243" t="s">
        <v>285</v>
      </c>
      <c r="E14" s="1246" t="s">
        <v>286</v>
      </c>
      <c r="F14" s="1247"/>
      <c r="G14" s="1247"/>
      <c r="H14" s="1248"/>
      <c r="I14" s="1249" t="s">
        <v>287</v>
      </c>
    </row>
    <row r="15" spans="1:11" ht="18.75" x14ac:dyDescent="0.25">
      <c r="A15" s="1244"/>
      <c r="B15" s="1244"/>
      <c r="C15" s="1244"/>
      <c r="D15" s="1244"/>
      <c r="E15" s="1243" t="s">
        <v>288</v>
      </c>
      <c r="F15" s="1246" t="s">
        <v>289</v>
      </c>
      <c r="G15" s="1247"/>
      <c r="H15" s="1248"/>
      <c r="I15" s="1250"/>
    </row>
    <row r="16" spans="1:11" ht="43.5" customHeight="1" x14ac:dyDescent="0.25">
      <c r="A16" s="1244"/>
      <c r="B16" s="1245"/>
      <c r="C16" s="1244"/>
      <c r="D16" s="1244"/>
      <c r="E16" s="1244"/>
      <c r="F16" s="705" t="s">
        <v>290</v>
      </c>
      <c r="G16" s="705" t="s">
        <v>291</v>
      </c>
      <c r="H16" s="705" t="s">
        <v>292</v>
      </c>
      <c r="I16" s="1250"/>
    </row>
    <row r="17" spans="1:12" s="282" customFormat="1" ht="40.5" customHeight="1" x14ac:dyDescent="0.25">
      <c r="A17" s="443">
        <v>1</v>
      </c>
      <c r="B17" s="443">
        <v>2</v>
      </c>
      <c r="C17" s="443">
        <v>3</v>
      </c>
      <c r="D17" s="443">
        <v>4</v>
      </c>
      <c r="E17" s="443" t="s">
        <v>293</v>
      </c>
      <c r="F17" s="443">
        <v>6</v>
      </c>
      <c r="G17" s="443">
        <v>7</v>
      </c>
      <c r="H17" s="443">
        <v>8</v>
      </c>
      <c r="I17" s="444" t="s">
        <v>294</v>
      </c>
      <c r="J17" s="281"/>
      <c r="K17" s="281"/>
    </row>
    <row r="18" spans="1:12" x14ac:dyDescent="0.25">
      <c r="A18" s="885">
        <v>1</v>
      </c>
      <c r="B18" s="1310" t="s">
        <v>1126</v>
      </c>
      <c r="C18" s="886" t="s">
        <v>1127</v>
      </c>
      <c r="D18" s="886">
        <v>0.5</v>
      </c>
      <c r="E18" s="886">
        <f>F18+G18+H18</f>
        <v>12130</v>
      </c>
      <c r="F18" s="886">
        <v>8925</v>
      </c>
      <c r="G18" s="886">
        <f>12130-F18</f>
        <v>3205</v>
      </c>
      <c r="H18" s="886"/>
      <c r="I18" s="881">
        <f>E18*D18*12</f>
        <v>72780</v>
      </c>
      <c r="L18" s="52"/>
    </row>
    <row r="19" spans="1:12" x14ac:dyDescent="0.25">
      <c r="A19" s="885">
        <v>2</v>
      </c>
      <c r="B19" s="1311"/>
      <c r="C19" s="887"/>
      <c r="D19" s="887"/>
      <c r="E19" s="887"/>
      <c r="F19" s="887"/>
      <c r="G19" s="887"/>
      <c r="H19" s="888"/>
      <c r="I19" s="884">
        <f>I18</f>
        <v>72780</v>
      </c>
      <c r="L19" s="52"/>
    </row>
    <row r="20" spans="1:12" ht="31.5" x14ac:dyDescent="0.25">
      <c r="A20" s="885">
        <v>3</v>
      </c>
      <c r="B20" s="1310" t="s">
        <v>538</v>
      </c>
      <c r="C20" s="889" t="s">
        <v>1128</v>
      </c>
      <c r="D20" s="890">
        <v>1</v>
      </c>
      <c r="E20" s="891">
        <f>F20+G20+H20</f>
        <v>32300</v>
      </c>
      <c r="F20" s="890">
        <v>9295</v>
      </c>
      <c r="G20" s="890"/>
      <c r="H20" s="890">
        <f>32300-F20</f>
        <v>23005</v>
      </c>
      <c r="I20" s="881">
        <f>E20*D20*12</f>
        <v>387600</v>
      </c>
      <c r="L20" s="52"/>
    </row>
    <row r="21" spans="1:12" ht="31.5" x14ac:dyDescent="0.25">
      <c r="A21" s="885">
        <v>4</v>
      </c>
      <c r="B21" s="1312"/>
      <c r="C21" s="889" t="s">
        <v>1128</v>
      </c>
      <c r="D21" s="890">
        <v>1</v>
      </c>
      <c r="E21" s="891">
        <f>F21+G21+H21</f>
        <v>17801.349999999999</v>
      </c>
      <c r="F21" s="890">
        <v>9295</v>
      </c>
      <c r="G21" s="890">
        <f>12130-F21</f>
        <v>2835</v>
      </c>
      <c r="H21" s="890">
        <v>5671.35</v>
      </c>
      <c r="I21" s="881">
        <f>E21*D21*12</f>
        <v>213616.19999999998</v>
      </c>
      <c r="L21" s="52"/>
    </row>
    <row r="22" spans="1:12" x14ac:dyDescent="0.25">
      <c r="A22" s="885">
        <v>5</v>
      </c>
      <c r="B22" s="1311"/>
      <c r="C22" s="892"/>
      <c r="D22" s="892"/>
      <c r="E22" s="892"/>
      <c r="F22" s="892"/>
      <c r="G22" s="892"/>
      <c r="H22" s="893"/>
      <c r="I22" s="884">
        <f>I20+I21-124084.15</f>
        <v>477132.04999999993</v>
      </c>
      <c r="L22" s="52"/>
    </row>
    <row r="23" spans="1:12" ht="18.75" hidden="1" x14ac:dyDescent="0.3">
      <c r="A23" s="1307">
        <v>1</v>
      </c>
      <c r="B23" s="1252"/>
      <c r="C23" s="285"/>
      <c r="D23" s="286"/>
      <c r="E23" s="445">
        <f>F23+G23+H23</f>
        <v>0</v>
      </c>
      <c r="F23" s="286"/>
      <c r="G23" s="286"/>
      <c r="H23" s="286"/>
      <c r="I23" s="287">
        <f>E23*D23*12</f>
        <v>0</v>
      </c>
      <c r="L23" s="52"/>
    </row>
    <row r="24" spans="1:12" ht="18.75" hidden="1" x14ac:dyDescent="0.3">
      <c r="A24" s="1309"/>
      <c r="B24" s="1254"/>
      <c r="C24" s="1304"/>
      <c r="D24" s="1305"/>
      <c r="E24" s="1305"/>
      <c r="F24" s="1305"/>
      <c r="G24" s="1305"/>
      <c r="H24" s="1306"/>
      <c r="I24" s="287">
        <f>SUM(I23)</f>
        <v>0</v>
      </c>
      <c r="L24" s="52"/>
    </row>
    <row r="25" spans="1:12" ht="18.75" hidden="1" x14ac:dyDescent="0.3">
      <c r="A25" s="1307">
        <v>2</v>
      </c>
      <c r="B25" s="1252"/>
      <c r="C25" s="285"/>
      <c r="D25" s="286"/>
      <c r="E25" s="445">
        <f>F25+G25+H25</f>
        <v>0</v>
      </c>
      <c r="F25" s="286"/>
      <c r="G25" s="286"/>
      <c r="H25" s="286"/>
      <c r="I25" s="287">
        <f>E25*D25*12</f>
        <v>0</v>
      </c>
      <c r="L25" s="52"/>
    </row>
    <row r="26" spans="1:12" ht="18.75" hidden="1" x14ac:dyDescent="0.3">
      <c r="A26" s="1308"/>
      <c r="B26" s="1253"/>
      <c r="C26" s="285"/>
      <c r="D26" s="286"/>
      <c r="E26" s="445">
        <f>F26+G26+H26</f>
        <v>0</v>
      </c>
      <c r="F26" s="286"/>
      <c r="G26" s="286"/>
      <c r="H26" s="286"/>
      <c r="I26" s="287">
        <f>E26*D26*12</f>
        <v>0</v>
      </c>
      <c r="L26" s="52"/>
    </row>
    <row r="27" spans="1:12" ht="18.75" hidden="1" x14ac:dyDescent="0.3">
      <c r="A27" s="1308"/>
      <c r="B27" s="1253"/>
      <c r="C27" s="285"/>
      <c r="D27" s="286"/>
      <c r="E27" s="445">
        <f>F27+G27+H27</f>
        <v>0</v>
      </c>
      <c r="F27" s="286"/>
      <c r="G27" s="286"/>
      <c r="H27" s="286"/>
      <c r="I27" s="287">
        <f>E27*D27*12</f>
        <v>0</v>
      </c>
      <c r="L27" s="52"/>
    </row>
    <row r="28" spans="1:12" ht="18.75" hidden="1" x14ac:dyDescent="0.3">
      <c r="A28" s="1308"/>
      <c r="B28" s="1253"/>
      <c r="C28" s="285"/>
      <c r="D28" s="286"/>
      <c r="E28" s="445">
        <f>F28+G28+H28</f>
        <v>0</v>
      </c>
      <c r="F28" s="286"/>
      <c r="G28" s="286"/>
      <c r="H28" s="286"/>
      <c r="I28" s="287">
        <f>E28*D28*12</f>
        <v>0</v>
      </c>
      <c r="L28" s="52"/>
    </row>
    <row r="29" spans="1:12" ht="18.75" hidden="1" x14ac:dyDescent="0.3">
      <c r="A29" s="1308"/>
      <c r="B29" s="1253"/>
      <c r="C29" s="288"/>
      <c r="D29" s="286"/>
      <c r="E29" s="445">
        <f>F29+G29+H29</f>
        <v>0</v>
      </c>
      <c r="F29" s="286"/>
      <c r="G29" s="286"/>
      <c r="H29" s="286"/>
      <c r="I29" s="287">
        <f>E29*D29*12</f>
        <v>0</v>
      </c>
      <c r="L29" s="52"/>
    </row>
    <row r="30" spans="1:12" ht="18.75" hidden="1" x14ac:dyDescent="0.3">
      <c r="A30" s="1309"/>
      <c r="B30" s="1254"/>
      <c r="C30" s="1304"/>
      <c r="D30" s="1305"/>
      <c r="E30" s="1305"/>
      <c r="F30" s="1305"/>
      <c r="G30" s="1305"/>
      <c r="H30" s="1306"/>
      <c r="I30" s="287">
        <f>SUM(I25:I29)</f>
        <v>0</v>
      </c>
      <c r="L30" s="52"/>
    </row>
    <row r="31" spans="1:12" ht="18.75" hidden="1" x14ac:dyDescent="0.3">
      <c r="A31" s="1307">
        <v>3</v>
      </c>
      <c r="B31" s="1252"/>
      <c r="C31" s="288"/>
      <c r="D31" s="286"/>
      <c r="E31" s="445">
        <f>F31+G31+H31</f>
        <v>0</v>
      </c>
      <c r="F31" s="286"/>
      <c r="G31" s="286"/>
      <c r="H31" s="286"/>
      <c r="I31" s="287">
        <f>E31*D31*12</f>
        <v>0</v>
      </c>
      <c r="L31" s="52"/>
    </row>
    <row r="32" spans="1:12" ht="18.75" hidden="1" customHeight="1" x14ac:dyDescent="0.3">
      <c r="A32" s="1308"/>
      <c r="B32" s="1253"/>
      <c r="C32" s="288"/>
      <c r="D32" s="286"/>
      <c r="E32" s="445">
        <f>F32+G32+H32</f>
        <v>0</v>
      </c>
      <c r="F32" s="286"/>
      <c r="G32" s="286"/>
      <c r="H32" s="286"/>
      <c r="I32" s="287">
        <f>E32*D32*12</f>
        <v>0</v>
      </c>
    </row>
    <row r="33" spans="1:11" ht="18.75" hidden="1" x14ac:dyDescent="0.3">
      <c r="A33" s="1308"/>
      <c r="B33" s="1253"/>
      <c r="C33" s="288"/>
      <c r="D33" s="286"/>
      <c r="E33" s="445">
        <f>F33+G33+H33</f>
        <v>0</v>
      </c>
      <c r="F33" s="289"/>
      <c r="G33" s="286"/>
      <c r="H33" s="286"/>
      <c r="I33" s="287">
        <f>E33*D33*12</f>
        <v>0</v>
      </c>
    </row>
    <row r="34" spans="1:11" s="704" customFormat="1" ht="23.25" hidden="1" customHeight="1" x14ac:dyDescent="0.3">
      <c r="A34" s="1308"/>
      <c r="B34" s="1253"/>
      <c r="C34" s="285"/>
      <c r="D34" s="286"/>
      <c r="E34" s="445">
        <f>F34+G34+H34</f>
        <v>0</v>
      </c>
      <c r="F34" s="286"/>
      <c r="G34" s="286"/>
      <c r="H34" s="286"/>
      <c r="I34" s="287">
        <f>E34*D34*12</f>
        <v>0</v>
      </c>
    </row>
    <row r="35" spans="1:11" s="703" customFormat="1" ht="18.75" hidden="1" x14ac:dyDescent="0.3">
      <c r="A35" s="1309"/>
      <c r="B35" s="1254"/>
      <c r="C35" s="1304"/>
      <c r="D35" s="1305"/>
      <c r="E35" s="1305"/>
      <c r="F35" s="1305"/>
      <c r="G35" s="1305"/>
      <c r="H35" s="1306"/>
      <c r="I35" s="287">
        <f>SUM(I31:I34)</f>
        <v>0</v>
      </c>
    </row>
    <row r="36" spans="1:11" s="704" customFormat="1" ht="18.75" hidden="1" x14ac:dyDescent="0.3">
      <c r="A36" s="1307">
        <v>4</v>
      </c>
      <c r="B36" s="1252"/>
      <c r="C36" s="285"/>
      <c r="D36" s="286"/>
      <c r="E36" s="445">
        <f>F36+G36+H36</f>
        <v>0</v>
      </c>
      <c r="F36" s="286"/>
      <c r="G36" s="286"/>
      <c r="H36" s="286"/>
      <c r="I36" s="287">
        <f>E36*D36*12</f>
        <v>0</v>
      </c>
    </row>
    <row r="37" spans="1:11" s="704" customFormat="1" ht="23.25" hidden="1" customHeight="1" x14ac:dyDescent="0.3">
      <c r="A37" s="1309"/>
      <c r="B37" s="1254"/>
      <c r="C37" s="1304"/>
      <c r="D37" s="1305"/>
      <c r="E37" s="1305"/>
      <c r="F37" s="1305"/>
      <c r="G37" s="1305"/>
      <c r="H37" s="1306"/>
      <c r="I37" s="287">
        <f>SUM(I36)</f>
        <v>0</v>
      </c>
    </row>
    <row r="38" spans="1:11" s="703" customFormat="1" ht="18.75" hidden="1" x14ac:dyDescent="0.3">
      <c r="A38" s="283"/>
      <c r="B38" s="284"/>
      <c r="C38" s="285"/>
      <c r="D38" s="286"/>
      <c r="E38" s="445"/>
      <c r="F38" s="286"/>
      <c r="G38" s="286"/>
      <c r="H38" s="286"/>
      <c r="I38" s="287"/>
    </row>
    <row r="39" spans="1:11" ht="18.75" hidden="1" x14ac:dyDescent="0.3">
      <c r="A39" s="283"/>
      <c r="B39" s="284"/>
      <c r="C39" s="285"/>
      <c r="D39" s="286"/>
      <c r="E39" s="445"/>
      <c r="F39" s="286"/>
      <c r="G39" s="286"/>
      <c r="H39" s="286"/>
      <c r="I39" s="287"/>
    </row>
    <row r="40" spans="1:11" ht="18.75" hidden="1" x14ac:dyDescent="0.3">
      <c r="A40" s="283"/>
      <c r="B40" s="284"/>
      <c r="C40" s="288"/>
      <c r="D40" s="286"/>
      <c r="E40" s="445"/>
      <c r="F40" s="286"/>
      <c r="G40" s="286"/>
      <c r="H40" s="286"/>
      <c r="I40" s="287"/>
    </row>
    <row r="41" spans="1:11" ht="18.75" hidden="1" x14ac:dyDescent="0.3">
      <c r="A41" s="283"/>
      <c r="B41" s="284"/>
      <c r="C41" s="288"/>
      <c r="D41" s="286"/>
      <c r="E41" s="445"/>
      <c r="F41" s="286"/>
      <c r="G41" s="286"/>
      <c r="H41" s="286"/>
      <c r="I41" s="287"/>
    </row>
    <row r="42" spans="1:11" ht="18.75" hidden="1" x14ac:dyDescent="0.3">
      <c r="A42" s="283"/>
      <c r="B42" s="284"/>
      <c r="C42" s="288"/>
      <c r="D42" s="286"/>
      <c r="E42" s="445"/>
      <c r="F42" s="286"/>
      <c r="G42" s="286"/>
      <c r="H42" s="286"/>
      <c r="I42" s="287"/>
    </row>
    <row r="43" spans="1:11" ht="18.75" hidden="1" x14ac:dyDescent="0.3">
      <c r="A43" s="283"/>
      <c r="B43" s="284"/>
      <c r="C43" s="288"/>
      <c r="D43" s="286"/>
      <c r="E43" s="445"/>
      <c r="F43" s="289"/>
      <c r="G43" s="286"/>
      <c r="H43" s="286"/>
      <c r="I43" s="287"/>
    </row>
    <row r="44" spans="1:11" s="569" customFormat="1" ht="18.75" x14ac:dyDescent="0.3">
      <c r="A44" s="1251" t="s">
        <v>295</v>
      </c>
      <c r="B44" s="1251"/>
      <c r="C44" s="1251"/>
      <c r="D44" s="446">
        <f>D36+D34+D33+D32+D31+D29+D28+D27+D26+D25+D23</f>
        <v>0</v>
      </c>
      <c r="E44" s="446">
        <f>SUM(E23:E43)</f>
        <v>0</v>
      </c>
      <c r="F44" s="446" t="s">
        <v>296</v>
      </c>
      <c r="G44" s="446">
        <f>SUM(G23:G43)</f>
        <v>0</v>
      </c>
      <c r="H44" s="446">
        <f>SUM(H23:H43)</f>
        <v>0</v>
      </c>
      <c r="I44" s="446">
        <v>549912.05000000005</v>
      </c>
      <c r="J44" s="570"/>
      <c r="K44" s="570"/>
    </row>
    <row r="45" spans="1:11" x14ac:dyDescent="0.25">
      <c r="I45" s="290"/>
    </row>
    <row r="46" spans="1:11" ht="18.75" x14ac:dyDescent="0.25">
      <c r="A46" s="701" t="s">
        <v>762</v>
      </c>
      <c r="B46" s="704"/>
      <c r="C46" s="704"/>
      <c r="D46" s="704"/>
      <c r="E46" s="702"/>
      <c r="F46" s="702"/>
      <c r="G46" s="704"/>
      <c r="H46" s="1205" t="s">
        <v>1101</v>
      </c>
      <c r="I46" s="1205"/>
    </row>
    <row r="47" spans="1:11" x14ac:dyDescent="0.25">
      <c r="A47" s="703"/>
      <c r="B47" s="703"/>
      <c r="C47" s="703"/>
      <c r="D47" s="703"/>
      <c r="E47" s="1213" t="s">
        <v>131</v>
      </c>
      <c r="F47" s="1213"/>
      <c r="G47" s="703"/>
      <c r="H47" s="1213" t="s">
        <v>132</v>
      </c>
      <c r="I47" s="1213"/>
    </row>
    <row r="48" spans="1:11" ht="18" customHeight="1" x14ac:dyDescent="0.25">
      <c r="A48" s="704"/>
      <c r="B48" s="704"/>
      <c r="C48" s="704"/>
      <c r="D48" s="704"/>
      <c r="E48" s="704"/>
      <c r="F48" s="704"/>
      <c r="G48" s="704"/>
      <c r="H48" s="704"/>
      <c r="I48" s="704"/>
    </row>
    <row r="49" spans="1:9" ht="18" customHeight="1" x14ac:dyDescent="0.25">
      <c r="A49" s="701" t="s">
        <v>133</v>
      </c>
      <c r="B49" s="704"/>
      <c r="C49" s="704"/>
      <c r="D49" s="704"/>
      <c r="E49" s="702"/>
      <c r="F49" s="702"/>
      <c r="G49" s="704"/>
      <c r="H49" s="1205" t="s">
        <v>1104</v>
      </c>
      <c r="I49" s="1205"/>
    </row>
    <row r="50" spans="1:9" ht="18" customHeight="1" x14ac:dyDescent="0.25">
      <c r="A50" s="703"/>
      <c r="B50" s="703"/>
      <c r="C50" s="703"/>
      <c r="D50" s="703"/>
      <c r="E50" s="1213" t="s">
        <v>131</v>
      </c>
      <c r="F50" s="1213"/>
      <c r="G50" s="703"/>
      <c r="H50" s="1213" t="s">
        <v>132</v>
      </c>
      <c r="I50" s="1213"/>
    </row>
    <row r="52" spans="1:9" ht="96" hidden="1" customHeight="1" x14ac:dyDescent="0.25"/>
    <row r="53" spans="1:9" hidden="1" x14ac:dyDescent="0.25"/>
    <row r="54" spans="1:9" hidden="1" x14ac:dyDescent="0.25"/>
    <row r="55" spans="1:9" s="704" customFormat="1" ht="23.25" hidden="1" customHeight="1" x14ac:dyDescent="0.25">
      <c r="A55" s="701"/>
      <c r="E55" s="702"/>
      <c r="F55" s="702"/>
      <c r="H55" s="1205"/>
      <c r="I55" s="1205"/>
    </row>
    <row r="56" spans="1:9" hidden="1" x14ac:dyDescent="0.25"/>
  </sheetData>
  <protectedRanges>
    <protectedRange sqref="C37:C43 C24 C26:C33 C35" name="Диапазон2_1_1_1_1"/>
    <protectedRange sqref="C20:C22" name="Диапазон2_1_1_1_1_1"/>
  </protectedRanges>
  <mergeCells count="33">
    <mergeCell ref="B18:B19"/>
    <mergeCell ref="B20:B22"/>
    <mergeCell ref="H55:I55"/>
    <mergeCell ref="A44:C44"/>
    <mergeCell ref="H46:I46"/>
    <mergeCell ref="E47:F47"/>
    <mergeCell ref="H47:I47"/>
    <mergeCell ref="H49:I49"/>
    <mergeCell ref="E50:F50"/>
    <mergeCell ref="H50:I50"/>
    <mergeCell ref="A31:A35"/>
    <mergeCell ref="B31:B35"/>
    <mergeCell ref="C35:H35"/>
    <mergeCell ref="A36:A37"/>
    <mergeCell ref="B36:B37"/>
    <mergeCell ref="C37:H37"/>
    <mergeCell ref="A23:A24"/>
    <mergeCell ref="B23:B24"/>
    <mergeCell ref="C24:H24"/>
    <mergeCell ref="A25:A30"/>
    <mergeCell ref="B25:B30"/>
    <mergeCell ref="C30:H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458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42" customFormat="1" ht="23.25" customHeight="1" x14ac:dyDescent="0.25">
      <c r="A14" s="696" t="s">
        <v>762</v>
      </c>
      <c r="C14" s="241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42" customFormat="1" ht="23.25" customHeight="1" x14ac:dyDescent="0.25">
      <c r="A17" s="48" t="s">
        <v>133</v>
      </c>
      <c r="C17" s="241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32" t="s">
        <v>429</v>
      </c>
    </row>
    <row r="2" spans="1:9" x14ac:dyDescent="0.3">
      <c r="D2" s="57"/>
    </row>
    <row r="3" spans="1:9" ht="55.9" customHeight="1" x14ac:dyDescent="0.3">
      <c r="A3" s="1255" t="s">
        <v>459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</row>
    <row r="5" spans="1:9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2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4"/>
    </row>
    <row r="11" spans="1:9" x14ac:dyDescent="0.3">
      <c r="A11" s="65">
        <v>1</v>
      </c>
      <c r="B11" s="66"/>
      <c r="C11" s="293"/>
      <c r="D11" s="293"/>
      <c r="E11" s="294">
        <f>C11*D11*12</f>
        <v>0</v>
      </c>
    </row>
    <row r="12" spans="1:9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</row>
    <row r="14" spans="1:9" s="42" customFormat="1" ht="23.25" customHeight="1" x14ac:dyDescent="0.25">
      <c r="A14" s="696" t="s">
        <v>762</v>
      </c>
      <c r="C14" s="241"/>
      <c r="E14" s="864" t="s">
        <v>1101</v>
      </c>
      <c r="G14" s="296"/>
    </row>
    <row r="15" spans="1:9" s="297" customFormat="1" ht="12.75" x14ac:dyDescent="0.25">
      <c r="C15" s="298" t="s">
        <v>131</v>
      </c>
      <c r="E15" s="298" t="s">
        <v>132</v>
      </c>
      <c r="G15" s="299"/>
    </row>
    <row r="16" spans="1:9" s="41" customFormat="1" ht="15.75" x14ac:dyDescent="0.25">
      <c r="G16" s="300"/>
    </row>
    <row r="17" spans="1:7" s="42" customFormat="1" ht="23.25" customHeight="1" x14ac:dyDescent="0.25">
      <c r="A17" s="48" t="s">
        <v>133</v>
      </c>
      <c r="C17" s="241"/>
      <c r="E17" s="869" t="s">
        <v>1104</v>
      </c>
      <c r="G17" s="296"/>
    </row>
    <row r="18" spans="1:7" s="297" customFormat="1" ht="12.75" x14ac:dyDescent="0.25">
      <c r="C18" s="298" t="s">
        <v>131</v>
      </c>
      <c r="E18" s="298" t="s">
        <v>132</v>
      </c>
      <c r="G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32" t="s">
        <v>429</v>
      </c>
    </row>
    <row r="2" spans="1:9" x14ac:dyDescent="0.3">
      <c r="D2" s="57"/>
    </row>
    <row r="3" spans="1:9" ht="55.9" customHeight="1" x14ac:dyDescent="0.3">
      <c r="A3" s="1255" t="s">
        <v>563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</row>
    <row r="5" spans="1:9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2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4"/>
    </row>
    <row r="11" spans="1:9" x14ac:dyDescent="0.3">
      <c r="A11" s="65">
        <v>1</v>
      </c>
      <c r="B11" s="66"/>
      <c r="C11" s="293"/>
      <c r="D11" s="293"/>
      <c r="E11" s="294">
        <f>C11*D11*12</f>
        <v>0</v>
      </c>
    </row>
    <row r="12" spans="1:9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</row>
    <row r="14" spans="1:9" s="42" customFormat="1" ht="23.25" customHeight="1" x14ac:dyDescent="0.25">
      <c r="A14" s="696" t="s">
        <v>762</v>
      </c>
      <c r="C14" s="241"/>
      <c r="E14" s="864" t="s">
        <v>1101</v>
      </c>
      <c r="G14" s="296"/>
    </row>
    <row r="15" spans="1:9" s="297" customFormat="1" ht="12.75" x14ac:dyDescent="0.25">
      <c r="C15" s="298" t="s">
        <v>131</v>
      </c>
      <c r="E15" s="298" t="s">
        <v>132</v>
      </c>
      <c r="G15" s="299"/>
    </row>
    <row r="16" spans="1:9" s="41" customFormat="1" ht="15.75" x14ac:dyDescent="0.25">
      <c r="G16" s="300"/>
    </row>
    <row r="17" spans="1:7" s="42" customFormat="1" ht="23.25" customHeight="1" x14ac:dyDescent="0.25">
      <c r="A17" s="48" t="s">
        <v>133</v>
      </c>
      <c r="C17" s="241"/>
      <c r="E17" s="869" t="s">
        <v>1104</v>
      </c>
      <c r="G17" s="296"/>
    </row>
    <row r="18" spans="1:7" s="297" customFormat="1" ht="12.75" x14ac:dyDescent="0.25">
      <c r="C18" s="298" t="s">
        <v>131</v>
      </c>
      <c r="E18" s="298" t="s">
        <v>132</v>
      </c>
      <c r="G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8"/>
  <sheetViews>
    <sheetView view="pageBreakPreview" zoomScale="80" zoomScaleNormal="75" zoomScaleSheetLayoutView="80" workbookViewId="0">
      <selection activeCell="F12" sqref="F12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460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894">
        <v>1</v>
      </c>
      <c r="D11" s="894">
        <v>2963.32</v>
      </c>
      <c r="E11" s="895">
        <f>C11*D11*12+0.06</f>
        <v>35559.9</v>
      </c>
      <c r="F11" s="56">
        <v>14667.65</v>
      </c>
      <c r="G11" s="63">
        <f>E11-F11</f>
        <v>20892.25</v>
      </c>
    </row>
    <row r="12" spans="1:11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35559.9</v>
      </c>
      <c r="F12" s="63">
        <f>SUM(F11:F11)</f>
        <v>14667.65</v>
      </c>
      <c r="G12" s="63">
        <f>SUM(G11:G11)</f>
        <v>20892.25</v>
      </c>
    </row>
    <row r="15" spans="1:11" s="42" customFormat="1" ht="23.25" customHeight="1" x14ac:dyDescent="0.25">
      <c r="A15" s="1083" t="s">
        <v>762</v>
      </c>
      <c r="C15" s="241"/>
      <c r="E15" s="1084" t="s">
        <v>1131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42" customFormat="1" ht="23.25" customHeight="1" x14ac:dyDescent="0.25">
      <c r="A18" s="48" t="s">
        <v>133</v>
      </c>
      <c r="C18" s="241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74" t="s">
        <v>428</v>
      </c>
    </row>
    <row r="2" spans="1:9" x14ac:dyDescent="0.3">
      <c r="D2" s="57"/>
    </row>
    <row r="3" spans="1:9" ht="55.9" customHeight="1" x14ac:dyDescent="0.3">
      <c r="A3" s="1255" t="s">
        <v>461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276"/>
      <c r="I4" s="276"/>
    </row>
    <row r="5" spans="1:9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56"/>
      <c r="G10" s="53"/>
    </row>
    <row r="11" spans="1:9" ht="56.25" x14ac:dyDescent="0.3">
      <c r="A11" s="65">
        <v>1</v>
      </c>
      <c r="B11" s="66" t="s">
        <v>304</v>
      </c>
      <c r="C11" s="894">
        <v>1</v>
      </c>
      <c r="D11" s="894">
        <v>2963.32</v>
      </c>
      <c r="E11" s="895">
        <f>C11*D11*12+0.06</f>
        <v>35559.9</v>
      </c>
    </row>
    <row r="12" spans="1:9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35559.9</v>
      </c>
    </row>
    <row r="15" spans="1:9" s="42" customFormat="1" ht="23.25" customHeight="1" x14ac:dyDescent="0.25">
      <c r="A15" s="696" t="s">
        <v>762</v>
      </c>
      <c r="C15" s="241"/>
      <c r="E15" s="864" t="s">
        <v>1101</v>
      </c>
      <c r="G15" s="296"/>
    </row>
    <row r="16" spans="1:9" s="297" customFormat="1" ht="12.75" x14ac:dyDescent="0.25">
      <c r="C16" s="298" t="s">
        <v>131</v>
      </c>
      <c r="E16" s="298" t="s">
        <v>132</v>
      </c>
      <c r="G16" s="299"/>
    </row>
    <row r="17" spans="1:7" s="41" customFormat="1" ht="15.75" x14ac:dyDescent="0.25">
      <c r="G17" s="300"/>
    </row>
    <row r="18" spans="1:7" s="42" customFormat="1" ht="23.25" customHeight="1" x14ac:dyDescent="0.25">
      <c r="A18" s="48" t="s">
        <v>133</v>
      </c>
      <c r="C18" s="241"/>
      <c r="E18" s="869" t="s">
        <v>1104</v>
      </c>
      <c r="G18" s="296"/>
    </row>
    <row r="19" spans="1:7" s="297" customFormat="1" ht="12.75" x14ac:dyDescent="0.25">
      <c r="C19" s="298" t="s">
        <v>131</v>
      </c>
      <c r="E19" s="298" t="s">
        <v>132</v>
      </c>
      <c r="G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R39" sqref="R39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74" t="s">
        <v>428</v>
      </c>
    </row>
    <row r="2" spans="1:9" x14ac:dyDescent="0.3">
      <c r="D2" s="57"/>
    </row>
    <row r="3" spans="1:9" ht="55.9" customHeight="1" x14ac:dyDescent="0.3">
      <c r="A3" s="1255" t="s">
        <v>564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276"/>
      <c r="I4" s="276"/>
    </row>
    <row r="5" spans="1:9" s="275" customFormat="1" ht="19.5" customHeight="1" x14ac:dyDescent="0.3">
      <c r="A5" s="278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56"/>
      <c r="G10" s="53"/>
    </row>
    <row r="11" spans="1:9" ht="56.25" x14ac:dyDescent="0.3">
      <c r="A11" s="65">
        <v>1</v>
      </c>
      <c r="B11" s="66" t="s">
        <v>304</v>
      </c>
      <c r="C11" s="894">
        <v>1</v>
      </c>
      <c r="D11" s="894">
        <v>2963.32</v>
      </c>
      <c r="E11" s="895">
        <f>C11*D11*12+0.06</f>
        <v>35559.9</v>
      </c>
    </row>
    <row r="12" spans="1:9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35559.9</v>
      </c>
    </row>
    <row r="15" spans="1:9" s="42" customFormat="1" ht="23.25" customHeight="1" x14ac:dyDescent="0.25">
      <c r="A15" s="696" t="s">
        <v>762</v>
      </c>
      <c r="C15" s="241"/>
      <c r="E15" s="864" t="s">
        <v>1101</v>
      </c>
      <c r="G15" s="296"/>
    </row>
    <row r="16" spans="1:9" s="297" customFormat="1" ht="12.75" x14ac:dyDescent="0.25">
      <c r="C16" s="298" t="s">
        <v>131</v>
      </c>
      <c r="E16" s="298" t="s">
        <v>132</v>
      </c>
      <c r="G16" s="299"/>
    </row>
    <row r="17" spans="1:7" s="41" customFormat="1" ht="15.75" x14ac:dyDescent="0.25">
      <c r="G17" s="300"/>
    </row>
    <row r="18" spans="1:7" s="42" customFormat="1" ht="23.25" customHeight="1" x14ac:dyDescent="0.25">
      <c r="A18" s="48" t="s">
        <v>133</v>
      </c>
      <c r="C18" s="241"/>
      <c r="E18" s="869" t="s">
        <v>1104</v>
      </c>
      <c r="G18" s="296"/>
    </row>
    <row r="19" spans="1:7" s="297" customFormat="1" ht="12.75" x14ac:dyDescent="0.25">
      <c r="C19" s="298" t="s">
        <v>131</v>
      </c>
      <c r="E19" s="298" t="s">
        <v>132</v>
      </c>
      <c r="G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74" t="s">
        <v>428</v>
      </c>
    </row>
    <row r="2" spans="1:11" x14ac:dyDescent="0.3">
      <c r="D2" s="57"/>
    </row>
    <row r="3" spans="1:11" ht="55.9" customHeight="1" x14ac:dyDescent="0.3">
      <c r="A3" s="1255" t="s">
        <v>460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1256"/>
      <c r="I4" s="1256"/>
      <c r="J4" s="276"/>
      <c r="K4" s="276"/>
    </row>
    <row r="5" spans="1:11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63" t="s">
        <v>302</v>
      </c>
      <c r="G10" s="63" t="s">
        <v>303</v>
      </c>
      <c r="H10" s="56"/>
      <c r="I10" s="53"/>
    </row>
    <row r="11" spans="1:11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  <c r="F11" s="56"/>
      <c r="G11" s="63">
        <f>E11-F11</f>
        <v>0</v>
      </c>
    </row>
    <row r="12" spans="1:11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0</v>
      </c>
      <c r="F12" s="63">
        <f>SUM(F11:F11)</f>
        <v>0</v>
      </c>
      <c r="G12" s="63">
        <f>SUM(G11:G11)</f>
        <v>0</v>
      </c>
    </row>
    <row r="15" spans="1:11" s="704" customFormat="1" ht="23.25" customHeight="1" x14ac:dyDescent="0.25">
      <c r="A15" s="701" t="s">
        <v>762</v>
      </c>
      <c r="C15" s="702"/>
      <c r="E15" s="864" t="s">
        <v>1101</v>
      </c>
      <c r="F15" s="240"/>
      <c r="I15" s="296"/>
    </row>
    <row r="16" spans="1:11" s="297" customFormat="1" ht="12.75" x14ac:dyDescent="0.25">
      <c r="C16" s="298" t="s">
        <v>131</v>
      </c>
      <c r="E16" s="298" t="s">
        <v>132</v>
      </c>
      <c r="F16" s="299"/>
      <c r="I16" s="299"/>
    </row>
    <row r="17" spans="1:9" s="41" customFormat="1" ht="15.75" x14ac:dyDescent="0.25">
      <c r="F17" s="300"/>
      <c r="I17" s="300"/>
    </row>
    <row r="18" spans="1:9" s="704" customFormat="1" ht="23.25" customHeight="1" x14ac:dyDescent="0.25">
      <c r="A18" s="701" t="s">
        <v>133</v>
      </c>
      <c r="C18" s="702"/>
      <c r="E18" s="869" t="s">
        <v>1104</v>
      </c>
      <c r="F18" s="240"/>
      <c r="I18" s="296"/>
    </row>
    <row r="19" spans="1:9" s="297" customFormat="1" ht="12.75" x14ac:dyDescent="0.25">
      <c r="C19" s="298" t="s">
        <v>131</v>
      </c>
      <c r="E19" s="298" t="s">
        <v>132</v>
      </c>
      <c r="F19" s="299"/>
      <c r="I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74" t="s">
        <v>428</v>
      </c>
    </row>
    <row r="2" spans="1:9" x14ac:dyDescent="0.3">
      <c r="D2" s="57"/>
    </row>
    <row r="3" spans="1:9" ht="55.9" customHeight="1" x14ac:dyDescent="0.3">
      <c r="A3" s="1255" t="s">
        <v>461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276"/>
      <c r="I4" s="276"/>
    </row>
    <row r="5" spans="1:9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56"/>
      <c r="G10" s="53"/>
    </row>
    <row r="11" spans="1:9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</row>
    <row r="12" spans="1:9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0</v>
      </c>
    </row>
    <row r="15" spans="1:9" s="704" customFormat="1" ht="23.25" customHeight="1" x14ac:dyDescent="0.25">
      <c r="A15" s="701" t="s">
        <v>762</v>
      </c>
      <c r="C15" s="702"/>
      <c r="E15" s="864" t="s">
        <v>1101</v>
      </c>
      <c r="G15" s="296"/>
    </row>
    <row r="16" spans="1:9" s="297" customFormat="1" ht="12.75" x14ac:dyDescent="0.25">
      <c r="C16" s="298" t="s">
        <v>131</v>
      </c>
      <c r="E16" s="298" t="s">
        <v>132</v>
      </c>
      <c r="G16" s="299"/>
    </row>
    <row r="17" spans="1:7" s="41" customFormat="1" ht="15.75" x14ac:dyDescent="0.25">
      <c r="G17" s="300"/>
    </row>
    <row r="18" spans="1:7" s="704" customFormat="1" ht="23.25" customHeight="1" x14ac:dyDescent="0.25">
      <c r="A18" s="701" t="s">
        <v>133</v>
      </c>
      <c r="C18" s="702"/>
      <c r="E18" s="869" t="s">
        <v>1104</v>
      </c>
      <c r="G18" s="296"/>
    </row>
    <row r="19" spans="1:7" s="297" customFormat="1" ht="12.75" x14ac:dyDescent="0.25">
      <c r="C19" s="298" t="s">
        <v>131</v>
      </c>
      <c r="E19" s="298" t="s">
        <v>132</v>
      </c>
      <c r="G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74" t="s">
        <v>428</v>
      </c>
    </row>
    <row r="2" spans="1:9" x14ac:dyDescent="0.3">
      <c r="D2" s="57"/>
    </row>
    <row r="3" spans="1:9" ht="55.9" customHeight="1" x14ac:dyDescent="0.3">
      <c r="A3" s="1255" t="s">
        <v>564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1241" t="s">
        <v>1103</v>
      </c>
      <c r="B4" s="1241"/>
      <c r="C4" s="1241"/>
      <c r="D4" s="1241"/>
      <c r="E4" s="1241"/>
      <c r="F4" s="1256"/>
      <c r="G4" s="1256"/>
      <c r="H4" s="276"/>
      <c r="I4" s="276"/>
    </row>
    <row r="5" spans="1:9" s="275" customFormat="1" ht="19.5" customHeight="1" x14ac:dyDescent="0.3">
      <c r="A5" s="481" t="s">
        <v>280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3">
      <c r="A10" s="455">
        <v>1</v>
      </c>
      <c r="B10" s="455">
        <v>2</v>
      </c>
      <c r="C10" s="455">
        <v>3</v>
      </c>
      <c r="D10" s="455">
        <v>4</v>
      </c>
      <c r="E10" s="456" t="s">
        <v>301</v>
      </c>
      <c r="F10" s="56"/>
      <c r="G10" s="53"/>
    </row>
    <row r="11" spans="1:9" ht="56.25" x14ac:dyDescent="0.3">
      <c r="A11" s="65">
        <v>1</v>
      </c>
      <c r="B11" s="66" t="s">
        <v>304</v>
      </c>
      <c r="C11" s="293"/>
      <c r="D11" s="293"/>
      <c r="E11" s="294">
        <f>C11*D11*12</f>
        <v>0</v>
      </c>
    </row>
    <row r="12" spans="1:9" x14ac:dyDescent="0.3">
      <c r="A12" s="452"/>
      <c r="B12" s="453" t="s">
        <v>295</v>
      </c>
      <c r="C12" s="571" t="s">
        <v>305</v>
      </c>
      <c r="D12" s="571" t="s">
        <v>305</v>
      </c>
      <c r="E12" s="454">
        <f>SUM(E11:E11)</f>
        <v>0</v>
      </c>
    </row>
    <row r="15" spans="1:9" s="704" customFormat="1" ht="23.25" customHeight="1" x14ac:dyDescent="0.25">
      <c r="A15" s="701" t="s">
        <v>762</v>
      </c>
      <c r="C15" s="702"/>
      <c r="E15" s="864" t="s">
        <v>1101</v>
      </c>
      <c r="G15" s="296"/>
    </row>
    <row r="16" spans="1:9" s="297" customFormat="1" ht="12.75" x14ac:dyDescent="0.25">
      <c r="C16" s="298" t="s">
        <v>131</v>
      </c>
      <c r="E16" s="298" t="s">
        <v>132</v>
      </c>
      <c r="G16" s="299"/>
    </row>
    <row r="17" spans="1:7" s="41" customFormat="1" ht="15.75" x14ac:dyDescent="0.25">
      <c r="G17" s="300"/>
    </row>
    <row r="18" spans="1:7" s="704" customFormat="1" ht="23.25" customHeight="1" x14ac:dyDescent="0.25">
      <c r="A18" s="701" t="s">
        <v>133</v>
      </c>
      <c r="C18" s="702"/>
      <c r="E18" s="869" t="s">
        <v>1104</v>
      </c>
      <c r="G18" s="296"/>
    </row>
    <row r="19" spans="1:7" s="297" customFormat="1" ht="12.75" x14ac:dyDescent="0.25">
      <c r="C19" s="298" t="s">
        <v>131</v>
      </c>
      <c r="E19" s="298" t="s">
        <v>132</v>
      </c>
      <c r="G19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X33"/>
  <sheetViews>
    <sheetView view="pageBreakPreview" topLeftCell="A4" zoomScale="70" zoomScaleSheetLayoutView="70" workbookViewId="0">
      <selection activeCell="E22" sqref="E22"/>
    </sheetView>
  </sheetViews>
  <sheetFormatPr defaultColWidth="9.140625" defaultRowHeight="15" x14ac:dyDescent="0.25"/>
  <cols>
    <col min="1" max="1" width="38.28515625" style="29" customWidth="1"/>
    <col min="2" max="2" width="15" style="29" customWidth="1"/>
    <col min="3" max="11" width="20.140625" style="29" customWidth="1"/>
    <col min="12" max="12" width="15" style="29" customWidth="1"/>
    <col min="13" max="16384" width="9.140625" style="29"/>
  </cols>
  <sheetData>
    <row r="2" spans="1:11" x14ac:dyDescent="0.25">
      <c r="K2" s="29" t="s">
        <v>420</v>
      </c>
    </row>
    <row r="4" spans="1:11" ht="18.75" x14ac:dyDescent="0.3">
      <c r="A4" s="244" t="s">
        <v>418</v>
      </c>
      <c r="B4" s="244"/>
    </row>
    <row r="6" spans="1:11" ht="45" customHeight="1" x14ac:dyDescent="0.3">
      <c r="A6" s="1218" t="s">
        <v>241</v>
      </c>
      <c r="B6" s="1238" t="s">
        <v>261</v>
      </c>
      <c r="C6" s="1233" t="s">
        <v>559</v>
      </c>
      <c r="D6" s="1234"/>
      <c r="E6" s="1235"/>
      <c r="F6" s="1233" t="s">
        <v>560</v>
      </c>
      <c r="G6" s="1234"/>
      <c r="H6" s="1235"/>
      <c r="I6" s="1233" t="s">
        <v>561</v>
      </c>
      <c r="J6" s="1236"/>
      <c r="K6" s="1237"/>
    </row>
    <row r="7" spans="1:11" ht="53.25" customHeight="1" x14ac:dyDescent="0.25">
      <c r="A7" s="1219"/>
      <c r="B7" s="1239"/>
      <c r="C7" s="43" t="s">
        <v>262</v>
      </c>
      <c r="D7" s="43" t="s">
        <v>263</v>
      </c>
      <c r="E7" s="43" t="s">
        <v>254</v>
      </c>
      <c r="F7" s="43" t="s">
        <v>262</v>
      </c>
      <c r="G7" s="43" t="s">
        <v>263</v>
      </c>
      <c r="H7" s="43" t="s">
        <v>254</v>
      </c>
      <c r="I7" s="43" t="s">
        <v>262</v>
      </c>
      <c r="J7" s="43" t="s">
        <v>263</v>
      </c>
      <c r="K7" s="43" t="s">
        <v>254</v>
      </c>
    </row>
    <row r="8" spans="1:11" ht="18.75" x14ac:dyDescent="0.25">
      <c r="A8" s="44">
        <v>1</v>
      </c>
      <c r="B8" s="44">
        <v>2</v>
      </c>
      <c r="C8" s="44">
        <v>3</v>
      </c>
      <c r="D8" s="44">
        <v>4</v>
      </c>
      <c r="E8" s="44">
        <v>5</v>
      </c>
      <c r="F8" s="44">
        <v>6</v>
      </c>
      <c r="G8" s="44">
        <v>7</v>
      </c>
      <c r="H8" s="44">
        <v>8</v>
      </c>
      <c r="I8" s="44">
        <v>9</v>
      </c>
      <c r="J8" s="44">
        <v>10</v>
      </c>
      <c r="K8" s="44">
        <v>11</v>
      </c>
    </row>
    <row r="9" spans="1:11" s="265" customFormat="1" ht="18.75" x14ac:dyDescent="0.3">
      <c r="A9" s="257"/>
      <c r="B9" s="257"/>
      <c r="C9" s="264"/>
      <c r="D9" s="264"/>
      <c r="E9" s="264"/>
      <c r="F9" s="264"/>
      <c r="G9" s="264"/>
      <c r="H9" s="264"/>
      <c r="I9" s="264"/>
      <c r="J9" s="264"/>
      <c r="K9" s="264"/>
    </row>
    <row r="10" spans="1:11" s="265" customFormat="1" ht="18.75" x14ac:dyDescent="0.3">
      <c r="A10" s="257"/>
      <c r="B10" s="257"/>
      <c r="C10" s="264"/>
      <c r="D10" s="264"/>
      <c r="E10" s="264"/>
      <c r="F10" s="264"/>
      <c r="G10" s="264"/>
      <c r="H10" s="264"/>
      <c r="I10" s="264"/>
      <c r="J10" s="264"/>
      <c r="K10" s="264"/>
    </row>
    <row r="11" spans="1:11" s="265" customFormat="1" ht="18.75" x14ac:dyDescent="0.3">
      <c r="A11" s="257"/>
      <c r="B11" s="257"/>
      <c r="C11" s="264"/>
      <c r="D11" s="264"/>
      <c r="E11" s="264"/>
      <c r="F11" s="264"/>
      <c r="G11" s="264"/>
      <c r="H11" s="264"/>
      <c r="I11" s="264"/>
      <c r="J11" s="264"/>
      <c r="K11" s="264"/>
    </row>
    <row r="12" spans="1:11" s="265" customFormat="1" ht="18.75" x14ac:dyDescent="0.3">
      <c r="A12" s="257"/>
      <c r="B12" s="257"/>
      <c r="C12" s="264"/>
      <c r="D12" s="264"/>
      <c r="E12" s="264"/>
      <c r="F12" s="264"/>
      <c r="G12" s="264"/>
      <c r="H12" s="264"/>
      <c r="I12" s="264"/>
      <c r="J12" s="264"/>
      <c r="K12" s="264"/>
    </row>
    <row r="13" spans="1:11" ht="18.75" x14ac:dyDescent="0.3">
      <c r="A13" s="247" t="s">
        <v>247</v>
      </c>
      <c r="B13" s="237" t="s">
        <v>10</v>
      </c>
      <c r="C13" s="237" t="s">
        <v>10</v>
      </c>
      <c r="D13" s="237" t="s">
        <v>10</v>
      </c>
      <c r="E13" s="237">
        <f>SUM(E9:E12)</f>
        <v>0</v>
      </c>
      <c r="F13" s="237" t="s">
        <v>10</v>
      </c>
      <c r="G13" s="237" t="s">
        <v>10</v>
      </c>
      <c r="H13" s="237">
        <f>SUM(H9:H12)</f>
        <v>0</v>
      </c>
      <c r="I13" s="237" t="s">
        <v>10</v>
      </c>
      <c r="J13" s="237" t="s">
        <v>10</v>
      </c>
      <c r="K13" s="237">
        <f>SUM(K9:K12)</f>
        <v>0</v>
      </c>
    </row>
    <row r="15" spans="1:11" x14ac:dyDescent="0.25">
      <c r="K15" s="29" t="s">
        <v>421</v>
      </c>
    </row>
    <row r="17" spans="1:50" ht="18.75" x14ac:dyDescent="0.3">
      <c r="A17" s="244" t="s">
        <v>419</v>
      </c>
      <c r="B17" s="244"/>
    </row>
    <row r="19" spans="1:50" ht="45" customHeight="1" x14ac:dyDescent="0.3">
      <c r="A19" s="1218" t="s">
        <v>241</v>
      </c>
      <c r="B19" s="1238" t="s">
        <v>261</v>
      </c>
      <c r="C19" s="1233" t="s">
        <v>559</v>
      </c>
      <c r="D19" s="1234"/>
      <c r="E19" s="1235"/>
      <c r="F19" s="1233" t="s">
        <v>560</v>
      </c>
      <c r="G19" s="1234"/>
      <c r="H19" s="1235"/>
      <c r="I19" s="1233" t="s">
        <v>561</v>
      </c>
      <c r="J19" s="1236"/>
      <c r="K19" s="1237"/>
    </row>
    <row r="20" spans="1:50" ht="53.25" customHeight="1" x14ac:dyDescent="0.25">
      <c r="A20" s="1219"/>
      <c r="B20" s="1239"/>
      <c r="C20" s="43" t="s">
        <v>262</v>
      </c>
      <c r="D20" s="43" t="s">
        <v>263</v>
      </c>
      <c r="E20" s="43" t="s">
        <v>254</v>
      </c>
      <c r="F20" s="43" t="s">
        <v>262</v>
      </c>
      <c r="G20" s="43" t="s">
        <v>263</v>
      </c>
      <c r="H20" s="43" t="s">
        <v>254</v>
      </c>
      <c r="I20" s="43" t="s">
        <v>262</v>
      </c>
      <c r="J20" s="43" t="s">
        <v>263</v>
      </c>
      <c r="K20" s="43" t="s">
        <v>254</v>
      </c>
    </row>
    <row r="21" spans="1:50" ht="18.75" x14ac:dyDescent="0.25">
      <c r="A21" s="44">
        <v>1</v>
      </c>
      <c r="B21" s="44">
        <v>2</v>
      </c>
      <c r="C21" s="44">
        <v>3</v>
      </c>
      <c r="D21" s="44">
        <v>4</v>
      </c>
      <c r="E21" s="44">
        <v>5</v>
      </c>
      <c r="F21" s="44">
        <v>6</v>
      </c>
      <c r="G21" s="44">
        <v>7</v>
      </c>
      <c r="H21" s="44">
        <v>8</v>
      </c>
      <c r="I21" s="44">
        <v>9</v>
      </c>
      <c r="J21" s="44">
        <v>10</v>
      </c>
      <c r="K21" s="44">
        <v>11</v>
      </c>
    </row>
    <row r="22" spans="1:50" s="265" customFormat="1" ht="37.5" x14ac:dyDescent="0.3">
      <c r="A22" s="257" t="s">
        <v>264</v>
      </c>
      <c r="B22" s="1025" t="s">
        <v>1205</v>
      </c>
      <c r="C22" s="264">
        <v>20</v>
      </c>
      <c r="D22" s="264">
        <v>85.5</v>
      </c>
      <c r="E22" s="1033">
        <v>1710</v>
      </c>
      <c r="F22" s="264"/>
      <c r="G22" s="264"/>
      <c r="H22" s="264"/>
      <c r="I22" s="264"/>
      <c r="J22" s="264"/>
      <c r="K22" s="264"/>
    </row>
    <row r="23" spans="1:50" s="265" customFormat="1" ht="37.5" x14ac:dyDescent="0.3">
      <c r="A23" s="257" t="s">
        <v>265</v>
      </c>
      <c r="B23" s="257"/>
      <c r="C23" s="264"/>
      <c r="D23" s="264"/>
      <c r="E23" s="264"/>
      <c r="F23" s="264"/>
      <c r="G23" s="264"/>
      <c r="H23" s="264"/>
      <c r="I23" s="264"/>
      <c r="J23" s="264"/>
      <c r="K23" s="264"/>
    </row>
    <row r="24" spans="1:50" s="265" customFormat="1" ht="37.5" x14ac:dyDescent="0.3">
      <c r="A24" s="257" t="s">
        <v>266</v>
      </c>
      <c r="B24" s="257"/>
      <c r="C24" s="264"/>
      <c r="D24" s="264"/>
      <c r="E24" s="264"/>
      <c r="F24" s="264"/>
      <c r="G24" s="264"/>
      <c r="H24" s="264"/>
      <c r="I24" s="264"/>
      <c r="J24" s="264"/>
      <c r="K24" s="264"/>
    </row>
    <row r="25" spans="1:50" s="265" customFormat="1" ht="18.75" x14ac:dyDescent="0.3">
      <c r="A25" s="257"/>
      <c r="B25" s="257"/>
      <c r="C25" s="264"/>
      <c r="D25" s="264"/>
      <c r="E25" s="264"/>
      <c r="F25" s="264"/>
      <c r="G25" s="264"/>
      <c r="H25" s="264"/>
      <c r="I25" s="264"/>
      <c r="J25" s="264"/>
      <c r="K25" s="264"/>
    </row>
    <row r="26" spans="1:50" ht="18.75" x14ac:dyDescent="0.3">
      <c r="A26" s="247" t="s">
        <v>247</v>
      </c>
      <c r="B26" s="237" t="s">
        <v>10</v>
      </c>
      <c r="C26" s="237" t="s">
        <v>10</v>
      </c>
      <c r="D26" s="237" t="s">
        <v>10</v>
      </c>
      <c r="E26" s="237">
        <f>SUM(E22:E25)</f>
        <v>1710</v>
      </c>
      <c r="F26" s="237" t="s">
        <v>10</v>
      </c>
      <c r="G26" s="237" t="s">
        <v>10</v>
      </c>
      <c r="H26" s="237">
        <f>SUM(H22:H25)</f>
        <v>0</v>
      </c>
      <c r="I26" s="237" t="s">
        <v>10</v>
      </c>
      <c r="J26" s="237" t="s">
        <v>10</v>
      </c>
      <c r="K26" s="237">
        <f>SUM(K22:K25)</f>
        <v>0</v>
      </c>
      <c r="L26" s="375">
        <f>E26-'221 (2021)ВНЕБ, 400Д'!F16-'223 (2021)ВНЕБ, 400Д'!E22-'225  (2021)ВНЕБ, 400Д'!F77-'226 (2021)ВНЕБ, 400Д'!F81-'227 (2021)ВНЕБ, 400Д'!D14-'228 (2021)ВНЕБ, 400Д'!D18-'310 (2021)ВНЕБ, 400Д'!E21-'341 (2021)ВНЕБ, 400Д'!D20-'342 (2021)ВНЕБ, 400Д'!D16-'343 (2021)ВНЕБ, 400Д'!D17-'344 (2021)ВНЕБ, 400Д'!D17-'345 (2021)ВНЕБ, 400Д'!D17-'346 (2021)ВНЕБ, 400Д'!D25-'347 (2021)ВНЕБ, 400Д'!D20-'349 (2021)ВНЕБ, 400Д'!D20-'296(831) (2021)ВНЕБ, 400Д'!F14-'291 зем  (2021)ВНЕБ, 400Д'!E11-'291 им  (2021)ВНЕБ, 400Д'!E13-'291(852) (2021)ВНЕБ, 400Д'!E14-'291 (853) (2021)ВНЕБ, 400Д'!E14-'292 (853) (2021)ВНЕБ, 400Д'!E14-'295 (853) (2021)ВНЕБ, 400Д'!E14</f>
        <v>342</v>
      </c>
    </row>
    <row r="29" spans="1:50" s="251" customFormat="1" ht="18" customHeight="1" x14ac:dyDescent="0.3">
      <c r="A29" s="248" t="s">
        <v>259</v>
      </c>
      <c r="B29" s="248"/>
      <c r="C29" s="1222" t="s">
        <v>762</v>
      </c>
      <c r="D29" s="1222"/>
      <c r="E29" s="1222"/>
      <c r="F29" s="249"/>
      <c r="G29" s="1222"/>
      <c r="H29" s="1222"/>
      <c r="I29" s="249"/>
      <c r="J29" s="1222" t="s">
        <v>1131</v>
      </c>
      <c r="K29" s="1222"/>
      <c r="L29" s="249"/>
      <c r="M29" s="250"/>
      <c r="N29" s="250"/>
      <c r="P29" s="249"/>
      <c r="Q29" s="249"/>
      <c r="R29" s="249"/>
      <c r="S29" s="249"/>
      <c r="T29" s="249"/>
      <c r="U29" s="249"/>
      <c r="V29" s="249"/>
      <c r="W29" s="249"/>
      <c r="X29" s="252"/>
      <c r="Y29" s="252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</row>
    <row r="30" spans="1:50" s="50" customFormat="1" ht="18" customHeight="1" x14ac:dyDescent="0.25">
      <c r="A30" s="253" t="s">
        <v>260</v>
      </c>
      <c r="B30" s="253"/>
      <c r="C30" s="1223" t="s">
        <v>235</v>
      </c>
      <c r="D30" s="1223"/>
      <c r="E30" s="1223"/>
      <c r="G30" s="1224" t="s">
        <v>131</v>
      </c>
      <c r="H30" s="1224"/>
      <c r="I30" s="254"/>
      <c r="J30" s="1224" t="s">
        <v>132</v>
      </c>
      <c r="K30" s="1224"/>
      <c r="L30" s="254"/>
      <c r="M30" s="254"/>
      <c r="N30" s="254"/>
      <c r="P30" s="254"/>
      <c r="Q30" s="254"/>
      <c r="R30" s="254"/>
      <c r="S30" s="254"/>
      <c r="T30" s="254"/>
      <c r="U30" s="254"/>
      <c r="V30" s="254"/>
      <c r="W30" s="254"/>
      <c r="X30" s="255"/>
      <c r="Y30" s="255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</row>
    <row r="31" spans="1:50" s="50" customFormat="1" ht="18" customHeight="1" x14ac:dyDescent="0.25">
      <c r="A31" s="256"/>
      <c r="B31" s="256"/>
      <c r="C31" s="256"/>
      <c r="D31" s="256"/>
      <c r="E31" s="256"/>
      <c r="G31" s="255"/>
      <c r="H31" s="255"/>
      <c r="I31" s="255"/>
      <c r="J31" s="255"/>
      <c r="K31" s="255"/>
      <c r="L31" s="255"/>
      <c r="M31" s="254"/>
      <c r="N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</row>
    <row r="32" spans="1:50" s="251" customFormat="1" ht="18" customHeight="1" x14ac:dyDescent="0.3">
      <c r="A32" s="248" t="s">
        <v>133</v>
      </c>
      <c r="B32" s="248"/>
      <c r="C32" s="1222" t="s">
        <v>764</v>
      </c>
      <c r="D32" s="1222"/>
      <c r="E32" s="1222"/>
      <c r="G32" s="1222"/>
      <c r="H32" s="1222"/>
      <c r="I32" s="249"/>
      <c r="J32" s="1222" t="s">
        <v>1104</v>
      </c>
      <c r="K32" s="1222"/>
      <c r="L32" s="249"/>
      <c r="M32" s="250"/>
      <c r="N32" s="250"/>
      <c r="P32" s="249"/>
      <c r="Q32" s="249"/>
      <c r="R32" s="249"/>
      <c r="S32" s="249"/>
      <c r="T32" s="249"/>
      <c r="U32" s="249"/>
      <c r="V32" s="249"/>
      <c r="W32" s="249"/>
      <c r="X32" s="252"/>
      <c r="Y32" s="252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</row>
    <row r="33" spans="1:50" s="50" customFormat="1" ht="18" customHeight="1" x14ac:dyDescent="0.25">
      <c r="A33" s="256"/>
      <c r="B33" s="256"/>
      <c r="C33" s="1223" t="s">
        <v>235</v>
      </c>
      <c r="D33" s="1223"/>
      <c r="E33" s="1223"/>
      <c r="G33" s="1224" t="s">
        <v>131</v>
      </c>
      <c r="H33" s="1224"/>
      <c r="I33" s="254"/>
      <c r="J33" s="1224" t="s">
        <v>132</v>
      </c>
      <c r="K33" s="1224"/>
      <c r="L33" s="254"/>
      <c r="M33" s="254"/>
      <c r="N33" s="254"/>
      <c r="P33" s="254"/>
      <c r="Q33" s="254"/>
      <c r="R33" s="254"/>
      <c r="S33" s="254"/>
      <c r="T33" s="254"/>
      <c r="U33" s="254"/>
      <c r="V33" s="254"/>
      <c r="W33" s="254"/>
      <c r="X33" s="255"/>
      <c r="Y33" s="255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21.28515625" style="53" customWidth="1"/>
    <col min="9" max="9" width="11.28515625" style="56" customWidth="1"/>
    <col min="10" max="10" width="26.42578125" style="53" customWidth="1"/>
    <col min="11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1.28515625" style="53" customWidth="1"/>
    <col min="266" max="266" width="26.42578125" style="53" customWidth="1"/>
    <col min="267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1.28515625" style="53" customWidth="1"/>
    <col min="522" max="522" width="26.42578125" style="53" customWidth="1"/>
    <col min="523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1.28515625" style="53" customWidth="1"/>
    <col min="778" max="778" width="26.42578125" style="53" customWidth="1"/>
    <col min="779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1.28515625" style="53" customWidth="1"/>
    <col min="1034" max="1034" width="26.42578125" style="53" customWidth="1"/>
    <col min="1035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1.28515625" style="53" customWidth="1"/>
    <col min="1290" max="1290" width="26.42578125" style="53" customWidth="1"/>
    <col min="1291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1.28515625" style="53" customWidth="1"/>
    <col min="1546" max="1546" width="26.42578125" style="53" customWidth="1"/>
    <col min="1547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1.28515625" style="53" customWidth="1"/>
    <col min="1802" max="1802" width="26.42578125" style="53" customWidth="1"/>
    <col min="1803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1.28515625" style="53" customWidth="1"/>
    <col min="2058" max="2058" width="26.42578125" style="53" customWidth="1"/>
    <col min="2059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1.28515625" style="53" customWidth="1"/>
    <col min="2314" max="2314" width="26.42578125" style="53" customWidth="1"/>
    <col min="2315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1.28515625" style="53" customWidth="1"/>
    <col min="2570" max="2570" width="26.42578125" style="53" customWidth="1"/>
    <col min="2571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1.28515625" style="53" customWidth="1"/>
    <col min="2826" max="2826" width="26.42578125" style="53" customWidth="1"/>
    <col min="2827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1.28515625" style="53" customWidth="1"/>
    <col min="3082" max="3082" width="26.42578125" style="53" customWidth="1"/>
    <col min="3083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1.28515625" style="53" customWidth="1"/>
    <col min="3338" max="3338" width="26.42578125" style="53" customWidth="1"/>
    <col min="3339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1.28515625" style="53" customWidth="1"/>
    <col min="3594" max="3594" width="26.42578125" style="53" customWidth="1"/>
    <col min="3595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1.28515625" style="53" customWidth="1"/>
    <col min="3850" max="3850" width="26.42578125" style="53" customWidth="1"/>
    <col min="3851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1.28515625" style="53" customWidth="1"/>
    <col min="4106" max="4106" width="26.42578125" style="53" customWidth="1"/>
    <col min="4107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1.28515625" style="53" customWidth="1"/>
    <col min="4362" max="4362" width="26.42578125" style="53" customWidth="1"/>
    <col min="4363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1.28515625" style="53" customWidth="1"/>
    <col min="4618" max="4618" width="26.42578125" style="53" customWidth="1"/>
    <col min="4619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1.28515625" style="53" customWidth="1"/>
    <col min="4874" max="4874" width="26.42578125" style="53" customWidth="1"/>
    <col min="4875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1.28515625" style="53" customWidth="1"/>
    <col min="5130" max="5130" width="26.42578125" style="53" customWidth="1"/>
    <col min="5131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1.28515625" style="53" customWidth="1"/>
    <col min="5386" max="5386" width="26.42578125" style="53" customWidth="1"/>
    <col min="5387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1.28515625" style="53" customWidth="1"/>
    <col min="5642" max="5642" width="26.42578125" style="53" customWidth="1"/>
    <col min="5643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1.28515625" style="53" customWidth="1"/>
    <col min="5898" max="5898" width="26.42578125" style="53" customWidth="1"/>
    <col min="5899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1.28515625" style="53" customWidth="1"/>
    <col min="6154" max="6154" width="26.42578125" style="53" customWidth="1"/>
    <col min="6155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1.28515625" style="53" customWidth="1"/>
    <col min="6410" max="6410" width="26.42578125" style="53" customWidth="1"/>
    <col min="6411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1.28515625" style="53" customWidth="1"/>
    <col min="6666" max="6666" width="26.42578125" style="53" customWidth="1"/>
    <col min="6667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1.28515625" style="53" customWidth="1"/>
    <col min="6922" max="6922" width="26.42578125" style="53" customWidth="1"/>
    <col min="6923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1.28515625" style="53" customWidth="1"/>
    <col min="7178" max="7178" width="26.42578125" style="53" customWidth="1"/>
    <col min="7179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1.28515625" style="53" customWidth="1"/>
    <col min="7434" max="7434" width="26.42578125" style="53" customWidth="1"/>
    <col min="7435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1.28515625" style="53" customWidth="1"/>
    <col min="7690" max="7690" width="26.42578125" style="53" customWidth="1"/>
    <col min="7691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1.28515625" style="53" customWidth="1"/>
    <col min="7946" max="7946" width="26.42578125" style="53" customWidth="1"/>
    <col min="7947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1.28515625" style="53" customWidth="1"/>
    <col min="8202" max="8202" width="26.42578125" style="53" customWidth="1"/>
    <col min="8203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1.28515625" style="53" customWidth="1"/>
    <col min="8458" max="8458" width="26.42578125" style="53" customWidth="1"/>
    <col min="8459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1.28515625" style="53" customWidth="1"/>
    <col min="8714" max="8714" width="26.42578125" style="53" customWidth="1"/>
    <col min="8715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1.28515625" style="53" customWidth="1"/>
    <col min="8970" max="8970" width="26.42578125" style="53" customWidth="1"/>
    <col min="8971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1.28515625" style="53" customWidth="1"/>
    <col min="9226" max="9226" width="26.42578125" style="53" customWidth="1"/>
    <col min="9227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1.28515625" style="53" customWidth="1"/>
    <col min="9482" max="9482" width="26.42578125" style="53" customWidth="1"/>
    <col min="9483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1.28515625" style="53" customWidth="1"/>
    <col min="9738" max="9738" width="26.42578125" style="53" customWidth="1"/>
    <col min="9739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1.28515625" style="53" customWidth="1"/>
    <col min="9994" max="9994" width="26.42578125" style="53" customWidth="1"/>
    <col min="9995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1.28515625" style="53" customWidth="1"/>
    <col min="10250" max="10250" width="26.42578125" style="53" customWidth="1"/>
    <col min="10251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1.28515625" style="53" customWidth="1"/>
    <col min="10506" max="10506" width="26.42578125" style="53" customWidth="1"/>
    <col min="10507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1.28515625" style="53" customWidth="1"/>
    <col min="10762" max="10762" width="26.42578125" style="53" customWidth="1"/>
    <col min="10763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1.28515625" style="53" customWidth="1"/>
    <col min="11018" max="11018" width="26.42578125" style="53" customWidth="1"/>
    <col min="11019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1.28515625" style="53" customWidth="1"/>
    <col min="11274" max="11274" width="26.42578125" style="53" customWidth="1"/>
    <col min="11275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1.28515625" style="53" customWidth="1"/>
    <col min="11530" max="11530" width="26.42578125" style="53" customWidth="1"/>
    <col min="11531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1.28515625" style="53" customWidth="1"/>
    <col min="11786" max="11786" width="26.42578125" style="53" customWidth="1"/>
    <col min="11787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1.28515625" style="53" customWidth="1"/>
    <col min="12042" max="12042" width="26.42578125" style="53" customWidth="1"/>
    <col min="12043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1.28515625" style="53" customWidth="1"/>
    <col min="12298" max="12298" width="26.42578125" style="53" customWidth="1"/>
    <col min="12299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1.28515625" style="53" customWidth="1"/>
    <col min="12554" max="12554" width="26.42578125" style="53" customWidth="1"/>
    <col min="12555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1.28515625" style="53" customWidth="1"/>
    <col min="12810" max="12810" width="26.42578125" style="53" customWidth="1"/>
    <col min="12811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1.28515625" style="53" customWidth="1"/>
    <col min="13066" max="13066" width="26.42578125" style="53" customWidth="1"/>
    <col min="13067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1.28515625" style="53" customWidth="1"/>
    <col min="13322" max="13322" width="26.42578125" style="53" customWidth="1"/>
    <col min="13323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1.28515625" style="53" customWidth="1"/>
    <col min="13578" max="13578" width="26.42578125" style="53" customWidth="1"/>
    <col min="13579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1.28515625" style="53" customWidth="1"/>
    <col min="13834" max="13834" width="26.42578125" style="53" customWidth="1"/>
    <col min="13835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1.28515625" style="53" customWidth="1"/>
    <col min="14090" max="14090" width="26.42578125" style="53" customWidth="1"/>
    <col min="14091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1.28515625" style="53" customWidth="1"/>
    <col min="14346" max="14346" width="26.42578125" style="53" customWidth="1"/>
    <col min="14347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1.28515625" style="53" customWidth="1"/>
    <col min="14602" max="14602" width="26.42578125" style="53" customWidth="1"/>
    <col min="14603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1.28515625" style="53" customWidth="1"/>
    <col min="14858" max="14858" width="26.42578125" style="53" customWidth="1"/>
    <col min="14859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1.28515625" style="53" customWidth="1"/>
    <col min="15114" max="15114" width="26.42578125" style="53" customWidth="1"/>
    <col min="15115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1.28515625" style="53" customWidth="1"/>
    <col min="15370" max="15370" width="26.42578125" style="53" customWidth="1"/>
    <col min="15371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1.28515625" style="53" customWidth="1"/>
    <col min="15626" max="15626" width="26.42578125" style="53" customWidth="1"/>
    <col min="15627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1.28515625" style="53" customWidth="1"/>
    <col min="15882" max="15882" width="26.42578125" style="53" customWidth="1"/>
    <col min="15883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1.28515625" style="53" customWidth="1"/>
    <col min="16138" max="16138" width="26.42578125" style="53" customWidth="1"/>
    <col min="16139" max="16384" width="8.85546875" style="53"/>
  </cols>
  <sheetData>
    <row r="1" spans="1:11" x14ac:dyDescent="0.3">
      <c r="E1" s="57"/>
      <c r="F1" s="232" t="s">
        <v>432</v>
      </c>
    </row>
    <row r="2" spans="1:11" ht="55.9" customHeight="1" x14ac:dyDescent="0.3">
      <c r="A2" s="1255" t="s">
        <v>462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11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56"/>
      <c r="J9" s="53"/>
      <c r="K9" s="53"/>
    </row>
    <row r="10" spans="1:11" ht="20.25" customHeight="1" x14ac:dyDescent="0.3">
      <c r="A10" s="105">
        <v>1</v>
      </c>
      <c r="B10" s="66" t="s">
        <v>342</v>
      </c>
      <c r="C10" s="408" t="e">
        <f>F10/D10/E10</f>
        <v>#DIV/0!</v>
      </c>
      <c r="D10" s="67"/>
      <c r="E10" s="68"/>
      <c r="F10" s="93"/>
      <c r="G10" s="90"/>
      <c r="H10" s="106">
        <f>F10-G10</f>
        <v>0</v>
      </c>
    </row>
    <row r="11" spans="1:11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95">
        <f>SUM(G10:G10)</f>
        <v>0</v>
      </c>
      <c r="H11" s="95">
        <f>SUM(H10:H10)</f>
        <v>0</v>
      </c>
      <c r="I11" s="108"/>
    </row>
    <row r="12" spans="1:11" x14ac:dyDescent="0.3">
      <c r="B12" s="103"/>
      <c r="G12" s="104"/>
      <c r="H12" s="104"/>
    </row>
    <row r="13" spans="1:11" s="42" customFormat="1" ht="23.25" customHeight="1" x14ac:dyDescent="0.25">
      <c r="A13" s="696" t="s">
        <v>762</v>
      </c>
      <c r="C13" s="241"/>
      <c r="E13" s="864" t="s">
        <v>1101</v>
      </c>
      <c r="F13" s="240"/>
      <c r="I13" s="296"/>
    </row>
    <row r="14" spans="1:11" s="297" customFormat="1" ht="12.75" x14ac:dyDescent="0.25">
      <c r="C14" s="298" t="s">
        <v>131</v>
      </c>
      <c r="E14" s="298" t="s">
        <v>132</v>
      </c>
      <c r="F14" s="299"/>
      <c r="I14" s="299"/>
    </row>
    <row r="15" spans="1:11" s="41" customFormat="1" ht="15.75" x14ac:dyDescent="0.25">
      <c r="F15" s="300"/>
      <c r="I15" s="300"/>
    </row>
    <row r="16" spans="1:11" s="42" customFormat="1" ht="23.25" customHeight="1" x14ac:dyDescent="0.25">
      <c r="A16" s="48" t="s">
        <v>133</v>
      </c>
      <c r="C16" s="241"/>
      <c r="E16" s="869" t="s">
        <v>1104</v>
      </c>
      <c r="F16" s="240"/>
      <c r="I16" s="296"/>
    </row>
    <row r="17" spans="3:9" s="297" customFormat="1" ht="12.75" x14ac:dyDescent="0.25">
      <c r="C17" s="298" t="s">
        <v>131</v>
      </c>
      <c r="E17" s="298" t="s">
        <v>132</v>
      </c>
      <c r="F17" s="299"/>
      <c r="I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7" width="11.28515625" style="56" customWidth="1"/>
    <col min="8" max="8" width="26.42578125" style="53" customWidth="1"/>
    <col min="9" max="254" width="8.85546875" style="53"/>
    <col min="255" max="255" width="5.7109375" style="53" customWidth="1"/>
    <col min="256" max="256" width="49.7109375" style="53" customWidth="1"/>
    <col min="257" max="257" width="30.140625" style="53" customWidth="1"/>
    <col min="258" max="258" width="27.85546875" style="53" customWidth="1"/>
    <col min="259" max="259" width="31.28515625" style="53" customWidth="1"/>
    <col min="260" max="260" width="16.140625" style="53" customWidth="1"/>
    <col min="261" max="261" width="16.42578125" style="53" customWidth="1"/>
    <col min="262" max="262" width="27.7109375" style="53" customWidth="1"/>
    <col min="263" max="263" width="11.28515625" style="53" customWidth="1"/>
    <col min="264" max="264" width="26.42578125" style="53" customWidth="1"/>
    <col min="265" max="510" width="8.85546875" style="53"/>
    <col min="511" max="511" width="5.7109375" style="53" customWidth="1"/>
    <col min="512" max="512" width="49.7109375" style="53" customWidth="1"/>
    <col min="513" max="513" width="30.140625" style="53" customWidth="1"/>
    <col min="514" max="514" width="27.85546875" style="53" customWidth="1"/>
    <col min="515" max="515" width="31.28515625" style="53" customWidth="1"/>
    <col min="516" max="516" width="16.140625" style="53" customWidth="1"/>
    <col min="517" max="517" width="16.42578125" style="53" customWidth="1"/>
    <col min="518" max="518" width="27.7109375" style="53" customWidth="1"/>
    <col min="519" max="519" width="11.28515625" style="53" customWidth="1"/>
    <col min="520" max="520" width="26.42578125" style="53" customWidth="1"/>
    <col min="521" max="766" width="8.85546875" style="53"/>
    <col min="767" max="767" width="5.7109375" style="53" customWidth="1"/>
    <col min="768" max="768" width="49.7109375" style="53" customWidth="1"/>
    <col min="769" max="769" width="30.140625" style="53" customWidth="1"/>
    <col min="770" max="770" width="27.85546875" style="53" customWidth="1"/>
    <col min="771" max="771" width="31.28515625" style="53" customWidth="1"/>
    <col min="772" max="772" width="16.140625" style="53" customWidth="1"/>
    <col min="773" max="773" width="16.42578125" style="53" customWidth="1"/>
    <col min="774" max="774" width="27.7109375" style="53" customWidth="1"/>
    <col min="775" max="775" width="11.28515625" style="53" customWidth="1"/>
    <col min="776" max="776" width="26.42578125" style="53" customWidth="1"/>
    <col min="777" max="1022" width="8.85546875" style="53"/>
    <col min="1023" max="1023" width="5.7109375" style="53" customWidth="1"/>
    <col min="1024" max="1024" width="49.7109375" style="53" customWidth="1"/>
    <col min="1025" max="1025" width="30.140625" style="53" customWidth="1"/>
    <col min="1026" max="1026" width="27.85546875" style="53" customWidth="1"/>
    <col min="1027" max="1027" width="31.28515625" style="53" customWidth="1"/>
    <col min="1028" max="1028" width="16.140625" style="53" customWidth="1"/>
    <col min="1029" max="1029" width="16.42578125" style="53" customWidth="1"/>
    <col min="1030" max="1030" width="27.7109375" style="53" customWidth="1"/>
    <col min="1031" max="1031" width="11.28515625" style="53" customWidth="1"/>
    <col min="1032" max="1032" width="26.42578125" style="53" customWidth="1"/>
    <col min="1033" max="1278" width="8.85546875" style="53"/>
    <col min="1279" max="1279" width="5.7109375" style="53" customWidth="1"/>
    <col min="1280" max="1280" width="49.7109375" style="53" customWidth="1"/>
    <col min="1281" max="1281" width="30.140625" style="53" customWidth="1"/>
    <col min="1282" max="1282" width="27.85546875" style="53" customWidth="1"/>
    <col min="1283" max="1283" width="31.28515625" style="53" customWidth="1"/>
    <col min="1284" max="1284" width="16.140625" style="53" customWidth="1"/>
    <col min="1285" max="1285" width="16.42578125" style="53" customWidth="1"/>
    <col min="1286" max="1286" width="27.7109375" style="53" customWidth="1"/>
    <col min="1287" max="1287" width="11.28515625" style="53" customWidth="1"/>
    <col min="1288" max="1288" width="26.42578125" style="53" customWidth="1"/>
    <col min="1289" max="1534" width="8.85546875" style="53"/>
    <col min="1535" max="1535" width="5.7109375" style="53" customWidth="1"/>
    <col min="1536" max="1536" width="49.7109375" style="53" customWidth="1"/>
    <col min="1537" max="1537" width="30.140625" style="53" customWidth="1"/>
    <col min="1538" max="1538" width="27.85546875" style="53" customWidth="1"/>
    <col min="1539" max="1539" width="31.28515625" style="53" customWidth="1"/>
    <col min="1540" max="1540" width="16.140625" style="53" customWidth="1"/>
    <col min="1541" max="1541" width="16.42578125" style="53" customWidth="1"/>
    <col min="1542" max="1542" width="27.7109375" style="53" customWidth="1"/>
    <col min="1543" max="1543" width="11.28515625" style="53" customWidth="1"/>
    <col min="1544" max="1544" width="26.42578125" style="53" customWidth="1"/>
    <col min="1545" max="1790" width="8.85546875" style="53"/>
    <col min="1791" max="1791" width="5.7109375" style="53" customWidth="1"/>
    <col min="1792" max="1792" width="49.7109375" style="53" customWidth="1"/>
    <col min="1793" max="1793" width="30.140625" style="53" customWidth="1"/>
    <col min="1794" max="1794" width="27.85546875" style="53" customWidth="1"/>
    <col min="1795" max="1795" width="31.28515625" style="53" customWidth="1"/>
    <col min="1796" max="1796" width="16.140625" style="53" customWidth="1"/>
    <col min="1797" max="1797" width="16.42578125" style="53" customWidth="1"/>
    <col min="1798" max="1798" width="27.7109375" style="53" customWidth="1"/>
    <col min="1799" max="1799" width="11.28515625" style="53" customWidth="1"/>
    <col min="1800" max="1800" width="26.42578125" style="53" customWidth="1"/>
    <col min="1801" max="2046" width="8.85546875" style="53"/>
    <col min="2047" max="2047" width="5.7109375" style="53" customWidth="1"/>
    <col min="2048" max="2048" width="49.7109375" style="53" customWidth="1"/>
    <col min="2049" max="2049" width="30.140625" style="53" customWidth="1"/>
    <col min="2050" max="2050" width="27.85546875" style="53" customWidth="1"/>
    <col min="2051" max="2051" width="31.28515625" style="53" customWidth="1"/>
    <col min="2052" max="2052" width="16.140625" style="53" customWidth="1"/>
    <col min="2053" max="2053" width="16.42578125" style="53" customWidth="1"/>
    <col min="2054" max="2054" width="27.7109375" style="53" customWidth="1"/>
    <col min="2055" max="2055" width="11.28515625" style="53" customWidth="1"/>
    <col min="2056" max="2056" width="26.42578125" style="53" customWidth="1"/>
    <col min="2057" max="2302" width="8.85546875" style="53"/>
    <col min="2303" max="2303" width="5.7109375" style="53" customWidth="1"/>
    <col min="2304" max="2304" width="49.7109375" style="53" customWidth="1"/>
    <col min="2305" max="2305" width="30.140625" style="53" customWidth="1"/>
    <col min="2306" max="2306" width="27.85546875" style="53" customWidth="1"/>
    <col min="2307" max="2307" width="31.28515625" style="53" customWidth="1"/>
    <col min="2308" max="2308" width="16.140625" style="53" customWidth="1"/>
    <col min="2309" max="2309" width="16.42578125" style="53" customWidth="1"/>
    <col min="2310" max="2310" width="27.7109375" style="53" customWidth="1"/>
    <col min="2311" max="2311" width="11.28515625" style="53" customWidth="1"/>
    <col min="2312" max="2312" width="26.42578125" style="53" customWidth="1"/>
    <col min="2313" max="2558" width="8.85546875" style="53"/>
    <col min="2559" max="2559" width="5.7109375" style="53" customWidth="1"/>
    <col min="2560" max="2560" width="49.7109375" style="53" customWidth="1"/>
    <col min="2561" max="2561" width="30.140625" style="53" customWidth="1"/>
    <col min="2562" max="2562" width="27.85546875" style="53" customWidth="1"/>
    <col min="2563" max="2563" width="31.28515625" style="53" customWidth="1"/>
    <col min="2564" max="2564" width="16.140625" style="53" customWidth="1"/>
    <col min="2565" max="2565" width="16.42578125" style="53" customWidth="1"/>
    <col min="2566" max="2566" width="27.7109375" style="53" customWidth="1"/>
    <col min="2567" max="2567" width="11.28515625" style="53" customWidth="1"/>
    <col min="2568" max="2568" width="26.42578125" style="53" customWidth="1"/>
    <col min="2569" max="2814" width="8.85546875" style="53"/>
    <col min="2815" max="2815" width="5.7109375" style="53" customWidth="1"/>
    <col min="2816" max="2816" width="49.7109375" style="53" customWidth="1"/>
    <col min="2817" max="2817" width="30.140625" style="53" customWidth="1"/>
    <col min="2818" max="2818" width="27.85546875" style="53" customWidth="1"/>
    <col min="2819" max="2819" width="31.28515625" style="53" customWidth="1"/>
    <col min="2820" max="2820" width="16.140625" style="53" customWidth="1"/>
    <col min="2821" max="2821" width="16.42578125" style="53" customWidth="1"/>
    <col min="2822" max="2822" width="27.7109375" style="53" customWidth="1"/>
    <col min="2823" max="2823" width="11.28515625" style="53" customWidth="1"/>
    <col min="2824" max="2824" width="26.42578125" style="53" customWidth="1"/>
    <col min="2825" max="3070" width="8.85546875" style="53"/>
    <col min="3071" max="3071" width="5.7109375" style="53" customWidth="1"/>
    <col min="3072" max="3072" width="49.7109375" style="53" customWidth="1"/>
    <col min="3073" max="3073" width="30.140625" style="53" customWidth="1"/>
    <col min="3074" max="3074" width="27.85546875" style="53" customWidth="1"/>
    <col min="3075" max="3075" width="31.28515625" style="53" customWidth="1"/>
    <col min="3076" max="3076" width="16.140625" style="53" customWidth="1"/>
    <col min="3077" max="3077" width="16.42578125" style="53" customWidth="1"/>
    <col min="3078" max="3078" width="27.7109375" style="53" customWidth="1"/>
    <col min="3079" max="3079" width="11.28515625" style="53" customWidth="1"/>
    <col min="3080" max="3080" width="26.42578125" style="53" customWidth="1"/>
    <col min="3081" max="3326" width="8.85546875" style="53"/>
    <col min="3327" max="3327" width="5.7109375" style="53" customWidth="1"/>
    <col min="3328" max="3328" width="49.7109375" style="53" customWidth="1"/>
    <col min="3329" max="3329" width="30.140625" style="53" customWidth="1"/>
    <col min="3330" max="3330" width="27.85546875" style="53" customWidth="1"/>
    <col min="3331" max="3331" width="31.28515625" style="53" customWidth="1"/>
    <col min="3332" max="3332" width="16.140625" style="53" customWidth="1"/>
    <col min="3333" max="3333" width="16.42578125" style="53" customWidth="1"/>
    <col min="3334" max="3334" width="27.7109375" style="53" customWidth="1"/>
    <col min="3335" max="3335" width="11.28515625" style="53" customWidth="1"/>
    <col min="3336" max="3336" width="26.42578125" style="53" customWidth="1"/>
    <col min="3337" max="3582" width="8.85546875" style="53"/>
    <col min="3583" max="3583" width="5.7109375" style="53" customWidth="1"/>
    <col min="3584" max="3584" width="49.7109375" style="53" customWidth="1"/>
    <col min="3585" max="3585" width="30.140625" style="53" customWidth="1"/>
    <col min="3586" max="3586" width="27.85546875" style="53" customWidth="1"/>
    <col min="3587" max="3587" width="31.28515625" style="53" customWidth="1"/>
    <col min="3588" max="3588" width="16.140625" style="53" customWidth="1"/>
    <col min="3589" max="3589" width="16.42578125" style="53" customWidth="1"/>
    <col min="3590" max="3590" width="27.7109375" style="53" customWidth="1"/>
    <col min="3591" max="3591" width="11.28515625" style="53" customWidth="1"/>
    <col min="3592" max="3592" width="26.42578125" style="53" customWidth="1"/>
    <col min="3593" max="3838" width="8.85546875" style="53"/>
    <col min="3839" max="3839" width="5.7109375" style="53" customWidth="1"/>
    <col min="3840" max="3840" width="49.7109375" style="53" customWidth="1"/>
    <col min="3841" max="3841" width="30.140625" style="53" customWidth="1"/>
    <col min="3842" max="3842" width="27.85546875" style="53" customWidth="1"/>
    <col min="3843" max="3843" width="31.28515625" style="53" customWidth="1"/>
    <col min="3844" max="3844" width="16.140625" style="53" customWidth="1"/>
    <col min="3845" max="3845" width="16.42578125" style="53" customWidth="1"/>
    <col min="3846" max="3846" width="27.7109375" style="53" customWidth="1"/>
    <col min="3847" max="3847" width="11.28515625" style="53" customWidth="1"/>
    <col min="3848" max="3848" width="26.42578125" style="53" customWidth="1"/>
    <col min="3849" max="4094" width="8.85546875" style="53"/>
    <col min="4095" max="4095" width="5.7109375" style="53" customWidth="1"/>
    <col min="4096" max="4096" width="49.7109375" style="53" customWidth="1"/>
    <col min="4097" max="4097" width="30.140625" style="53" customWidth="1"/>
    <col min="4098" max="4098" width="27.85546875" style="53" customWidth="1"/>
    <col min="4099" max="4099" width="31.28515625" style="53" customWidth="1"/>
    <col min="4100" max="4100" width="16.140625" style="53" customWidth="1"/>
    <col min="4101" max="4101" width="16.42578125" style="53" customWidth="1"/>
    <col min="4102" max="4102" width="27.7109375" style="53" customWidth="1"/>
    <col min="4103" max="4103" width="11.28515625" style="53" customWidth="1"/>
    <col min="4104" max="4104" width="26.42578125" style="53" customWidth="1"/>
    <col min="4105" max="4350" width="8.85546875" style="53"/>
    <col min="4351" max="4351" width="5.7109375" style="53" customWidth="1"/>
    <col min="4352" max="4352" width="49.7109375" style="53" customWidth="1"/>
    <col min="4353" max="4353" width="30.140625" style="53" customWidth="1"/>
    <col min="4354" max="4354" width="27.85546875" style="53" customWidth="1"/>
    <col min="4355" max="4355" width="31.28515625" style="53" customWidth="1"/>
    <col min="4356" max="4356" width="16.140625" style="53" customWidth="1"/>
    <col min="4357" max="4357" width="16.42578125" style="53" customWidth="1"/>
    <col min="4358" max="4358" width="27.7109375" style="53" customWidth="1"/>
    <col min="4359" max="4359" width="11.28515625" style="53" customWidth="1"/>
    <col min="4360" max="4360" width="26.42578125" style="53" customWidth="1"/>
    <col min="4361" max="4606" width="8.85546875" style="53"/>
    <col min="4607" max="4607" width="5.7109375" style="53" customWidth="1"/>
    <col min="4608" max="4608" width="49.7109375" style="53" customWidth="1"/>
    <col min="4609" max="4609" width="30.140625" style="53" customWidth="1"/>
    <col min="4610" max="4610" width="27.85546875" style="53" customWidth="1"/>
    <col min="4611" max="4611" width="31.28515625" style="53" customWidth="1"/>
    <col min="4612" max="4612" width="16.140625" style="53" customWidth="1"/>
    <col min="4613" max="4613" width="16.42578125" style="53" customWidth="1"/>
    <col min="4614" max="4614" width="27.7109375" style="53" customWidth="1"/>
    <col min="4615" max="4615" width="11.28515625" style="53" customWidth="1"/>
    <col min="4616" max="4616" width="26.42578125" style="53" customWidth="1"/>
    <col min="4617" max="4862" width="8.85546875" style="53"/>
    <col min="4863" max="4863" width="5.7109375" style="53" customWidth="1"/>
    <col min="4864" max="4864" width="49.7109375" style="53" customWidth="1"/>
    <col min="4865" max="4865" width="30.140625" style="53" customWidth="1"/>
    <col min="4866" max="4866" width="27.85546875" style="53" customWidth="1"/>
    <col min="4867" max="4867" width="31.28515625" style="53" customWidth="1"/>
    <col min="4868" max="4868" width="16.140625" style="53" customWidth="1"/>
    <col min="4869" max="4869" width="16.42578125" style="53" customWidth="1"/>
    <col min="4870" max="4870" width="27.7109375" style="53" customWidth="1"/>
    <col min="4871" max="4871" width="11.28515625" style="53" customWidth="1"/>
    <col min="4872" max="4872" width="26.42578125" style="53" customWidth="1"/>
    <col min="4873" max="5118" width="8.85546875" style="53"/>
    <col min="5119" max="5119" width="5.7109375" style="53" customWidth="1"/>
    <col min="5120" max="5120" width="49.7109375" style="53" customWidth="1"/>
    <col min="5121" max="5121" width="30.140625" style="53" customWidth="1"/>
    <col min="5122" max="5122" width="27.85546875" style="53" customWidth="1"/>
    <col min="5123" max="5123" width="31.28515625" style="53" customWidth="1"/>
    <col min="5124" max="5124" width="16.140625" style="53" customWidth="1"/>
    <col min="5125" max="5125" width="16.42578125" style="53" customWidth="1"/>
    <col min="5126" max="5126" width="27.7109375" style="53" customWidth="1"/>
    <col min="5127" max="5127" width="11.28515625" style="53" customWidth="1"/>
    <col min="5128" max="5128" width="26.42578125" style="53" customWidth="1"/>
    <col min="5129" max="5374" width="8.85546875" style="53"/>
    <col min="5375" max="5375" width="5.7109375" style="53" customWidth="1"/>
    <col min="5376" max="5376" width="49.7109375" style="53" customWidth="1"/>
    <col min="5377" max="5377" width="30.140625" style="53" customWidth="1"/>
    <col min="5378" max="5378" width="27.85546875" style="53" customWidth="1"/>
    <col min="5379" max="5379" width="31.28515625" style="53" customWidth="1"/>
    <col min="5380" max="5380" width="16.140625" style="53" customWidth="1"/>
    <col min="5381" max="5381" width="16.42578125" style="53" customWidth="1"/>
    <col min="5382" max="5382" width="27.7109375" style="53" customWidth="1"/>
    <col min="5383" max="5383" width="11.28515625" style="53" customWidth="1"/>
    <col min="5384" max="5384" width="26.42578125" style="53" customWidth="1"/>
    <col min="5385" max="5630" width="8.85546875" style="53"/>
    <col min="5631" max="5631" width="5.7109375" style="53" customWidth="1"/>
    <col min="5632" max="5632" width="49.7109375" style="53" customWidth="1"/>
    <col min="5633" max="5633" width="30.140625" style="53" customWidth="1"/>
    <col min="5634" max="5634" width="27.85546875" style="53" customWidth="1"/>
    <col min="5635" max="5635" width="31.28515625" style="53" customWidth="1"/>
    <col min="5636" max="5636" width="16.140625" style="53" customWidth="1"/>
    <col min="5637" max="5637" width="16.42578125" style="53" customWidth="1"/>
    <col min="5638" max="5638" width="27.7109375" style="53" customWidth="1"/>
    <col min="5639" max="5639" width="11.28515625" style="53" customWidth="1"/>
    <col min="5640" max="5640" width="26.42578125" style="53" customWidth="1"/>
    <col min="5641" max="5886" width="8.85546875" style="53"/>
    <col min="5887" max="5887" width="5.7109375" style="53" customWidth="1"/>
    <col min="5888" max="5888" width="49.7109375" style="53" customWidth="1"/>
    <col min="5889" max="5889" width="30.140625" style="53" customWidth="1"/>
    <col min="5890" max="5890" width="27.85546875" style="53" customWidth="1"/>
    <col min="5891" max="5891" width="31.28515625" style="53" customWidth="1"/>
    <col min="5892" max="5892" width="16.140625" style="53" customWidth="1"/>
    <col min="5893" max="5893" width="16.42578125" style="53" customWidth="1"/>
    <col min="5894" max="5894" width="27.7109375" style="53" customWidth="1"/>
    <col min="5895" max="5895" width="11.28515625" style="53" customWidth="1"/>
    <col min="5896" max="5896" width="26.42578125" style="53" customWidth="1"/>
    <col min="5897" max="6142" width="8.85546875" style="53"/>
    <col min="6143" max="6143" width="5.7109375" style="53" customWidth="1"/>
    <col min="6144" max="6144" width="49.7109375" style="53" customWidth="1"/>
    <col min="6145" max="6145" width="30.140625" style="53" customWidth="1"/>
    <col min="6146" max="6146" width="27.85546875" style="53" customWidth="1"/>
    <col min="6147" max="6147" width="31.28515625" style="53" customWidth="1"/>
    <col min="6148" max="6148" width="16.140625" style="53" customWidth="1"/>
    <col min="6149" max="6149" width="16.42578125" style="53" customWidth="1"/>
    <col min="6150" max="6150" width="27.7109375" style="53" customWidth="1"/>
    <col min="6151" max="6151" width="11.28515625" style="53" customWidth="1"/>
    <col min="6152" max="6152" width="26.42578125" style="53" customWidth="1"/>
    <col min="6153" max="6398" width="8.85546875" style="53"/>
    <col min="6399" max="6399" width="5.7109375" style="53" customWidth="1"/>
    <col min="6400" max="6400" width="49.7109375" style="53" customWidth="1"/>
    <col min="6401" max="6401" width="30.140625" style="53" customWidth="1"/>
    <col min="6402" max="6402" width="27.85546875" style="53" customWidth="1"/>
    <col min="6403" max="6403" width="31.28515625" style="53" customWidth="1"/>
    <col min="6404" max="6404" width="16.140625" style="53" customWidth="1"/>
    <col min="6405" max="6405" width="16.42578125" style="53" customWidth="1"/>
    <col min="6406" max="6406" width="27.7109375" style="53" customWidth="1"/>
    <col min="6407" max="6407" width="11.28515625" style="53" customWidth="1"/>
    <col min="6408" max="6408" width="26.42578125" style="53" customWidth="1"/>
    <col min="6409" max="6654" width="8.85546875" style="53"/>
    <col min="6655" max="6655" width="5.7109375" style="53" customWidth="1"/>
    <col min="6656" max="6656" width="49.7109375" style="53" customWidth="1"/>
    <col min="6657" max="6657" width="30.140625" style="53" customWidth="1"/>
    <col min="6658" max="6658" width="27.85546875" style="53" customWidth="1"/>
    <col min="6659" max="6659" width="31.28515625" style="53" customWidth="1"/>
    <col min="6660" max="6660" width="16.140625" style="53" customWidth="1"/>
    <col min="6661" max="6661" width="16.42578125" style="53" customWidth="1"/>
    <col min="6662" max="6662" width="27.7109375" style="53" customWidth="1"/>
    <col min="6663" max="6663" width="11.28515625" style="53" customWidth="1"/>
    <col min="6664" max="6664" width="26.42578125" style="53" customWidth="1"/>
    <col min="6665" max="6910" width="8.85546875" style="53"/>
    <col min="6911" max="6911" width="5.7109375" style="53" customWidth="1"/>
    <col min="6912" max="6912" width="49.7109375" style="53" customWidth="1"/>
    <col min="6913" max="6913" width="30.140625" style="53" customWidth="1"/>
    <col min="6914" max="6914" width="27.85546875" style="53" customWidth="1"/>
    <col min="6915" max="6915" width="31.28515625" style="53" customWidth="1"/>
    <col min="6916" max="6916" width="16.140625" style="53" customWidth="1"/>
    <col min="6917" max="6917" width="16.42578125" style="53" customWidth="1"/>
    <col min="6918" max="6918" width="27.7109375" style="53" customWidth="1"/>
    <col min="6919" max="6919" width="11.28515625" style="53" customWidth="1"/>
    <col min="6920" max="6920" width="26.42578125" style="53" customWidth="1"/>
    <col min="6921" max="7166" width="8.85546875" style="53"/>
    <col min="7167" max="7167" width="5.7109375" style="53" customWidth="1"/>
    <col min="7168" max="7168" width="49.7109375" style="53" customWidth="1"/>
    <col min="7169" max="7169" width="30.140625" style="53" customWidth="1"/>
    <col min="7170" max="7170" width="27.85546875" style="53" customWidth="1"/>
    <col min="7171" max="7171" width="31.28515625" style="53" customWidth="1"/>
    <col min="7172" max="7172" width="16.140625" style="53" customWidth="1"/>
    <col min="7173" max="7173" width="16.42578125" style="53" customWidth="1"/>
    <col min="7174" max="7174" width="27.7109375" style="53" customWidth="1"/>
    <col min="7175" max="7175" width="11.28515625" style="53" customWidth="1"/>
    <col min="7176" max="7176" width="26.42578125" style="53" customWidth="1"/>
    <col min="7177" max="7422" width="8.85546875" style="53"/>
    <col min="7423" max="7423" width="5.7109375" style="53" customWidth="1"/>
    <col min="7424" max="7424" width="49.7109375" style="53" customWidth="1"/>
    <col min="7425" max="7425" width="30.140625" style="53" customWidth="1"/>
    <col min="7426" max="7426" width="27.85546875" style="53" customWidth="1"/>
    <col min="7427" max="7427" width="31.28515625" style="53" customWidth="1"/>
    <col min="7428" max="7428" width="16.140625" style="53" customWidth="1"/>
    <col min="7429" max="7429" width="16.42578125" style="53" customWidth="1"/>
    <col min="7430" max="7430" width="27.7109375" style="53" customWidth="1"/>
    <col min="7431" max="7431" width="11.28515625" style="53" customWidth="1"/>
    <col min="7432" max="7432" width="26.42578125" style="53" customWidth="1"/>
    <col min="7433" max="7678" width="8.85546875" style="53"/>
    <col min="7679" max="7679" width="5.7109375" style="53" customWidth="1"/>
    <col min="7680" max="7680" width="49.7109375" style="53" customWidth="1"/>
    <col min="7681" max="7681" width="30.140625" style="53" customWidth="1"/>
    <col min="7682" max="7682" width="27.85546875" style="53" customWidth="1"/>
    <col min="7683" max="7683" width="31.28515625" style="53" customWidth="1"/>
    <col min="7684" max="7684" width="16.140625" style="53" customWidth="1"/>
    <col min="7685" max="7685" width="16.42578125" style="53" customWidth="1"/>
    <col min="7686" max="7686" width="27.7109375" style="53" customWidth="1"/>
    <col min="7687" max="7687" width="11.28515625" style="53" customWidth="1"/>
    <col min="7688" max="7688" width="26.42578125" style="53" customWidth="1"/>
    <col min="7689" max="7934" width="8.85546875" style="53"/>
    <col min="7935" max="7935" width="5.7109375" style="53" customWidth="1"/>
    <col min="7936" max="7936" width="49.7109375" style="53" customWidth="1"/>
    <col min="7937" max="7937" width="30.140625" style="53" customWidth="1"/>
    <col min="7938" max="7938" width="27.85546875" style="53" customWidth="1"/>
    <col min="7939" max="7939" width="31.28515625" style="53" customWidth="1"/>
    <col min="7940" max="7940" width="16.140625" style="53" customWidth="1"/>
    <col min="7941" max="7941" width="16.42578125" style="53" customWidth="1"/>
    <col min="7942" max="7942" width="27.7109375" style="53" customWidth="1"/>
    <col min="7943" max="7943" width="11.28515625" style="53" customWidth="1"/>
    <col min="7944" max="7944" width="26.42578125" style="53" customWidth="1"/>
    <col min="7945" max="8190" width="8.85546875" style="53"/>
    <col min="8191" max="8191" width="5.7109375" style="53" customWidth="1"/>
    <col min="8192" max="8192" width="49.7109375" style="53" customWidth="1"/>
    <col min="8193" max="8193" width="30.140625" style="53" customWidth="1"/>
    <col min="8194" max="8194" width="27.85546875" style="53" customWidth="1"/>
    <col min="8195" max="8195" width="31.28515625" style="53" customWidth="1"/>
    <col min="8196" max="8196" width="16.140625" style="53" customWidth="1"/>
    <col min="8197" max="8197" width="16.42578125" style="53" customWidth="1"/>
    <col min="8198" max="8198" width="27.7109375" style="53" customWidth="1"/>
    <col min="8199" max="8199" width="11.28515625" style="53" customWidth="1"/>
    <col min="8200" max="8200" width="26.42578125" style="53" customWidth="1"/>
    <col min="8201" max="8446" width="8.85546875" style="53"/>
    <col min="8447" max="8447" width="5.7109375" style="53" customWidth="1"/>
    <col min="8448" max="8448" width="49.7109375" style="53" customWidth="1"/>
    <col min="8449" max="8449" width="30.140625" style="53" customWidth="1"/>
    <col min="8450" max="8450" width="27.85546875" style="53" customWidth="1"/>
    <col min="8451" max="8451" width="31.28515625" style="53" customWidth="1"/>
    <col min="8452" max="8452" width="16.140625" style="53" customWidth="1"/>
    <col min="8453" max="8453" width="16.42578125" style="53" customWidth="1"/>
    <col min="8454" max="8454" width="27.7109375" style="53" customWidth="1"/>
    <col min="8455" max="8455" width="11.28515625" style="53" customWidth="1"/>
    <col min="8456" max="8456" width="26.42578125" style="53" customWidth="1"/>
    <col min="8457" max="8702" width="8.85546875" style="53"/>
    <col min="8703" max="8703" width="5.7109375" style="53" customWidth="1"/>
    <col min="8704" max="8704" width="49.7109375" style="53" customWidth="1"/>
    <col min="8705" max="8705" width="30.140625" style="53" customWidth="1"/>
    <col min="8706" max="8706" width="27.85546875" style="53" customWidth="1"/>
    <col min="8707" max="8707" width="31.28515625" style="53" customWidth="1"/>
    <col min="8708" max="8708" width="16.140625" style="53" customWidth="1"/>
    <col min="8709" max="8709" width="16.42578125" style="53" customWidth="1"/>
    <col min="8710" max="8710" width="27.7109375" style="53" customWidth="1"/>
    <col min="8711" max="8711" width="11.28515625" style="53" customWidth="1"/>
    <col min="8712" max="8712" width="26.42578125" style="53" customWidth="1"/>
    <col min="8713" max="8958" width="8.85546875" style="53"/>
    <col min="8959" max="8959" width="5.7109375" style="53" customWidth="1"/>
    <col min="8960" max="8960" width="49.7109375" style="53" customWidth="1"/>
    <col min="8961" max="8961" width="30.140625" style="53" customWidth="1"/>
    <col min="8962" max="8962" width="27.85546875" style="53" customWidth="1"/>
    <col min="8963" max="8963" width="31.28515625" style="53" customWidth="1"/>
    <col min="8964" max="8964" width="16.140625" style="53" customWidth="1"/>
    <col min="8965" max="8965" width="16.42578125" style="53" customWidth="1"/>
    <col min="8966" max="8966" width="27.7109375" style="53" customWidth="1"/>
    <col min="8967" max="8967" width="11.28515625" style="53" customWidth="1"/>
    <col min="8968" max="8968" width="26.42578125" style="53" customWidth="1"/>
    <col min="8969" max="9214" width="8.85546875" style="53"/>
    <col min="9215" max="9215" width="5.7109375" style="53" customWidth="1"/>
    <col min="9216" max="9216" width="49.7109375" style="53" customWidth="1"/>
    <col min="9217" max="9217" width="30.140625" style="53" customWidth="1"/>
    <col min="9218" max="9218" width="27.85546875" style="53" customWidth="1"/>
    <col min="9219" max="9219" width="31.28515625" style="53" customWidth="1"/>
    <col min="9220" max="9220" width="16.140625" style="53" customWidth="1"/>
    <col min="9221" max="9221" width="16.42578125" style="53" customWidth="1"/>
    <col min="9222" max="9222" width="27.7109375" style="53" customWidth="1"/>
    <col min="9223" max="9223" width="11.28515625" style="53" customWidth="1"/>
    <col min="9224" max="9224" width="26.42578125" style="53" customWidth="1"/>
    <col min="9225" max="9470" width="8.85546875" style="53"/>
    <col min="9471" max="9471" width="5.7109375" style="53" customWidth="1"/>
    <col min="9472" max="9472" width="49.7109375" style="53" customWidth="1"/>
    <col min="9473" max="9473" width="30.140625" style="53" customWidth="1"/>
    <col min="9474" max="9474" width="27.85546875" style="53" customWidth="1"/>
    <col min="9475" max="9475" width="31.28515625" style="53" customWidth="1"/>
    <col min="9476" max="9476" width="16.140625" style="53" customWidth="1"/>
    <col min="9477" max="9477" width="16.42578125" style="53" customWidth="1"/>
    <col min="9478" max="9478" width="27.7109375" style="53" customWidth="1"/>
    <col min="9479" max="9479" width="11.28515625" style="53" customWidth="1"/>
    <col min="9480" max="9480" width="26.42578125" style="53" customWidth="1"/>
    <col min="9481" max="9726" width="8.85546875" style="53"/>
    <col min="9727" max="9727" width="5.7109375" style="53" customWidth="1"/>
    <col min="9728" max="9728" width="49.7109375" style="53" customWidth="1"/>
    <col min="9729" max="9729" width="30.140625" style="53" customWidth="1"/>
    <col min="9730" max="9730" width="27.85546875" style="53" customWidth="1"/>
    <col min="9731" max="9731" width="31.28515625" style="53" customWidth="1"/>
    <col min="9732" max="9732" width="16.140625" style="53" customWidth="1"/>
    <col min="9733" max="9733" width="16.42578125" style="53" customWidth="1"/>
    <col min="9734" max="9734" width="27.7109375" style="53" customWidth="1"/>
    <col min="9735" max="9735" width="11.28515625" style="53" customWidth="1"/>
    <col min="9736" max="9736" width="26.42578125" style="53" customWidth="1"/>
    <col min="9737" max="9982" width="8.85546875" style="53"/>
    <col min="9983" max="9983" width="5.7109375" style="53" customWidth="1"/>
    <col min="9984" max="9984" width="49.7109375" style="53" customWidth="1"/>
    <col min="9985" max="9985" width="30.140625" style="53" customWidth="1"/>
    <col min="9986" max="9986" width="27.85546875" style="53" customWidth="1"/>
    <col min="9987" max="9987" width="31.28515625" style="53" customWidth="1"/>
    <col min="9988" max="9988" width="16.140625" style="53" customWidth="1"/>
    <col min="9989" max="9989" width="16.42578125" style="53" customWidth="1"/>
    <col min="9990" max="9990" width="27.7109375" style="53" customWidth="1"/>
    <col min="9991" max="9991" width="11.28515625" style="53" customWidth="1"/>
    <col min="9992" max="9992" width="26.42578125" style="53" customWidth="1"/>
    <col min="9993" max="10238" width="8.85546875" style="53"/>
    <col min="10239" max="10239" width="5.7109375" style="53" customWidth="1"/>
    <col min="10240" max="10240" width="49.7109375" style="53" customWidth="1"/>
    <col min="10241" max="10241" width="30.140625" style="53" customWidth="1"/>
    <col min="10242" max="10242" width="27.85546875" style="53" customWidth="1"/>
    <col min="10243" max="10243" width="31.28515625" style="53" customWidth="1"/>
    <col min="10244" max="10244" width="16.140625" style="53" customWidth="1"/>
    <col min="10245" max="10245" width="16.42578125" style="53" customWidth="1"/>
    <col min="10246" max="10246" width="27.7109375" style="53" customWidth="1"/>
    <col min="10247" max="10247" width="11.28515625" style="53" customWidth="1"/>
    <col min="10248" max="10248" width="26.42578125" style="53" customWidth="1"/>
    <col min="10249" max="10494" width="8.85546875" style="53"/>
    <col min="10495" max="10495" width="5.7109375" style="53" customWidth="1"/>
    <col min="10496" max="10496" width="49.7109375" style="53" customWidth="1"/>
    <col min="10497" max="10497" width="30.140625" style="53" customWidth="1"/>
    <col min="10498" max="10498" width="27.85546875" style="53" customWidth="1"/>
    <col min="10499" max="10499" width="31.28515625" style="53" customWidth="1"/>
    <col min="10500" max="10500" width="16.140625" style="53" customWidth="1"/>
    <col min="10501" max="10501" width="16.42578125" style="53" customWidth="1"/>
    <col min="10502" max="10502" width="27.7109375" style="53" customWidth="1"/>
    <col min="10503" max="10503" width="11.28515625" style="53" customWidth="1"/>
    <col min="10504" max="10504" width="26.42578125" style="53" customWidth="1"/>
    <col min="10505" max="10750" width="8.85546875" style="53"/>
    <col min="10751" max="10751" width="5.7109375" style="53" customWidth="1"/>
    <col min="10752" max="10752" width="49.7109375" style="53" customWidth="1"/>
    <col min="10753" max="10753" width="30.140625" style="53" customWidth="1"/>
    <col min="10754" max="10754" width="27.85546875" style="53" customWidth="1"/>
    <col min="10755" max="10755" width="31.28515625" style="53" customWidth="1"/>
    <col min="10756" max="10756" width="16.140625" style="53" customWidth="1"/>
    <col min="10757" max="10757" width="16.42578125" style="53" customWidth="1"/>
    <col min="10758" max="10758" width="27.7109375" style="53" customWidth="1"/>
    <col min="10759" max="10759" width="11.28515625" style="53" customWidth="1"/>
    <col min="10760" max="10760" width="26.42578125" style="53" customWidth="1"/>
    <col min="10761" max="11006" width="8.85546875" style="53"/>
    <col min="11007" max="11007" width="5.7109375" style="53" customWidth="1"/>
    <col min="11008" max="11008" width="49.7109375" style="53" customWidth="1"/>
    <col min="11009" max="11009" width="30.140625" style="53" customWidth="1"/>
    <col min="11010" max="11010" width="27.85546875" style="53" customWidth="1"/>
    <col min="11011" max="11011" width="31.28515625" style="53" customWidth="1"/>
    <col min="11012" max="11012" width="16.140625" style="53" customWidth="1"/>
    <col min="11013" max="11013" width="16.42578125" style="53" customWidth="1"/>
    <col min="11014" max="11014" width="27.7109375" style="53" customWidth="1"/>
    <col min="11015" max="11015" width="11.28515625" style="53" customWidth="1"/>
    <col min="11016" max="11016" width="26.42578125" style="53" customWidth="1"/>
    <col min="11017" max="11262" width="8.85546875" style="53"/>
    <col min="11263" max="11263" width="5.7109375" style="53" customWidth="1"/>
    <col min="11264" max="11264" width="49.7109375" style="53" customWidth="1"/>
    <col min="11265" max="11265" width="30.140625" style="53" customWidth="1"/>
    <col min="11266" max="11266" width="27.85546875" style="53" customWidth="1"/>
    <col min="11267" max="11267" width="31.28515625" style="53" customWidth="1"/>
    <col min="11268" max="11268" width="16.140625" style="53" customWidth="1"/>
    <col min="11269" max="11269" width="16.42578125" style="53" customWidth="1"/>
    <col min="11270" max="11270" width="27.7109375" style="53" customWidth="1"/>
    <col min="11271" max="11271" width="11.28515625" style="53" customWidth="1"/>
    <col min="11272" max="11272" width="26.42578125" style="53" customWidth="1"/>
    <col min="11273" max="11518" width="8.85546875" style="53"/>
    <col min="11519" max="11519" width="5.7109375" style="53" customWidth="1"/>
    <col min="11520" max="11520" width="49.7109375" style="53" customWidth="1"/>
    <col min="11521" max="11521" width="30.140625" style="53" customWidth="1"/>
    <col min="11522" max="11522" width="27.85546875" style="53" customWidth="1"/>
    <col min="11523" max="11523" width="31.28515625" style="53" customWidth="1"/>
    <col min="11524" max="11524" width="16.140625" style="53" customWidth="1"/>
    <col min="11525" max="11525" width="16.42578125" style="53" customWidth="1"/>
    <col min="11526" max="11526" width="27.7109375" style="53" customWidth="1"/>
    <col min="11527" max="11527" width="11.28515625" style="53" customWidth="1"/>
    <col min="11528" max="11528" width="26.42578125" style="53" customWidth="1"/>
    <col min="11529" max="11774" width="8.85546875" style="53"/>
    <col min="11775" max="11775" width="5.7109375" style="53" customWidth="1"/>
    <col min="11776" max="11776" width="49.7109375" style="53" customWidth="1"/>
    <col min="11777" max="11777" width="30.140625" style="53" customWidth="1"/>
    <col min="11778" max="11778" width="27.85546875" style="53" customWidth="1"/>
    <col min="11779" max="11779" width="31.28515625" style="53" customWidth="1"/>
    <col min="11780" max="11780" width="16.140625" style="53" customWidth="1"/>
    <col min="11781" max="11781" width="16.42578125" style="53" customWidth="1"/>
    <col min="11782" max="11782" width="27.7109375" style="53" customWidth="1"/>
    <col min="11783" max="11783" width="11.28515625" style="53" customWidth="1"/>
    <col min="11784" max="11784" width="26.42578125" style="53" customWidth="1"/>
    <col min="11785" max="12030" width="8.85546875" style="53"/>
    <col min="12031" max="12031" width="5.7109375" style="53" customWidth="1"/>
    <col min="12032" max="12032" width="49.7109375" style="53" customWidth="1"/>
    <col min="12033" max="12033" width="30.140625" style="53" customWidth="1"/>
    <col min="12034" max="12034" width="27.85546875" style="53" customWidth="1"/>
    <col min="12035" max="12035" width="31.28515625" style="53" customWidth="1"/>
    <col min="12036" max="12036" width="16.140625" style="53" customWidth="1"/>
    <col min="12037" max="12037" width="16.42578125" style="53" customWidth="1"/>
    <col min="12038" max="12038" width="27.7109375" style="53" customWidth="1"/>
    <col min="12039" max="12039" width="11.28515625" style="53" customWidth="1"/>
    <col min="12040" max="12040" width="26.42578125" style="53" customWidth="1"/>
    <col min="12041" max="12286" width="8.85546875" style="53"/>
    <col min="12287" max="12287" width="5.7109375" style="53" customWidth="1"/>
    <col min="12288" max="12288" width="49.7109375" style="53" customWidth="1"/>
    <col min="12289" max="12289" width="30.140625" style="53" customWidth="1"/>
    <col min="12290" max="12290" width="27.85546875" style="53" customWidth="1"/>
    <col min="12291" max="12291" width="31.28515625" style="53" customWidth="1"/>
    <col min="12292" max="12292" width="16.140625" style="53" customWidth="1"/>
    <col min="12293" max="12293" width="16.42578125" style="53" customWidth="1"/>
    <col min="12294" max="12294" width="27.7109375" style="53" customWidth="1"/>
    <col min="12295" max="12295" width="11.28515625" style="53" customWidth="1"/>
    <col min="12296" max="12296" width="26.42578125" style="53" customWidth="1"/>
    <col min="12297" max="12542" width="8.85546875" style="53"/>
    <col min="12543" max="12543" width="5.7109375" style="53" customWidth="1"/>
    <col min="12544" max="12544" width="49.7109375" style="53" customWidth="1"/>
    <col min="12545" max="12545" width="30.140625" style="53" customWidth="1"/>
    <col min="12546" max="12546" width="27.85546875" style="53" customWidth="1"/>
    <col min="12547" max="12547" width="31.28515625" style="53" customWidth="1"/>
    <col min="12548" max="12548" width="16.140625" style="53" customWidth="1"/>
    <col min="12549" max="12549" width="16.42578125" style="53" customWidth="1"/>
    <col min="12550" max="12550" width="27.7109375" style="53" customWidth="1"/>
    <col min="12551" max="12551" width="11.28515625" style="53" customWidth="1"/>
    <col min="12552" max="12552" width="26.42578125" style="53" customWidth="1"/>
    <col min="12553" max="12798" width="8.85546875" style="53"/>
    <col min="12799" max="12799" width="5.7109375" style="53" customWidth="1"/>
    <col min="12800" max="12800" width="49.7109375" style="53" customWidth="1"/>
    <col min="12801" max="12801" width="30.140625" style="53" customWidth="1"/>
    <col min="12802" max="12802" width="27.85546875" style="53" customWidth="1"/>
    <col min="12803" max="12803" width="31.28515625" style="53" customWidth="1"/>
    <col min="12804" max="12804" width="16.140625" style="53" customWidth="1"/>
    <col min="12805" max="12805" width="16.42578125" style="53" customWidth="1"/>
    <col min="12806" max="12806" width="27.7109375" style="53" customWidth="1"/>
    <col min="12807" max="12807" width="11.28515625" style="53" customWidth="1"/>
    <col min="12808" max="12808" width="26.42578125" style="53" customWidth="1"/>
    <col min="12809" max="13054" width="8.85546875" style="53"/>
    <col min="13055" max="13055" width="5.7109375" style="53" customWidth="1"/>
    <col min="13056" max="13056" width="49.7109375" style="53" customWidth="1"/>
    <col min="13057" max="13057" width="30.140625" style="53" customWidth="1"/>
    <col min="13058" max="13058" width="27.85546875" style="53" customWidth="1"/>
    <col min="13059" max="13059" width="31.28515625" style="53" customWidth="1"/>
    <col min="13060" max="13060" width="16.140625" style="53" customWidth="1"/>
    <col min="13061" max="13061" width="16.42578125" style="53" customWidth="1"/>
    <col min="13062" max="13062" width="27.7109375" style="53" customWidth="1"/>
    <col min="13063" max="13063" width="11.28515625" style="53" customWidth="1"/>
    <col min="13064" max="13064" width="26.42578125" style="53" customWidth="1"/>
    <col min="13065" max="13310" width="8.85546875" style="53"/>
    <col min="13311" max="13311" width="5.7109375" style="53" customWidth="1"/>
    <col min="13312" max="13312" width="49.7109375" style="53" customWidth="1"/>
    <col min="13313" max="13313" width="30.140625" style="53" customWidth="1"/>
    <col min="13314" max="13314" width="27.85546875" style="53" customWidth="1"/>
    <col min="13315" max="13315" width="31.28515625" style="53" customWidth="1"/>
    <col min="13316" max="13316" width="16.140625" style="53" customWidth="1"/>
    <col min="13317" max="13317" width="16.42578125" style="53" customWidth="1"/>
    <col min="13318" max="13318" width="27.7109375" style="53" customWidth="1"/>
    <col min="13319" max="13319" width="11.28515625" style="53" customWidth="1"/>
    <col min="13320" max="13320" width="26.42578125" style="53" customWidth="1"/>
    <col min="13321" max="13566" width="8.85546875" style="53"/>
    <col min="13567" max="13567" width="5.7109375" style="53" customWidth="1"/>
    <col min="13568" max="13568" width="49.7109375" style="53" customWidth="1"/>
    <col min="13569" max="13569" width="30.140625" style="53" customWidth="1"/>
    <col min="13570" max="13570" width="27.85546875" style="53" customWidth="1"/>
    <col min="13571" max="13571" width="31.28515625" style="53" customWidth="1"/>
    <col min="13572" max="13572" width="16.140625" style="53" customWidth="1"/>
    <col min="13573" max="13573" width="16.42578125" style="53" customWidth="1"/>
    <col min="13574" max="13574" width="27.7109375" style="53" customWidth="1"/>
    <col min="13575" max="13575" width="11.28515625" style="53" customWidth="1"/>
    <col min="13576" max="13576" width="26.42578125" style="53" customWidth="1"/>
    <col min="13577" max="13822" width="8.85546875" style="53"/>
    <col min="13823" max="13823" width="5.7109375" style="53" customWidth="1"/>
    <col min="13824" max="13824" width="49.7109375" style="53" customWidth="1"/>
    <col min="13825" max="13825" width="30.140625" style="53" customWidth="1"/>
    <col min="13826" max="13826" width="27.85546875" style="53" customWidth="1"/>
    <col min="13827" max="13827" width="31.28515625" style="53" customWidth="1"/>
    <col min="13828" max="13828" width="16.140625" style="53" customWidth="1"/>
    <col min="13829" max="13829" width="16.42578125" style="53" customWidth="1"/>
    <col min="13830" max="13830" width="27.7109375" style="53" customWidth="1"/>
    <col min="13831" max="13831" width="11.28515625" style="53" customWidth="1"/>
    <col min="13832" max="13832" width="26.42578125" style="53" customWidth="1"/>
    <col min="13833" max="14078" width="8.85546875" style="53"/>
    <col min="14079" max="14079" width="5.7109375" style="53" customWidth="1"/>
    <col min="14080" max="14080" width="49.7109375" style="53" customWidth="1"/>
    <col min="14081" max="14081" width="30.140625" style="53" customWidth="1"/>
    <col min="14082" max="14082" width="27.85546875" style="53" customWidth="1"/>
    <col min="14083" max="14083" width="31.28515625" style="53" customWidth="1"/>
    <col min="14084" max="14084" width="16.140625" style="53" customWidth="1"/>
    <col min="14085" max="14085" width="16.42578125" style="53" customWidth="1"/>
    <col min="14086" max="14086" width="27.7109375" style="53" customWidth="1"/>
    <col min="14087" max="14087" width="11.28515625" style="53" customWidth="1"/>
    <col min="14088" max="14088" width="26.42578125" style="53" customWidth="1"/>
    <col min="14089" max="14334" width="8.85546875" style="53"/>
    <col min="14335" max="14335" width="5.7109375" style="53" customWidth="1"/>
    <col min="14336" max="14336" width="49.7109375" style="53" customWidth="1"/>
    <col min="14337" max="14337" width="30.140625" style="53" customWidth="1"/>
    <col min="14338" max="14338" width="27.85546875" style="53" customWidth="1"/>
    <col min="14339" max="14339" width="31.28515625" style="53" customWidth="1"/>
    <col min="14340" max="14340" width="16.140625" style="53" customWidth="1"/>
    <col min="14341" max="14341" width="16.42578125" style="53" customWidth="1"/>
    <col min="14342" max="14342" width="27.7109375" style="53" customWidth="1"/>
    <col min="14343" max="14343" width="11.28515625" style="53" customWidth="1"/>
    <col min="14344" max="14344" width="26.42578125" style="53" customWidth="1"/>
    <col min="14345" max="14590" width="8.85546875" style="53"/>
    <col min="14591" max="14591" width="5.7109375" style="53" customWidth="1"/>
    <col min="14592" max="14592" width="49.7109375" style="53" customWidth="1"/>
    <col min="14593" max="14593" width="30.140625" style="53" customWidth="1"/>
    <col min="14594" max="14594" width="27.85546875" style="53" customWidth="1"/>
    <col min="14595" max="14595" width="31.28515625" style="53" customWidth="1"/>
    <col min="14596" max="14596" width="16.140625" style="53" customWidth="1"/>
    <col min="14597" max="14597" width="16.42578125" style="53" customWidth="1"/>
    <col min="14598" max="14598" width="27.7109375" style="53" customWidth="1"/>
    <col min="14599" max="14599" width="11.28515625" style="53" customWidth="1"/>
    <col min="14600" max="14600" width="26.42578125" style="53" customWidth="1"/>
    <col min="14601" max="14846" width="8.85546875" style="53"/>
    <col min="14847" max="14847" width="5.7109375" style="53" customWidth="1"/>
    <col min="14848" max="14848" width="49.7109375" style="53" customWidth="1"/>
    <col min="14849" max="14849" width="30.140625" style="53" customWidth="1"/>
    <col min="14850" max="14850" width="27.85546875" style="53" customWidth="1"/>
    <col min="14851" max="14851" width="31.28515625" style="53" customWidth="1"/>
    <col min="14852" max="14852" width="16.140625" style="53" customWidth="1"/>
    <col min="14853" max="14853" width="16.42578125" style="53" customWidth="1"/>
    <col min="14854" max="14854" width="27.7109375" style="53" customWidth="1"/>
    <col min="14855" max="14855" width="11.28515625" style="53" customWidth="1"/>
    <col min="14856" max="14856" width="26.42578125" style="53" customWidth="1"/>
    <col min="14857" max="15102" width="8.85546875" style="53"/>
    <col min="15103" max="15103" width="5.7109375" style="53" customWidth="1"/>
    <col min="15104" max="15104" width="49.7109375" style="53" customWidth="1"/>
    <col min="15105" max="15105" width="30.140625" style="53" customWidth="1"/>
    <col min="15106" max="15106" width="27.85546875" style="53" customWidth="1"/>
    <col min="15107" max="15107" width="31.28515625" style="53" customWidth="1"/>
    <col min="15108" max="15108" width="16.140625" style="53" customWidth="1"/>
    <col min="15109" max="15109" width="16.42578125" style="53" customWidth="1"/>
    <col min="15110" max="15110" width="27.7109375" style="53" customWidth="1"/>
    <col min="15111" max="15111" width="11.28515625" style="53" customWidth="1"/>
    <col min="15112" max="15112" width="26.42578125" style="53" customWidth="1"/>
    <col min="15113" max="15358" width="8.85546875" style="53"/>
    <col min="15359" max="15359" width="5.7109375" style="53" customWidth="1"/>
    <col min="15360" max="15360" width="49.7109375" style="53" customWidth="1"/>
    <col min="15361" max="15361" width="30.140625" style="53" customWidth="1"/>
    <col min="15362" max="15362" width="27.85546875" style="53" customWidth="1"/>
    <col min="15363" max="15363" width="31.28515625" style="53" customWidth="1"/>
    <col min="15364" max="15364" width="16.140625" style="53" customWidth="1"/>
    <col min="15365" max="15365" width="16.42578125" style="53" customWidth="1"/>
    <col min="15366" max="15366" width="27.7109375" style="53" customWidth="1"/>
    <col min="15367" max="15367" width="11.28515625" style="53" customWidth="1"/>
    <col min="15368" max="15368" width="26.42578125" style="53" customWidth="1"/>
    <col min="15369" max="15614" width="8.85546875" style="53"/>
    <col min="15615" max="15615" width="5.7109375" style="53" customWidth="1"/>
    <col min="15616" max="15616" width="49.7109375" style="53" customWidth="1"/>
    <col min="15617" max="15617" width="30.140625" style="53" customWidth="1"/>
    <col min="15618" max="15618" width="27.85546875" style="53" customWidth="1"/>
    <col min="15619" max="15619" width="31.28515625" style="53" customWidth="1"/>
    <col min="15620" max="15620" width="16.140625" style="53" customWidth="1"/>
    <col min="15621" max="15621" width="16.42578125" style="53" customWidth="1"/>
    <col min="15622" max="15622" width="27.7109375" style="53" customWidth="1"/>
    <col min="15623" max="15623" width="11.28515625" style="53" customWidth="1"/>
    <col min="15624" max="15624" width="26.42578125" style="53" customWidth="1"/>
    <col min="15625" max="15870" width="8.85546875" style="53"/>
    <col min="15871" max="15871" width="5.7109375" style="53" customWidth="1"/>
    <col min="15872" max="15872" width="49.7109375" style="53" customWidth="1"/>
    <col min="15873" max="15873" width="30.140625" style="53" customWidth="1"/>
    <col min="15874" max="15874" width="27.85546875" style="53" customWidth="1"/>
    <col min="15875" max="15875" width="31.28515625" style="53" customWidth="1"/>
    <col min="15876" max="15876" width="16.140625" style="53" customWidth="1"/>
    <col min="15877" max="15877" width="16.42578125" style="53" customWidth="1"/>
    <col min="15878" max="15878" width="27.7109375" style="53" customWidth="1"/>
    <col min="15879" max="15879" width="11.28515625" style="53" customWidth="1"/>
    <col min="15880" max="15880" width="26.42578125" style="53" customWidth="1"/>
    <col min="15881" max="16126" width="8.85546875" style="53"/>
    <col min="16127" max="16127" width="5.7109375" style="53" customWidth="1"/>
    <col min="16128" max="16128" width="49.7109375" style="53" customWidth="1"/>
    <col min="16129" max="16129" width="30.140625" style="53" customWidth="1"/>
    <col min="16130" max="16130" width="27.85546875" style="53" customWidth="1"/>
    <col min="16131" max="16131" width="31.28515625" style="53" customWidth="1"/>
    <col min="16132" max="16132" width="16.140625" style="53" customWidth="1"/>
    <col min="16133" max="16133" width="16.42578125" style="53" customWidth="1"/>
    <col min="16134" max="16134" width="27.7109375" style="53" customWidth="1"/>
    <col min="16135" max="16135" width="11.28515625" style="53" customWidth="1"/>
    <col min="16136" max="16136" width="26.42578125" style="53" customWidth="1"/>
    <col min="16137" max="16384" width="8.85546875" style="53"/>
  </cols>
  <sheetData>
    <row r="1" spans="1:9" x14ac:dyDescent="0.3">
      <c r="E1" s="57"/>
      <c r="F1" s="232" t="s">
        <v>432</v>
      </c>
    </row>
    <row r="2" spans="1:9" ht="55.9" customHeight="1" x14ac:dyDescent="0.3">
      <c r="A2" s="1255" t="s">
        <v>463</v>
      </c>
      <c r="B2" s="1255"/>
      <c r="C2" s="1255"/>
      <c r="D2" s="1255"/>
      <c r="E2" s="1255"/>
      <c r="F2" s="1255"/>
    </row>
    <row r="3" spans="1:9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</row>
    <row r="4" spans="1:9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52"/>
      <c r="I4" s="52"/>
    </row>
    <row r="5" spans="1:9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84"/>
      <c r="I5" s="84"/>
    </row>
    <row r="6" spans="1:9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84"/>
      <c r="I6" s="84"/>
    </row>
    <row r="7" spans="1:9" x14ac:dyDescent="0.3">
      <c r="A7" s="58"/>
    </row>
    <row r="8" spans="1:9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9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56"/>
      <c r="H9" s="53"/>
      <c r="I9" s="53"/>
    </row>
    <row r="10" spans="1:9" ht="20.25" customHeight="1" x14ac:dyDescent="0.3">
      <c r="A10" s="105">
        <v>1</v>
      </c>
      <c r="B10" s="66" t="s">
        <v>342</v>
      </c>
      <c r="C10" s="67"/>
      <c r="D10" s="67"/>
      <c r="E10" s="68"/>
      <c r="F10" s="93"/>
    </row>
    <row r="11" spans="1:9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108"/>
    </row>
    <row r="12" spans="1:9" x14ac:dyDescent="0.3">
      <c r="B12" s="103"/>
    </row>
    <row r="13" spans="1:9" s="42" customFormat="1" ht="23.25" customHeight="1" x14ac:dyDescent="0.25">
      <c r="A13" s="696" t="s">
        <v>762</v>
      </c>
      <c r="C13" s="241"/>
      <c r="E13" s="864" t="s">
        <v>1101</v>
      </c>
      <c r="F13" s="240"/>
      <c r="G13" s="296"/>
    </row>
    <row r="14" spans="1:9" s="297" customFormat="1" ht="12.75" x14ac:dyDescent="0.25">
      <c r="C14" s="298" t="s">
        <v>131</v>
      </c>
      <c r="E14" s="298" t="s">
        <v>132</v>
      </c>
      <c r="F14" s="299"/>
      <c r="G14" s="299"/>
    </row>
    <row r="15" spans="1:9" s="41" customFormat="1" ht="15.75" x14ac:dyDescent="0.25">
      <c r="F15" s="300"/>
      <c r="G15" s="300"/>
    </row>
    <row r="16" spans="1:9" s="42" customFormat="1" ht="23.25" customHeight="1" x14ac:dyDescent="0.25">
      <c r="A16" s="48" t="s">
        <v>133</v>
      </c>
      <c r="C16" s="241"/>
      <c r="E16" s="869" t="s">
        <v>1104</v>
      </c>
      <c r="F16" s="240"/>
      <c r="G16" s="296"/>
    </row>
    <row r="17" spans="3:7" s="297" customFormat="1" ht="12.75" x14ac:dyDescent="0.25">
      <c r="C17" s="298" t="s">
        <v>131</v>
      </c>
      <c r="E17" s="298" t="s">
        <v>132</v>
      </c>
      <c r="F17" s="299"/>
      <c r="G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7" width="11.28515625" style="56" customWidth="1"/>
    <col min="8" max="8" width="26.42578125" style="53" customWidth="1"/>
    <col min="9" max="254" width="8.85546875" style="53"/>
    <col min="255" max="255" width="5.7109375" style="53" customWidth="1"/>
    <col min="256" max="256" width="49.7109375" style="53" customWidth="1"/>
    <col min="257" max="257" width="30.140625" style="53" customWidth="1"/>
    <col min="258" max="258" width="27.85546875" style="53" customWidth="1"/>
    <col min="259" max="259" width="31.28515625" style="53" customWidth="1"/>
    <col min="260" max="260" width="16.140625" style="53" customWidth="1"/>
    <col min="261" max="261" width="16.42578125" style="53" customWidth="1"/>
    <col min="262" max="262" width="27.7109375" style="53" customWidth="1"/>
    <col min="263" max="263" width="11.28515625" style="53" customWidth="1"/>
    <col min="264" max="264" width="26.42578125" style="53" customWidth="1"/>
    <col min="265" max="510" width="8.85546875" style="53"/>
    <col min="511" max="511" width="5.7109375" style="53" customWidth="1"/>
    <col min="512" max="512" width="49.7109375" style="53" customWidth="1"/>
    <col min="513" max="513" width="30.140625" style="53" customWidth="1"/>
    <col min="514" max="514" width="27.85546875" style="53" customWidth="1"/>
    <col min="515" max="515" width="31.28515625" style="53" customWidth="1"/>
    <col min="516" max="516" width="16.140625" style="53" customWidth="1"/>
    <col min="517" max="517" width="16.42578125" style="53" customWidth="1"/>
    <col min="518" max="518" width="27.7109375" style="53" customWidth="1"/>
    <col min="519" max="519" width="11.28515625" style="53" customWidth="1"/>
    <col min="520" max="520" width="26.42578125" style="53" customWidth="1"/>
    <col min="521" max="766" width="8.85546875" style="53"/>
    <col min="767" max="767" width="5.7109375" style="53" customWidth="1"/>
    <col min="768" max="768" width="49.7109375" style="53" customWidth="1"/>
    <col min="769" max="769" width="30.140625" style="53" customWidth="1"/>
    <col min="770" max="770" width="27.85546875" style="53" customWidth="1"/>
    <col min="771" max="771" width="31.28515625" style="53" customWidth="1"/>
    <col min="772" max="772" width="16.140625" style="53" customWidth="1"/>
    <col min="773" max="773" width="16.42578125" style="53" customWidth="1"/>
    <col min="774" max="774" width="27.7109375" style="53" customWidth="1"/>
    <col min="775" max="775" width="11.28515625" style="53" customWidth="1"/>
    <col min="776" max="776" width="26.42578125" style="53" customWidth="1"/>
    <col min="777" max="1022" width="8.85546875" style="53"/>
    <col min="1023" max="1023" width="5.7109375" style="53" customWidth="1"/>
    <col min="1024" max="1024" width="49.7109375" style="53" customWidth="1"/>
    <col min="1025" max="1025" width="30.140625" style="53" customWidth="1"/>
    <col min="1026" max="1026" width="27.85546875" style="53" customWidth="1"/>
    <col min="1027" max="1027" width="31.28515625" style="53" customWidth="1"/>
    <col min="1028" max="1028" width="16.140625" style="53" customWidth="1"/>
    <col min="1029" max="1029" width="16.42578125" style="53" customWidth="1"/>
    <col min="1030" max="1030" width="27.7109375" style="53" customWidth="1"/>
    <col min="1031" max="1031" width="11.28515625" style="53" customWidth="1"/>
    <col min="1032" max="1032" width="26.42578125" style="53" customWidth="1"/>
    <col min="1033" max="1278" width="8.85546875" style="53"/>
    <col min="1279" max="1279" width="5.7109375" style="53" customWidth="1"/>
    <col min="1280" max="1280" width="49.7109375" style="53" customWidth="1"/>
    <col min="1281" max="1281" width="30.140625" style="53" customWidth="1"/>
    <col min="1282" max="1282" width="27.85546875" style="53" customWidth="1"/>
    <col min="1283" max="1283" width="31.28515625" style="53" customWidth="1"/>
    <col min="1284" max="1284" width="16.140625" style="53" customWidth="1"/>
    <col min="1285" max="1285" width="16.42578125" style="53" customWidth="1"/>
    <col min="1286" max="1286" width="27.7109375" style="53" customWidth="1"/>
    <col min="1287" max="1287" width="11.28515625" style="53" customWidth="1"/>
    <col min="1288" max="1288" width="26.42578125" style="53" customWidth="1"/>
    <col min="1289" max="1534" width="8.85546875" style="53"/>
    <col min="1535" max="1535" width="5.7109375" style="53" customWidth="1"/>
    <col min="1536" max="1536" width="49.7109375" style="53" customWidth="1"/>
    <col min="1537" max="1537" width="30.140625" style="53" customWidth="1"/>
    <col min="1538" max="1538" width="27.85546875" style="53" customWidth="1"/>
    <col min="1539" max="1539" width="31.28515625" style="53" customWidth="1"/>
    <col min="1540" max="1540" width="16.140625" style="53" customWidth="1"/>
    <col min="1541" max="1541" width="16.42578125" style="53" customWidth="1"/>
    <col min="1542" max="1542" width="27.7109375" style="53" customWidth="1"/>
    <col min="1543" max="1543" width="11.28515625" style="53" customWidth="1"/>
    <col min="1544" max="1544" width="26.42578125" style="53" customWidth="1"/>
    <col min="1545" max="1790" width="8.85546875" style="53"/>
    <col min="1791" max="1791" width="5.7109375" style="53" customWidth="1"/>
    <col min="1792" max="1792" width="49.7109375" style="53" customWidth="1"/>
    <col min="1793" max="1793" width="30.140625" style="53" customWidth="1"/>
    <col min="1794" max="1794" width="27.85546875" style="53" customWidth="1"/>
    <col min="1795" max="1795" width="31.28515625" style="53" customWidth="1"/>
    <col min="1796" max="1796" width="16.140625" style="53" customWidth="1"/>
    <col min="1797" max="1797" width="16.42578125" style="53" customWidth="1"/>
    <col min="1798" max="1798" width="27.7109375" style="53" customWidth="1"/>
    <col min="1799" max="1799" width="11.28515625" style="53" customWidth="1"/>
    <col min="1800" max="1800" width="26.42578125" style="53" customWidth="1"/>
    <col min="1801" max="2046" width="8.85546875" style="53"/>
    <col min="2047" max="2047" width="5.7109375" style="53" customWidth="1"/>
    <col min="2048" max="2048" width="49.7109375" style="53" customWidth="1"/>
    <col min="2049" max="2049" width="30.140625" style="53" customWidth="1"/>
    <col min="2050" max="2050" width="27.85546875" style="53" customWidth="1"/>
    <col min="2051" max="2051" width="31.28515625" style="53" customWidth="1"/>
    <col min="2052" max="2052" width="16.140625" style="53" customWidth="1"/>
    <col min="2053" max="2053" width="16.42578125" style="53" customWidth="1"/>
    <col min="2054" max="2054" width="27.7109375" style="53" customWidth="1"/>
    <col min="2055" max="2055" width="11.28515625" style="53" customWidth="1"/>
    <col min="2056" max="2056" width="26.42578125" style="53" customWidth="1"/>
    <col min="2057" max="2302" width="8.85546875" style="53"/>
    <col min="2303" max="2303" width="5.7109375" style="53" customWidth="1"/>
    <col min="2304" max="2304" width="49.7109375" style="53" customWidth="1"/>
    <col min="2305" max="2305" width="30.140625" style="53" customWidth="1"/>
    <col min="2306" max="2306" width="27.85546875" style="53" customWidth="1"/>
    <col min="2307" max="2307" width="31.28515625" style="53" customWidth="1"/>
    <col min="2308" max="2308" width="16.140625" style="53" customWidth="1"/>
    <col min="2309" max="2309" width="16.42578125" style="53" customWidth="1"/>
    <col min="2310" max="2310" width="27.7109375" style="53" customWidth="1"/>
    <col min="2311" max="2311" width="11.28515625" style="53" customWidth="1"/>
    <col min="2312" max="2312" width="26.42578125" style="53" customWidth="1"/>
    <col min="2313" max="2558" width="8.85546875" style="53"/>
    <col min="2559" max="2559" width="5.7109375" style="53" customWidth="1"/>
    <col min="2560" max="2560" width="49.7109375" style="53" customWidth="1"/>
    <col min="2561" max="2561" width="30.140625" style="53" customWidth="1"/>
    <col min="2562" max="2562" width="27.85546875" style="53" customWidth="1"/>
    <col min="2563" max="2563" width="31.28515625" style="53" customWidth="1"/>
    <col min="2564" max="2564" width="16.140625" style="53" customWidth="1"/>
    <col min="2565" max="2565" width="16.42578125" style="53" customWidth="1"/>
    <col min="2566" max="2566" width="27.7109375" style="53" customWidth="1"/>
    <col min="2567" max="2567" width="11.28515625" style="53" customWidth="1"/>
    <col min="2568" max="2568" width="26.42578125" style="53" customWidth="1"/>
    <col min="2569" max="2814" width="8.85546875" style="53"/>
    <col min="2815" max="2815" width="5.7109375" style="53" customWidth="1"/>
    <col min="2816" max="2816" width="49.7109375" style="53" customWidth="1"/>
    <col min="2817" max="2817" width="30.140625" style="53" customWidth="1"/>
    <col min="2818" max="2818" width="27.85546875" style="53" customWidth="1"/>
    <col min="2819" max="2819" width="31.28515625" style="53" customWidth="1"/>
    <col min="2820" max="2820" width="16.140625" style="53" customWidth="1"/>
    <col min="2821" max="2821" width="16.42578125" style="53" customWidth="1"/>
    <col min="2822" max="2822" width="27.7109375" style="53" customWidth="1"/>
    <col min="2823" max="2823" width="11.28515625" style="53" customWidth="1"/>
    <col min="2824" max="2824" width="26.42578125" style="53" customWidth="1"/>
    <col min="2825" max="3070" width="8.85546875" style="53"/>
    <col min="3071" max="3071" width="5.7109375" style="53" customWidth="1"/>
    <col min="3072" max="3072" width="49.7109375" style="53" customWidth="1"/>
    <col min="3073" max="3073" width="30.140625" style="53" customWidth="1"/>
    <col min="3074" max="3074" width="27.85546875" style="53" customWidth="1"/>
    <col min="3075" max="3075" width="31.28515625" style="53" customWidth="1"/>
    <col min="3076" max="3076" width="16.140625" style="53" customWidth="1"/>
    <col min="3077" max="3077" width="16.42578125" style="53" customWidth="1"/>
    <col min="3078" max="3078" width="27.7109375" style="53" customWidth="1"/>
    <col min="3079" max="3079" width="11.28515625" style="53" customWidth="1"/>
    <col min="3080" max="3080" width="26.42578125" style="53" customWidth="1"/>
    <col min="3081" max="3326" width="8.85546875" style="53"/>
    <col min="3327" max="3327" width="5.7109375" style="53" customWidth="1"/>
    <col min="3328" max="3328" width="49.7109375" style="53" customWidth="1"/>
    <col min="3329" max="3329" width="30.140625" style="53" customWidth="1"/>
    <col min="3330" max="3330" width="27.85546875" style="53" customWidth="1"/>
    <col min="3331" max="3331" width="31.28515625" style="53" customWidth="1"/>
    <col min="3332" max="3332" width="16.140625" style="53" customWidth="1"/>
    <col min="3333" max="3333" width="16.42578125" style="53" customWidth="1"/>
    <col min="3334" max="3334" width="27.7109375" style="53" customWidth="1"/>
    <col min="3335" max="3335" width="11.28515625" style="53" customWidth="1"/>
    <col min="3336" max="3336" width="26.42578125" style="53" customWidth="1"/>
    <col min="3337" max="3582" width="8.85546875" style="53"/>
    <col min="3583" max="3583" width="5.7109375" style="53" customWidth="1"/>
    <col min="3584" max="3584" width="49.7109375" style="53" customWidth="1"/>
    <col min="3585" max="3585" width="30.140625" style="53" customWidth="1"/>
    <col min="3586" max="3586" width="27.85546875" style="53" customWidth="1"/>
    <col min="3587" max="3587" width="31.28515625" style="53" customWidth="1"/>
    <col min="3588" max="3588" width="16.140625" style="53" customWidth="1"/>
    <col min="3589" max="3589" width="16.42578125" style="53" customWidth="1"/>
    <col min="3590" max="3590" width="27.7109375" style="53" customWidth="1"/>
    <col min="3591" max="3591" width="11.28515625" style="53" customWidth="1"/>
    <col min="3592" max="3592" width="26.42578125" style="53" customWidth="1"/>
    <col min="3593" max="3838" width="8.85546875" style="53"/>
    <col min="3839" max="3839" width="5.7109375" style="53" customWidth="1"/>
    <col min="3840" max="3840" width="49.7109375" style="53" customWidth="1"/>
    <col min="3841" max="3841" width="30.140625" style="53" customWidth="1"/>
    <col min="3842" max="3842" width="27.85546875" style="53" customWidth="1"/>
    <col min="3843" max="3843" width="31.28515625" style="53" customWidth="1"/>
    <col min="3844" max="3844" width="16.140625" style="53" customWidth="1"/>
    <col min="3845" max="3845" width="16.42578125" style="53" customWidth="1"/>
    <col min="3846" max="3846" width="27.7109375" style="53" customWidth="1"/>
    <col min="3847" max="3847" width="11.28515625" style="53" customWidth="1"/>
    <col min="3848" max="3848" width="26.42578125" style="53" customWidth="1"/>
    <col min="3849" max="4094" width="8.85546875" style="53"/>
    <col min="4095" max="4095" width="5.7109375" style="53" customWidth="1"/>
    <col min="4096" max="4096" width="49.7109375" style="53" customWidth="1"/>
    <col min="4097" max="4097" width="30.140625" style="53" customWidth="1"/>
    <col min="4098" max="4098" width="27.85546875" style="53" customWidth="1"/>
    <col min="4099" max="4099" width="31.28515625" style="53" customWidth="1"/>
    <col min="4100" max="4100" width="16.140625" style="53" customWidth="1"/>
    <col min="4101" max="4101" width="16.42578125" style="53" customWidth="1"/>
    <col min="4102" max="4102" width="27.7109375" style="53" customWidth="1"/>
    <col min="4103" max="4103" width="11.28515625" style="53" customWidth="1"/>
    <col min="4104" max="4104" width="26.42578125" style="53" customWidth="1"/>
    <col min="4105" max="4350" width="8.85546875" style="53"/>
    <col min="4351" max="4351" width="5.7109375" style="53" customWidth="1"/>
    <col min="4352" max="4352" width="49.7109375" style="53" customWidth="1"/>
    <col min="4353" max="4353" width="30.140625" style="53" customWidth="1"/>
    <col min="4354" max="4354" width="27.85546875" style="53" customWidth="1"/>
    <col min="4355" max="4355" width="31.28515625" style="53" customWidth="1"/>
    <col min="4356" max="4356" width="16.140625" style="53" customWidth="1"/>
    <col min="4357" max="4357" width="16.42578125" style="53" customWidth="1"/>
    <col min="4358" max="4358" width="27.7109375" style="53" customWidth="1"/>
    <col min="4359" max="4359" width="11.28515625" style="53" customWidth="1"/>
    <col min="4360" max="4360" width="26.42578125" style="53" customWidth="1"/>
    <col min="4361" max="4606" width="8.85546875" style="53"/>
    <col min="4607" max="4607" width="5.7109375" style="53" customWidth="1"/>
    <col min="4608" max="4608" width="49.7109375" style="53" customWidth="1"/>
    <col min="4609" max="4609" width="30.140625" style="53" customWidth="1"/>
    <col min="4610" max="4610" width="27.85546875" style="53" customWidth="1"/>
    <col min="4611" max="4611" width="31.28515625" style="53" customWidth="1"/>
    <col min="4612" max="4612" width="16.140625" style="53" customWidth="1"/>
    <col min="4613" max="4613" width="16.42578125" style="53" customWidth="1"/>
    <col min="4614" max="4614" width="27.7109375" style="53" customWidth="1"/>
    <col min="4615" max="4615" width="11.28515625" style="53" customWidth="1"/>
    <col min="4616" max="4616" width="26.42578125" style="53" customWidth="1"/>
    <col min="4617" max="4862" width="8.85546875" style="53"/>
    <col min="4863" max="4863" width="5.7109375" style="53" customWidth="1"/>
    <col min="4864" max="4864" width="49.7109375" style="53" customWidth="1"/>
    <col min="4865" max="4865" width="30.140625" style="53" customWidth="1"/>
    <col min="4866" max="4866" width="27.85546875" style="53" customWidth="1"/>
    <col min="4867" max="4867" width="31.28515625" style="53" customWidth="1"/>
    <col min="4868" max="4868" width="16.140625" style="53" customWidth="1"/>
    <col min="4869" max="4869" width="16.42578125" style="53" customWidth="1"/>
    <col min="4870" max="4870" width="27.7109375" style="53" customWidth="1"/>
    <col min="4871" max="4871" width="11.28515625" style="53" customWidth="1"/>
    <col min="4872" max="4872" width="26.42578125" style="53" customWidth="1"/>
    <col min="4873" max="5118" width="8.85546875" style="53"/>
    <col min="5119" max="5119" width="5.7109375" style="53" customWidth="1"/>
    <col min="5120" max="5120" width="49.7109375" style="53" customWidth="1"/>
    <col min="5121" max="5121" width="30.140625" style="53" customWidth="1"/>
    <col min="5122" max="5122" width="27.85546875" style="53" customWidth="1"/>
    <col min="5123" max="5123" width="31.28515625" style="53" customWidth="1"/>
    <col min="5124" max="5124" width="16.140625" style="53" customWidth="1"/>
    <col min="5125" max="5125" width="16.42578125" style="53" customWidth="1"/>
    <col min="5126" max="5126" width="27.7109375" style="53" customWidth="1"/>
    <col min="5127" max="5127" width="11.28515625" style="53" customWidth="1"/>
    <col min="5128" max="5128" width="26.42578125" style="53" customWidth="1"/>
    <col min="5129" max="5374" width="8.85546875" style="53"/>
    <col min="5375" max="5375" width="5.7109375" style="53" customWidth="1"/>
    <col min="5376" max="5376" width="49.7109375" style="53" customWidth="1"/>
    <col min="5377" max="5377" width="30.140625" style="53" customWidth="1"/>
    <col min="5378" max="5378" width="27.85546875" style="53" customWidth="1"/>
    <col min="5379" max="5379" width="31.28515625" style="53" customWidth="1"/>
    <col min="5380" max="5380" width="16.140625" style="53" customWidth="1"/>
    <col min="5381" max="5381" width="16.42578125" style="53" customWidth="1"/>
    <col min="5382" max="5382" width="27.7109375" style="53" customWidth="1"/>
    <col min="5383" max="5383" width="11.28515625" style="53" customWidth="1"/>
    <col min="5384" max="5384" width="26.42578125" style="53" customWidth="1"/>
    <col min="5385" max="5630" width="8.85546875" style="53"/>
    <col min="5631" max="5631" width="5.7109375" style="53" customWidth="1"/>
    <col min="5632" max="5632" width="49.7109375" style="53" customWidth="1"/>
    <col min="5633" max="5633" width="30.140625" style="53" customWidth="1"/>
    <col min="5634" max="5634" width="27.85546875" style="53" customWidth="1"/>
    <col min="5635" max="5635" width="31.28515625" style="53" customWidth="1"/>
    <col min="5636" max="5636" width="16.140625" style="53" customWidth="1"/>
    <col min="5637" max="5637" width="16.42578125" style="53" customWidth="1"/>
    <col min="5638" max="5638" width="27.7109375" style="53" customWidth="1"/>
    <col min="5639" max="5639" width="11.28515625" style="53" customWidth="1"/>
    <col min="5640" max="5640" width="26.42578125" style="53" customWidth="1"/>
    <col min="5641" max="5886" width="8.85546875" style="53"/>
    <col min="5887" max="5887" width="5.7109375" style="53" customWidth="1"/>
    <col min="5888" max="5888" width="49.7109375" style="53" customWidth="1"/>
    <col min="5889" max="5889" width="30.140625" style="53" customWidth="1"/>
    <col min="5890" max="5890" width="27.85546875" style="53" customWidth="1"/>
    <col min="5891" max="5891" width="31.28515625" style="53" customWidth="1"/>
    <col min="5892" max="5892" width="16.140625" style="53" customWidth="1"/>
    <col min="5893" max="5893" width="16.42578125" style="53" customWidth="1"/>
    <col min="5894" max="5894" width="27.7109375" style="53" customWidth="1"/>
    <col min="5895" max="5895" width="11.28515625" style="53" customWidth="1"/>
    <col min="5896" max="5896" width="26.42578125" style="53" customWidth="1"/>
    <col min="5897" max="6142" width="8.85546875" style="53"/>
    <col min="6143" max="6143" width="5.7109375" style="53" customWidth="1"/>
    <col min="6144" max="6144" width="49.7109375" style="53" customWidth="1"/>
    <col min="6145" max="6145" width="30.140625" style="53" customWidth="1"/>
    <col min="6146" max="6146" width="27.85546875" style="53" customWidth="1"/>
    <col min="6147" max="6147" width="31.28515625" style="53" customWidth="1"/>
    <col min="6148" max="6148" width="16.140625" style="53" customWidth="1"/>
    <col min="6149" max="6149" width="16.42578125" style="53" customWidth="1"/>
    <col min="6150" max="6150" width="27.7109375" style="53" customWidth="1"/>
    <col min="6151" max="6151" width="11.28515625" style="53" customWidth="1"/>
    <col min="6152" max="6152" width="26.42578125" style="53" customWidth="1"/>
    <col min="6153" max="6398" width="8.85546875" style="53"/>
    <col min="6399" max="6399" width="5.7109375" style="53" customWidth="1"/>
    <col min="6400" max="6400" width="49.7109375" style="53" customWidth="1"/>
    <col min="6401" max="6401" width="30.140625" style="53" customWidth="1"/>
    <col min="6402" max="6402" width="27.85546875" style="53" customWidth="1"/>
    <col min="6403" max="6403" width="31.28515625" style="53" customWidth="1"/>
    <col min="6404" max="6404" width="16.140625" style="53" customWidth="1"/>
    <col min="6405" max="6405" width="16.42578125" style="53" customWidth="1"/>
    <col min="6406" max="6406" width="27.7109375" style="53" customWidth="1"/>
    <col min="6407" max="6407" width="11.28515625" style="53" customWidth="1"/>
    <col min="6408" max="6408" width="26.42578125" style="53" customWidth="1"/>
    <col min="6409" max="6654" width="8.85546875" style="53"/>
    <col min="6655" max="6655" width="5.7109375" style="53" customWidth="1"/>
    <col min="6656" max="6656" width="49.7109375" style="53" customWidth="1"/>
    <col min="6657" max="6657" width="30.140625" style="53" customWidth="1"/>
    <col min="6658" max="6658" width="27.85546875" style="53" customWidth="1"/>
    <col min="6659" max="6659" width="31.28515625" style="53" customWidth="1"/>
    <col min="6660" max="6660" width="16.140625" style="53" customWidth="1"/>
    <col min="6661" max="6661" width="16.42578125" style="53" customWidth="1"/>
    <col min="6662" max="6662" width="27.7109375" style="53" customWidth="1"/>
    <col min="6663" max="6663" width="11.28515625" style="53" customWidth="1"/>
    <col min="6664" max="6664" width="26.42578125" style="53" customWidth="1"/>
    <col min="6665" max="6910" width="8.85546875" style="53"/>
    <col min="6911" max="6911" width="5.7109375" style="53" customWidth="1"/>
    <col min="6912" max="6912" width="49.7109375" style="53" customWidth="1"/>
    <col min="6913" max="6913" width="30.140625" style="53" customWidth="1"/>
    <col min="6914" max="6914" width="27.85546875" style="53" customWidth="1"/>
    <col min="6915" max="6915" width="31.28515625" style="53" customWidth="1"/>
    <col min="6916" max="6916" width="16.140625" style="53" customWidth="1"/>
    <col min="6917" max="6917" width="16.42578125" style="53" customWidth="1"/>
    <col min="6918" max="6918" width="27.7109375" style="53" customWidth="1"/>
    <col min="6919" max="6919" width="11.28515625" style="53" customWidth="1"/>
    <col min="6920" max="6920" width="26.42578125" style="53" customWidth="1"/>
    <col min="6921" max="7166" width="8.85546875" style="53"/>
    <col min="7167" max="7167" width="5.7109375" style="53" customWidth="1"/>
    <col min="7168" max="7168" width="49.7109375" style="53" customWidth="1"/>
    <col min="7169" max="7169" width="30.140625" style="53" customWidth="1"/>
    <col min="7170" max="7170" width="27.85546875" style="53" customWidth="1"/>
    <col min="7171" max="7171" width="31.28515625" style="53" customWidth="1"/>
    <col min="7172" max="7172" width="16.140625" style="53" customWidth="1"/>
    <col min="7173" max="7173" width="16.42578125" style="53" customWidth="1"/>
    <col min="7174" max="7174" width="27.7109375" style="53" customWidth="1"/>
    <col min="7175" max="7175" width="11.28515625" style="53" customWidth="1"/>
    <col min="7176" max="7176" width="26.42578125" style="53" customWidth="1"/>
    <col min="7177" max="7422" width="8.85546875" style="53"/>
    <col min="7423" max="7423" width="5.7109375" style="53" customWidth="1"/>
    <col min="7424" max="7424" width="49.7109375" style="53" customWidth="1"/>
    <col min="7425" max="7425" width="30.140625" style="53" customWidth="1"/>
    <col min="7426" max="7426" width="27.85546875" style="53" customWidth="1"/>
    <col min="7427" max="7427" width="31.28515625" style="53" customWidth="1"/>
    <col min="7428" max="7428" width="16.140625" style="53" customWidth="1"/>
    <col min="7429" max="7429" width="16.42578125" style="53" customWidth="1"/>
    <col min="7430" max="7430" width="27.7109375" style="53" customWidth="1"/>
    <col min="7431" max="7431" width="11.28515625" style="53" customWidth="1"/>
    <col min="7432" max="7432" width="26.42578125" style="53" customWidth="1"/>
    <col min="7433" max="7678" width="8.85546875" style="53"/>
    <col min="7679" max="7679" width="5.7109375" style="53" customWidth="1"/>
    <col min="7680" max="7680" width="49.7109375" style="53" customWidth="1"/>
    <col min="7681" max="7681" width="30.140625" style="53" customWidth="1"/>
    <col min="7682" max="7682" width="27.85546875" style="53" customWidth="1"/>
    <col min="7683" max="7683" width="31.28515625" style="53" customWidth="1"/>
    <col min="7684" max="7684" width="16.140625" style="53" customWidth="1"/>
    <col min="7685" max="7685" width="16.42578125" style="53" customWidth="1"/>
    <col min="7686" max="7686" width="27.7109375" style="53" customWidth="1"/>
    <col min="7687" max="7687" width="11.28515625" style="53" customWidth="1"/>
    <col min="7688" max="7688" width="26.42578125" style="53" customWidth="1"/>
    <col min="7689" max="7934" width="8.85546875" style="53"/>
    <col min="7935" max="7935" width="5.7109375" style="53" customWidth="1"/>
    <col min="7936" max="7936" width="49.7109375" style="53" customWidth="1"/>
    <col min="7937" max="7937" width="30.140625" style="53" customWidth="1"/>
    <col min="7938" max="7938" width="27.85546875" style="53" customWidth="1"/>
    <col min="7939" max="7939" width="31.28515625" style="53" customWidth="1"/>
    <col min="7940" max="7940" width="16.140625" style="53" customWidth="1"/>
    <col min="7941" max="7941" width="16.42578125" style="53" customWidth="1"/>
    <col min="7942" max="7942" width="27.7109375" style="53" customWidth="1"/>
    <col min="7943" max="7943" width="11.28515625" style="53" customWidth="1"/>
    <col min="7944" max="7944" width="26.42578125" style="53" customWidth="1"/>
    <col min="7945" max="8190" width="8.85546875" style="53"/>
    <col min="8191" max="8191" width="5.7109375" style="53" customWidth="1"/>
    <col min="8192" max="8192" width="49.7109375" style="53" customWidth="1"/>
    <col min="8193" max="8193" width="30.140625" style="53" customWidth="1"/>
    <col min="8194" max="8194" width="27.85546875" style="53" customWidth="1"/>
    <col min="8195" max="8195" width="31.28515625" style="53" customWidth="1"/>
    <col min="8196" max="8196" width="16.140625" style="53" customWidth="1"/>
    <col min="8197" max="8197" width="16.42578125" style="53" customWidth="1"/>
    <col min="8198" max="8198" width="27.7109375" style="53" customWidth="1"/>
    <col min="8199" max="8199" width="11.28515625" style="53" customWidth="1"/>
    <col min="8200" max="8200" width="26.42578125" style="53" customWidth="1"/>
    <col min="8201" max="8446" width="8.85546875" style="53"/>
    <col min="8447" max="8447" width="5.7109375" style="53" customWidth="1"/>
    <col min="8448" max="8448" width="49.7109375" style="53" customWidth="1"/>
    <col min="8449" max="8449" width="30.140625" style="53" customWidth="1"/>
    <col min="8450" max="8450" width="27.85546875" style="53" customWidth="1"/>
    <col min="8451" max="8451" width="31.28515625" style="53" customWidth="1"/>
    <col min="8452" max="8452" width="16.140625" style="53" customWidth="1"/>
    <col min="8453" max="8453" width="16.42578125" style="53" customWidth="1"/>
    <col min="8454" max="8454" width="27.7109375" style="53" customWidth="1"/>
    <col min="8455" max="8455" width="11.28515625" style="53" customWidth="1"/>
    <col min="8456" max="8456" width="26.42578125" style="53" customWidth="1"/>
    <col min="8457" max="8702" width="8.85546875" style="53"/>
    <col min="8703" max="8703" width="5.7109375" style="53" customWidth="1"/>
    <col min="8704" max="8704" width="49.7109375" style="53" customWidth="1"/>
    <col min="8705" max="8705" width="30.140625" style="53" customWidth="1"/>
    <col min="8706" max="8706" width="27.85546875" style="53" customWidth="1"/>
    <col min="8707" max="8707" width="31.28515625" style="53" customWidth="1"/>
    <col min="8708" max="8708" width="16.140625" style="53" customWidth="1"/>
    <col min="8709" max="8709" width="16.42578125" style="53" customWidth="1"/>
    <col min="8710" max="8710" width="27.7109375" style="53" customWidth="1"/>
    <col min="8711" max="8711" width="11.28515625" style="53" customWidth="1"/>
    <col min="8712" max="8712" width="26.42578125" style="53" customWidth="1"/>
    <col min="8713" max="8958" width="8.85546875" style="53"/>
    <col min="8959" max="8959" width="5.7109375" style="53" customWidth="1"/>
    <col min="8960" max="8960" width="49.7109375" style="53" customWidth="1"/>
    <col min="8961" max="8961" width="30.140625" style="53" customWidth="1"/>
    <col min="8962" max="8962" width="27.85546875" style="53" customWidth="1"/>
    <col min="8963" max="8963" width="31.28515625" style="53" customWidth="1"/>
    <col min="8964" max="8964" width="16.140625" style="53" customWidth="1"/>
    <col min="8965" max="8965" width="16.42578125" style="53" customWidth="1"/>
    <col min="8966" max="8966" width="27.7109375" style="53" customWidth="1"/>
    <col min="8967" max="8967" width="11.28515625" style="53" customWidth="1"/>
    <col min="8968" max="8968" width="26.42578125" style="53" customWidth="1"/>
    <col min="8969" max="9214" width="8.85546875" style="53"/>
    <col min="9215" max="9215" width="5.7109375" style="53" customWidth="1"/>
    <col min="9216" max="9216" width="49.7109375" style="53" customWidth="1"/>
    <col min="9217" max="9217" width="30.140625" style="53" customWidth="1"/>
    <col min="9218" max="9218" width="27.85546875" style="53" customWidth="1"/>
    <col min="9219" max="9219" width="31.28515625" style="53" customWidth="1"/>
    <col min="9220" max="9220" width="16.140625" style="53" customWidth="1"/>
    <col min="9221" max="9221" width="16.42578125" style="53" customWidth="1"/>
    <col min="9222" max="9222" width="27.7109375" style="53" customWidth="1"/>
    <col min="9223" max="9223" width="11.28515625" style="53" customWidth="1"/>
    <col min="9224" max="9224" width="26.42578125" style="53" customWidth="1"/>
    <col min="9225" max="9470" width="8.85546875" style="53"/>
    <col min="9471" max="9471" width="5.7109375" style="53" customWidth="1"/>
    <col min="9472" max="9472" width="49.7109375" style="53" customWidth="1"/>
    <col min="9473" max="9473" width="30.140625" style="53" customWidth="1"/>
    <col min="9474" max="9474" width="27.85546875" style="53" customWidth="1"/>
    <col min="9475" max="9475" width="31.28515625" style="53" customWidth="1"/>
    <col min="9476" max="9476" width="16.140625" style="53" customWidth="1"/>
    <col min="9477" max="9477" width="16.42578125" style="53" customWidth="1"/>
    <col min="9478" max="9478" width="27.7109375" style="53" customWidth="1"/>
    <col min="9479" max="9479" width="11.28515625" style="53" customWidth="1"/>
    <col min="9480" max="9480" width="26.42578125" style="53" customWidth="1"/>
    <col min="9481" max="9726" width="8.85546875" style="53"/>
    <col min="9727" max="9727" width="5.7109375" style="53" customWidth="1"/>
    <col min="9728" max="9728" width="49.7109375" style="53" customWidth="1"/>
    <col min="9729" max="9729" width="30.140625" style="53" customWidth="1"/>
    <col min="9730" max="9730" width="27.85546875" style="53" customWidth="1"/>
    <col min="9731" max="9731" width="31.28515625" style="53" customWidth="1"/>
    <col min="9732" max="9732" width="16.140625" style="53" customWidth="1"/>
    <col min="9733" max="9733" width="16.42578125" style="53" customWidth="1"/>
    <col min="9734" max="9734" width="27.7109375" style="53" customWidth="1"/>
    <col min="9735" max="9735" width="11.28515625" style="53" customWidth="1"/>
    <col min="9736" max="9736" width="26.42578125" style="53" customWidth="1"/>
    <col min="9737" max="9982" width="8.85546875" style="53"/>
    <col min="9983" max="9983" width="5.7109375" style="53" customWidth="1"/>
    <col min="9984" max="9984" width="49.7109375" style="53" customWidth="1"/>
    <col min="9985" max="9985" width="30.140625" style="53" customWidth="1"/>
    <col min="9986" max="9986" width="27.85546875" style="53" customWidth="1"/>
    <col min="9987" max="9987" width="31.28515625" style="53" customWidth="1"/>
    <col min="9988" max="9988" width="16.140625" style="53" customWidth="1"/>
    <col min="9989" max="9989" width="16.42578125" style="53" customWidth="1"/>
    <col min="9990" max="9990" width="27.7109375" style="53" customWidth="1"/>
    <col min="9991" max="9991" width="11.28515625" style="53" customWidth="1"/>
    <col min="9992" max="9992" width="26.42578125" style="53" customWidth="1"/>
    <col min="9993" max="10238" width="8.85546875" style="53"/>
    <col min="10239" max="10239" width="5.7109375" style="53" customWidth="1"/>
    <col min="10240" max="10240" width="49.7109375" style="53" customWidth="1"/>
    <col min="10241" max="10241" width="30.140625" style="53" customWidth="1"/>
    <col min="10242" max="10242" width="27.85546875" style="53" customWidth="1"/>
    <col min="10243" max="10243" width="31.28515625" style="53" customWidth="1"/>
    <col min="10244" max="10244" width="16.140625" style="53" customWidth="1"/>
    <col min="10245" max="10245" width="16.42578125" style="53" customWidth="1"/>
    <col min="10246" max="10246" width="27.7109375" style="53" customWidth="1"/>
    <col min="10247" max="10247" width="11.28515625" style="53" customWidth="1"/>
    <col min="10248" max="10248" width="26.42578125" style="53" customWidth="1"/>
    <col min="10249" max="10494" width="8.85546875" style="53"/>
    <col min="10495" max="10495" width="5.7109375" style="53" customWidth="1"/>
    <col min="10496" max="10496" width="49.7109375" style="53" customWidth="1"/>
    <col min="10497" max="10497" width="30.140625" style="53" customWidth="1"/>
    <col min="10498" max="10498" width="27.85546875" style="53" customWidth="1"/>
    <col min="10499" max="10499" width="31.28515625" style="53" customWidth="1"/>
    <col min="10500" max="10500" width="16.140625" style="53" customWidth="1"/>
    <col min="10501" max="10501" width="16.42578125" style="53" customWidth="1"/>
    <col min="10502" max="10502" width="27.7109375" style="53" customWidth="1"/>
    <col min="10503" max="10503" width="11.28515625" style="53" customWidth="1"/>
    <col min="10504" max="10504" width="26.42578125" style="53" customWidth="1"/>
    <col min="10505" max="10750" width="8.85546875" style="53"/>
    <col min="10751" max="10751" width="5.7109375" style="53" customWidth="1"/>
    <col min="10752" max="10752" width="49.7109375" style="53" customWidth="1"/>
    <col min="10753" max="10753" width="30.140625" style="53" customWidth="1"/>
    <col min="10754" max="10754" width="27.85546875" style="53" customWidth="1"/>
    <col min="10755" max="10755" width="31.28515625" style="53" customWidth="1"/>
    <col min="10756" max="10756" width="16.140625" style="53" customWidth="1"/>
    <col min="10757" max="10757" width="16.42578125" style="53" customWidth="1"/>
    <col min="10758" max="10758" width="27.7109375" style="53" customWidth="1"/>
    <col min="10759" max="10759" width="11.28515625" style="53" customWidth="1"/>
    <col min="10760" max="10760" width="26.42578125" style="53" customWidth="1"/>
    <col min="10761" max="11006" width="8.85546875" style="53"/>
    <col min="11007" max="11007" width="5.7109375" style="53" customWidth="1"/>
    <col min="11008" max="11008" width="49.7109375" style="53" customWidth="1"/>
    <col min="11009" max="11009" width="30.140625" style="53" customWidth="1"/>
    <col min="11010" max="11010" width="27.85546875" style="53" customWidth="1"/>
    <col min="11011" max="11011" width="31.28515625" style="53" customWidth="1"/>
    <col min="11012" max="11012" width="16.140625" style="53" customWidth="1"/>
    <col min="11013" max="11013" width="16.42578125" style="53" customWidth="1"/>
    <col min="11014" max="11014" width="27.7109375" style="53" customWidth="1"/>
    <col min="11015" max="11015" width="11.28515625" style="53" customWidth="1"/>
    <col min="11016" max="11016" width="26.42578125" style="53" customWidth="1"/>
    <col min="11017" max="11262" width="8.85546875" style="53"/>
    <col min="11263" max="11263" width="5.7109375" style="53" customWidth="1"/>
    <col min="11264" max="11264" width="49.7109375" style="53" customWidth="1"/>
    <col min="11265" max="11265" width="30.140625" style="53" customWidth="1"/>
    <col min="11266" max="11266" width="27.85546875" style="53" customWidth="1"/>
    <col min="11267" max="11267" width="31.28515625" style="53" customWidth="1"/>
    <col min="11268" max="11268" width="16.140625" style="53" customWidth="1"/>
    <col min="11269" max="11269" width="16.42578125" style="53" customWidth="1"/>
    <col min="11270" max="11270" width="27.7109375" style="53" customWidth="1"/>
    <col min="11271" max="11271" width="11.28515625" style="53" customWidth="1"/>
    <col min="11272" max="11272" width="26.42578125" style="53" customWidth="1"/>
    <col min="11273" max="11518" width="8.85546875" style="53"/>
    <col min="11519" max="11519" width="5.7109375" style="53" customWidth="1"/>
    <col min="11520" max="11520" width="49.7109375" style="53" customWidth="1"/>
    <col min="11521" max="11521" width="30.140625" style="53" customWidth="1"/>
    <col min="11522" max="11522" width="27.85546875" style="53" customWidth="1"/>
    <col min="11523" max="11523" width="31.28515625" style="53" customWidth="1"/>
    <col min="11524" max="11524" width="16.140625" style="53" customWidth="1"/>
    <col min="11525" max="11525" width="16.42578125" style="53" customWidth="1"/>
    <col min="11526" max="11526" width="27.7109375" style="53" customWidth="1"/>
    <col min="11527" max="11527" width="11.28515625" style="53" customWidth="1"/>
    <col min="11528" max="11528" width="26.42578125" style="53" customWidth="1"/>
    <col min="11529" max="11774" width="8.85546875" style="53"/>
    <col min="11775" max="11775" width="5.7109375" style="53" customWidth="1"/>
    <col min="11776" max="11776" width="49.7109375" style="53" customWidth="1"/>
    <col min="11777" max="11777" width="30.140625" style="53" customWidth="1"/>
    <col min="11778" max="11778" width="27.85546875" style="53" customWidth="1"/>
    <col min="11779" max="11779" width="31.28515625" style="53" customWidth="1"/>
    <col min="11780" max="11780" width="16.140625" style="53" customWidth="1"/>
    <col min="11781" max="11781" width="16.42578125" style="53" customWidth="1"/>
    <col min="11782" max="11782" width="27.7109375" style="53" customWidth="1"/>
    <col min="11783" max="11783" width="11.28515625" style="53" customWidth="1"/>
    <col min="11784" max="11784" width="26.42578125" style="53" customWidth="1"/>
    <col min="11785" max="12030" width="8.85546875" style="53"/>
    <col min="12031" max="12031" width="5.7109375" style="53" customWidth="1"/>
    <col min="12032" max="12032" width="49.7109375" style="53" customWidth="1"/>
    <col min="12033" max="12033" width="30.140625" style="53" customWidth="1"/>
    <col min="12034" max="12034" width="27.85546875" style="53" customWidth="1"/>
    <col min="12035" max="12035" width="31.28515625" style="53" customWidth="1"/>
    <col min="12036" max="12036" width="16.140625" style="53" customWidth="1"/>
    <col min="12037" max="12037" width="16.42578125" style="53" customWidth="1"/>
    <col min="12038" max="12038" width="27.7109375" style="53" customWidth="1"/>
    <col min="12039" max="12039" width="11.28515625" style="53" customWidth="1"/>
    <col min="12040" max="12040" width="26.42578125" style="53" customWidth="1"/>
    <col min="12041" max="12286" width="8.85546875" style="53"/>
    <col min="12287" max="12287" width="5.7109375" style="53" customWidth="1"/>
    <col min="12288" max="12288" width="49.7109375" style="53" customWidth="1"/>
    <col min="12289" max="12289" width="30.140625" style="53" customWidth="1"/>
    <col min="12290" max="12290" width="27.85546875" style="53" customWidth="1"/>
    <col min="12291" max="12291" width="31.28515625" style="53" customWidth="1"/>
    <col min="12292" max="12292" width="16.140625" style="53" customWidth="1"/>
    <col min="12293" max="12293" width="16.42578125" style="53" customWidth="1"/>
    <col min="12294" max="12294" width="27.7109375" style="53" customWidth="1"/>
    <col min="12295" max="12295" width="11.28515625" style="53" customWidth="1"/>
    <col min="12296" max="12296" width="26.42578125" style="53" customWidth="1"/>
    <col min="12297" max="12542" width="8.85546875" style="53"/>
    <col min="12543" max="12543" width="5.7109375" style="53" customWidth="1"/>
    <col min="12544" max="12544" width="49.7109375" style="53" customWidth="1"/>
    <col min="12545" max="12545" width="30.140625" style="53" customWidth="1"/>
    <col min="12546" max="12546" width="27.85546875" style="53" customWidth="1"/>
    <col min="12547" max="12547" width="31.28515625" style="53" customWidth="1"/>
    <col min="12548" max="12548" width="16.140625" style="53" customWidth="1"/>
    <col min="12549" max="12549" width="16.42578125" style="53" customWidth="1"/>
    <col min="12550" max="12550" width="27.7109375" style="53" customWidth="1"/>
    <col min="12551" max="12551" width="11.28515625" style="53" customWidth="1"/>
    <col min="12552" max="12552" width="26.42578125" style="53" customWidth="1"/>
    <col min="12553" max="12798" width="8.85546875" style="53"/>
    <col min="12799" max="12799" width="5.7109375" style="53" customWidth="1"/>
    <col min="12800" max="12800" width="49.7109375" style="53" customWidth="1"/>
    <col min="12801" max="12801" width="30.140625" style="53" customWidth="1"/>
    <col min="12802" max="12802" width="27.85546875" style="53" customWidth="1"/>
    <col min="12803" max="12803" width="31.28515625" style="53" customWidth="1"/>
    <col min="12804" max="12804" width="16.140625" style="53" customWidth="1"/>
    <col min="12805" max="12805" width="16.42578125" style="53" customWidth="1"/>
    <col min="12806" max="12806" width="27.7109375" style="53" customWidth="1"/>
    <col min="12807" max="12807" width="11.28515625" style="53" customWidth="1"/>
    <col min="12808" max="12808" width="26.42578125" style="53" customWidth="1"/>
    <col min="12809" max="13054" width="8.85546875" style="53"/>
    <col min="13055" max="13055" width="5.7109375" style="53" customWidth="1"/>
    <col min="13056" max="13056" width="49.7109375" style="53" customWidth="1"/>
    <col min="13057" max="13057" width="30.140625" style="53" customWidth="1"/>
    <col min="13058" max="13058" width="27.85546875" style="53" customWidth="1"/>
    <col min="13059" max="13059" width="31.28515625" style="53" customWidth="1"/>
    <col min="13060" max="13060" width="16.140625" style="53" customWidth="1"/>
    <col min="13061" max="13061" width="16.42578125" style="53" customWidth="1"/>
    <col min="13062" max="13062" width="27.7109375" style="53" customWidth="1"/>
    <col min="13063" max="13063" width="11.28515625" style="53" customWidth="1"/>
    <col min="13064" max="13064" width="26.42578125" style="53" customWidth="1"/>
    <col min="13065" max="13310" width="8.85546875" style="53"/>
    <col min="13311" max="13311" width="5.7109375" style="53" customWidth="1"/>
    <col min="13312" max="13312" width="49.7109375" style="53" customWidth="1"/>
    <col min="13313" max="13313" width="30.140625" style="53" customWidth="1"/>
    <col min="13314" max="13314" width="27.85546875" style="53" customWidth="1"/>
    <col min="13315" max="13315" width="31.28515625" style="53" customWidth="1"/>
    <col min="13316" max="13316" width="16.140625" style="53" customWidth="1"/>
    <col min="13317" max="13317" width="16.42578125" style="53" customWidth="1"/>
    <col min="13318" max="13318" width="27.7109375" style="53" customWidth="1"/>
    <col min="13319" max="13319" width="11.28515625" style="53" customWidth="1"/>
    <col min="13320" max="13320" width="26.42578125" style="53" customWidth="1"/>
    <col min="13321" max="13566" width="8.85546875" style="53"/>
    <col min="13567" max="13567" width="5.7109375" style="53" customWidth="1"/>
    <col min="13568" max="13568" width="49.7109375" style="53" customWidth="1"/>
    <col min="13569" max="13569" width="30.140625" style="53" customWidth="1"/>
    <col min="13570" max="13570" width="27.85546875" style="53" customWidth="1"/>
    <col min="13571" max="13571" width="31.28515625" style="53" customWidth="1"/>
    <col min="13572" max="13572" width="16.140625" style="53" customWidth="1"/>
    <col min="13573" max="13573" width="16.42578125" style="53" customWidth="1"/>
    <col min="13574" max="13574" width="27.7109375" style="53" customWidth="1"/>
    <col min="13575" max="13575" width="11.28515625" style="53" customWidth="1"/>
    <col min="13576" max="13576" width="26.42578125" style="53" customWidth="1"/>
    <col min="13577" max="13822" width="8.85546875" style="53"/>
    <col min="13823" max="13823" width="5.7109375" style="53" customWidth="1"/>
    <col min="13824" max="13824" width="49.7109375" style="53" customWidth="1"/>
    <col min="13825" max="13825" width="30.140625" style="53" customWidth="1"/>
    <col min="13826" max="13826" width="27.85546875" style="53" customWidth="1"/>
    <col min="13827" max="13827" width="31.28515625" style="53" customWidth="1"/>
    <col min="13828" max="13828" width="16.140625" style="53" customWidth="1"/>
    <col min="13829" max="13829" width="16.42578125" style="53" customWidth="1"/>
    <col min="13830" max="13830" width="27.7109375" style="53" customWidth="1"/>
    <col min="13831" max="13831" width="11.28515625" style="53" customWidth="1"/>
    <col min="13832" max="13832" width="26.42578125" style="53" customWidth="1"/>
    <col min="13833" max="14078" width="8.85546875" style="53"/>
    <col min="14079" max="14079" width="5.7109375" style="53" customWidth="1"/>
    <col min="14080" max="14080" width="49.7109375" style="53" customWidth="1"/>
    <col min="14081" max="14081" width="30.140625" style="53" customWidth="1"/>
    <col min="14082" max="14082" width="27.85546875" style="53" customWidth="1"/>
    <col min="14083" max="14083" width="31.28515625" style="53" customWidth="1"/>
    <col min="14084" max="14084" width="16.140625" style="53" customWidth="1"/>
    <col min="14085" max="14085" width="16.42578125" style="53" customWidth="1"/>
    <col min="14086" max="14086" width="27.7109375" style="53" customWidth="1"/>
    <col min="14087" max="14087" width="11.28515625" style="53" customWidth="1"/>
    <col min="14088" max="14088" width="26.42578125" style="53" customWidth="1"/>
    <col min="14089" max="14334" width="8.85546875" style="53"/>
    <col min="14335" max="14335" width="5.7109375" style="53" customWidth="1"/>
    <col min="14336" max="14336" width="49.7109375" style="53" customWidth="1"/>
    <col min="14337" max="14337" width="30.140625" style="53" customWidth="1"/>
    <col min="14338" max="14338" width="27.85546875" style="53" customWidth="1"/>
    <col min="14339" max="14339" width="31.28515625" style="53" customWidth="1"/>
    <col min="14340" max="14340" width="16.140625" style="53" customWidth="1"/>
    <col min="14341" max="14341" width="16.42578125" style="53" customWidth="1"/>
    <col min="14342" max="14342" width="27.7109375" style="53" customWidth="1"/>
    <col min="14343" max="14343" width="11.28515625" style="53" customWidth="1"/>
    <col min="14344" max="14344" width="26.42578125" style="53" customWidth="1"/>
    <col min="14345" max="14590" width="8.85546875" style="53"/>
    <col min="14591" max="14591" width="5.7109375" style="53" customWidth="1"/>
    <col min="14592" max="14592" width="49.7109375" style="53" customWidth="1"/>
    <col min="14593" max="14593" width="30.140625" style="53" customWidth="1"/>
    <col min="14594" max="14594" width="27.85546875" style="53" customWidth="1"/>
    <col min="14595" max="14595" width="31.28515625" style="53" customWidth="1"/>
    <col min="14596" max="14596" width="16.140625" style="53" customWidth="1"/>
    <col min="14597" max="14597" width="16.42578125" style="53" customWidth="1"/>
    <col min="14598" max="14598" width="27.7109375" style="53" customWidth="1"/>
    <col min="14599" max="14599" width="11.28515625" style="53" customWidth="1"/>
    <col min="14600" max="14600" width="26.42578125" style="53" customWidth="1"/>
    <col min="14601" max="14846" width="8.85546875" style="53"/>
    <col min="14847" max="14847" width="5.7109375" style="53" customWidth="1"/>
    <col min="14848" max="14848" width="49.7109375" style="53" customWidth="1"/>
    <col min="14849" max="14849" width="30.140625" style="53" customWidth="1"/>
    <col min="14850" max="14850" width="27.85546875" style="53" customWidth="1"/>
    <col min="14851" max="14851" width="31.28515625" style="53" customWidth="1"/>
    <col min="14852" max="14852" width="16.140625" style="53" customWidth="1"/>
    <col min="14853" max="14853" width="16.42578125" style="53" customWidth="1"/>
    <col min="14854" max="14854" width="27.7109375" style="53" customWidth="1"/>
    <col min="14855" max="14855" width="11.28515625" style="53" customWidth="1"/>
    <col min="14856" max="14856" width="26.42578125" style="53" customWidth="1"/>
    <col min="14857" max="15102" width="8.85546875" style="53"/>
    <col min="15103" max="15103" width="5.7109375" style="53" customWidth="1"/>
    <col min="15104" max="15104" width="49.7109375" style="53" customWidth="1"/>
    <col min="15105" max="15105" width="30.140625" style="53" customWidth="1"/>
    <col min="15106" max="15106" width="27.85546875" style="53" customWidth="1"/>
    <col min="15107" max="15107" width="31.28515625" style="53" customWidth="1"/>
    <col min="15108" max="15108" width="16.140625" style="53" customWidth="1"/>
    <col min="15109" max="15109" width="16.42578125" style="53" customWidth="1"/>
    <col min="15110" max="15110" width="27.7109375" style="53" customWidth="1"/>
    <col min="15111" max="15111" width="11.28515625" style="53" customWidth="1"/>
    <col min="15112" max="15112" width="26.42578125" style="53" customWidth="1"/>
    <col min="15113" max="15358" width="8.85546875" style="53"/>
    <col min="15359" max="15359" width="5.7109375" style="53" customWidth="1"/>
    <col min="15360" max="15360" width="49.7109375" style="53" customWidth="1"/>
    <col min="15361" max="15361" width="30.140625" style="53" customWidth="1"/>
    <col min="15362" max="15362" width="27.85546875" style="53" customWidth="1"/>
    <col min="15363" max="15363" width="31.28515625" style="53" customWidth="1"/>
    <col min="15364" max="15364" width="16.140625" style="53" customWidth="1"/>
    <col min="15365" max="15365" width="16.42578125" style="53" customWidth="1"/>
    <col min="15366" max="15366" width="27.7109375" style="53" customWidth="1"/>
    <col min="15367" max="15367" width="11.28515625" style="53" customWidth="1"/>
    <col min="15368" max="15368" width="26.42578125" style="53" customWidth="1"/>
    <col min="15369" max="15614" width="8.85546875" style="53"/>
    <col min="15615" max="15615" width="5.7109375" style="53" customWidth="1"/>
    <col min="15616" max="15616" width="49.7109375" style="53" customWidth="1"/>
    <col min="15617" max="15617" width="30.140625" style="53" customWidth="1"/>
    <col min="15618" max="15618" width="27.85546875" style="53" customWidth="1"/>
    <col min="15619" max="15619" width="31.28515625" style="53" customWidth="1"/>
    <col min="15620" max="15620" width="16.140625" style="53" customWidth="1"/>
    <col min="15621" max="15621" width="16.42578125" style="53" customWidth="1"/>
    <col min="15622" max="15622" width="27.7109375" style="53" customWidth="1"/>
    <col min="15623" max="15623" width="11.28515625" style="53" customWidth="1"/>
    <col min="15624" max="15624" width="26.42578125" style="53" customWidth="1"/>
    <col min="15625" max="15870" width="8.85546875" style="53"/>
    <col min="15871" max="15871" width="5.7109375" style="53" customWidth="1"/>
    <col min="15872" max="15872" width="49.7109375" style="53" customWidth="1"/>
    <col min="15873" max="15873" width="30.140625" style="53" customWidth="1"/>
    <col min="15874" max="15874" width="27.85546875" style="53" customWidth="1"/>
    <col min="15875" max="15875" width="31.28515625" style="53" customWidth="1"/>
    <col min="15876" max="15876" width="16.140625" style="53" customWidth="1"/>
    <col min="15877" max="15877" width="16.42578125" style="53" customWidth="1"/>
    <col min="15878" max="15878" width="27.7109375" style="53" customWidth="1"/>
    <col min="15879" max="15879" width="11.28515625" style="53" customWidth="1"/>
    <col min="15880" max="15880" width="26.42578125" style="53" customWidth="1"/>
    <col min="15881" max="16126" width="8.85546875" style="53"/>
    <col min="16127" max="16127" width="5.7109375" style="53" customWidth="1"/>
    <col min="16128" max="16128" width="49.7109375" style="53" customWidth="1"/>
    <col min="16129" max="16129" width="30.140625" style="53" customWidth="1"/>
    <col min="16130" max="16130" width="27.85546875" style="53" customWidth="1"/>
    <col min="16131" max="16131" width="31.28515625" style="53" customWidth="1"/>
    <col min="16132" max="16132" width="16.140625" style="53" customWidth="1"/>
    <col min="16133" max="16133" width="16.42578125" style="53" customWidth="1"/>
    <col min="16134" max="16134" width="27.7109375" style="53" customWidth="1"/>
    <col min="16135" max="16135" width="11.28515625" style="53" customWidth="1"/>
    <col min="16136" max="16136" width="26.42578125" style="53" customWidth="1"/>
    <col min="16137" max="16384" width="8.85546875" style="53"/>
  </cols>
  <sheetData>
    <row r="1" spans="1:9" x14ac:dyDescent="0.3">
      <c r="E1" s="57"/>
      <c r="F1" s="232" t="s">
        <v>432</v>
      </c>
    </row>
    <row r="2" spans="1:9" ht="55.9" customHeight="1" x14ac:dyDescent="0.3">
      <c r="A2" s="1255" t="s">
        <v>566</v>
      </c>
      <c r="B2" s="1255"/>
      <c r="C2" s="1255"/>
      <c r="D2" s="1255"/>
      <c r="E2" s="1255"/>
      <c r="F2" s="1255"/>
    </row>
    <row r="3" spans="1:9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</row>
    <row r="4" spans="1:9" s="275" customFormat="1" ht="19.5" customHeight="1" x14ac:dyDescent="0.3">
      <c r="A4" s="278" t="s">
        <v>329</v>
      </c>
      <c r="B4" s="136"/>
      <c r="C4" s="136"/>
      <c r="D4" s="136"/>
      <c r="E4" s="136"/>
      <c r="F4" s="136"/>
      <c r="G4" s="136"/>
      <c r="H4" s="52"/>
      <c r="I4" s="52"/>
    </row>
    <row r="5" spans="1:9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84"/>
      <c r="I5" s="84"/>
    </row>
    <row r="6" spans="1:9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84"/>
      <c r="I6" s="84"/>
    </row>
    <row r="7" spans="1:9" x14ac:dyDescent="0.3">
      <c r="A7" s="58"/>
    </row>
    <row r="8" spans="1:9" ht="69" customHeight="1" x14ac:dyDescent="0.3">
      <c r="A8" s="448" t="s">
        <v>282</v>
      </c>
      <c r="B8" s="448" t="s">
        <v>297</v>
      </c>
      <c r="C8" s="435" t="s">
        <v>339</v>
      </c>
      <c r="D8" s="435" t="s">
        <v>340</v>
      </c>
      <c r="E8" s="435" t="s">
        <v>341</v>
      </c>
      <c r="F8" s="449" t="s">
        <v>300</v>
      </c>
    </row>
    <row r="9" spans="1:9" s="51" customFormat="1" ht="39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56"/>
      <c r="H9" s="53"/>
      <c r="I9" s="53"/>
    </row>
    <row r="10" spans="1:9" ht="20.25" customHeight="1" x14ac:dyDescent="0.3">
      <c r="A10" s="105">
        <v>1</v>
      </c>
      <c r="B10" s="66" t="s">
        <v>342</v>
      </c>
      <c r="C10" s="67"/>
      <c r="D10" s="67"/>
      <c r="E10" s="68"/>
      <c r="F10" s="93"/>
    </row>
    <row r="11" spans="1:9" s="97" customFormat="1" x14ac:dyDescent="0.3">
      <c r="A11" s="457"/>
      <c r="B11" s="453" t="s">
        <v>295</v>
      </c>
      <c r="C11" s="462" t="s">
        <v>305</v>
      </c>
      <c r="D11" s="462" t="s">
        <v>305</v>
      </c>
      <c r="E11" s="462" t="s">
        <v>305</v>
      </c>
      <c r="F11" s="460">
        <f>SUM(F10:F10)</f>
        <v>0</v>
      </c>
      <c r="G11" s="108"/>
    </row>
    <row r="12" spans="1:9" x14ac:dyDescent="0.3">
      <c r="B12" s="103"/>
    </row>
    <row r="13" spans="1:9" s="42" customFormat="1" ht="23.25" customHeight="1" x14ac:dyDescent="0.25">
      <c r="A13" s="696" t="s">
        <v>762</v>
      </c>
      <c r="C13" s="241"/>
      <c r="E13" s="864" t="s">
        <v>1101</v>
      </c>
      <c r="F13" s="240"/>
      <c r="G13" s="296"/>
    </row>
    <row r="14" spans="1:9" s="297" customFormat="1" ht="12.75" x14ac:dyDescent="0.25">
      <c r="C14" s="298" t="s">
        <v>131</v>
      </c>
      <c r="E14" s="298" t="s">
        <v>132</v>
      </c>
      <c r="F14" s="299"/>
      <c r="G14" s="299"/>
    </row>
    <row r="15" spans="1:9" s="41" customFormat="1" ht="15.75" x14ac:dyDescent="0.25">
      <c r="F15" s="300"/>
      <c r="G15" s="300"/>
    </row>
    <row r="16" spans="1:9" s="42" customFormat="1" ht="23.25" customHeight="1" x14ac:dyDescent="0.25">
      <c r="A16" s="48" t="s">
        <v>133</v>
      </c>
      <c r="C16" s="241"/>
      <c r="E16" s="869" t="s">
        <v>1104</v>
      </c>
      <c r="F16" s="240"/>
      <c r="G16" s="296"/>
    </row>
    <row r="17" spans="3:7" s="297" customFormat="1" ht="12.75" x14ac:dyDescent="0.25">
      <c r="C17" s="298" t="s">
        <v>131</v>
      </c>
      <c r="E17" s="298" t="s">
        <v>132</v>
      </c>
      <c r="F17" s="299"/>
      <c r="G17" s="29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39"/>
  <sheetViews>
    <sheetView view="pageBreakPreview" topLeftCell="A7" zoomScale="80" zoomScaleNormal="70" zoomScaleSheetLayoutView="80" workbookViewId="0">
      <selection activeCell="A5" sqref="A5:D5"/>
    </sheetView>
  </sheetViews>
  <sheetFormatPr defaultColWidth="8.85546875" defaultRowHeight="18.75" x14ac:dyDescent="0.3"/>
  <cols>
    <col min="1" max="1" width="5.7109375" style="53" customWidth="1"/>
    <col min="2" max="2" width="49.7109375" style="53" customWidth="1"/>
    <col min="3" max="3" width="30.140625" style="53" customWidth="1"/>
    <col min="4" max="4" width="27.85546875" style="53" customWidth="1"/>
    <col min="5" max="5" width="31.28515625" style="53" customWidth="1"/>
    <col min="6" max="6" width="16.140625" style="53" customWidth="1"/>
    <col min="7" max="8" width="19.140625" style="53" customWidth="1"/>
    <col min="9" max="9" width="16.140625" style="84" customWidth="1"/>
    <col min="10" max="256" width="8.85546875" style="53"/>
    <col min="257" max="257" width="5.7109375" style="53" customWidth="1"/>
    <col min="258" max="258" width="49.710937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6.140625" style="53" customWidth="1"/>
    <col min="263" max="263" width="16.42578125" style="53" customWidth="1"/>
    <col min="264" max="264" width="27.7109375" style="53" customWidth="1"/>
    <col min="265" max="265" width="16.140625" style="53" customWidth="1"/>
    <col min="266" max="512" width="8.85546875" style="53"/>
    <col min="513" max="513" width="5.7109375" style="53" customWidth="1"/>
    <col min="514" max="514" width="49.710937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6.140625" style="53" customWidth="1"/>
    <col min="519" max="519" width="16.42578125" style="53" customWidth="1"/>
    <col min="520" max="520" width="27.7109375" style="53" customWidth="1"/>
    <col min="521" max="521" width="16.140625" style="53" customWidth="1"/>
    <col min="522" max="768" width="8.85546875" style="53"/>
    <col min="769" max="769" width="5.7109375" style="53" customWidth="1"/>
    <col min="770" max="770" width="49.710937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6.140625" style="53" customWidth="1"/>
    <col min="775" max="775" width="16.42578125" style="53" customWidth="1"/>
    <col min="776" max="776" width="27.7109375" style="53" customWidth="1"/>
    <col min="777" max="777" width="16.140625" style="53" customWidth="1"/>
    <col min="778" max="1024" width="8.85546875" style="53"/>
    <col min="1025" max="1025" width="5.7109375" style="53" customWidth="1"/>
    <col min="1026" max="1026" width="49.710937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6.140625" style="53" customWidth="1"/>
    <col min="1031" max="1031" width="16.42578125" style="53" customWidth="1"/>
    <col min="1032" max="1032" width="27.7109375" style="53" customWidth="1"/>
    <col min="1033" max="1033" width="16.140625" style="53" customWidth="1"/>
    <col min="1034" max="1280" width="8.85546875" style="53"/>
    <col min="1281" max="1281" width="5.7109375" style="53" customWidth="1"/>
    <col min="1282" max="1282" width="49.710937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6.140625" style="53" customWidth="1"/>
    <col min="1287" max="1287" width="16.42578125" style="53" customWidth="1"/>
    <col min="1288" max="1288" width="27.7109375" style="53" customWidth="1"/>
    <col min="1289" max="1289" width="16.140625" style="53" customWidth="1"/>
    <col min="1290" max="1536" width="8.85546875" style="53"/>
    <col min="1537" max="1537" width="5.7109375" style="53" customWidth="1"/>
    <col min="1538" max="1538" width="49.710937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6.140625" style="53" customWidth="1"/>
    <col min="1543" max="1543" width="16.42578125" style="53" customWidth="1"/>
    <col min="1544" max="1544" width="27.7109375" style="53" customWidth="1"/>
    <col min="1545" max="1545" width="16.140625" style="53" customWidth="1"/>
    <col min="1546" max="1792" width="8.85546875" style="53"/>
    <col min="1793" max="1793" width="5.7109375" style="53" customWidth="1"/>
    <col min="1794" max="1794" width="49.710937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6.140625" style="53" customWidth="1"/>
    <col min="1799" max="1799" width="16.42578125" style="53" customWidth="1"/>
    <col min="1800" max="1800" width="27.7109375" style="53" customWidth="1"/>
    <col min="1801" max="1801" width="16.140625" style="53" customWidth="1"/>
    <col min="1802" max="2048" width="8.85546875" style="53"/>
    <col min="2049" max="2049" width="5.7109375" style="53" customWidth="1"/>
    <col min="2050" max="2050" width="49.710937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6.140625" style="53" customWidth="1"/>
    <col min="2055" max="2055" width="16.42578125" style="53" customWidth="1"/>
    <col min="2056" max="2056" width="27.7109375" style="53" customWidth="1"/>
    <col min="2057" max="2057" width="16.140625" style="53" customWidth="1"/>
    <col min="2058" max="2304" width="8.85546875" style="53"/>
    <col min="2305" max="2305" width="5.7109375" style="53" customWidth="1"/>
    <col min="2306" max="2306" width="49.710937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6.140625" style="53" customWidth="1"/>
    <col min="2311" max="2311" width="16.42578125" style="53" customWidth="1"/>
    <col min="2312" max="2312" width="27.7109375" style="53" customWidth="1"/>
    <col min="2313" max="2313" width="16.140625" style="53" customWidth="1"/>
    <col min="2314" max="2560" width="8.85546875" style="53"/>
    <col min="2561" max="2561" width="5.7109375" style="53" customWidth="1"/>
    <col min="2562" max="2562" width="49.710937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6.140625" style="53" customWidth="1"/>
    <col min="2567" max="2567" width="16.42578125" style="53" customWidth="1"/>
    <col min="2568" max="2568" width="27.7109375" style="53" customWidth="1"/>
    <col min="2569" max="2569" width="16.140625" style="53" customWidth="1"/>
    <col min="2570" max="2816" width="8.85546875" style="53"/>
    <col min="2817" max="2817" width="5.7109375" style="53" customWidth="1"/>
    <col min="2818" max="2818" width="49.710937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6.140625" style="53" customWidth="1"/>
    <col min="2823" max="2823" width="16.42578125" style="53" customWidth="1"/>
    <col min="2824" max="2824" width="27.7109375" style="53" customWidth="1"/>
    <col min="2825" max="2825" width="16.140625" style="53" customWidth="1"/>
    <col min="2826" max="3072" width="8.85546875" style="53"/>
    <col min="3073" max="3073" width="5.7109375" style="53" customWidth="1"/>
    <col min="3074" max="3074" width="49.710937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6.140625" style="53" customWidth="1"/>
    <col min="3079" max="3079" width="16.42578125" style="53" customWidth="1"/>
    <col min="3080" max="3080" width="27.7109375" style="53" customWidth="1"/>
    <col min="3081" max="3081" width="16.140625" style="53" customWidth="1"/>
    <col min="3082" max="3328" width="8.85546875" style="53"/>
    <col min="3329" max="3329" width="5.7109375" style="53" customWidth="1"/>
    <col min="3330" max="3330" width="49.710937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6.140625" style="53" customWidth="1"/>
    <col min="3335" max="3335" width="16.42578125" style="53" customWidth="1"/>
    <col min="3336" max="3336" width="27.7109375" style="53" customWidth="1"/>
    <col min="3337" max="3337" width="16.140625" style="53" customWidth="1"/>
    <col min="3338" max="3584" width="8.85546875" style="53"/>
    <col min="3585" max="3585" width="5.7109375" style="53" customWidth="1"/>
    <col min="3586" max="3586" width="49.710937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6.140625" style="53" customWidth="1"/>
    <col min="3591" max="3591" width="16.42578125" style="53" customWidth="1"/>
    <col min="3592" max="3592" width="27.7109375" style="53" customWidth="1"/>
    <col min="3593" max="3593" width="16.140625" style="53" customWidth="1"/>
    <col min="3594" max="3840" width="8.85546875" style="53"/>
    <col min="3841" max="3841" width="5.7109375" style="53" customWidth="1"/>
    <col min="3842" max="3842" width="49.710937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6.140625" style="53" customWidth="1"/>
    <col min="3847" max="3847" width="16.42578125" style="53" customWidth="1"/>
    <col min="3848" max="3848" width="27.7109375" style="53" customWidth="1"/>
    <col min="3849" max="3849" width="16.140625" style="53" customWidth="1"/>
    <col min="3850" max="4096" width="8.85546875" style="53"/>
    <col min="4097" max="4097" width="5.7109375" style="53" customWidth="1"/>
    <col min="4098" max="4098" width="49.710937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6.140625" style="53" customWidth="1"/>
    <col min="4103" max="4103" width="16.42578125" style="53" customWidth="1"/>
    <col min="4104" max="4104" width="27.7109375" style="53" customWidth="1"/>
    <col min="4105" max="4105" width="16.140625" style="53" customWidth="1"/>
    <col min="4106" max="4352" width="8.85546875" style="53"/>
    <col min="4353" max="4353" width="5.7109375" style="53" customWidth="1"/>
    <col min="4354" max="4354" width="49.710937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6.140625" style="53" customWidth="1"/>
    <col min="4359" max="4359" width="16.42578125" style="53" customWidth="1"/>
    <col min="4360" max="4360" width="27.7109375" style="53" customWidth="1"/>
    <col min="4361" max="4361" width="16.140625" style="53" customWidth="1"/>
    <col min="4362" max="4608" width="8.85546875" style="53"/>
    <col min="4609" max="4609" width="5.7109375" style="53" customWidth="1"/>
    <col min="4610" max="4610" width="49.710937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6.140625" style="53" customWidth="1"/>
    <col min="4615" max="4615" width="16.42578125" style="53" customWidth="1"/>
    <col min="4616" max="4616" width="27.7109375" style="53" customWidth="1"/>
    <col min="4617" max="4617" width="16.140625" style="53" customWidth="1"/>
    <col min="4618" max="4864" width="8.85546875" style="53"/>
    <col min="4865" max="4865" width="5.7109375" style="53" customWidth="1"/>
    <col min="4866" max="4866" width="49.710937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6.140625" style="53" customWidth="1"/>
    <col min="4871" max="4871" width="16.42578125" style="53" customWidth="1"/>
    <col min="4872" max="4872" width="27.7109375" style="53" customWidth="1"/>
    <col min="4873" max="4873" width="16.140625" style="53" customWidth="1"/>
    <col min="4874" max="5120" width="8.85546875" style="53"/>
    <col min="5121" max="5121" width="5.7109375" style="53" customWidth="1"/>
    <col min="5122" max="5122" width="49.710937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6.140625" style="53" customWidth="1"/>
    <col min="5127" max="5127" width="16.42578125" style="53" customWidth="1"/>
    <col min="5128" max="5128" width="27.7109375" style="53" customWidth="1"/>
    <col min="5129" max="5129" width="16.140625" style="53" customWidth="1"/>
    <col min="5130" max="5376" width="8.85546875" style="53"/>
    <col min="5377" max="5377" width="5.7109375" style="53" customWidth="1"/>
    <col min="5378" max="5378" width="49.710937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6.140625" style="53" customWidth="1"/>
    <col min="5383" max="5383" width="16.42578125" style="53" customWidth="1"/>
    <col min="5384" max="5384" width="27.7109375" style="53" customWidth="1"/>
    <col min="5385" max="5385" width="16.140625" style="53" customWidth="1"/>
    <col min="5386" max="5632" width="8.85546875" style="53"/>
    <col min="5633" max="5633" width="5.7109375" style="53" customWidth="1"/>
    <col min="5634" max="5634" width="49.710937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6.140625" style="53" customWidth="1"/>
    <col min="5639" max="5639" width="16.42578125" style="53" customWidth="1"/>
    <col min="5640" max="5640" width="27.7109375" style="53" customWidth="1"/>
    <col min="5641" max="5641" width="16.140625" style="53" customWidth="1"/>
    <col min="5642" max="5888" width="8.85546875" style="53"/>
    <col min="5889" max="5889" width="5.7109375" style="53" customWidth="1"/>
    <col min="5890" max="5890" width="49.710937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6.140625" style="53" customWidth="1"/>
    <col min="5895" max="5895" width="16.42578125" style="53" customWidth="1"/>
    <col min="5896" max="5896" width="27.7109375" style="53" customWidth="1"/>
    <col min="5897" max="5897" width="16.140625" style="53" customWidth="1"/>
    <col min="5898" max="6144" width="8.85546875" style="53"/>
    <col min="6145" max="6145" width="5.7109375" style="53" customWidth="1"/>
    <col min="6146" max="6146" width="49.710937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6.140625" style="53" customWidth="1"/>
    <col min="6151" max="6151" width="16.42578125" style="53" customWidth="1"/>
    <col min="6152" max="6152" width="27.7109375" style="53" customWidth="1"/>
    <col min="6153" max="6153" width="16.140625" style="53" customWidth="1"/>
    <col min="6154" max="6400" width="8.85546875" style="53"/>
    <col min="6401" max="6401" width="5.7109375" style="53" customWidth="1"/>
    <col min="6402" max="6402" width="49.710937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6.140625" style="53" customWidth="1"/>
    <col min="6407" max="6407" width="16.42578125" style="53" customWidth="1"/>
    <col min="6408" max="6408" width="27.7109375" style="53" customWidth="1"/>
    <col min="6409" max="6409" width="16.140625" style="53" customWidth="1"/>
    <col min="6410" max="6656" width="8.85546875" style="53"/>
    <col min="6657" max="6657" width="5.7109375" style="53" customWidth="1"/>
    <col min="6658" max="6658" width="49.710937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6.140625" style="53" customWidth="1"/>
    <col min="6663" max="6663" width="16.42578125" style="53" customWidth="1"/>
    <col min="6664" max="6664" width="27.7109375" style="53" customWidth="1"/>
    <col min="6665" max="6665" width="16.140625" style="53" customWidth="1"/>
    <col min="6666" max="6912" width="8.85546875" style="53"/>
    <col min="6913" max="6913" width="5.7109375" style="53" customWidth="1"/>
    <col min="6914" max="6914" width="49.710937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6.140625" style="53" customWidth="1"/>
    <col min="6919" max="6919" width="16.42578125" style="53" customWidth="1"/>
    <col min="6920" max="6920" width="27.7109375" style="53" customWidth="1"/>
    <col min="6921" max="6921" width="16.140625" style="53" customWidth="1"/>
    <col min="6922" max="7168" width="8.85546875" style="53"/>
    <col min="7169" max="7169" width="5.7109375" style="53" customWidth="1"/>
    <col min="7170" max="7170" width="49.710937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6.140625" style="53" customWidth="1"/>
    <col min="7175" max="7175" width="16.42578125" style="53" customWidth="1"/>
    <col min="7176" max="7176" width="27.7109375" style="53" customWidth="1"/>
    <col min="7177" max="7177" width="16.140625" style="53" customWidth="1"/>
    <col min="7178" max="7424" width="8.85546875" style="53"/>
    <col min="7425" max="7425" width="5.7109375" style="53" customWidth="1"/>
    <col min="7426" max="7426" width="49.710937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6.140625" style="53" customWidth="1"/>
    <col min="7431" max="7431" width="16.42578125" style="53" customWidth="1"/>
    <col min="7432" max="7432" width="27.7109375" style="53" customWidth="1"/>
    <col min="7433" max="7433" width="16.140625" style="53" customWidth="1"/>
    <col min="7434" max="7680" width="8.85546875" style="53"/>
    <col min="7681" max="7681" width="5.7109375" style="53" customWidth="1"/>
    <col min="7682" max="7682" width="49.710937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6.140625" style="53" customWidth="1"/>
    <col min="7687" max="7687" width="16.42578125" style="53" customWidth="1"/>
    <col min="7688" max="7688" width="27.7109375" style="53" customWidth="1"/>
    <col min="7689" max="7689" width="16.140625" style="53" customWidth="1"/>
    <col min="7690" max="7936" width="8.85546875" style="53"/>
    <col min="7937" max="7937" width="5.7109375" style="53" customWidth="1"/>
    <col min="7938" max="7938" width="49.710937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6.140625" style="53" customWidth="1"/>
    <col min="7943" max="7943" width="16.42578125" style="53" customWidth="1"/>
    <col min="7944" max="7944" width="27.7109375" style="53" customWidth="1"/>
    <col min="7945" max="7945" width="16.140625" style="53" customWidth="1"/>
    <col min="7946" max="8192" width="8.85546875" style="53"/>
    <col min="8193" max="8193" width="5.7109375" style="53" customWidth="1"/>
    <col min="8194" max="8194" width="49.710937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6.140625" style="53" customWidth="1"/>
    <col min="8199" max="8199" width="16.42578125" style="53" customWidth="1"/>
    <col min="8200" max="8200" width="27.7109375" style="53" customWidth="1"/>
    <col min="8201" max="8201" width="16.140625" style="53" customWidth="1"/>
    <col min="8202" max="8448" width="8.85546875" style="53"/>
    <col min="8449" max="8449" width="5.7109375" style="53" customWidth="1"/>
    <col min="8450" max="8450" width="49.710937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6.140625" style="53" customWidth="1"/>
    <col min="8455" max="8455" width="16.42578125" style="53" customWidth="1"/>
    <col min="8456" max="8456" width="27.7109375" style="53" customWidth="1"/>
    <col min="8457" max="8457" width="16.140625" style="53" customWidth="1"/>
    <col min="8458" max="8704" width="8.85546875" style="53"/>
    <col min="8705" max="8705" width="5.7109375" style="53" customWidth="1"/>
    <col min="8706" max="8706" width="49.710937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6.140625" style="53" customWidth="1"/>
    <col min="8711" max="8711" width="16.42578125" style="53" customWidth="1"/>
    <col min="8712" max="8712" width="27.7109375" style="53" customWidth="1"/>
    <col min="8713" max="8713" width="16.140625" style="53" customWidth="1"/>
    <col min="8714" max="8960" width="8.85546875" style="53"/>
    <col min="8961" max="8961" width="5.7109375" style="53" customWidth="1"/>
    <col min="8962" max="8962" width="49.710937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6.140625" style="53" customWidth="1"/>
    <col min="8967" max="8967" width="16.42578125" style="53" customWidth="1"/>
    <col min="8968" max="8968" width="27.7109375" style="53" customWidth="1"/>
    <col min="8969" max="8969" width="16.140625" style="53" customWidth="1"/>
    <col min="8970" max="9216" width="8.85546875" style="53"/>
    <col min="9217" max="9217" width="5.7109375" style="53" customWidth="1"/>
    <col min="9218" max="9218" width="49.710937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6.140625" style="53" customWidth="1"/>
    <col min="9223" max="9223" width="16.42578125" style="53" customWidth="1"/>
    <col min="9224" max="9224" width="27.7109375" style="53" customWidth="1"/>
    <col min="9225" max="9225" width="16.140625" style="53" customWidth="1"/>
    <col min="9226" max="9472" width="8.85546875" style="53"/>
    <col min="9473" max="9473" width="5.7109375" style="53" customWidth="1"/>
    <col min="9474" max="9474" width="49.710937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6.140625" style="53" customWidth="1"/>
    <col min="9479" max="9479" width="16.42578125" style="53" customWidth="1"/>
    <col min="9480" max="9480" width="27.7109375" style="53" customWidth="1"/>
    <col min="9481" max="9481" width="16.140625" style="53" customWidth="1"/>
    <col min="9482" max="9728" width="8.85546875" style="53"/>
    <col min="9729" max="9729" width="5.7109375" style="53" customWidth="1"/>
    <col min="9730" max="9730" width="49.710937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6.140625" style="53" customWidth="1"/>
    <col min="9735" max="9735" width="16.42578125" style="53" customWidth="1"/>
    <col min="9736" max="9736" width="27.7109375" style="53" customWidth="1"/>
    <col min="9737" max="9737" width="16.140625" style="53" customWidth="1"/>
    <col min="9738" max="9984" width="8.85546875" style="53"/>
    <col min="9985" max="9985" width="5.7109375" style="53" customWidth="1"/>
    <col min="9986" max="9986" width="49.710937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6.140625" style="53" customWidth="1"/>
    <col min="9991" max="9991" width="16.42578125" style="53" customWidth="1"/>
    <col min="9992" max="9992" width="27.7109375" style="53" customWidth="1"/>
    <col min="9993" max="9993" width="16.140625" style="53" customWidth="1"/>
    <col min="9994" max="10240" width="8.85546875" style="53"/>
    <col min="10241" max="10241" width="5.7109375" style="53" customWidth="1"/>
    <col min="10242" max="10242" width="49.710937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6.140625" style="53" customWidth="1"/>
    <col min="10247" max="10247" width="16.42578125" style="53" customWidth="1"/>
    <col min="10248" max="10248" width="27.7109375" style="53" customWidth="1"/>
    <col min="10249" max="10249" width="16.140625" style="53" customWidth="1"/>
    <col min="10250" max="10496" width="8.85546875" style="53"/>
    <col min="10497" max="10497" width="5.7109375" style="53" customWidth="1"/>
    <col min="10498" max="10498" width="49.710937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6.140625" style="53" customWidth="1"/>
    <col min="10503" max="10503" width="16.42578125" style="53" customWidth="1"/>
    <col min="10504" max="10504" width="27.7109375" style="53" customWidth="1"/>
    <col min="10505" max="10505" width="16.140625" style="53" customWidth="1"/>
    <col min="10506" max="10752" width="8.85546875" style="53"/>
    <col min="10753" max="10753" width="5.7109375" style="53" customWidth="1"/>
    <col min="10754" max="10754" width="49.710937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6.140625" style="53" customWidth="1"/>
    <col min="10759" max="10759" width="16.42578125" style="53" customWidth="1"/>
    <col min="10760" max="10760" width="27.7109375" style="53" customWidth="1"/>
    <col min="10761" max="10761" width="16.140625" style="53" customWidth="1"/>
    <col min="10762" max="11008" width="8.85546875" style="53"/>
    <col min="11009" max="11009" width="5.7109375" style="53" customWidth="1"/>
    <col min="11010" max="11010" width="49.710937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6.140625" style="53" customWidth="1"/>
    <col min="11015" max="11015" width="16.42578125" style="53" customWidth="1"/>
    <col min="11016" max="11016" width="27.7109375" style="53" customWidth="1"/>
    <col min="11017" max="11017" width="16.140625" style="53" customWidth="1"/>
    <col min="11018" max="11264" width="8.85546875" style="53"/>
    <col min="11265" max="11265" width="5.7109375" style="53" customWidth="1"/>
    <col min="11266" max="11266" width="49.710937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6.140625" style="53" customWidth="1"/>
    <col min="11271" max="11271" width="16.42578125" style="53" customWidth="1"/>
    <col min="11272" max="11272" width="27.7109375" style="53" customWidth="1"/>
    <col min="11273" max="11273" width="16.140625" style="53" customWidth="1"/>
    <col min="11274" max="11520" width="8.85546875" style="53"/>
    <col min="11521" max="11521" width="5.7109375" style="53" customWidth="1"/>
    <col min="11522" max="11522" width="49.710937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6.140625" style="53" customWidth="1"/>
    <col min="11527" max="11527" width="16.42578125" style="53" customWidth="1"/>
    <col min="11528" max="11528" width="27.7109375" style="53" customWidth="1"/>
    <col min="11529" max="11529" width="16.140625" style="53" customWidth="1"/>
    <col min="11530" max="11776" width="8.85546875" style="53"/>
    <col min="11777" max="11777" width="5.7109375" style="53" customWidth="1"/>
    <col min="11778" max="11778" width="49.710937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6.140625" style="53" customWidth="1"/>
    <col min="11783" max="11783" width="16.42578125" style="53" customWidth="1"/>
    <col min="11784" max="11784" width="27.7109375" style="53" customWidth="1"/>
    <col min="11785" max="11785" width="16.140625" style="53" customWidth="1"/>
    <col min="11786" max="12032" width="8.85546875" style="53"/>
    <col min="12033" max="12033" width="5.7109375" style="53" customWidth="1"/>
    <col min="12034" max="12034" width="49.710937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6.140625" style="53" customWidth="1"/>
    <col min="12039" max="12039" width="16.42578125" style="53" customWidth="1"/>
    <col min="12040" max="12040" width="27.7109375" style="53" customWidth="1"/>
    <col min="12041" max="12041" width="16.140625" style="53" customWidth="1"/>
    <col min="12042" max="12288" width="8.85546875" style="53"/>
    <col min="12289" max="12289" width="5.7109375" style="53" customWidth="1"/>
    <col min="12290" max="12290" width="49.710937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6.140625" style="53" customWidth="1"/>
    <col min="12295" max="12295" width="16.42578125" style="53" customWidth="1"/>
    <col min="12296" max="12296" width="27.7109375" style="53" customWidth="1"/>
    <col min="12297" max="12297" width="16.140625" style="53" customWidth="1"/>
    <col min="12298" max="12544" width="8.85546875" style="53"/>
    <col min="12545" max="12545" width="5.7109375" style="53" customWidth="1"/>
    <col min="12546" max="12546" width="49.710937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6.140625" style="53" customWidth="1"/>
    <col min="12551" max="12551" width="16.42578125" style="53" customWidth="1"/>
    <col min="12552" max="12552" width="27.7109375" style="53" customWidth="1"/>
    <col min="12553" max="12553" width="16.140625" style="53" customWidth="1"/>
    <col min="12554" max="12800" width="8.85546875" style="53"/>
    <col min="12801" max="12801" width="5.7109375" style="53" customWidth="1"/>
    <col min="12802" max="12802" width="49.710937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6.140625" style="53" customWidth="1"/>
    <col min="12807" max="12807" width="16.42578125" style="53" customWidth="1"/>
    <col min="12808" max="12808" width="27.7109375" style="53" customWidth="1"/>
    <col min="12809" max="12809" width="16.140625" style="53" customWidth="1"/>
    <col min="12810" max="13056" width="8.85546875" style="53"/>
    <col min="13057" max="13057" width="5.7109375" style="53" customWidth="1"/>
    <col min="13058" max="13058" width="49.710937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6.140625" style="53" customWidth="1"/>
    <col min="13063" max="13063" width="16.42578125" style="53" customWidth="1"/>
    <col min="13064" max="13064" width="27.7109375" style="53" customWidth="1"/>
    <col min="13065" max="13065" width="16.140625" style="53" customWidth="1"/>
    <col min="13066" max="13312" width="8.85546875" style="53"/>
    <col min="13313" max="13313" width="5.7109375" style="53" customWidth="1"/>
    <col min="13314" max="13314" width="49.710937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6.140625" style="53" customWidth="1"/>
    <col min="13319" max="13319" width="16.42578125" style="53" customWidth="1"/>
    <col min="13320" max="13320" width="27.7109375" style="53" customWidth="1"/>
    <col min="13321" max="13321" width="16.140625" style="53" customWidth="1"/>
    <col min="13322" max="13568" width="8.85546875" style="53"/>
    <col min="13569" max="13569" width="5.7109375" style="53" customWidth="1"/>
    <col min="13570" max="13570" width="49.710937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6.140625" style="53" customWidth="1"/>
    <col min="13575" max="13575" width="16.42578125" style="53" customWidth="1"/>
    <col min="13576" max="13576" width="27.7109375" style="53" customWidth="1"/>
    <col min="13577" max="13577" width="16.140625" style="53" customWidth="1"/>
    <col min="13578" max="13824" width="8.85546875" style="53"/>
    <col min="13825" max="13825" width="5.7109375" style="53" customWidth="1"/>
    <col min="13826" max="13826" width="49.710937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6.140625" style="53" customWidth="1"/>
    <col min="13831" max="13831" width="16.42578125" style="53" customWidth="1"/>
    <col min="13832" max="13832" width="27.7109375" style="53" customWidth="1"/>
    <col min="13833" max="13833" width="16.140625" style="53" customWidth="1"/>
    <col min="13834" max="14080" width="8.85546875" style="53"/>
    <col min="14081" max="14081" width="5.7109375" style="53" customWidth="1"/>
    <col min="14082" max="14082" width="49.710937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6.140625" style="53" customWidth="1"/>
    <col min="14087" max="14087" width="16.42578125" style="53" customWidth="1"/>
    <col min="14088" max="14088" width="27.7109375" style="53" customWidth="1"/>
    <col min="14089" max="14089" width="16.140625" style="53" customWidth="1"/>
    <col min="14090" max="14336" width="8.85546875" style="53"/>
    <col min="14337" max="14337" width="5.7109375" style="53" customWidth="1"/>
    <col min="14338" max="14338" width="49.710937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6.140625" style="53" customWidth="1"/>
    <col min="14343" max="14343" width="16.42578125" style="53" customWidth="1"/>
    <col min="14344" max="14344" width="27.7109375" style="53" customWidth="1"/>
    <col min="14345" max="14345" width="16.140625" style="53" customWidth="1"/>
    <col min="14346" max="14592" width="8.85546875" style="53"/>
    <col min="14593" max="14593" width="5.7109375" style="53" customWidth="1"/>
    <col min="14594" max="14594" width="49.710937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6.140625" style="53" customWidth="1"/>
    <col min="14599" max="14599" width="16.42578125" style="53" customWidth="1"/>
    <col min="14600" max="14600" width="27.7109375" style="53" customWidth="1"/>
    <col min="14601" max="14601" width="16.140625" style="53" customWidth="1"/>
    <col min="14602" max="14848" width="8.85546875" style="53"/>
    <col min="14849" max="14849" width="5.7109375" style="53" customWidth="1"/>
    <col min="14850" max="14850" width="49.710937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6.140625" style="53" customWidth="1"/>
    <col min="14855" max="14855" width="16.42578125" style="53" customWidth="1"/>
    <col min="14856" max="14856" width="27.7109375" style="53" customWidth="1"/>
    <col min="14857" max="14857" width="16.140625" style="53" customWidth="1"/>
    <col min="14858" max="15104" width="8.85546875" style="53"/>
    <col min="15105" max="15105" width="5.7109375" style="53" customWidth="1"/>
    <col min="15106" max="15106" width="49.710937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6.140625" style="53" customWidth="1"/>
    <col min="15111" max="15111" width="16.42578125" style="53" customWidth="1"/>
    <col min="15112" max="15112" width="27.7109375" style="53" customWidth="1"/>
    <col min="15113" max="15113" width="16.140625" style="53" customWidth="1"/>
    <col min="15114" max="15360" width="8.85546875" style="53"/>
    <col min="15361" max="15361" width="5.7109375" style="53" customWidth="1"/>
    <col min="15362" max="15362" width="49.710937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6.140625" style="53" customWidth="1"/>
    <col min="15367" max="15367" width="16.42578125" style="53" customWidth="1"/>
    <col min="15368" max="15368" width="27.7109375" style="53" customWidth="1"/>
    <col min="15369" max="15369" width="16.140625" style="53" customWidth="1"/>
    <col min="15370" max="15616" width="8.85546875" style="53"/>
    <col min="15617" max="15617" width="5.7109375" style="53" customWidth="1"/>
    <col min="15618" max="15618" width="49.710937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6.140625" style="53" customWidth="1"/>
    <col min="15623" max="15623" width="16.42578125" style="53" customWidth="1"/>
    <col min="15624" max="15624" width="27.7109375" style="53" customWidth="1"/>
    <col min="15625" max="15625" width="16.140625" style="53" customWidth="1"/>
    <col min="15626" max="15872" width="8.85546875" style="53"/>
    <col min="15873" max="15873" width="5.7109375" style="53" customWidth="1"/>
    <col min="15874" max="15874" width="49.710937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6.140625" style="53" customWidth="1"/>
    <col min="15879" max="15879" width="16.42578125" style="53" customWidth="1"/>
    <col min="15880" max="15880" width="27.7109375" style="53" customWidth="1"/>
    <col min="15881" max="15881" width="16.140625" style="53" customWidth="1"/>
    <col min="15882" max="16128" width="8.85546875" style="53"/>
    <col min="16129" max="16129" width="5.7109375" style="53" customWidth="1"/>
    <col min="16130" max="16130" width="49.710937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6.140625" style="53" customWidth="1"/>
    <col min="16135" max="16135" width="16.42578125" style="53" customWidth="1"/>
    <col min="16136" max="16136" width="27.7109375" style="53" customWidth="1"/>
    <col min="16137" max="16137" width="16.140625" style="53" customWidth="1"/>
    <col min="16138" max="16384" width="8.85546875" style="53"/>
  </cols>
  <sheetData>
    <row r="1" spans="1:11" x14ac:dyDescent="0.3">
      <c r="E1" s="57"/>
      <c r="F1" s="274" t="s">
        <v>431</v>
      </c>
    </row>
    <row r="2" spans="1:11" ht="55.9" customHeight="1" x14ac:dyDescent="0.3">
      <c r="A2" s="1255" t="s">
        <v>500</v>
      </c>
      <c r="B2" s="1255"/>
      <c r="C2" s="1255"/>
      <c r="D2" s="1255"/>
      <c r="E2" s="1255"/>
      <c r="F2" s="1255"/>
    </row>
    <row r="3" spans="1:11" s="277" customFormat="1" ht="27" customHeight="1" x14ac:dyDescent="0.3">
      <c r="A3" s="276" t="s">
        <v>1103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275" customFormat="1" ht="19.5" customHeight="1" x14ac:dyDescent="0.3">
      <c r="A4" s="481" t="s">
        <v>874</v>
      </c>
      <c r="B4" s="136"/>
      <c r="C4" s="136"/>
      <c r="D4" s="136"/>
      <c r="E4" s="136"/>
      <c r="F4" s="136"/>
      <c r="G4" s="136"/>
      <c r="H4" s="136"/>
      <c r="I4" s="136"/>
      <c r="J4" s="52"/>
      <c r="K4" s="52"/>
    </row>
    <row r="5" spans="1:11" ht="39" customHeight="1" x14ac:dyDescent="0.3">
      <c r="A5" s="1242" t="s">
        <v>498</v>
      </c>
      <c r="B5" s="1242"/>
      <c r="C5" s="1242"/>
      <c r="D5" s="1242"/>
      <c r="E5" s="279"/>
      <c r="F5" s="279"/>
      <c r="G5" s="279"/>
      <c r="H5" s="279"/>
      <c r="I5" s="279"/>
      <c r="J5" s="84"/>
      <c r="K5" s="84"/>
    </row>
    <row r="6" spans="1:11" ht="17.25" customHeight="1" x14ac:dyDescent="0.3">
      <c r="A6" s="279" t="s">
        <v>281</v>
      </c>
      <c r="B6" s="279"/>
      <c r="C6" s="279"/>
      <c r="D6" s="279"/>
      <c r="E6" s="279"/>
      <c r="F6" s="279"/>
      <c r="G6" s="279"/>
      <c r="H6" s="279"/>
      <c r="I6" s="279"/>
      <c r="J6" s="84"/>
      <c r="K6" s="84"/>
    </row>
    <row r="7" spans="1:11" x14ac:dyDescent="0.3">
      <c r="A7" s="58"/>
    </row>
    <row r="8" spans="1:11" ht="69" customHeight="1" x14ac:dyDescent="0.3">
      <c r="A8" s="448" t="s">
        <v>282</v>
      </c>
      <c r="B8" s="448" t="s">
        <v>297</v>
      </c>
      <c r="C8" s="435" t="s">
        <v>330</v>
      </c>
      <c r="D8" s="435" t="s">
        <v>331</v>
      </c>
      <c r="E8" s="435" t="s">
        <v>332</v>
      </c>
      <c r="F8" s="449" t="s">
        <v>300</v>
      </c>
    </row>
    <row r="9" spans="1:11" s="51" customFormat="1" ht="35.25" customHeight="1" x14ac:dyDescent="0.3">
      <c r="A9" s="455">
        <v>1</v>
      </c>
      <c r="B9" s="455">
        <v>2</v>
      </c>
      <c r="C9" s="455">
        <v>3</v>
      </c>
      <c r="D9" s="455">
        <v>4</v>
      </c>
      <c r="E9" s="455">
        <v>5</v>
      </c>
      <c r="F9" s="461" t="s">
        <v>333</v>
      </c>
      <c r="G9" s="86" t="s">
        <v>302</v>
      </c>
      <c r="H9" s="86" t="s">
        <v>303</v>
      </c>
      <c r="I9" s="87"/>
    </row>
    <row r="10" spans="1:11" ht="43.5" customHeight="1" x14ac:dyDescent="0.3">
      <c r="A10" s="88">
        <v>1</v>
      </c>
      <c r="B10" s="89" t="s">
        <v>334</v>
      </c>
      <c r="C10" s="293"/>
      <c r="D10" s="293"/>
      <c r="E10" s="293"/>
      <c r="F10" s="351"/>
      <c r="G10" s="352"/>
      <c r="H10" s="353"/>
      <c r="I10" s="91"/>
    </row>
    <row r="11" spans="1:11" ht="65.25" customHeight="1" x14ac:dyDescent="0.3">
      <c r="A11" s="88" t="s">
        <v>187</v>
      </c>
      <c r="B11" s="92" t="s">
        <v>335</v>
      </c>
      <c r="C11" s="293"/>
      <c r="D11" s="293"/>
      <c r="E11" s="293"/>
      <c r="F11" s="354">
        <f>C11*D11*E11</f>
        <v>0</v>
      </c>
      <c r="G11" s="310"/>
      <c r="H11" s="310">
        <f>F11-G11</f>
        <v>0</v>
      </c>
    </row>
    <row r="12" spans="1:11" s="97" customFormat="1" x14ac:dyDescent="0.3">
      <c r="A12" s="459"/>
      <c r="B12" s="1257" t="s">
        <v>336</v>
      </c>
      <c r="C12" s="1258"/>
      <c r="D12" s="1258"/>
      <c r="E12" s="1259"/>
      <c r="F12" s="460">
        <f>F11</f>
        <v>0</v>
      </c>
      <c r="G12" s="95" t="s">
        <v>387</v>
      </c>
      <c r="H12" s="95">
        <f>SUM(H10:H11)</f>
        <v>0</v>
      </c>
      <c r="I12" s="96"/>
    </row>
    <row r="13" spans="1:11" ht="44.25" customHeight="1" x14ac:dyDescent="0.3">
      <c r="A13" s="88" t="s">
        <v>190</v>
      </c>
      <c r="B13" s="92" t="s">
        <v>337</v>
      </c>
      <c r="C13" s="293"/>
      <c r="D13" s="293"/>
      <c r="E13" s="293"/>
      <c r="F13" s="351">
        <f>C13*D13*E13</f>
        <v>0</v>
      </c>
      <c r="G13" s="352"/>
      <c r="H13" s="310">
        <f>F13-G13</f>
        <v>0</v>
      </c>
    </row>
    <row r="14" spans="1:11" ht="40.5" customHeight="1" x14ac:dyDescent="0.3">
      <c r="A14" s="88" t="s">
        <v>208</v>
      </c>
      <c r="B14" s="92" t="s">
        <v>499</v>
      </c>
      <c r="C14" s="293"/>
      <c r="D14" s="293"/>
      <c r="E14" s="293"/>
      <c r="F14" s="354">
        <f>C14*D14*E14</f>
        <v>0</v>
      </c>
      <c r="G14" s="310"/>
      <c r="H14" s="310">
        <f>F14-G14</f>
        <v>0</v>
      </c>
    </row>
    <row r="15" spans="1:11" s="97" customFormat="1" x14ac:dyDescent="0.3">
      <c r="A15" s="457"/>
      <c r="B15" s="1257" t="s">
        <v>338</v>
      </c>
      <c r="C15" s="1258"/>
      <c r="D15" s="1258"/>
      <c r="E15" s="1259"/>
      <c r="F15" s="460">
        <f>SUM(F13:F14)</f>
        <v>0</v>
      </c>
      <c r="G15" s="95" t="s">
        <v>387</v>
      </c>
      <c r="H15" s="95">
        <f>SUM(H13:H14)</f>
        <v>0</v>
      </c>
      <c r="I15" s="96"/>
    </row>
    <row r="16" spans="1:11" s="97" customFormat="1" x14ac:dyDescent="0.3">
      <c r="A16" s="99"/>
      <c r="B16" s="100"/>
      <c r="C16" s="100"/>
      <c r="D16" s="100"/>
      <c r="E16" s="100"/>
      <c r="F16" s="101"/>
      <c r="G16" s="102"/>
      <c r="H16" s="102"/>
      <c r="I16" s="96"/>
    </row>
    <row r="17" spans="1:9" s="97" customFormat="1" x14ac:dyDescent="0.3">
      <c r="A17" s="99"/>
      <c r="B17" s="100"/>
      <c r="C17" s="100"/>
      <c r="D17" s="100"/>
      <c r="E17" s="100"/>
      <c r="F17" s="101"/>
      <c r="G17" s="102"/>
      <c r="H17" s="102"/>
      <c r="I17" s="96"/>
    </row>
    <row r="18" spans="1:9" x14ac:dyDescent="0.3">
      <c r="B18" s="103"/>
      <c r="G18" s="104"/>
      <c r="H18" s="104"/>
    </row>
    <row r="19" spans="1:9" s="41" customFormat="1" ht="23.25" customHeight="1" x14ac:dyDescent="0.25">
      <c r="A19" s="799" t="s">
        <v>762</v>
      </c>
      <c r="B19" s="801"/>
      <c r="C19" s="800"/>
      <c r="D19" s="801"/>
      <c r="E19" s="864" t="s">
        <v>1101</v>
      </c>
      <c r="F19" s="300"/>
      <c r="I19" s="304"/>
    </row>
    <row r="20" spans="1:9" s="297" customFormat="1" ht="12.75" x14ac:dyDescent="0.25">
      <c r="C20" s="298" t="s">
        <v>131</v>
      </c>
      <c r="E20" s="298" t="s">
        <v>132</v>
      </c>
      <c r="F20" s="299"/>
      <c r="I20" s="299"/>
    </row>
    <row r="21" spans="1:9" s="41" customFormat="1" ht="15.75" x14ac:dyDescent="0.25">
      <c r="F21" s="300"/>
      <c r="I21" s="300"/>
    </row>
    <row r="22" spans="1:9" s="41" customFormat="1" ht="23.25" customHeight="1" x14ac:dyDescent="0.25">
      <c r="A22" s="799" t="s">
        <v>133</v>
      </c>
      <c r="B22" s="801"/>
      <c r="C22" s="800"/>
      <c r="D22" s="801"/>
      <c r="E22" s="869" t="s">
        <v>1104</v>
      </c>
      <c r="F22" s="300"/>
      <c r="I22" s="304"/>
    </row>
    <row r="23" spans="1:9" s="297" customFormat="1" ht="12.75" x14ac:dyDescent="0.25">
      <c r="C23" s="298" t="s">
        <v>131</v>
      </c>
      <c r="E23" s="298" t="s">
        <v>132</v>
      </c>
      <c r="F23" s="299"/>
      <c r="I23" s="299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hidden="1" x14ac:dyDescent="0.3"/>
    <row r="37" hidden="1" x14ac:dyDescent="0.3"/>
    <row r="38" hidden="1" x14ac:dyDescent="0.3"/>
    <row r="39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92"/>
  <sheetViews>
    <sheetView view="pageBreakPreview" topLeftCell="A16" zoomScale="70" zoomScaleNormal="60" zoomScaleSheetLayoutView="70" workbookViewId="0">
      <selection activeCell="R39" sqref="R39"/>
    </sheetView>
  </sheetViews>
  <sheetFormatPr defaultRowHeight="18.75" x14ac:dyDescent="0.3"/>
  <cols>
    <col min="1" max="1" width="7.28515625" style="82" customWidth="1"/>
    <col min="2" max="2" width="105.140625" style="74" customWidth="1"/>
    <col min="3" max="4" width="21" style="72" customWidth="1"/>
    <col min="5" max="5" width="21" style="74" customWidth="1"/>
    <col min="6" max="8" width="19" style="74" customWidth="1"/>
    <col min="9" max="256" width="9.140625" style="74"/>
    <col min="257" max="257" width="7.28515625" style="74" customWidth="1"/>
    <col min="258" max="258" width="105.140625" style="74" customWidth="1"/>
    <col min="259" max="261" width="21" style="74" customWidth="1"/>
    <col min="262" max="264" width="19" style="74" customWidth="1"/>
    <col min="265" max="512" width="9.140625" style="74"/>
    <col min="513" max="513" width="7.28515625" style="74" customWidth="1"/>
    <col min="514" max="514" width="105.140625" style="74" customWidth="1"/>
    <col min="515" max="517" width="21" style="74" customWidth="1"/>
    <col min="518" max="520" width="19" style="74" customWidth="1"/>
    <col min="521" max="768" width="9.140625" style="74"/>
    <col min="769" max="769" width="7.28515625" style="74" customWidth="1"/>
    <col min="770" max="770" width="105.140625" style="74" customWidth="1"/>
    <col min="771" max="773" width="21" style="74" customWidth="1"/>
    <col min="774" max="776" width="19" style="74" customWidth="1"/>
    <col min="777" max="1024" width="9.140625" style="74"/>
    <col min="1025" max="1025" width="7.28515625" style="74" customWidth="1"/>
    <col min="1026" max="1026" width="105.140625" style="74" customWidth="1"/>
    <col min="1027" max="1029" width="21" style="74" customWidth="1"/>
    <col min="1030" max="1032" width="19" style="74" customWidth="1"/>
    <col min="1033" max="1280" width="9.140625" style="74"/>
    <col min="1281" max="1281" width="7.28515625" style="74" customWidth="1"/>
    <col min="1282" max="1282" width="105.140625" style="74" customWidth="1"/>
    <col min="1283" max="1285" width="21" style="74" customWidth="1"/>
    <col min="1286" max="1288" width="19" style="74" customWidth="1"/>
    <col min="1289" max="1536" width="9.140625" style="74"/>
    <col min="1537" max="1537" width="7.28515625" style="74" customWidth="1"/>
    <col min="1538" max="1538" width="105.140625" style="74" customWidth="1"/>
    <col min="1539" max="1541" width="21" style="74" customWidth="1"/>
    <col min="1542" max="1544" width="19" style="74" customWidth="1"/>
    <col min="1545" max="1792" width="9.140625" style="74"/>
    <col min="1793" max="1793" width="7.28515625" style="74" customWidth="1"/>
    <col min="1794" max="1794" width="105.140625" style="74" customWidth="1"/>
    <col min="1795" max="1797" width="21" style="74" customWidth="1"/>
    <col min="1798" max="1800" width="19" style="74" customWidth="1"/>
    <col min="1801" max="2048" width="9.140625" style="74"/>
    <col min="2049" max="2049" width="7.28515625" style="74" customWidth="1"/>
    <col min="2050" max="2050" width="105.140625" style="74" customWidth="1"/>
    <col min="2051" max="2053" width="21" style="74" customWidth="1"/>
    <col min="2054" max="2056" width="19" style="74" customWidth="1"/>
    <col min="2057" max="2304" width="9.140625" style="74"/>
    <col min="2305" max="2305" width="7.28515625" style="74" customWidth="1"/>
    <col min="2306" max="2306" width="105.140625" style="74" customWidth="1"/>
    <col min="2307" max="2309" width="21" style="74" customWidth="1"/>
    <col min="2310" max="2312" width="19" style="74" customWidth="1"/>
    <col min="2313" max="2560" width="9.140625" style="74"/>
    <col min="2561" max="2561" width="7.28515625" style="74" customWidth="1"/>
    <col min="2562" max="2562" width="105.140625" style="74" customWidth="1"/>
    <col min="2563" max="2565" width="21" style="74" customWidth="1"/>
    <col min="2566" max="2568" width="19" style="74" customWidth="1"/>
    <col min="2569" max="2816" width="9.140625" style="74"/>
    <col min="2817" max="2817" width="7.28515625" style="74" customWidth="1"/>
    <col min="2818" max="2818" width="105.140625" style="74" customWidth="1"/>
    <col min="2819" max="2821" width="21" style="74" customWidth="1"/>
    <col min="2822" max="2824" width="19" style="74" customWidth="1"/>
    <col min="2825" max="3072" width="9.140625" style="74"/>
    <col min="3073" max="3073" width="7.28515625" style="74" customWidth="1"/>
    <col min="3074" max="3074" width="105.140625" style="74" customWidth="1"/>
    <col min="3075" max="3077" width="21" style="74" customWidth="1"/>
    <col min="3078" max="3080" width="19" style="74" customWidth="1"/>
    <col min="3081" max="3328" width="9.140625" style="74"/>
    <col min="3329" max="3329" width="7.28515625" style="74" customWidth="1"/>
    <col min="3330" max="3330" width="105.140625" style="74" customWidth="1"/>
    <col min="3331" max="3333" width="21" style="74" customWidth="1"/>
    <col min="3334" max="3336" width="19" style="74" customWidth="1"/>
    <col min="3337" max="3584" width="9.140625" style="74"/>
    <col min="3585" max="3585" width="7.28515625" style="74" customWidth="1"/>
    <col min="3586" max="3586" width="105.140625" style="74" customWidth="1"/>
    <col min="3587" max="3589" width="21" style="74" customWidth="1"/>
    <col min="3590" max="3592" width="19" style="74" customWidth="1"/>
    <col min="3593" max="3840" width="9.140625" style="74"/>
    <col min="3841" max="3841" width="7.28515625" style="74" customWidth="1"/>
    <col min="3842" max="3842" width="105.140625" style="74" customWidth="1"/>
    <col min="3843" max="3845" width="21" style="74" customWidth="1"/>
    <col min="3846" max="3848" width="19" style="74" customWidth="1"/>
    <col min="3849" max="4096" width="9.140625" style="74"/>
    <col min="4097" max="4097" width="7.28515625" style="74" customWidth="1"/>
    <col min="4098" max="4098" width="105.140625" style="74" customWidth="1"/>
    <col min="4099" max="4101" width="21" style="74" customWidth="1"/>
    <col min="4102" max="4104" width="19" style="74" customWidth="1"/>
    <col min="4105" max="4352" width="9.140625" style="74"/>
    <col min="4353" max="4353" width="7.28515625" style="74" customWidth="1"/>
    <col min="4354" max="4354" width="105.140625" style="74" customWidth="1"/>
    <col min="4355" max="4357" width="21" style="74" customWidth="1"/>
    <col min="4358" max="4360" width="19" style="74" customWidth="1"/>
    <col min="4361" max="4608" width="9.140625" style="74"/>
    <col min="4609" max="4609" width="7.28515625" style="74" customWidth="1"/>
    <col min="4610" max="4610" width="105.140625" style="74" customWidth="1"/>
    <col min="4611" max="4613" width="21" style="74" customWidth="1"/>
    <col min="4614" max="4616" width="19" style="74" customWidth="1"/>
    <col min="4617" max="4864" width="9.140625" style="74"/>
    <col min="4865" max="4865" width="7.28515625" style="74" customWidth="1"/>
    <col min="4866" max="4866" width="105.140625" style="74" customWidth="1"/>
    <col min="4867" max="4869" width="21" style="74" customWidth="1"/>
    <col min="4870" max="4872" width="19" style="74" customWidth="1"/>
    <col min="4873" max="5120" width="9.140625" style="74"/>
    <col min="5121" max="5121" width="7.28515625" style="74" customWidth="1"/>
    <col min="5122" max="5122" width="105.140625" style="74" customWidth="1"/>
    <col min="5123" max="5125" width="21" style="74" customWidth="1"/>
    <col min="5126" max="5128" width="19" style="74" customWidth="1"/>
    <col min="5129" max="5376" width="9.140625" style="74"/>
    <col min="5377" max="5377" width="7.28515625" style="74" customWidth="1"/>
    <col min="5378" max="5378" width="105.140625" style="74" customWidth="1"/>
    <col min="5379" max="5381" width="21" style="74" customWidth="1"/>
    <col min="5382" max="5384" width="19" style="74" customWidth="1"/>
    <col min="5385" max="5632" width="9.140625" style="74"/>
    <col min="5633" max="5633" width="7.28515625" style="74" customWidth="1"/>
    <col min="5634" max="5634" width="105.140625" style="74" customWidth="1"/>
    <col min="5635" max="5637" width="21" style="74" customWidth="1"/>
    <col min="5638" max="5640" width="19" style="74" customWidth="1"/>
    <col min="5641" max="5888" width="9.140625" style="74"/>
    <col min="5889" max="5889" width="7.28515625" style="74" customWidth="1"/>
    <col min="5890" max="5890" width="105.140625" style="74" customWidth="1"/>
    <col min="5891" max="5893" width="21" style="74" customWidth="1"/>
    <col min="5894" max="5896" width="19" style="74" customWidth="1"/>
    <col min="5897" max="6144" width="9.140625" style="74"/>
    <col min="6145" max="6145" width="7.28515625" style="74" customWidth="1"/>
    <col min="6146" max="6146" width="105.140625" style="74" customWidth="1"/>
    <col min="6147" max="6149" width="21" style="74" customWidth="1"/>
    <col min="6150" max="6152" width="19" style="74" customWidth="1"/>
    <col min="6153" max="6400" width="9.140625" style="74"/>
    <col min="6401" max="6401" width="7.28515625" style="74" customWidth="1"/>
    <col min="6402" max="6402" width="105.140625" style="74" customWidth="1"/>
    <col min="6403" max="6405" width="21" style="74" customWidth="1"/>
    <col min="6406" max="6408" width="19" style="74" customWidth="1"/>
    <col min="6409" max="6656" width="9.140625" style="74"/>
    <col min="6657" max="6657" width="7.28515625" style="74" customWidth="1"/>
    <col min="6658" max="6658" width="105.140625" style="74" customWidth="1"/>
    <col min="6659" max="6661" width="21" style="74" customWidth="1"/>
    <col min="6662" max="6664" width="19" style="74" customWidth="1"/>
    <col min="6665" max="6912" width="9.140625" style="74"/>
    <col min="6913" max="6913" width="7.28515625" style="74" customWidth="1"/>
    <col min="6914" max="6914" width="105.140625" style="74" customWidth="1"/>
    <col min="6915" max="6917" width="21" style="74" customWidth="1"/>
    <col min="6918" max="6920" width="19" style="74" customWidth="1"/>
    <col min="6921" max="7168" width="9.140625" style="74"/>
    <col min="7169" max="7169" width="7.28515625" style="74" customWidth="1"/>
    <col min="7170" max="7170" width="105.140625" style="74" customWidth="1"/>
    <col min="7171" max="7173" width="21" style="74" customWidth="1"/>
    <col min="7174" max="7176" width="19" style="74" customWidth="1"/>
    <col min="7177" max="7424" width="9.140625" style="74"/>
    <col min="7425" max="7425" width="7.28515625" style="74" customWidth="1"/>
    <col min="7426" max="7426" width="105.140625" style="74" customWidth="1"/>
    <col min="7427" max="7429" width="21" style="74" customWidth="1"/>
    <col min="7430" max="7432" width="19" style="74" customWidth="1"/>
    <col min="7433" max="7680" width="9.140625" style="74"/>
    <col min="7681" max="7681" width="7.28515625" style="74" customWidth="1"/>
    <col min="7682" max="7682" width="105.140625" style="74" customWidth="1"/>
    <col min="7683" max="7685" width="21" style="74" customWidth="1"/>
    <col min="7686" max="7688" width="19" style="74" customWidth="1"/>
    <col min="7689" max="7936" width="9.140625" style="74"/>
    <col min="7937" max="7937" width="7.28515625" style="74" customWidth="1"/>
    <col min="7938" max="7938" width="105.140625" style="74" customWidth="1"/>
    <col min="7939" max="7941" width="21" style="74" customWidth="1"/>
    <col min="7942" max="7944" width="19" style="74" customWidth="1"/>
    <col min="7945" max="8192" width="9.140625" style="74"/>
    <col min="8193" max="8193" width="7.28515625" style="74" customWidth="1"/>
    <col min="8194" max="8194" width="105.140625" style="74" customWidth="1"/>
    <col min="8195" max="8197" width="21" style="74" customWidth="1"/>
    <col min="8198" max="8200" width="19" style="74" customWidth="1"/>
    <col min="8201" max="8448" width="9.140625" style="74"/>
    <col min="8449" max="8449" width="7.28515625" style="74" customWidth="1"/>
    <col min="8450" max="8450" width="105.140625" style="74" customWidth="1"/>
    <col min="8451" max="8453" width="21" style="74" customWidth="1"/>
    <col min="8454" max="8456" width="19" style="74" customWidth="1"/>
    <col min="8457" max="8704" width="9.140625" style="74"/>
    <col min="8705" max="8705" width="7.28515625" style="74" customWidth="1"/>
    <col min="8706" max="8706" width="105.140625" style="74" customWidth="1"/>
    <col min="8707" max="8709" width="21" style="74" customWidth="1"/>
    <col min="8710" max="8712" width="19" style="74" customWidth="1"/>
    <col min="8713" max="8960" width="9.140625" style="74"/>
    <col min="8961" max="8961" width="7.28515625" style="74" customWidth="1"/>
    <col min="8962" max="8962" width="105.140625" style="74" customWidth="1"/>
    <col min="8963" max="8965" width="21" style="74" customWidth="1"/>
    <col min="8966" max="8968" width="19" style="74" customWidth="1"/>
    <col min="8969" max="9216" width="9.140625" style="74"/>
    <col min="9217" max="9217" width="7.28515625" style="74" customWidth="1"/>
    <col min="9218" max="9218" width="105.140625" style="74" customWidth="1"/>
    <col min="9219" max="9221" width="21" style="74" customWidth="1"/>
    <col min="9222" max="9224" width="19" style="74" customWidth="1"/>
    <col min="9225" max="9472" width="9.140625" style="74"/>
    <col min="9473" max="9473" width="7.28515625" style="74" customWidth="1"/>
    <col min="9474" max="9474" width="105.140625" style="74" customWidth="1"/>
    <col min="9475" max="9477" width="21" style="74" customWidth="1"/>
    <col min="9478" max="9480" width="19" style="74" customWidth="1"/>
    <col min="9481" max="9728" width="9.140625" style="74"/>
    <col min="9729" max="9729" width="7.28515625" style="74" customWidth="1"/>
    <col min="9730" max="9730" width="105.140625" style="74" customWidth="1"/>
    <col min="9731" max="9733" width="21" style="74" customWidth="1"/>
    <col min="9734" max="9736" width="19" style="74" customWidth="1"/>
    <col min="9737" max="9984" width="9.140625" style="74"/>
    <col min="9985" max="9985" width="7.28515625" style="74" customWidth="1"/>
    <col min="9986" max="9986" width="105.140625" style="74" customWidth="1"/>
    <col min="9987" max="9989" width="21" style="74" customWidth="1"/>
    <col min="9990" max="9992" width="19" style="74" customWidth="1"/>
    <col min="9993" max="10240" width="9.140625" style="74"/>
    <col min="10241" max="10241" width="7.28515625" style="74" customWidth="1"/>
    <col min="10242" max="10242" width="105.140625" style="74" customWidth="1"/>
    <col min="10243" max="10245" width="21" style="74" customWidth="1"/>
    <col min="10246" max="10248" width="19" style="74" customWidth="1"/>
    <col min="10249" max="10496" width="9.140625" style="74"/>
    <col min="10497" max="10497" width="7.28515625" style="74" customWidth="1"/>
    <col min="10498" max="10498" width="105.140625" style="74" customWidth="1"/>
    <col min="10499" max="10501" width="21" style="74" customWidth="1"/>
    <col min="10502" max="10504" width="19" style="74" customWidth="1"/>
    <col min="10505" max="10752" width="9.140625" style="74"/>
    <col min="10753" max="10753" width="7.28515625" style="74" customWidth="1"/>
    <col min="10754" max="10754" width="105.140625" style="74" customWidth="1"/>
    <col min="10755" max="10757" width="21" style="74" customWidth="1"/>
    <col min="10758" max="10760" width="19" style="74" customWidth="1"/>
    <col min="10761" max="11008" width="9.140625" style="74"/>
    <col min="11009" max="11009" width="7.28515625" style="74" customWidth="1"/>
    <col min="11010" max="11010" width="105.140625" style="74" customWidth="1"/>
    <col min="11011" max="11013" width="21" style="74" customWidth="1"/>
    <col min="11014" max="11016" width="19" style="74" customWidth="1"/>
    <col min="11017" max="11264" width="9.140625" style="74"/>
    <col min="11265" max="11265" width="7.28515625" style="74" customWidth="1"/>
    <col min="11266" max="11266" width="105.140625" style="74" customWidth="1"/>
    <col min="11267" max="11269" width="21" style="74" customWidth="1"/>
    <col min="11270" max="11272" width="19" style="74" customWidth="1"/>
    <col min="11273" max="11520" width="9.140625" style="74"/>
    <col min="11521" max="11521" width="7.28515625" style="74" customWidth="1"/>
    <col min="11522" max="11522" width="105.140625" style="74" customWidth="1"/>
    <col min="11523" max="11525" width="21" style="74" customWidth="1"/>
    <col min="11526" max="11528" width="19" style="74" customWidth="1"/>
    <col min="11529" max="11776" width="9.140625" style="74"/>
    <col min="11777" max="11777" width="7.28515625" style="74" customWidth="1"/>
    <col min="11778" max="11778" width="105.140625" style="74" customWidth="1"/>
    <col min="11779" max="11781" width="21" style="74" customWidth="1"/>
    <col min="11782" max="11784" width="19" style="74" customWidth="1"/>
    <col min="11785" max="12032" width="9.140625" style="74"/>
    <col min="12033" max="12033" width="7.28515625" style="74" customWidth="1"/>
    <col min="12034" max="12034" width="105.140625" style="74" customWidth="1"/>
    <col min="12035" max="12037" width="21" style="74" customWidth="1"/>
    <col min="12038" max="12040" width="19" style="74" customWidth="1"/>
    <col min="12041" max="12288" width="9.140625" style="74"/>
    <col min="12289" max="12289" width="7.28515625" style="74" customWidth="1"/>
    <col min="12290" max="12290" width="105.140625" style="74" customWidth="1"/>
    <col min="12291" max="12293" width="21" style="74" customWidth="1"/>
    <col min="12294" max="12296" width="19" style="74" customWidth="1"/>
    <col min="12297" max="12544" width="9.140625" style="74"/>
    <col min="12545" max="12545" width="7.28515625" style="74" customWidth="1"/>
    <col min="12546" max="12546" width="105.140625" style="74" customWidth="1"/>
    <col min="12547" max="12549" width="21" style="74" customWidth="1"/>
    <col min="12550" max="12552" width="19" style="74" customWidth="1"/>
    <col min="12553" max="12800" width="9.140625" style="74"/>
    <col min="12801" max="12801" width="7.28515625" style="74" customWidth="1"/>
    <col min="12802" max="12802" width="105.140625" style="74" customWidth="1"/>
    <col min="12803" max="12805" width="21" style="74" customWidth="1"/>
    <col min="12806" max="12808" width="19" style="74" customWidth="1"/>
    <col min="12809" max="13056" width="9.140625" style="74"/>
    <col min="13057" max="13057" width="7.28515625" style="74" customWidth="1"/>
    <col min="13058" max="13058" width="105.140625" style="74" customWidth="1"/>
    <col min="13059" max="13061" width="21" style="74" customWidth="1"/>
    <col min="13062" max="13064" width="19" style="74" customWidth="1"/>
    <col min="13065" max="13312" width="9.140625" style="74"/>
    <col min="13313" max="13313" width="7.28515625" style="74" customWidth="1"/>
    <col min="13314" max="13314" width="105.140625" style="74" customWidth="1"/>
    <col min="13315" max="13317" width="21" style="74" customWidth="1"/>
    <col min="13318" max="13320" width="19" style="74" customWidth="1"/>
    <col min="13321" max="13568" width="9.140625" style="74"/>
    <col min="13569" max="13569" width="7.28515625" style="74" customWidth="1"/>
    <col min="13570" max="13570" width="105.140625" style="74" customWidth="1"/>
    <col min="13571" max="13573" width="21" style="74" customWidth="1"/>
    <col min="13574" max="13576" width="19" style="74" customWidth="1"/>
    <col min="13577" max="13824" width="9.140625" style="74"/>
    <col min="13825" max="13825" width="7.28515625" style="74" customWidth="1"/>
    <col min="13826" max="13826" width="105.140625" style="74" customWidth="1"/>
    <col min="13827" max="13829" width="21" style="74" customWidth="1"/>
    <col min="13830" max="13832" width="19" style="74" customWidth="1"/>
    <col min="13833" max="14080" width="9.140625" style="74"/>
    <col min="14081" max="14081" width="7.28515625" style="74" customWidth="1"/>
    <col min="14082" max="14082" width="105.140625" style="74" customWidth="1"/>
    <col min="14083" max="14085" width="21" style="74" customWidth="1"/>
    <col min="14086" max="14088" width="19" style="74" customWidth="1"/>
    <col min="14089" max="14336" width="9.140625" style="74"/>
    <col min="14337" max="14337" width="7.28515625" style="74" customWidth="1"/>
    <col min="14338" max="14338" width="105.140625" style="74" customWidth="1"/>
    <col min="14339" max="14341" width="21" style="74" customWidth="1"/>
    <col min="14342" max="14344" width="19" style="74" customWidth="1"/>
    <col min="14345" max="14592" width="9.140625" style="74"/>
    <col min="14593" max="14593" width="7.28515625" style="74" customWidth="1"/>
    <col min="14594" max="14594" width="105.140625" style="74" customWidth="1"/>
    <col min="14595" max="14597" width="21" style="74" customWidth="1"/>
    <col min="14598" max="14600" width="19" style="74" customWidth="1"/>
    <col min="14601" max="14848" width="9.140625" style="74"/>
    <col min="14849" max="14849" width="7.28515625" style="74" customWidth="1"/>
    <col min="14850" max="14850" width="105.140625" style="74" customWidth="1"/>
    <col min="14851" max="14853" width="21" style="74" customWidth="1"/>
    <col min="14854" max="14856" width="19" style="74" customWidth="1"/>
    <col min="14857" max="15104" width="9.140625" style="74"/>
    <col min="15105" max="15105" width="7.28515625" style="74" customWidth="1"/>
    <col min="15106" max="15106" width="105.140625" style="74" customWidth="1"/>
    <col min="15107" max="15109" width="21" style="74" customWidth="1"/>
    <col min="15110" max="15112" width="19" style="74" customWidth="1"/>
    <col min="15113" max="15360" width="9.140625" style="74"/>
    <col min="15361" max="15361" width="7.28515625" style="74" customWidth="1"/>
    <col min="15362" max="15362" width="105.140625" style="74" customWidth="1"/>
    <col min="15363" max="15365" width="21" style="74" customWidth="1"/>
    <col min="15366" max="15368" width="19" style="74" customWidth="1"/>
    <col min="15369" max="15616" width="9.140625" style="74"/>
    <col min="15617" max="15617" width="7.28515625" style="74" customWidth="1"/>
    <col min="15618" max="15618" width="105.140625" style="74" customWidth="1"/>
    <col min="15619" max="15621" width="21" style="74" customWidth="1"/>
    <col min="15622" max="15624" width="19" style="74" customWidth="1"/>
    <col min="15625" max="15872" width="9.140625" style="74"/>
    <col min="15873" max="15873" width="7.28515625" style="74" customWidth="1"/>
    <col min="15874" max="15874" width="105.140625" style="74" customWidth="1"/>
    <col min="15875" max="15877" width="21" style="74" customWidth="1"/>
    <col min="15878" max="15880" width="19" style="74" customWidth="1"/>
    <col min="15881" max="16128" width="9.140625" style="74"/>
    <col min="16129" max="16129" width="7.28515625" style="74" customWidth="1"/>
    <col min="16130" max="16130" width="105.140625" style="74" customWidth="1"/>
    <col min="16131" max="16133" width="21" style="74" customWidth="1"/>
    <col min="16134" max="16136" width="19" style="74" customWidth="1"/>
    <col min="16137" max="16384" width="9.140625" style="74"/>
  </cols>
  <sheetData>
    <row r="1" spans="1:11" x14ac:dyDescent="0.3">
      <c r="A1" s="71"/>
      <c r="B1" s="72"/>
      <c r="E1" s="73"/>
      <c r="F1" s="301"/>
      <c r="G1" s="301"/>
      <c r="H1" s="274" t="s">
        <v>430</v>
      </c>
    </row>
    <row r="2" spans="1:11" ht="15" x14ac:dyDescent="0.25">
      <c r="A2" s="1260" t="s">
        <v>306</v>
      </c>
      <c r="B2" s="1260"/>
      <c r="C2" s="1260"/>
      <c r="D2" s="1260"/>
      <c r="E2" s="1260"/>
      <c r="F2" s="1260"/>
      <c r="G2" s="1260"/>
      <c r="H2" s="1260"/>
    </row>
    <row r="3" spans="1:11" ht="71.25" customHeight="1" x14ac:dyDescent="0.25">
      <c r="A3" s="1260"/>
      <c r="B3" s="1260"/>
      <c r="C3" s="1260"/>
      <c r="D3" s="1260"/>
      <c r="E3" s="1260"/>
      <c r="F3" s="1260"/>
      <c r="G3" s="1260"/>
      <c r="H3" s="1260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307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s="49" customFormat="1" ht="27.75" customHeight="1" x14ac:dyDescent="0.3">
      <c r="A8" s="235"/>
      <c r="B8" s="235"/>
      <c r="C8" s="234"/>
      <c r="D8" s="234"/>
      <c r="E8" s="234"/>
      <c r="F8" s="234"/>
      <c r="G8" s="234"/>
      <c r="H8" s="234"/>
      <c r="I8" s="234"/>
      <c r="J8" s="234"/>
      <c r="K8" s="234"/>
    </row>
    <row r="9" spans="1:11" ht="19.5" customHeight="1" x14ac:dyDescent="0.3">
      <c r="A9" s="1261" t="s">
        <v>282</v>
      </c>
      <c r="B9" s="1261" t="s">
        <v>308</v>
      </c>
      <c r="C9" s="1262" t="s">
        <v>309</v>
      </c>
      <c r="D9" s="1262"/>
      <c r="E9" s="1262"/>
      <c r="F9" s="1262" t="s">
        <v>310</v>
      </c>
      <c r="G9" s="1262"/>
      <c r="H9" s="1262"/>
    </row>
    <row r="10" spans="1:11" ht="75" x14ac:dyDescent="0.25">
      <c r="A10" s="1261"/>
      <c r="B10" s="1261"/>
      <c r="C10" s="618" t="s">
        <v>581</v>
      </c>
      <c r="D10" s="618" t="s">
        <v>582</v>
      </c>
      <c r="E10" s="479" t="s">
        <v>565</v>
      </c>
      <c r="F10" s="618" t="s">
        <v>581</v>
      </c>
      <c r="G10" s="618" t="s">
        <v>582</v>
      </c>
      <c r="H10" s="479" t="s">
        <v>565</v>
      </c>
    </row>
    <row r="11" spans="1:11" s="77" customFormat="1" ht="31.5" customHeight="1" x14ac:dyDescent="0.25">
      <c r="A11" s="75">
        <v>1</v>
      </c>
      <c r="B11" s="75">
        <v>2</v>
      </c>
      <c r="C11" s="76">
        <v>3</v>
      </c>
      <c r="D11" s="76">
        <v>4</v>
      </c>
      <c r="E11" s="76">
        <v>5</v>
      </c>
      <c r="F11" s="76">
        <v>6</v>
      </c>
      <c r="G11" s="76">
        <v>7</v>
      </c>
      <c r="H11" s="76">
        <v>8</v>
      </c>
    </row>
    <row r="12" spans="1:11" s="80" customFormat="1" x14ac:dyDescent="0.25">
      <c r="A12" s="78" t="s">
        <v>57</v>
      </c>
      <c r="B12" s="79" t="s">
        <v>311</v>
      </c>
      <c r="C12" s="390">
        <f>C13+C14+C15</f>
        <v>7727345.6953642387</v>
      </c>
      <c r="D12" s="390">
        <f>D13+D14+D15</f>
        <v>7727345.6953642387</v>
      </c>
      <c r="E12" s="390">
        <f>E13+E14+E15</f>
        <v>7727345.6953642387</v>
      </c>
      <c r="F12" s="390">
        <f>F13+F14+F15</f>
        <v>1700016.0529801326</v>
      </c>
      <c r="G12" s="390">
        <f>F12</f>
        <v>1700016.0529801326</v>
      </c>
      <c r="H12" s="390">
        <f>G12</f>
        <v>1700016.0529801326</v>
      </c>
    </row>
    <row r="13" spans="1:11" ht="24" customHeight="1" x14ac:dyDescent="0.25">
      <c r="A13" s="78" t="s">
        <v>312</v>
      </c>
      <c r="B13" s="469" t="s">
        <v>313</v>
      </c>
      <c r="C13" s="391">
        <f>F23/0.302</f>
        <v>7727345.6953642387</v>
      </c>
      <c r="D13" s="391">
        <f>G23/0.302</f>
        <v>7727345.6953642387</v>
      </c>
      <c r="E13" s="391">
        <f>H23/0.302</f>
        <v>7727345.6953642387</v>
      </c>
      <c r="F13" s="391">
        <f>E13*0.22</f>
        <v>1700016.0529801326</v>
      </c>
      <c r="G13" s="390">
        <f t="shared" ref="G13:H22" si="0">F13</f>
        <v>1700016.0529801326</v>
      </c>
      <c r="H13" s="391">
        <f t="shared" si="0"/>
        <v>1700016.0529801326</v>
      </c>
    </row>
    <row r="14" spans="1:11" x14ac:dyDescent="0.25">
      <c r="A14" s="78" t="s">
        <v>314</v>
      </c>
      <c r="B14" s="79" t="s">
        <v>315</v>
      </c>
      <c r="C14" s="390"/>
      <c r="D14" s="390"/>
      <c r="E14" s="390"/>
      <c r="F14" s="390"/>
      <c r="G14" s="390"/>
      <c r="H14" s="390"/>
    </row>
    <row r="15" spans="1:11" ht="37.5" x14ac:dyDescent="0.25">
      <c r="A15" s="78" t="s">
        <v>316</v>
      </c>
      <c r="B15" s="81" t="s">
        <v>317</v>
      </c>
      <c r="C15" s="390"/>
      <c r="D15" s="390"/>
      <c r="E15" s="390"/>
      <c r="F15" s="390"/>
      <c r="G15" s="390"/>
      <c r="H15" s="390"/>
    </row>
    <row r="16" spans="1:11" s="80" customFormat="1" ht="39" customHeight="1" x14ac:dyDescent="0.25">
      <c r="A16" s="78">
        <v>2</v>
      </c>
      <c r="B16" s="79" t="s">
        <v>318</v>
      </c>
      <c r="C16" s="390">
        <f>C17</f>
        <v>7727345.6953642387</v>
      </c>
      <c r="D16" s="390">
        <f>D17</f>
        <v>7727345.6953642387</v>
      </c>
      <c r="E16" s="390">
        <f>E17</f>
        <v>7727345.6953642387</v>
      </c>
      <c r="F16" s="390">
        <f>SUM(F17:F21)</f>
        <v>239547.71655629142</v>
      </c>
      <c r="G16" s="390">
        <f t="shared" si="0"/>
        <v>239547.71655629142</v>
      </c>
      <c r="H16" s="390">
        <f t="shared" si="0"/>
        <v>239547.71655629142</v>
      </c>
    </row>
    <row r="17" spans="1:9" ht="40.5" customHeight="1" x14ac:dyDescent="0.25">
      <c r="A17" s="78" t="s">
        <v>319</v>
      </c>
      <c r="B17" s="469" t="s">
        <v>320</v>
      </c>
      <c r="C17" s="391">
        <f>C13</f>
        <v>7727345.6953642387</v>
      </c>
      <c r="D17" s="391">
        <f>D13</f>
        <v>7727345.6953642387</v>
      </c>
      <c r="E17" s="391">
        <f>E13</f>
        <v>7727345.6953642387</v>
      </c>
      <c r="F17" s="391">
        <f>C17*0.029</f>
        <v>224093.02516556293</v>
      </c>
      <c r="G17" s="390">
        <f t="shared" si="0"/>
        <v>224093.02516556293</v>
      </c>
      <c r="H17" s="391">
        <f t="shared" si="0"/>
        <v>224093.02516556293</v>
      </c>
    </row>
    <row r="18" spans="1:9" ht="37.5" customHeight="1" x14ac:dyDescent="0.25">
      <c r="A18" s="78" t="s">
        <v>321</v>
      </c>
      <c r="B18" s="79" t="s">
        <v>322</v>
      </c>
      <c r="C18" s="390"/>
      <c r="D18" s="390"/>
      <c r="E18" s="390"/>
      <c r="F18" s="390"/>
      <c r="G18" s="390"/>
      <c r="H18" s="390"/>
    </row>
    <row r="19" spans="1:9" s="80" customFormat="1" ht="37.5" customHeight="1" x14ac:dyDescent="0.25">
      <c r="A19" s="78" t="s">
        <v>323</v>
      </c>
      <c r="B19" s="469" t="s">
        <v>324</v>
      </c>
      <c r="C19" s="391">
        <f>C13</f>
        <v>7727345.6953642387</v>
      </c>
      <c r="D19" s="391">
        <f>D13</f>
        <v>7727345.6953642387</v>
      </c>
      <c r="E19" s="391">
        <f>E13</f>
        <v>7727345.6953642387</v>
      </c>
      <c r="F19" s="391">
        <f>C19*0.002</f>
        <v>15454.691390728478</v>
      </c>
      <c r="G19" s="390">
        <f t="shared" si="0"/>
        <v>15454.691390728478</v>
      </c>
      <c r="H19" s="391">
        <f t="shared" si="0"/>
        <v>15454.691390728478</v>
      </c>
    </row>
    <row r="20" spans="1:9" ht="57" customHeight="1" x14ac:dyDescent="0.25">
      <c r="A20" s="78" t="s">
        <v>325</v>
      </c>
      <c r="B20" s="79" t="s">
        <v>326</v>
      </c>
      <c r="C20" s="390"/>
      <c r="D20" s="390"/>
      <c r="E20" s="390"/>
      <c r="F20" s="390"/>
      <c r="G20" s="390"/>
      <c r="H20" s="390"/>
    </row>
    <row r="21" spans="1:9" ht="37.5" x14ac:dyDescent="0.25">
      <c r="A21" s="78" t="s">
        <v>327</v>
      </c>
      <c r="B21" s="79" t="s">
        <v>326</v>
      </c>
      <c r="C21" s="390"/>
      <c r="D21" s="390"/>
      <c r="E21" s="390"/>
      <c r="F21" s="390"/>
      <c r="G21" s="390"/>
      <c r="H21" s="390"/>
    </row>
    <row r="22" spans="1:9" s="80" customFormat="1" ht="37.5" x14ac:dyDescent="0.25">
      <c r="A22" s="78" t="s">
        <v>9</v>
      </c>
      <c r="B22" s="469" t="s">
        <v>328</v>
      </c>
      <c r="C22" s="391">
        <f>C13</f>
        <v>7727345.6953642387</v>
      </c>
      <c r="D22" s="391">
        <f>D13</f>
        <v>7727345.6953642387</v>
      </c>
      <c r="E22" s="391">
        <f>E13</f>
        <v>7727345.6953642387</v>
      </c>
      <c r="F22" s="391">
        <f>C22*0.051</f>
        <v>394094.63046357618</v>
      </c>
      <c r="G22" s="390">
        <f t="shared" si="0"/>
        <v>394094.63046357618</v>
      </c>
      <c r="H22" s="391">
        <f t="shared" si="0"/>
        <v>394094.63046357618</v>
      </c>
    </row>
    <row r="23" spans="1:9" s="80" customFormat="1" ht="39" customHeight="1" x14ac:dyDescent="0.25">
      <c r="A23" s="466"/>
      <c r="B23" s="467" t="s">
        <v>295</v>
      </c>
      <c r="C23" s="468" t="s">
        <v>305</v>
      </c>
      <c r="D23" s="468" t="s">
        <v>305</v>
      </c>
      <c r="E23" s="468" t="s">
        <v>305</v>
      </c>
      <c r="F23" s="468">
        <v>2333658.4</v>
      </c>
      <c r="G23" s="468">
        <v>2333658.4</v>
      </c>
      <c r="H23" s="468">
        <v>2333658.4</v>
      </c>
    </row>
    <row r="24" spans="1:9" x14ac:dyDescent="0.3">
      <c r="A24" s="302"/>
      <c r="B24" s="301"/>
      <c r="C24" s="83"/>
      <c r="D24" s="83"/>
      <c r="E24" s="303">
        <f>6672524.86+9278</f>
        <v>6681802.8600000003</v>
      </c>
      <c r="F24" s="301"/>
      <c r="G24" s="301"/>
      <c r="H24" s="301"/>
    </row>
    <row r="25" spans="1:9" x14ac:dyDescent="0.3">
      <c r="A25" s="302"/>
      <c r="B25" s="301"/>
      <c r="C25" s="83"/>
      <c r="D25" s="83"/>
      <c r="E25" s="303"/>
      <c r="F25" s="301"/>
      <c r="G25" s="301"/>
      <c r="H25" s="301"/>
    </row>
    <row r="26" spans="1:9" s="41" customFormat="1" ht="23.25" customHeight="1" x14ac:dyDescent="0.25">
      <c r="A26" s="1083" t="s">
        <v>762</v>
      </c>
      <c r="B26" s="42"/>
      <c r="D26" s="241"/>
      <c r="F26" s="240"/>
      <c r="G26" s="1084" t="s">
        <v>1131</v>
      </c>
      <c r="H26" s="42"/>
      <c r="I26" s="304"/>
    </row>
    <row r="27" spans="1:9" s="297" customFormat="1" ht="12.75" x14ac:dyDescent="0.25">
      <c r="D27" s="298" t="s">
        <v>131</v>
      </c>
      <c r="F27" s="299"/>
      <c r="G27" s="298" t="s">
        <v>132</v>
      </c>
      <c r="I27" s="299"/>
    </row>
    <row r="28" spans="1:9" s="41" customFormat="1" x14ac:dyDescent="0.25">
      <c r="A28" s="42"/>
      <c r="B28" s="42"/>
      <c r="D28" s="42"/>
      <c r="F28" s="240"/>
      <c r="G28" s="42"/>
      <c r="H28" s="42"/>
      <c r="I28" s="300"/>
    </row>
    <row r="29" spans="1:9" s="41" customFormat="1" ht="23.25" customHeight="1" x14ac:dyDescent="0.25">
      <c r="A29" s="48" t="s">
        <v>133</v>
      </c>
      <c r="B29" s="42"/>
      <c r="D29" s="241"/>
      <c r="F29" s="240"/>
      <c r="G29" s="869" t="s">
        <v>1104</v>
      </c>
      <c r="H29" s="42"/>
      <c r="I29" s="304"/>
    </row>
    <row r="30" spans="1:9" s="297" customFormat="1" ht="12.75" x14ac:dyDescent="0.25">
      <c r="D30" s="298" t="s">
        <v>131</v>
      </c>
      <c r="F30" s="299"/>
      <c r="G30" s="298" t="s">
        <v>132</v>
      </c>
      <c r="I30" s="299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92"/>
  <sheetViews>
    <sheetView view="pageBreakPreview" topLeftCell="A13" zoomScale="70" zoomScaleNormal="60" zoomScaleSheetLayoutView="70" workbookViewId="0">
      <selection activeCell="R39" sqref="R39"/>
    </sheetView>
  </sheetViews>
  <sheetFormatPr defaultRowHeight="18.75" x14ac:dyDescent="0.3"/>
  <cols>
    <col min="1" max="1" width="7.28515625" style="82" customWidth="1"/>
    <col min="2" max="2" width="105.140625" style="74" customWidth="1"/>
    <col min="3" max="4" width="21" style="72" customWidth="1"/>
    <col min="5" max="5" width="21" style="74" customWidth="1"/>
    <col min="6" max="8" width="19" style="74" customWidth="1"/>
    <col min="9" max="256" width="9.140625" style="74"/>
    <col min="257" max="257" width="7.28515625" style="74" customWidth="1"/>
    <col min="258" max="258" width="105.140625" style="74" customWidth="1"/>
    <col min="259" max="261" width="21" style="74" customWidth="1"/>
    <col min="262" max="264" width="19" style="74" customWidth="1"/>
    <col min="265" max="512" width="9.140625" style="74"/>
    <col min="513" max="513" width="7.28515625" style="74" customWidth="1"/>
    <col min="514" max="514" width="105.140625" style="74" customWidth="1"/>
    <col min="515" max="517" width="21" style="74" customWidth="1"/>
    <col min="518" max="520" width="19" style="74" customWidth="1"/>
    <col min="521" max="768" width="9.140625" style="74"/>
    <col min="769" max="769" width="7.28515625" style="74" customWidth="1"/>
    <col min="770" max="770" width="105.140625" style="74" customWidth="1"/>
    <col min="771" max="773" width="21" style="74" customWidth="1"/>
    <col min="774" max="776" width="19" style="74" customWidth="1"/>
    <col min="777" max="1024" width="9.140625" style="74"/>
    <col min="1025" max="1025" width="7.28515625" style="74" customWidth="1"/>
    <col min="1026" max="1026" width="105.140625" style="74" customWidth="1"/>
    <col min="1027" max="1029" width="21" style="74" customWidth="1"/>
    <col min="1030" max="1032" width="19" style="74" customWidth="1"/>
    <col min="1033" max="1280" width="9.140625" style="74"/>
    <col min="1281" max="1281" width="7.28515625" style="74" customWidth="1"/>
    <col min="1282" max="1282" width="105.140625" style="74" customWidth="1"/>
    <col min="1283" max="1285" width="21" style="74" customWidth="1"/>
    <col min="1286" max="1288" width="19" style="74" customWidth="1"/>
    <col min="1289" max="1536" width="9.140625" style="74"/>
    <col min="1537" max="1537" width="7.28515625" style="74" customWidth="1"/>
    <col min="1538" max="1538" width="105.140625" style="74" customWidth="1"/>
    <col min="1539" max="1541" width="21" style="74" customWidth="1"/>
    <col min="1542" max="1544" width="19" style="74" customWidth="1"/>
    <col min="1545" max="1792" width="9.140625" style="74"/>
    <col min="1793" max="1793" width="7.28515625" style="74" customWidth="1"/>
    <col min="1794" max="1794" width="105.140625" style="74" customWidth="1"/>
    <col min="1795" max="1797" width="21" style="74" customWidth="1"/>
    <col min="1798" max="1800" width="19" style="74" customWidth="1"/>
    <col min="1801" max="2048" width="9.140625" style="74"/>
    <col min="2049" max="2049" width="7.28515625" style="74" customWidth="1"/>
    <col min="2050" max="2050" width="105.140625" style="74" customWidth="1"/>
    <col min="2051" max="2053" width="21" style="74" customWidth="1"/>
    <col min="2054" max="2056" width="19" style="74" customWidth="1"/>
    <col min="2057" max="2304" width="9.140625" style="74"/>
    <col min="2305" max="2305" width="7.28515625" style="74" customWidth="1"/>
    <col min="2306" max="2306" width="105.140625" style="74" customWidth="1"/>
    <col min="2307" max="2309" width="21" style="74" customWidth="1"/>
    <col min="2310" max="2312" width="19" style="74" customWidth="1"/>
    <col min="2313" max="2560" width="9.140625" style="74"/>
    <col min="2561" max="2561" width="7.28515625" style="74" customWidth="1"/>
    <col min="2562" max="2562" width="105.140625" style="74" customWidth="1"/>
    <col min="2563" max="2565" width="21" style="74" customWidth="1"/>
    <col min="2566" max="2568" width="19" style="74" customWidth="1"/>
    <col min="2569" max="2816" width="9.140625" style="74"/>
    <col min="2817" max="2817" width="7.28515625" style="74" customWidth="1"/>
    <col min="2818" max="2818" width="105.140625" style="74" customWidth="1"/>
    <col min="2819" max="2821" width="21" style="74" customWidth="1"/>
    <col min="2822" max="2824" width="19" style="74" customWidth="1"/>
    <col min="2825" max="3072" width="9.140625" style="74"/>
    <col min="3073" max="3073" width="7.28515625" style="74" customWidth="1"/>
    <col min="3074" max="3074" width="105.140625" style="74" customWidth="1"/>
    <col min="3075" max="3077" width="21" style="74" customWidth="1"/>
    <col min="3078" max="3080" width="19" style="74" customWidth="1"/>
    <col min="3081" max="3328" width="9.140625" style="74"/>
    <col min="3329" max="3329" width="7.28515625" style="74" customWidth="1"/>
    <col min="3330" max="3330" width="105.140625" style="74" customWidth="1"/>
    <col min="3331" max="3333" width="21" style="74" customWidth="1"/>
    <col min="3334" max="3336" width="19" style="74" customWidth="1"/>
    <col min="3337" max="3584" width="9.140625" style="74"/>
    <col min="3585" max="3585" width="7.28515625" style="74" customWidth="1"/>
    <col min="3586" max="3586" width="105.140625" style="74" customWidth="1"/>
    <col min="3587" max="3589" width="21" style="74" customWidth="1"/>
    <col min="3590" max="3592" width="19" style="74" customWidth="1"/>
    <col min="3593" max="3840" width="9.140625" style="74"/>
    <col min="3841" max="3841" width="7.28515625" style="74" customWidth="1"/>
    <col min="3842" max="3842" width="105.140625" style="74" customWidth="1"/>
    <col min="3843" max="3845" width="21" style="74" customWidth="1"/>
    <col min="3846" max="3848" width="19" style="74" customWidth="1"/>
    <col min="3849" max="4096" width="9.140625" style="74"/>
    <col min="4097" max="4097" width="7.28515625" style="74" customWidth="1"/>
    <col min="4098" max="4098" width="105.140625" style="74" customWidth="1"/>
    <col min="4099" max="4101" width="21" style="74" customWidth="1"/>
    <col min="4102" max="4104" width="19" style="74" customWidth="1"/>
    <col min="4105" max="4352" width="9.140625" style="74"/>
    <col min="4353" max="4353" width="7.28515625" style="74" customWidth="1"/>
    <col min="4354" max="4354" width="105.140625" style="74" customWidth="1"/>
    <col min="4355" max="4357" width="21" style="74" customWidth="1"/>
    <col min="4358" max="4360" width="19" style="74" customWidth="1"/>
    <col min="4361" max="4608" width="9.140625" style="74"/>
    <col min="4609" max="4609" width="7.28515625" style="74" customWidth="1"/>
    <col min="4610" max="4610" width="105.140625" style="74" customWidth="1"/>
    <col min="4611" max="4613" width="21" style="74" customWidth="1"/>
    <col min="4614" max="4616" width="19" style="74" customWidth="1"/>
    <col min="4617" max="4864" width="9.140625" style="74"/>
    <col min="4865" max="4865" width="7.28515625" style="74" customWidth="1"/>
    <col min="4866" max="4866" width="105.140625" style="74" customWidth="1"/>
    <col min="4867" max="4869" width="21" style="74" customWidth="1"/>
    <col min="4870" max="4872" width="19" style="74" customWidth="1"/>
    <col min="4873" max="5120" width="9.140625" style="74"/>
    <col min="5121" max="5121" width="7.28515625" style="74" customWidth="1"/>
    <col min="5122" max="5122" width="105.140625" style="74" customWidth="1"/>
    <col min="5123" max="5125" width="21" style="74" customWidth="1"/>
    <col min="5126" max="5128" width="19" style="74" customWidth="1"/>
    <col min="5129" max="5376" width="9.140625" style="74"/>
    <col min="5377" max="5377" width="7.28515625" style="74" customWidth="1"/>
    <col min="5378" max="5378" width="105.140625" style="74" customWidth="1"/>
    <col min="5379" max="5381" width="21" style="74" customWidth="1"/>
    <col min="5382" max="5384" width="19" style="74" customWidth="1"/>
    <col min="5385" max="5632" width="9.140625" style="74"/>
    <col min="5633" max="5633" width="7.28515625" style="74" customWidth="1"/>
    <col min="5634" max="5634" width="105.140625" style="74" customWidth="1"/>
    <col min="5635" max="5637" width="21" style="74" customWidth="1"/>
    <col min="5638" max="5640" width="19" style="74" customWidth="1"/>
    <col min="5641" max="5888" width="9.140625" style="74"/>
    <col min="5889" max="5889" width="7.28515625" style="74" customWidth="1"/>
    <col min="5890" max="5890" width="105.140625" style="74" customWidth="1"/>
    <col min="5891" max="5893" width="21" style="74" customWidth="1"/>
    <col min="5894" max="5896" width="19" style="74" customWidth="1"/>
    <col min="5897" max="6144" width="9.140625" style="74"/>
    <col min="6145" max="6145" width="7.28515625" style="74" customWidth="1"/>
    <col min="6146" max="6146" width="105.140625" style="74" customWidth="1"/>
    <col min="6147" max="6149" width="21" style="74" customWidth="1"/>
    <col min="6150" max="6152" width="19" style="74" customWidth="1"/>
    <col min="6153" max="6400" width="9.140625" style="74"/>
    <col min="6401" max="6401" width="7.28515625" style="74" customWidth="1"/>
    <col min="6402" max="6402" width="105.140625" style="74" customWidth="1"/>
    <col min="6403" max="6405" width="21" style="74" customWidth="1"/>
    <col min="6406" max="6408" width="19" style="74" customWidth="1"/>
    <col min="6409" max="6656" width="9.140625" style="74"/>
    <col min="6657" max="6657" width="7.28515625" style="74" customWidth="1"/>
    <col min="6658" max="6658" width="105.140625" style="74" customWidth="1"/>
    <col min="6659" max="6661" width="21" style="74" customWidth="1"/>
    <col min="6662" max="6664" width="19" style="74" customWidth="1"/>
    <col min="6665" max="6912" width="9.140625" style="74"/>
    <col min="6913" max="6913" width="7.28515625" style="74" customWidth="1"/>
    <col min="6914" max="6914" width="105.140625" style="74" customWidth="1"/>
    <col min="6915" max="6917" width="21" style="74" customWidth="1"/>
    <col min="6918" max="6920" width="19" style="74" customWidth="1"/>
    <col min="6921" max="7168" width="9.140625" style="74"/>
    <col min="7169" max="7169" width="7.28515625" style="74" customWidth="1"/>
    <col min="7170" max="7170" width="105.140625" style="74" customWidth="1"/>
    <col min="7171" max="7173" width="21" style="74" customWidth="1"/>
    <col min="7174" max="7176" width="19" style="74" customWidth="1"/>
    <col min="7177" max="7424" width="9.140625" style="74"/>
    <col min="7425" max="7425" width="7.28515625" style="74" customWidth="1"/>
    <col min="7426" max="7426" width="105.140625" style="74" customWidth="1"/>
    <col min="7427" max="7429" width="21" style="74" customWidth="1"/>
    <col min="7430" max="7432" width="19" style="74" customWidth="1"/>
    <col min="7433" max="7680" width="9.140625" style="74"/>
    <col min="7681" max="7681" width="7.28515625" style="74" customWidth="1"/>
    <col min="7682" max="7682" width="105.140625" style="74" customWidth="1"/>
    <col min="7683" max="7685" width="21" style="74" customWidth="1"/>
    <col min="7686" max="7688" width="19" style="74" customWidth="1"/>
    <col min="7689" max="7936" width="9.140625" style="74"/>
    <col min="7937" max="7937" width="7.28515625" style="74" customWidth="1"/>
    <col min="7938" max="7938" width="105.140625" style="74" customWidth="1"/>
    <col min="7939" max="7941" width="21" style="74" customWidth="1"/>
    <col min="7942" max="7944" width="19" style="74" customWidth="1"/>
    <col min="7945" max="8192" width="9.140625" style="74"/>
    <col min="8193" max="8193" width="7.28515625" style="74" customWidth="1"/>
    <col min="8194" max="8194" width="105.140625" style="74" customWidth="1"/>
    <col min="8195" max="8197" width="21" style="74" customWidth="1"/>
    <col min="8198" max="8200" width="19" style="74" customWidth="1"/>
    <col min="8201" max="8448" width="9.140625" style="74"/>
    <col min="8449" max="8449" width="7.28515625" style="74" customWidth="1"/>
    <col min="8450" max="8450" width="105.140625" style="74" customWidth="1"/>
    <col min="8451" max="8453" width="21" style="74" customWidth="1"/>
    <col min="8454" max="8456" width="19" style="74" customWidth="1"/>
    <col min="8457" max="8704" width="9.140625" style="74"/>
    <col min="8705" max="8705" width="7.28515625" style="74" customWidth="1"/>
    <col min="8706" max="8706" width="105.140625" style="74" customWidth="1"/>
    <col min="8707" max="8709" width="21" style="74" customWidth="1"/>
    <col min="8710" max="8712" width="19" style="74" customWidth="1"/>
    <col min="8713" max="8960" width="9.140625" style="74"/>
    <col min="8961" max="8961" width="7.28515625" style="74" customWidth="1"/>
    <col min="8962" max="8962" width="105.140625" style="74" customWidth="1"/>
    <col min="8963" max="8965" width="21" style="74" customWidth="1"/>
    <col min="8966" max="8968" width="19" style="74" customWidth="1"/>
    <col min="8969" max="9216" width="9.140625" style="74"/>
    <col min="9217" max="9217" width="7.28515625" style="74" customWidth="1"/>
    <col min="9218" max="9218" width="105.140625" style="74" customWidth="1"/>
    <col min="9219" max="9221" width="21" style="74" customWidth="1"/>
    <col min="9222" max="9224" width="19" style="74" customWidth="1"/>
    <col min="9225" max="9472" width="9.140625" style="74"/>
    <col min="9473" max="9473" width="7.28515625" style="74" customWidth="1"/>
    <col min="9474" max="9474" width="105.140625" style="74" customWidth="1"/>
    <col min="9475" max="9477" width="21" style="74" customWidth="1"/>
    <col min="9478" max="9480" width="19" style="74" customWidth="1"/>
    <col min="9481" max="9728" width="9.140625" style="74"/>
    <col min="9729" max="9729" width="7.28515625" style="74" customWidth="1"/>
    <col min="9730" max="9730" width="105.140625" style="74" customWidth="1"/>
    <col min="9731" max="9733" width="21" style="74" customWidth="1"/>
    <col min="9734" max="9736" width="19" style="74" customWidth="1"/>
    <col min="9737" max="9984" width="9.140625" style="74"/>
    <col min="9985" max="9985" width="7.28515625" style="74" customWidth="1"/>
    <col min="9986" max="9986" width="105.140625" style="74" customWidth="1"/>
    <col min="9987" max="9989" width="21" style="74" customWidth="1"/>
    <col min="9990" max="9992" width="19" style="74" customWidth="1"/>
    <col min="9993" max="10240" width="9.140625" style="74"/>
    <col min="10241" max="10241" width="7.28515625" style="74" customWidth="1"/>
    <col min="10242" max="10242" width="105.140625" style="74" customWidth="1"/>
    <col min="10243" max="10245" width="21" style="74" customWidth="1"/>
    <col min="10246" max="10248" width="19" style="74" customWidth="1"/>
    <col min="10249" max="10496" width="9.140625" style="74"/>
    <col min="10497" max="10497" width="7.28515625" style="74" customWidth="1"/>
    <col min="10498" max="10498" width="105.140625" style="74" customWidth="1"/>
    <col min="10499" max="10501" width="21" style="74" customWidth="1"/>
    <col min="10502" max="10504" width="19" style="74" customWidth="1"/>
    <col min="10505" max="10752" width="9.140625" style="74"/>
    <col min="10753" max="10753" width="7.28515625" style="74" customWidth="1"/>
    <col min="10754" max="10754" width="105.140625" style="74" customWidth="1"/>
    <col min="10755" max="10757" width="21" style="74" customWidth="1"/>
    <col min="10758" max="10760" width="19" style="74" customWidth="1"/>
    <col min="10761" max="11008" width="9.140625" style="74"/>
    <col min="11009" max="11009" width="7.28515625" style="74" customWidth="1"/>
    <col min="11010" max="11010" width="105.140625" style="74" customWidth="1"/>
    <col min="11011" max="11013" width="21" style="74" customWidth="1"/>
    <col min="11014" max="11016" width="19" style="74" customWidth="1"/>
    <col min="11017" max="11264" width="9.140625" style="74"/>
    <col min="11265" max="11265" width="7.28515625" style="74" customWidth="1"/>
    <col min="11266" max="11266" width="105.140625" style="74" customWidth="1"/>
    <col min="11267" max="11269" width="21" style="74" customWidth="1"/>
    <col min="11270" max="11272" width="19" style="74" customWidth="1"/>
    <col min="11273" max="11520" width="9.140625" style="74"/>
    <col min="11521" max="11521" width="7.28515625" style="74" customWidth="1"/>
    <col min="11522" max="11522" width="105.140625" style="74" customWidth="1"/>
    <col min="11523" max="11525" width="21" style="74" customWidth="1"/>
    <col min="11526" max="11528" width="19" style="74" customWidth="1"/>
    <col min="11529" max="11776" width="9.140625" style="74"/>
    <col min="11777" max="11777" width="7.28515625" style="74" customWidth="1"/>
    <col min="11778" max="11778" width="105.140625" style="74" customWidth="1"/>
    <col min="11779" max="11781" width="21" style="74" customWidth="1"/>
    <col min="11782" max="11784" width="19" style="74" customWidth="1"/>
    <col min="11785" max="12032" width="9.140625" style="74"/>
    <col min="12033" max="12033" width="7.28515625" style="74" customWidth="1"/>
    <col min="12034" max="12034" width="105.140625" style="74" customWidth="1"/>
    <col min="12035" max="12037" width="21" style="74" customWidth="1"/>
    <col min="12038" max="12040" width="19" style="74" customWidth="1"/>
    <col min="12041" max="12288" width="9.140625" style="74"/>
    <col min="12289" max="12289" width="7.28515625" style="74" customWidth="1"/>
    <col min="12290" max="12290" width="105.140625" style="74" customWidth="1"/>
    <col min="12291" max="12293" width="21" style="74" customWidth="1"/>
    <col min="12294" max="12296" width="19" style="74" customWidth="1"/>
    <col min="12297" max="12544" width="9.140625" style="74"/>
    <col min="12545" max="12545" width="7.28515625" style="74" customWidth="1"/>
    <col min="12546" max="12546" width="105.140625" style="74" customWidth="1"/>
    <col min="12547" max="12549" width="21" style="74" customWidth="1"/>
    <col min="12550" max="12552" width="19" style="74" customWidth="1"/>
    <col min="12553" max="12800" width="9.140625" style="74"/>
    <col min="12801" max="12801" width="7.28515625" style="74" customWidth="1"/>
    <col min="12802" max="12802" width="105.140625" style="74" customWidth="1"/>
    <col min="12803" max="12805" width="21" style="74" customWidth="1"/>
    <col min="12806" max="12808" width="19" style="74" customWidth="1"/>
    <col min="12809" max="13056" width="9.140625" style="74"/>
    <col min="13057" max="13057" width="7.28515625" style="74" customWidth="1"/>
    <col min="13058" max="13058" width="105.140625" style="74" customWidth="1"/>
    <col min="13059" max="13061" width="21" style="74" customWidth="1"/>
    <col min="13062" max="13064" width="19" style="74" customWidth="1"/>
    <col min="13065" max="13312" width="9.140625" style="74"/>
    <col min="13313" max="13313" width="7.28515625" style="74" customWidth="1"/>
    <col min="13314" max="13314" width="105.140625" style="74" customWidth="1"/>
    <col min="13315" max="13317" width="21" style="74" customWidth="1"/>
    <col min="13318" max="13320" width="19" style="74" customWidth="1"/>
    <col min="13321" max="13568" width="9.140625" style="74"/>
    <col min="13569" max="13569" width="7.28515625" style="74" customWidth="1"/>
    <col min="13570" max="13570" width="105.140625" style="74" customWidth="1"/>
    <col min="13571" max="13573" width="21" style="74" customWidth="1"/>
    <col min="13574" max="13576" width="19" style="74" customWidth="1"/>
    <col min="13577" max="13824" width="9.140625" style="74"/>
    <col min="13825" max="13825" width="7.28515625" style="74" customWidth="1"/>
    <col min="13826" max="13826" width="105.140625" style="74" customWidth="1"/>
    <col min="13827" max="13829" width="21" style="74" customWidth="1"/>
    <col min="13830" max="13832" width="19" style="74" customWidth="1"/>
    <col min="13833" max="14080" width="9.140625" style="74"/>
    <col min="14081" max="14081" width="7.28515625" style="74" customWidth="1"/>
    <col min="14082" max="14082" width="105.140625" style="74" customWidth="1"/>
    <col min="14083" max="14085" width="21" style="74" customWidth="1"/>
    <col min="14086" max="14088" width="19" style="74" customWidth="1"/>
    <col min="14089" max="14336" width="9.140625" style="74"/>
    <col min="14337" max="14337" width="7.28515625" style="74" customWidth="1"/>
    <col min="14338" max="14338" width="105.140625" style="74" customWidth="1"/>
    <col min="14339" max="14341" width="21" style="74" customWidth="1"/>
    <col min="14342" max="14344" width="19" style="74" customWidth="1"/>
    <col min="14345" max="14592" width="9.140625" style="74"/>
    <col min="14593" max="14593" width="7.28515625" style="74" customWidth="1"/>
    <col min="14594" max="14594" width="105.140625" style="74" customWidth="1"/>
    <col min="14595" max="14597" width="21" style="74" customWidth="1"/>
    <col min="14598" max="14600" width="19" style="74" customWidth="1"/>
    <col min="14601" max="14848" width="9.140625" style="74"/>
    <col min="14849" max="14849" width="7.28515625" style="74" customWidth="1"/>
    <col min="14850" max="14850" width="105.140625" style="74" customWidth="1"/>
    <col min="14851" max="14853" width="21" style="74" customWidth="1"/>
    <col min="14854" max="14856" width="19" style="74" customWidth="1"/>
    <col min="14857" max="15104" width="9.140625" style="74"/>
    <col min="15105" max="15105" width="7.28515625" style="74" customWidth="1"/>
    <col min="15106" max="15106" width="105.140625" style="74" customWidth="1"/>
    <col min="15107" max="15109" width="21" style="74" customWidth="1"/>
    <col min="15110" max="15112" width="19" style="74" customWidth="1"/>
    <col min="15113" max="15360" width="9.140625" style="74"/>
    <col min="15361" max="15361" width="7.28515625" style="74" customWidth="1"/>
    <col min="15362" max="15362" width="105.140625" style="74" customWidth="1"/>
    <col min="15363" max="15365" width="21" style="74" customWidth="1"/>
    <col min="15366" max="15368" width="19" style="74" customWidth="1"/>
    <col min="15369" max="15616" width="9.140625" style="74"/>
    <col min="15617" max="15617" width="7.28515625" style="74" customWidth="1"/>
    <col min="15618" max="15618" width="105.140625" style="74" customWidth="1"/>
    <col min="15619" max="15621" width="21" style="74" customWidth="1"/>
    <col min="15622" max="15624" width="19" style="74" customWidth="1"/>
    <col min="15625" max="15872" width="9.140625" style="74"/>
    <col min="15873" max="15873" width="7.28515625" style="74" customWidth="1"/>
    <col min="15874" max="15874" width="105.140625" style="74" customWidth="1"/>
    <col min="15875" max="15877" width="21" style="74" customWidth="1"/>
    <col min="15878" max="15880" width="19" style="74" customWidth="1"/>
    <col min="15881" max="16128" width="9.140625" style="74"/>
    <col min="16129" max="16129" width="7.28515625" style="74" customWidth="1"/>
    <col min="16130" max="16130" width="105.140625" style="74" customWidth="1"/>
    <col min="16131" max="16133" width="21" style="74" customWidth="1"/>
    <col min="16134" max="16136" width="19" style="74" customWidth="1"/>
    <col min="16137" max="16384" width="9.140625" style="74"/>
  </cols>
  <sheetData>
    <row r="1" spans="1:11" x14ac:dyDescent="0.3">
      <c r="A1" s="71"/>
      <c r="B1" s="72"/>
      <c r="E1" s="73"/>
      <c r="F1" s="301"/>
      <c r="G1" s="301"/>
      <c r="H1" s="274" t="s">
        <v>430</v>
      </c>
    </row>
    <row r="2" spans="1:11" ht="15" x14ac:dyDescent="0.25">
      <c r="A2" s="1260" t="s">
        <v>306</v>
      </c>
      <c r="B2" s="1260"/>
      <c r="C2" s="1260"/>
      <c r="D2" s="1260"/>
      <c r="E2" s="1260"/>
      <c r="F2" s="1260"/>
      <c r="G2" s="1260"/>
      <c r="H2" s="1260"/>
    </row>
    <row r="3" spans="1:11" ht="71.25" customHeight="1" x14ac:dyDescent="0.25">
      <c r="A3" s="1260"/>
      <c r="B3" s="1260"/>
      <c r="C3" s="1260"/>
      <c r="D3" s="1260"/>
      <c r="E3" s="1260"/>
      <c r="F3" s="1260"/>
      <c r="G3" s="1260"/>
      <c r="H3" s="1260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307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s="53" customFormat="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s="53" customFormat="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s="49" customFormat="1" ht="27.75" customHeight="1" x14ac:dyDescent="0.3">
      <c r="A8" s="235"/>
      <c r="B8" s="235"/>
      <c r="C8" s="234"/>
      <c r="D8" s="234"/>
      <c r="E8" s="234"/>
      <c r="F8" s="234"/>
      <c r="G8" s="234"/>
      <c r="H8" s="234"/>
      <c r="I8" s="234"/>
      <c r="J8" s="234"/>
      <c r="K8" s="234"/>
    </row>
    <row r="9" spans="1:11" ht="19.5" customHeight="1" x14ac:dyDescent="0.3">
      <c r="A9" s="1261" t="s">
        <v>282</v>
      </c>
      <c r="B9" s="1261" t="s">
        <v>308</v>
      </c>
      <c r="C9" s="1262" t="s">
        <v>309</v>
      </c>
      <c r="D9" s="1262"/>
      <c r="E9" s="1262"/>
      <c r="F9" s="1262" t="s">
        <v>310</v>
      </c>
      <c r="G9" s="1262"/>
      <c r="H9" s="1262"/>
    </row>
    <row r="10" spans="1:11" ht="75" x14ac:dyDescent="0.25">
      <c r="A10" s="1261"/>
      <c r="B10" s="1261"/>
      <c r="C10" s="706" t="s">
        <v>581</v>
      </c>
      <c r="D10" s="706" t="s">
        <v>582</v>
      </c>
      <c r="E10" s="706" t="s">
        <v>565</v>
      </c>
      <c r="F10" s="706" t="s">
        <v>581</v>
      </c>
      <c r="G10" s="706" t="s">
        <v>582</v>
      </c>
      <c r="H10" s="706" t="s">
        <v>565</v>
      </c>
    </row>
    <row r="11" spans="1:11" s="77" customFormat="1" ht="31.5" customHeight="1" x14ac:dyDescent="0.25">
      <c r="A11" s="75">
        <v>1</v>
      </c>
      <c r="B11" s="75">
        <v>2</v>
      </c>
      <c r="C11" s="76">
        <v>3</v>
      </c>
      <c r="D11" s="76">
        <v>4</v>
      </c>
      <c r="E11" s="76">
        <v>5</v>
      </c>
      <c r="F11" s="76">
        <v>6</v>
      </c>
      <c r="G11" s="76">
        <v>7</v>
      </c>
      <c r="H11" s="76">
        <v>8</v>
      </c>
    </row>
    <row r="12" spans="1:11" s="80" customFormat="1" x14ac:dyDescent="0.25">
      <c r="A12" s="78" t="s">
        <v>57</v>
      </c>
      <c r="B12" s="79" t="s">
        <v>311</v>
      </c>
      <c r="C12" s="390">
        <f>C13+C14+C15</f>
        <v>549912.05298013252</v>
      </c>
      <c r="D12" s="390">
        <f>D13+D14+D15</f>
        <v>549912.05298013252</v>
      </c>
      <c r="E12" s="390">
        <f>E13+E14+E15</f>
        <v>549912.05298013252</v>
      </c>
      <c r="F12" s="390">
        <f>F13+F14+F15</f>
        <v>120980.65165562916</v>
      </c>
      <c r="G12" s="390">
        <f>F12</f>
        <v>120980.65165562916</v>
      </c>
      <c r="H12" s="390">
        <f>G12</f>
        <v>120980.65165562916</v>
      </c>
    </row>
    <row r="13" spans="1:11" ht="24" customHeight="1" x14ac:dyDescent="0.25">
      <c r="A13" s="78" t="s">
        <v>312</v>
      </c>
      <c r="B13" s="469" t="s">
        <v>313</v>
      </c>
      <c r="C13" s="391">
        <f>F23/0.302</f>
        <v>549912.05298013252</v>
      </c>
      <c r="D13" s="391">
        <f>G23/0.302</f>
        <v>549912.05298013252</v>
      </c>
      <c r="E13" s="391">
        <f>H23/0.302</f>
        <v>549912.05298013252</v>
      </c>
      <c r="F13" s="391">
        <f>E13*0.22</f>
        <v>120980.65165562916</v>
      </c>
      <c r="G13" s="390">
        <f t="shared" ref="G13:H22" si="0">F13</f>
        <v>120980.65165562916</v>
      </c>
      <c r="H13" s="391">
        <f t="shared" si="0"/>
        <v>120980.65165562916</v>
      </c>
    </row>
    <row r="14" spans="1:11" x14ac:dyDescent="0.25">
      <c r="A14" s="78" t="s">
        <v>314</v>
      </c>
      <c r="B14" s="79" t="s">
        <v>315</v>
      </c>
      <c r="C14" s="390"/>
      <c r="D14" s="390"/>
      <c r="E14" s="390"/>
      <c r="F14" s="390"/>
      <c r="G14" s="390"/>
      <c r="H14" s="390"/>
    </row>
    <row r="15" spans="1:11" ht="37.5" x14ac:dyDescent="0.25">
      <c r="A15" s="78" t="s">
        <v>316</v>
      </c>
      <c r="B15" s="81" t="s">
        <v>317</v>
      </c>
      <c r="C15" s="390"/>
      <c r="D15" s="390"/>
      <c r="E15" s="390"/>
      <c r="F15" s="390"/>
      <c r="G15" s="390"/>
      <c r="H15" s="390"/>
    </row>
    <row r="16" spans="1:11" s="80" customFormat="1" ht="39" customHeight="1" x14ac:dyDescent="0.25">
      <c r="A16" s="78">
        <v>2</v>
      </c>
      <c r="B16" s="79" t="s">
        <v>318</v>
      </c>
      <c r="C16" s="390">
        <f>C17</f>
        <v>549912.05298013252</v>
      </c>
      <c r="D16" s="390">
        <f>D17</f>
        <v>549912.05298013252</v>
      </c>
      <c r="E16" s="390">
        <f>E17</f>
        <v>549912.05298013252</v>
      </c>
      <c r="F16" s="390">
        <f>SUM(F17:F21)</f>
        <v>17047.273642384109</v>
      </c>
      <c r="G16" s="390">
        <f t="shared" si="0"/>
        <v>17047.273642384109</v>
      </c>
      <c r="H16" s="390">
        <f t="shared" si="0"/>
        <v>17047.273642384109</v>
      </c>
    </row>
    <row r="17" spans="1:9" ht="40.5" customHeight="1" x14ac:dyDescent="0.25">
      <c r="A17" s="78" t="s">
        <v>319</v>
      </c>
      <c r="B17" s="469" t="s">
        <v>320</v>
      </c>
      <c r="C17" s="391">
        <f>C13</f>
        <v>549912.05298013252</v>
      </c>
      <c r="D17" s="391">
        <f>D13</f>
        <v>549912.05298013252</v>
      </c>
      <c r="E17" s="391">
        <f>E13</f>
        <v>549912.05298013252</v>
      </c>
      <c r="F17" s="391">
        <f>C17*0.029</f>
        <v>15947.449536423845</v>
      </c>
      <c r="G17" s="390">
        <f t="shared" si="0"/>
        <v>15947.449536423845</v>
      </c>
      <c r="H17" s="391">
        <f t="shared" si="0"/>
        <v>15947.449536423845</v>
      </c>
    </row>
    <row r="18" spans="1:9" ht="37.5" customHeight="1" x14ac:dyDescent="0.25">
      <c r="A18" s="78" t="s">
        <v>321</v>
      </c>
      <c r="B18" s="79" t="s">
        <v>322</v>
      </c>
      <c r="C18" s="390"/>
      <c r="D18" s="390"/>
      <c r="E18" s="390"/>
      <c r="F18" s="390"/>
      <c r="G18" s="390"/>
      <c r="H18" s="390"/>
    </row>
    <row r="19" spans="1:9" s="80" customFormat="1" ht="37.5" customHeight="1" x14ac:dyDescent="0.25">
      <c r="A19" s="78" t="s">
        <v>323</v>
      </c>
      <c r="B19" s="469" t="s">
        <v>324</v>
      </c>
      <c r="C19" s="391">
        <f>C13</f>
        <v>549912.05298013252</v>
      </c>
      <c r="D19" s="391">
        <f>D13</f>
        <v>549912.05298013252</v>
      </c>
      <c r="E19" s="391">
        <f>E13</f>
        <v>549912.05298013252</v>
      </c>
      <c r="F19" s="391">
        <f>C19*0.002</f>
        <v>1099.8241059602651</v>
      </c>
      <c r="G19" s="390">
        <f t="shared" si="0"/>
        <v>1099.8241059602651</v>
      </c>
      <c r="H19" s="391">
        <f t="shared" si="0"/>
        <v>1099.8241059602651</v>
      </c>
    </row>
    <row r="20" spans="1:9" ht="57" customHeight="1" x14ac:dyDescent="0.25">
      <c r="A20" s="78" t="s">
        <v>325</v>
      </c>
      <c r="B20" s="79" t="s">
        <v>326</v>
      </c>
      <c r="C20" s="390"/>
      <c r="D20" s="390"/>
      <c r="E20" s="390"/>
      <c r="F20" s="390"/>
      <c r="G20" s="390"/>
      <c r="H20" s="390"/>
    </row>
    <row r="21" spans="1:9" ht="37.5" x14ac:dyDescent="0.25">
      <c r="A21" s="78" t="s">
        <v>327</v>
      </c>
      <c r="B21" s="79" t="s">
        <v>326</v>
      </c>
      <c r="C21" s="390"/>
      <c r="D21" s="390"/>
      <c r="E21" s="390"/>
      <c r="F21" s="390"/>
      <c r="G21" s="390"/>
      <c r="H21" s="390"/>
    </row>
    <row r="22" spans="1:9" s="80" customFormat="1" ht="37.5" x14ac:dyDescent="0.25">
      <c r="A22" s="78" t="s">
        <v>9</v>
      </c>
      <c r="B22" s="469" t="s">
        <v>328</v>
      </c>
      <c r="C22" s="391">
        <f>C13</f>
        <v>549912.05298013252</v>
      </c>
      <c r="D22" s="391">
        <f>D13</f>
        <v>549912.05298013252</v>
      </c>
      <c r="E22" s="391">
        <f>E13</f>
        <v>549912.05298013252</v>
      </c>
      <c r="F22" s="391">
        <f>C22*0.051</f>
        <v>28045.514701986758</v>
      </c>
      <c r="G22" s="390">
        <f t="shared" si="0"/>
        <v>28045.514701986758</v>
      </c>
      <c r="H22" s="391">
        <f t="shared" si="0"/>
        <v>28045.514701986758</v>
      </c>
    </row>
    <row r="23" spans="1:9" s="80" customFormat="1" ht="39" customHeight="1" x14ac:dyDescent="0.25">
      <c r="A23" s="466"/>
      <c r="B23" s="467" t="s">
        <v>295</v>
      </c>
      <c r="C23" s="468" t="s">
        <v>305</v>
      </c>
      <c r="D23" s="468" t="s">
        <v>305</v>
      </c>
      <c r="E23" s="468" t="s">
        <v>305</v>
      </c>
      <c r="F23" s="468">
        <v>166073.44</v>
      </c>
      <c r="G23" s="468">
        <v>166073.44</v>
      </c>
      <c r="H23" s="468">
        <v>166073.44</v>
      </c>
    </row>
    <row r="24" spans="1:9" x14ac:dyDescent="0.3">
      <c r="A24" s="302"/>
      <c r="B24" s="301"/>
      <c r="C24" s="83"/>
      <c r="D24" s="83"/>
      <c r="E24" s="303">
        <f>6672524.86+9278</f>
        <v>6681802.8600000003</v>
      </c>
      <c r="F24" s="301"/>
      <c r="G24" s="301"/>
      <c r="H24" s="301"/>
    </row>
    <row r="25" spans="1:9" x14ac:dyDescent="0.3">
      <c r="A25" s="302"/>
      <c r="B25" s="301"/>
      <c r="C25" s="83"/>
      <c r="D25" s="83"/>
      <c r="E25" s="303"/>
      <c r="F25" s="301"/>
      <c r="G25" s="301"/>
      <c r="H25" s="301"/>
    </row>
    <row r="26" spans="1:9" s="41" customFormat="1" ht="23.25" customHeight="1" x14ac:dyDescent="0.25">
      <c r="A26" s="1083" t="s">
        <v>762</v>
      </c>
      <c r="B26" s="704"/>
      <c r="D26" s="702"/>
      <c r="F26" s="240"/>
      <c r="G26" s="1084" t="s">
        <v>1131</v>
      </c>
      <c r="H26" s="704"/>
      <c r="I26" s="304"/>
    </row>
    <row r="27" spans="1:9" s="297" customFormat="1" ht="12.75" x14ac:dyDescent="0.25">
      <c r="D27" s="298" t="s">
        <v>131</v>
      </c>
      <c r="F27" s="299"/>
      <c r="G27" s="298" t="s">
        <v>132</v>
      </c>
      <c r="I27" s="299"/>
    </row>
    <row r="28" spans="1:9" s="41" customFormat="1" x14ac:dyDescent="0.25">
      <c r="A28" s="704"/>
      <c r="B28" s="704"/>
      <c r="D28" s="704"/>
      <c r="F28" s="240"/>
      <c r="G28" s="704"/>
      <c r="H28" s="704"/>
      <c r="I28" s="300"/>
    </row>
    <row r="29" spans="1:9" s="41" customFormat="1" ht="23.25" customHeight="1" x14ac:dyDescent="0.25">
      <c r="A29" s="701" t="s">
        <v>133</v>
      </c>
      <c r="B29" s="704"/>
      <c r="D29" s="702"/>
      <c r="F29" s="240"/>
      <c r="G29" s="869" t="s">
        <v>1104</v>
      </c>
      <c r="H29" s="704"/>
      <c r="I29" s="304"/>
    </row>
    <row r="30" spans="1:9" s="297" customFormat="1" ht="12.75" x14ac:dyDescent="0.25">
      <c r="D30" s="298" t="s">
        <v>131</v>
      </c>
      <c r="F30" s="299"/>
      <c r="G30" s="298" t="s">
        <v>132</v>
      </c>
      <c r="I30" s="299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7" width="17.140625" style="55" customWidth="1"/>
    <col min="8" max="8" width="15" style="56" customWidth="1"/>
    <col min="9" max="9" width="8.85546875" style="53"/>
    <col min="10" max="10" width="8.85546875" style="53" customWidth="1"/>
    <col min="11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31.28515625" style="53" customWidth="1"/>
    <col min="261" max="261" width="25.7109375" style="53" customWidth="1"/>
    <col min="262" max="263" width="17.140625" style="53" customWidth="1"/>
    <col min="264" max="264" width="15" style="53" customWidth="1"/>
    <col min="265" max="265" width="8.85546875" style="53"/>
    <col min="266" max="266" width="8.85546875" style="53" customWidth="1"/>
    <col min="267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31.28515625" style="53" customWidth="1"/>
    <col min="517" max="517" width="25.7109375" style="53" customWidth="1"/>
    <col min="518" max="519" width="17.140625" style="53" customWidth="1"/>
    <col min="520" max="520" width="15" style="53" customWidth="1"/>
    <col min="521" max="521" width="8.85546875" style="53"/>
    <col min="522" max="522" width="8.85546875" style="53" customWidth="1"/>
    <col min="523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31.28515625" style="53" customWidth="1"/>
    <col min="773" max="773" width="25.7109375" style="53" customWidth="1"/>
    <col min="774" max="775" width="17.140625" style="53" customWidth="1"/>
    <col min="776" max="776" width="15" style="53" customWidth="1"/>
    <col min="777" max="777" width="8.85546875" style="53"/>
    <col min="778" max="778" width="8.85546875" style="53" customWidth="1"/>
    <col min="779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31.28515625" style="53" customWidth="1"/>
    <col min="1029" max="1029" width="25.7109375" style="53" customWidth="1"/>
    <col min="1030" max="1031" width="17.140625" style="53" customWidth="1"/>
    <col min="1032" max="1032" width="15" style="53" customWidth="1"/>
    <col min="1033" max="1033" width="8.85546875" style="53"/>
    <col min="1034" max="1034" width="8.85546875" style="53" customWidth="1"/>
    <col min="1035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31.28515625" style="53" customWidth="1"/>
    <col min="1285" max="1285" width="25.7109375" style="53" customWidth="1"/>
    <col min="1286" max="1287" width="17.140625" style="53" customWidth="1"/>
    <col min="1288" max="1288" width="15" style="53" customWidth="1"/>
    <col min="1289" max="1289" width="8.85546875" style="53"/>
    <col min="1290" max="1290" width="8.85546875" style="53" customWidth="1"/>
    <col min="1291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31.28515625" style="53" customWidth="1"/>
    <col min="1541" max="1541" width="25.7109375" style="53" customWidth="1"/>
    <col min="1542" max="1543" width="17.140625" style="53" customWidth="1"/>
    <col min="1544" max="1544" width="15" style="53" customWidth="1"/>
    <col min="1545" max="1545" width="8.85546875" style="53"/>
    <col min="1546" max="1546" width="8.85546875" style="53" customWidth="1"/>
    <col min="1547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31.28515625" style="53" customWidth="1"/>
    <col min="1797" max="1797" width="25.7109375" style="53" customWidth="1"/>
    <col min="1798" max="1799" width="17.140625" style="53" customWidth="1"/>
    <col min="1800" max="1800" width="15" style="53" customWidth="1"/>
    <col min="1801" max="1801" width="8.85546875" style="53"/>
    <col min="1802" max="1802" width="8.85546875" style="53" customWidth="1"/>
    <col min="1803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31.28515625" style="53" customWidth="1"/>
    <col min="2053" max="2053" width="25.7109375" style="53" customWidth="1"/>
    <col min="2054" max="2055" width="17.140625" style="53" customWidth="1"/>
    <col min="2056" max="2056" width="15" style="53" customWidth="1"/>
    <col min="2057" max="2057" width="8.85546875" style="53"/>
    <col min="2058" max="2058" width="8.85546875" style="53" customWidth="1"/>
    <col min="2059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31.28515625" style="53" customWidth="1"/>
    <col min="2309" max="2309" width="25.7109375" style="53" customWidth="1"/>
    <col min="2310" max="2311" width="17.140625" style="53" customWidth="1"/>
    <col min="2312" max="2312" width="15" style="53" customWidth="1"/>
    <col min="2313" max="2313" width="8.85546875" style="53"/>
    <col min="2314" max="2314" width="8.85546875" style="53" customWidth="1"/>
    <col min="2315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31.28515625" style="53" customWidth="1"/>
    <col min="2565" max="2565" width="25.7109375" style="53" customWidth="1"/>
    <col min="2566" max="2567" width="17.140625" style="53" customWidth="1"/>
    <col min="2568" max="2568" width="15" style="53" customWidth="1"/>
    <col min="2569" max="2569" width="8.85546875" style="53"/>
    <col min="2570" max="2570" width="8.85546875" style="53" customWidth="1"/>
    <col min="2571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31.28515625" style="53" customWidth="1"/>
    <col min="2821" max="2821" width="25.7109375" style="53" customWidth="1"/>
    <col min="2822" max="2823" width="17.140625" style="53" customWidth="1"/>
    <col min="2824" max="2824" width="15" style="53" customWidth="1"/>
    <col min="2825" max="2825" width="8.85546875" style="53"/>
    <col min="2826" max="2826" width="8.85546875" style="53" customWidth="1"/>
    <col min="2827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31.28515625" style="53" customWidth="1"/>
    <col min="3077" max="3077" width="25.7109375" style="53" customWidth="1"/>
    <col min="3078" max="3079" width="17.140625" style="53" customWidth="1"/>
    <col min="3080" max="3080" width="15" style="53" customWidth="1"/>
    <col min="3081" max="3081" width="8.85546875" style="53"/>
    <col min="3082" max="3082" width="8.85546875" style="53" customWidth="1"/>
    <col min="3083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31.28515625" style="53" customWidth="1"/>
    <col min="3333" max="3333" width="25.7109375" style="53" customWidth="1"/>
    <col min="3334" max="3335" width="17.140625" style="53" customWidth="1"/>
    <col min="3336" max="3336" width="15" style="53" customWidth="1"/>
    <col min="3337" max="3337" width="8.85546875" style="53"/>
    <col min="3338" max="3338" width="8.85546875" style="53" customWidth="1"/>
    <col min="3339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31.28515625" style="53" customWidth="1"/>
    <col min="3589" max="3589" width="25.7109375" style="53" customWidth="1"/>
    <col min="3590" max="3591" width="17.140625" style="53" customWidth="1"/>
    <col min="3592" max="3592" width="15" style="53" customWidth="1"/>
    <col min="3593" max="3593" width="8.85546875" style="53"/>
    <col min="3594" max="3594" width="8.85546875" style="53" customWidth="1"/>
    <col min="3595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31.28515625" style="53" customWidth="1"/>
    <col min="3845" max="3845" width="25.7109375" style="53" customWidth="1"/>
    <col min="3846" max="3847" width="17.140625" style="53" customWidth="1"/>
    <col min="3848" max="3848" width="15" style="53" customWidth="1"/>
    <col min="3849" max="3849" width="8.85546875" style="53"/>
    <col min="3850" max="3850" width="8.85546875" style="53" customWidth="1"/>
    <col min="3851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31.28515625" style="53" customWidth="1"/>
    <col min="4101" max="4101" width="25.7109375" style="53" customWidth="1"/>
    <col min="4102" max="4103" width="17.140625" style="53" customWidth="1"/>
    <col min="4104" max="4104" width="15" style="53" customWidth="1"/>
    <col min="4105" max="4105" width="8.85546875" style="53"/>
    <col min="4106" max="4106" width="8.85546875" style="53" customWidth="1"/>
    <col min="4107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31.28515625" style="53" customWidth="1"/>
    <col min="4357" max="4357" width="25.7109375" style="53" customWidth="1"/>
    <col min="4358" max="4359" width="17.140625" style="53" customWidth="1"/>
    <col min="4360" max="4360" width="15" style="53" customWidth="1"/>
    <col min="4361" max="4361" width="8.85546875" style="53"/>
    <col min="4362" max="4362" width="8.85546875" style="53" customWidth="1"/>
    <col min="4363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31.28515625" style="53" customWidth="1"/>
    <col min="4613" max="4613" width="25.7109375" style="53" customWidth="1"/>
    <col min="4614" max="4615" width="17.140625" style="53" customWidth="1"/>
    <col min="4616" max="4616" width="15" style="53" customWidth="1"/>
    <col min="4617" max="4617" width="8.85546875" style="53"/>
    <col min="4618" max="4618" width="8.85546875" style="53" customWidth="1"/>
    <col min="4619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31.28515625" style="53" customWidth="1"/>
    <col min="4869" max="4869" width="25.7109375" style="53" customWidth="1"/>
    <col min="4870" max="4871" width="17.140625" style="53" customWidth="1"/>
    <col min="4872" max="4872" width="15" style="53" customWidth="1"/>
    <col min="4873" max="4873" width="8.85546875" style="53"/>
    <col min="4874" max="4874" width="8.85546875" style="53" customWidth="1"/>
    <col min="4875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31.28515625" style="53" customWidth="1"/>
    <col min="5125" max="5125" width="25.7109375" style="53" customWidth="1"/>
    <col min="5126" max="5127" width="17.140625" style="53" customWidth="1"/>
    <col min="5128" max="5128" width="15" style="53" customWidth="1"/>
    <col min="5129" max="5129" width="8.85546875" style="53"/>
    <col min="5130" max="5130" width="8.85546875" style="53" customWidth="1"/>
    <col min="5131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31.28515625" style="53" customWidth="1"/>
    <col min="5381" max="5381" width="25.7109375" style="53" customWidth="1"/>
    <col min="5382" max="5383" width="17.140625" style="53" customWidth="1"/>
    <col min="5384" max="5384" width="15" style="53" customWidth="1"/>
    <col min="5385" max="5385" width="8.85546875" style="53"/>
    <col min="5386" max="5386" width="8.85546875" style="53" customWidth="1"/>
    <col min="5387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31.28515625" style="53" customWidth="1"/>
    <col min="5637" max="5637" width="25.7109375" style="53" customWidth="1"/>
    <col min="5638" max="5639" width="17.140625" style="53" customWidth="1"/>
    <col min="5640" max="5640" width="15" style="53" customWidth="1"/>
    <col min="5641" max="5641" width="8.85546875" style="53"/>
    <col min="5642" max="5642" width="8.85546875" style="53" customWidth="1"/>
    <col min="5643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31.28515625" style="53" customWidth="1"/>
    <col min="5893" max="5893" width="25.7109375" style="53" customWidth="1"/>
    <col min="5894" max="5895" width="17.140625" style="53" customWidth="1"/>
    <col min="5896" max="5896" width="15" style="53" customWidth="1"/>
    <col min="5897" max="5897" width="8.85546875" style="53"/>
    <col min="5898" max="5898" width="8.85546875" style="53" customWidth="1"/>
    <col min="5899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31.28515625" style="53" customWidth="1"/>
    <col min="6149" max="6149" width="25.7109375" style="53" customWidth="1"/>
    <col min="6150" max="6151" width="17.140625" style="53" customWidth="1"/>
    <col min="6152" max="6152" width="15" style="53" customWidth="1"/>
    <col min="6153" max="6153" width="8.85546875" style="53"/>
    <col min="6154" max="6154" width="8.85546875" style="53" customWidth="1"/>
    <col min="6155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31.28515625" style="53" customWidth="1"/>
    <col min="6405" max="6405" width="25.7109375" style="53" customWidth="1"/>
    <col min="6406" max="6407" width="17.140625" style="53" customWidth="1"/>
    <col min="6408" max="6408" width="15" style="53" customWidth="1"/>
    <col min="6409" max="6409" width="8.85546875" style="53"/>
    <col min="6410" max="6410" width="8.85546875" style="53" customWidth="1"/>
    <col min="6411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31.28515625" style="53" customWidth="1"/>
    <col min="6661" max="6661" width="25.7109375" style="53" customWidth="1"/>
    <col min="6662" max="6663" width="17.140625" style="53" customWidth="1"/>
    <col min="6664" max="6664" width="15" style="53" customWidth="1"/>
    <col min="6665" max="6665" width="8.85546875" style="53"/>
    <col min="6666" max="6666" width="8.85546875" style="53" customWidth="1"/>
    <col min="6667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31.28515625" style="53" customWidth="1"/>
    <col min="6917" max="6917" width="25.7109375" style="53" customWidth="1"/>
    <col min="6918" max="6919" width="17.140625" style="53" customWidth="1"/>
    <col min="6920" max="6920" width="15" style="53" customWidth="1"/>
    <col min="6921" max="6921" width="8.85546875" style="53"/>
    <col min="6922" max="6922" width="8.85546875" style="53" customWidth="1"/>
    <col min="6923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31.28515625" style="53" customWidth="1"/>
    <col min="7173" max="7173" width="25.7109375" style="53" customWidth="1"/>
    <col min="7174" max="7175" width="17.140625" style="53" customWidth="1"/>
    <col min="7176" max="7176" width="15" style="53" customWidth="1"/>
    <col min="7177" max="7177" width="8.85546875" style="53"/>
    <col min="7178" max="7178" width="8.85546875" style="53" customWidth="1"/>
    <col min="7179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31.28515625" style="53" customWidth="1"/>
    <col min="7429" max="7429" width="25.7109375" style="53" customWidth="1"/>
    <col min="7430" max="7431" width="17.140625" style="53" customWidth="1"/>
    <col min="7432" max="7432" width="15" style="53" customWidth="1"/>
    <col min="7433" max="7433" width="8.85546875" style="53"/>
    <col min="7434" max="7434" width="8.85546875" style="53" customWidth="1"/>
    <col min="7435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31.28515625" style="53" customWidth="1"/>
    <col min="7685" max="7685" width="25.7109375" style="53" customWidth="1"/>
    <col min="7686" max="7687" width="17.140625" style="53" customWidth="1"/>
    <col min="7688" max="7688" width="15" style="53" customWidth="1"/>
    <col min="7689" max="7689" width="8.85546875" style="53"/>
    <col min="7690" max="7690" width="8.85546875" style="53" customWidth="1"/>
    <col min="7691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31.28515625" style="53" customWidth="1"/>
    <col min="7941" max="7941" width="25.7109375" style="53" customWidth="1"/>
    <col min="7942" max="7943" width="17.140625" style="53" customWidth="1"/>
    <col min="7944" max="7944" width="15" style="53" customWidth="1"/>
    <col min="7945" max="7945" width="8.85546875" style="53"/>
    <col min="7946" max="7946" width="8.85546875" style="53" customWidth="1"/>
    <col min="7947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31.28515625" style="53" customWidth="1"/>
    <col min="8197" max="8197" width="25.7109375" style="53" customWidth="1"/>
    <col min="8198" max="8199" width="17.140625" style="53" customWidth="1"/>
    <col min="8200" max="8200" width="15" style="53" customWidth="1"/>
    <col min="8201" max="8201" width="8.85546875" style="53"/>
    <col min="8202" max="8202" width="8.85546875" style="53" customWidth="1"/>
    <col min="8203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31.28515625" style="53" customWidth="1"/>
    <col min="8453" max="8453" width="25.7109375" style="53" customWidth="1"/>
    <col min="8454" max="8455" width="17.140625" style="53" customWidth="1"/>
    <col min="8456" max="8456" width="15" style="53" customWidth="1"/>
    <col min="8457" max="8457" width="8.85546875" style="53"/>
    <col min="8458" max="8458" width="8.85546875" style="53" customWidth="1"/>
    <col min="8459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31.28515625" style="53" customWidth="1"/>
    <col min="8709" max="8709" width="25.7109375" style="53" customWidth="1"/>
    <col min="8710" max="8711" width="17.140625" style="53" customWidth="1"/>
    <col min="8712" max="8712" width="15" style="53" customWidth="1"/>
    <col min="8713" max="8713" width="8.85546875" style="53"/>
    <col min="8714" max="8714" width="8.85546875" style="53" customWidth="1"/>
    <col min="8715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31.28515625" style="53" customWidth="1"/>
    <col min="8965" max="8965" width="25.7109375" style="53" customWidth="1"/>
    <col min="8966" max="8967" width="17.140625" style="53" customWidth="1"/>
    <col min="8968" max="8968" width="15" style="53" customWidth="1"/>
    <col min="8969" max="8969" width="8.85546875" style="53"/>
    <col min="8970" max="8970" width="8.85546875" style="53" customWidth="1"/>
    <col min="8971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31.28515625" style="53" customWidth="1"/>
    <col min="9221" max="9221" width="25.7109375" style="53" customWidth="1"/>
    <col min="9222" max="9223" width="17.140625" style="53" customWidth="1"/>
    <col min="9224" max="9224" width="15" style="53" customWidth="1"/>
    <col min="9225" max="9225" width="8.85546875" style="53"/>
    <col min="9226" max="9226" width="8.85546875" style="53" customWidth="1"/>
    <col min="9227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31.28515625" style="53" customWidth="1"/>
    <col min="9477" max="9477" width="25.7109375" style="53" customWidth="1"/>
    <col min="9478" max="9479" width="17.140625" style="53" customWidth="1"/>
    <col min="9480" max="9480" width="15" style="53" customWidth="1"/>
    <col min="9481" max="9481" width="8.85546875" style="53"/>
    <col min="9482" max="9482" width="8.85546875" style="53" customWidth="1"/>
    <col min="9483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31.28515625" style="53" customWidth="1"/>
    <col min="9733" max="9733" width="25.7109375" style="53" customWidth="1"/>
    <col min="9734" max="9735" width="17.140625" style="53" customWidth="1"/>
    <col min="9736" max="9736" width="15" style="53" customWidth="1"/>
    <col min="9737" max="9737" width="8.85546875" style="53"/>
    <col min="9738" max="9738" width="8.85546875" style="53" customWidth="1"/>
    <col min="9739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31.28515625" style="53" customWidth="1"/>
    <col min="9989" max="9989" width="25.7109375" style="53" customWidth="1"/>
    <col min="9990" max="9991" width="17.140625" style="53" customWidth="1"/>
    <col min="9992" max="9992" width="15" style="53" customWidth="1"/>
    <col min="9993" max="9993" width="8.85546875" style="53"/>
    <col min="9994" max="9994" width="8.85546875" style="53" customWidth="1"/>
    <col min="9995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31.28515625" style="53" customWidth="1"/>
    <col min="10245" max="10245" width="25.7109375" style="53" customWidth="1"/>
    <col min="10246" max="10247" width="17.140625" style="53" customWidth="1"/>
    <col min="10248" max="10248" width="15" style="53" customWidth="1"/>
    <col min="10249" max="10249" width="8.85546875" style="53"/>
    <col min="10250" max="10250" width="8.85546875" style="53" customWidth="1"/>
    <col min="10251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31.28515625" style="53" customWidth="1"/>
    <col min="10501" max="10501" width="25.7109375" style="53" customWidth="1"/>
    <col min="10502" max="10503" width="17.140625" style="53" customWidth="1"/>
    <col min="10504" max="10504" width="15" style="53" customWidth="1"/>
    <col min="10505" max="10505" width="8.85546875" style="53"/>
    <col min="10506" max="10506" width="8.85546875" style="53" customWidth="1"/>
    <col min="10507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31.28515625" style="53" customWidth="1"/>
    <col min="10757" max="10757" width="25.7109375" style="53" customWidth="1"/>
    <col min="10758" max="10759" width="17.140625" style="53" customWidth="1"/>
    <col min="10760" max="10760" width="15" style="53" customWidth="1"/>
    <col min="10761" max="10761" width="8.85546875" style="53"/>
    <col min="10762" max="10762" width="8.85546875" style="53" customWidth="1"/>
    <col min="10763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31.28515625" style="53" customWidth="1"/>
    <col min="11013" max="11013" width="25.7109375" style="53" customWidth="1"/>
    <col min="11014" max="11015" width="17.140625" style="53" customWidth="1"/>
    <col min="11016" max="11016" width="15" style="53" customWidth="1"/>
    <col min="11017" max="11017" width="8.85546875" style="53"/>
    <col min="11018" max="11018" width="8.85546875" style="53" customWidth="1"/>
    <col min="11019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31.28515625" style="53" customWidth="1"/>
    <col min="11269" max="11269" width="25.7109375" style="53" customWidth="1"/>
    <col min="11270" max="11271" width="17.140625" style="53" customWidth="1"/>
    <col min="11272" max="11272" width="15" style="53" customWidth="1"/>
    <col min="11273" max="11273" width="8.85546875" style="53"/>
    <col min="11274" max="11274" width="8.85546875" style="53" customWidth="1"/>
    <col min="11275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31.28515625" style="53" customWidth="1"/>
    <col min="11525" max="11525" width="25.7109375" style="53" customWidth="1"/>
    <col min="11526" max="11527" width="17.140625" style="53" customWidth="1"/>
    <col min="11528" max="11528" width="15" style="53" customWidth="1"/>
    <col min="11529" max="11529" width="8.85546875" style="53"/>
    <col min="11530" max="11530" width="8.85546875" style="53" customWidth="1"/>
    <col min="11531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31.28515625" style="53" customWidth="1"/>
    <col min="11781" max="11781" width="25.7109375" style="53" customWidth="1"/>
    <col min="11782" max="11783" width="17.140625" style="53" customWidth="1"/>
    <col min="11784" max="11784" width="15" style="53" customWidth="1"/>
    <col min="11785" max="11785" width="8.85546875" style="53"/>
    <col min="11786" max="11786" width="8.85546875" style="53" customWidth="1"/>
    <col min="11787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31.28515625" style="53" customWidth="1"/>
    <col min="12037" max="12037" width="25.7109375" style="53" customWidth="1"/>
    <col min="12038" max="12039" width="17.140625" style="53" customWidth="1"/>
    <col min="12040" max="12040" width="15" style="53" customWidth="1"/>
    <col min="12041" max="12041" width="8.85546875" style="53"/>
    <col min="12042" max="12042" width="8.85546875" style="53" customWidth="1"/>
    <col min="12043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31.28515625" style="53" customWidth="1"/>
    <col min="12293" max="12293" width="25.7109375" style="53" customWidth="1"/>
    <col min="12294" max="12295" width="17.140625" style="53" customWidth="1"/>
    <col min="12296" max="12296" width="15" style="53" customWidth="1"/>
    <col min="12297" max="12297" width="8.85546875" style="53"/>
    <col min="12298" max="12298" width="8.85546875" style="53" customWidth="1"/>
    <col min="12299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31.28515625" style="53" customWidth="1"/>
    <col min="12549" max="12549" width="25.7109375" style="53" customWidth="1"/>
    <col min="12550" max="12551" width="17.140625" style="53" customWidth="1"/>
    <col min="12552" max="12552" width="15" style="53" customWidth="1"/>
    <col min="12553" max="12553" width="8.85546875" style="53"/>
    <col min="12554" max="12554" width="8.85546875" style="53" customWidth="1"/>
    <col min="12555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31.28515625" style="53" customWidth="1"/>
    <col min="12805" max="12805" width="25.7109375" style="53" customWidth="1"/>
    <col min="12806" max="12807" width="17.140625" style="53" customWidth="1"/>
    <col min="12808" max="12808" width="15" style="53" customWidth="1"/>
    <col min="12809" max="12809" width="8.85546875" style="53"/>
    <col min="12810" max="12810" width="8.85546875" style="53" customWidth="1"/>
    <col min="12811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31.28515625" style="53" customWidth="1"/>
    <col min="13061" max="13061" width="25.7109375" style="53" customWidth="1"/>
    <col min="13062" max="13063" width="17.140625" style="53" customWidth="1"/>
    <col min="13064" max="13064" width="15" style="53" customWidth="1"/>
    <col min="13065" max="13065" width="8.85546875" style="53"/>
    <col min="13066" max="13066" width="8.85546875" style="53" customWidth="1"/>
    <col min="13067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31.28515625" style="53" customWidth="1"/>
    <col min="13317" max="13317" width="25.7109375" style="53" customWidth="1"/>
    <col min="13318" max="13319" width="17.140625" style="53" customWidth="1"/>
    <col min="13320" max="13320" width="15" style="53" customWidth="1"/>
    <col min="13321" max="13321" width="8.85546875" style="53"/>
    <col min="13322" max="13322" width="8.85546875" style="53" customWidth="1"/>
    <col min="13323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31.28515625" style="53" customWidth="1"/>
    <col min="13573" max="13573" width="25.7109375" style="53" customWidth="1"/>
    <col min="13574" max="13575" width="17.140625" style="53" customWidth="1"/>
    <col min="13576" max="13576" width="15" style="53" customWidth="1"/>
    <col min="13577" max="13577" width="8.85546875" style="53"/>
    <col min="13578" max="13578" width="8.85546875" style="53" customWidth="1"/>
    <col min="13579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31.28515625" style="53" customWidth="1"/>
    <col min="13829" max="13829" width="25.7109375" style="53" customWidth="1"/>
    <col min="13830" max="13831" width="17.140625" style="53" customWidth="1"/>
    <col min="13832" max="13832" width="15" style="53" customWidth="1"/>
    <col min="13833" max="13833" width="8.85546875" style="53"/>
    <col min="13834" max="13834" width="8.85546875" style="53" customWidth="1"/>
    <col min="13835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31.28515625" style="53" customWidth="1"/>
    <col min="14085" max="14085" width="25.7109375" style="53" customWidth="1"/>
    <col min="14086" max="14087" width="17.140625" style="53" customWidth="1"/>
    <col min="14088" max="14088" width="15" style="53" customWidth="1"/>
    <col min="14089" max="14089" width="8.85546875" style="53"/>
    <col min="14090" max="14090" width="8.85546875" style="53" customWidth="1"/>
    <col min="14091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31.28515625" style="53" customWidth="1"/>
    <col min="14341" max="14341" width="25.7109375" style="53" customWidth="1"/>
    <col min="14342" max="14343" width="17.140625" style="53" customWidth="1"/>
    <col min="14344" max="14344" width="15" style="53" customWidth="1"/>
    <col min="14345" max="14345" width="8.85546875" style="53"/>
    <col min="14346" max="14346" width="8.85546875" style="53" customWidth="1"/>
    <col min="14347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31.28515625" style="53" customWidth="1"/>
    <col min="14597" max="14597" width="25.7109375" style="53" customWidth="1"/>
    <col min="14598" max="14599" width="17.140625" style="53" customWidth="1"/>
    <col min="14600" max="14600" width="15" style="53" customWidth="1"/>
    <col min="14601" max="14601" width="8.85546875" style="53"/>
    <col min="14602" max="14602" width="8.85546875" style="53" customWidth="1"/>
    <col min="14603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31.28515625" style="53" customWidth="1"/>
    <col min="14853" max="14853" width="25.7109375" style="53" customWidth="1"/>
    <col min="14854" max="14855" width="17.140625" style="53" customWidth="1"/>
    <col min="14856" max="14856" width="15" style="53" customWidth="1"/>
    <col min="14857" max="14857" width="8.85546875" style="53"/>
    <col min="14858" max="14858" width="8.85546875" style="53" customWidth="1"/>
    <col min="14859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31.28515625" style="53" customWidth="1"/>
    <col min="15109" max="15109" width="25.7109375" style="53" customWidth="1"/>
    <col min="15110" max="15111" width="17.140625" style="53" customWidth="1"/>
    <col min="15112" max="15112" width="15" style="53" customWidth="1"/>
    <col min="15113" max="15113" width="8.85546875" style="53"/>
    <col min="15114" max="15114" width="8.85546875" style="53" customWidth="1"/>
    <col min="15115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31.28515625" style="53" customWidth="1"/>
    <col min="15365" max="15365" width="25.7109375" style="53" customWidth="1"/>
    <col min="15366" max="15367" width="17.140625" style="53" customWidth="1"/>
    <col min="15368" max="15368" width="15" style="53" customWidth="1"/>
    <col min="15369" max="15369" width="8.85546875" style="53"/>
    <col min="15370" max="15370" width="8.85546875" style="53" customWidth="1"/>
    <col min="15371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31.28515625" style="53" customWidth="1"/>
    <col min="15621" max="15621" width="25.7109375" style="53" customWidth="1"/>
    <col min="15622" max="15623" width="17.140625" style="53" customWidth="1"/>
    <col min="15624" max="15624" width="15" style="53" customWidth="1"/>
    <col min="15625" max="15625" width="8.85546875" style="53"/>
    <col min="15626" max="15626" width="8.85546875" style="53" customWidth="1"/>
    <col min="15627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31.28515625" style="53" customWidth="1"/>
    <col min="15877" max="15877" width="25.7109375" style="53" customWidth="1"/>
    <col min="15878" max="15879" width="17.140625" style="53" customWidth="1"/>
    <col min="15880" max="15880" width="15" style="53" customWidth="1"/>
    <col min="15881" max="15881" width="8.85546875" style="53"/>
    <col min="15882" max="15882" width="8.85546875" style="53" customWidth="1"/>
    <col min="15883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31.28515625" style="53" customWidth="1"/>
    <col min="16133" max="16133" width="25.7109375" style="53" customWidth="1"/>
    <col min="16134" max="16135" width="17.140625" style="53" customWidth="1"/>
    <col min="16136" max="16136" width="15" style="53" customWidth="1"/>
    <col min="16137" max="16137" width="8.85546875" style="53"/>
    <col min="16138" max="16138" width="8.85546875" style="53" customWidth="1"/>
    <col min="16139" max="16384" width="8.85546875" style="53"/>
  </cols>
  <sheetData>
    <row r="1" spans="1:11" x14ac:dyDescent="0.3">
      <c r="D1" s="54"/>
      <c r="E1" s="232" t="s">
        <v>429</v>
      </c>
    </row>
    <row r="2" spans="1:11" x14ac:dyDescent="0.3">
      <c r="D2" s="57"/>
    </row>
    <row r="3" spans="1:11" ht="55.9" customHeight="1" x14ac:dyDescent="0.3">
      <c r="A3" s="1255" t="s">
        <v>458</v>
      </c>
      <c r="B3" s="1255"/>
      <c r="C3" s="1255"/>
      <c r="D3" s="1255"/>
      <c r="E3" s="1255"/>
      <c r="F3" s="291"/>
      <c r="G3" s="291"/>
      <c r="H3" s="292"/>
      <c r="I3" s="104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11" s="51" customFormat="1" ht="24.75" customHeight="1" x14ac:dyDescent="0.3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3" t="s">
        <v>302</v>
      </c>
      <c r="G10" s="63" t="s">
        <v>303</v>
      </c>
      <c r="H10" s="64"/>
    </row>
    <row r="11" spans="1:11" x14ac:dyDescent="0.3">
      <c r="A11" s="65">
        <v>1</v>
      </c>
      <c r="B11" s="66"/>
      <c r="C11" s="293"/>
      <c r="D11" s="293"/>
      <c r="E11" s="294">
        <f>C11*D11*12</f>
        <v>0</v>
      </c>
      <c r="F11" s="142"/>
      <c r="G11" s="295">
        <f>E11-F11</f>
        <v>0</v>
      </c>
    </row>
    <row r="12" spans="1:11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  <c r="F12" s="295">
        <f>SUM(F11:F11)</f>
        <v>0</v>
      </c>
      <c r="G12" s="295">
        <f>SUM(G11:G11)</f>
        <v>0</v>
      </c>
    </row>
    <row r="14" spans="1:11" s="267" customFormat="1" ht="23.25" customHeight="1" x14ac:dyDescent="0.25">
      <c r="A14" s="696" t="s">
        <v>762</v>
      </c>
      <c r="C14" s="242"/>
      <c r="E14" s="864" t="s">
        <v>1101</v>
      </c>
      <c r="F14" s="240"/>
      <c r="I14" s="296"/>
    </row>
    <row r="15" spans="1:11" s="297" customFormat="1" ht="12.75" x14ac:dyDescent="0.25">
      <c r="C15" s="298" t="s">
        <v>131</v>
      </c>
      <c r="E15" s="298" t="s">
        <v>132</v>
      </c>
      <c r="F15" s="299"/>
      <c r="I15" s="299"/>
    </row>
    <row r="16" spans="1:11" s="41" customFormat="1" ht="15.75" x14ac:dyDescent="0.25">
      <c r="F16" s="300"/>
      <c r="I16" s="300"/>
    </row>
    <row r="17" spans="1:9" s="267" customFormat="1" ht="23.25" customHeight="1" x14ac:dyDescent="0.25">
      <c r="A17" s="239" t="s">
        <v>133</v>
      </c>
      <c r="C17" s="242"/>
      <c r="E17" s="869" t="s">
        <v>1104</v>
      </c>
      <c r="F17" s="240"/>
      <c r="I17" s="296"/>
    </row>
    <row r="18" spans="1:9" s="297" customFormat="1" ht="12.75" x14ac:dyDescent="0.25">
      <c r="C18" s="298" t="s">
        <v>131</v>
      </c>
      <c r="E18" s="298" t="s">
        <v>132</v>
      </c>
      <c r="F18" s="299"/>
      <c r="I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32" t="s">
        <v>429</v>
      </c>
    </row>
    <row r="2" spans="1:9" x14ac:dyDescent="0.3">
      <c r="D2" s="57"/>
    </row>
    <row r="3" spans="1:9" ht="55.9" customHeight="1" x14ac:dyDescent="0.3">
      <c r="A3" s="1255" t="s">
        <v>459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</row>
    <row r="5" spans="1:9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2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4"/>
    </row>
    <row r="11" spans="1:9" x14ac:dyDescent="0.3">
      <c r="A11" s="65">
        <v>1</v>
      </c>
      <c r="B11" s="66"/>
      <c r="C11" s="293"/>
      <c r="D11" s="293"/>
      <c r="E11" s="294">
        <f>C11*D11*12</f>
        <v>0</v>
      </c>
    </row>
    <row r="12" spans="1:9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</row>
    <row r="14" spans="1:9" s="267" customFormat="1" ht="23.25" customHeight="1" x14ac:dyDescent="0.25">
      <c r="A14" s="696" t="s">
        <v>762</v>
      </c>
      <c r="C14" s="242"/>
      <c r="E14" s="864" t="s">
        <v>1101</v>
      </c>
      <c r="G14" s="296"/>
    </row>
    <row r="15" spans="1:9" s="297" customFormat="1" ht="12.75" x14ac:dyDescent="0.25">
      <c r="C15" s="298" t="s">
        <v>131</v>
      </c>
      <c r="E15" s="298" t="s">
        <v>132</v>
      </c>
      <c r="G15" s="299"/>
    </row>
    <row r="16" spans="1:9" s="41" customFormat="1" ht="15.75" x14ac:dyDescent="0.25">
      <c r="G16" s="300"/>
    </row>
    <row r="17" spans="1:7" s="267" customFormat="1" ht="23.25" customHeight="1" x14ac:dyDescent="0.25">
      <c r="A17" s="239" t="s">
        <v>133</v>
      </c>
      <c r="C17" s="242"/>
      <c r="E17" s="869" t="s">
        <v>1104</v>
      </c>
      <c r="G17" s="296"/>
    </row>
    <row r="18" spans="1:7" s="297" customFormat="1" ht="12.75" x14ac:dyDescent="0.25">
      <c r="C18" s="298" t="s">
        <v>131</v>
      </c>
      <c r="E18" s="298" t="s">
        <v>132</v>
      </c>
      <c r="G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3" width="30.140625" style="53" customWidth="1"/>
    <col min="4" max="4" width="31.28515625" style="53" customWidth="1"/>
    <col min="5" max="5" width="25.7109375" style="53" customWidth="1"/>
    <col min="6" max="6" width="15" style="56" customWidth="1"/>
    <col min="7" max="7" width="8.85546875" style="53"/>
    <col min="8" max="8" width="8.85546875" style="53" customWidth="1"/>
    <col min="9" max="254" width="8.85546875" style="53"/>
    <col min="255" max="255" width="5.7109375" style="53" customWidth="1"/>
    <col min="256" max="256" width="46.42578125" style="53" customWidth="1"/>
    <col min="257" max="257" width="30.140625" style="53" customWidth="1"/>
    <col min="258" max="258" width="31.28515625" style="53" customWidth="1"/>
    <col min="259" max="259" width="25.7109375" style="53" customWidth="1"/>
    <col min="260" max="261" width="17.140625" style="53" customWidth="1"/>
    <col min="262" max="262" width="15" style="53" customWidth="1"/>
    <col min="263" max="263" width="8.85546875" style="53"/>
    <col min="264" max="264" width="8.85546875" style="53" customWidth="1"/>
    <col min="265" max="510" width="8.85546875" style="53"/>
    <col min="511" max="511" width="5.7109375" style="53" customWidth="1"/>
    <col min="512" max="512" width="46.42578125" style="53" customWidth="1"/>
    <col min="513" max="513" width="30.140625" style="53" customWidth="1"/>
    <col min="514" max="514" width="31.28515625" style="53" customWidth="1"/>
    <col min="515" max="515" width="25.7109375" style="53" customWidth="1"/>
    <col min="516" max="517" width="17.140625" style="53" customWidth="1"/>
    <col min="518" max="518" width="15" style="53" customWidth="1"/>
    <col min="519" max="519" width="8.85546875" style="53"/>
    <col min="520" max="520" width="8.85546875" style="53" customWidth="1"/>
    <col min="521" max="766" width="8.85546875" style="53"/>
    <col min="767" max="767" width="5.7109375" style="53" customWidth="1"/>
    <col min="768" max="768" width="46.42578125" style="53" customWidth="1"/>
    <col min="769" max="769" width="30.140625" style="53" customWidth="1"/>
    <col min="770" max="770" width="31.28515625" style="53" customWidth="1"/>
    <col min="771" max="771" width="25.7109375" style="53" customWidth="1"/>
    <col min="772" max="773" width="17.140625" style="53" customWidth="1"/>
    <col min="774" max="774" width="15" style="53" customWidth="1"/>
    <col min="775" max="775" width="8.85546875" style="53"/>
    <col min="776" max="776" width="8.85546875" style="53" customWidth="1"/>
    <col min="777" max="1022" width="8.85546875" style="53"/>
    <col min="1023" max="1023" width="5.7109375" style="53" customWidth="1"/>
    <col min="1024" max="1024" width="46.42578125" style="53" customWidth="1"/>
    <col min="1025" max="1025" width="30.140625" style="53" customWidth="1"/>
    <col min="1026" max="1026" width="31.28515625" style="53" customWidth="1"/>
    <col min="1027" max="1027" width="25.7109375" style="53" customWidth="1"/>
    <col min="1028" max="1029" width="17.140625" style="53" customWidth="1"/>
    <col min="1030" max="1030" width="15" style="53" customWidth="1"/>
    <col min="1031" max="1031" width="8.85546875" style="53"/>
    <col min="1032" max="1032" width="8.85546875" style="53" customWidth="1"/>
    <col min="1033" max="1278" width="8.85546875" style="53"/>
    <col min="1279" max="1279" width="5.7109375" style="53" customWidth="1"/>
    <col min="1280" max="1280" width="46.42578125" style="53" customWidth="1"/>
    <col min="1281" max="1281" width="30.140625" style="53" customWidth="1"/>
    <col min="1282" max="1282" width="31.28515625" style="53" customWidth="1"/>
    <col min="1283" max="1283" width="25.7109375" style="53" customWidth="1"/>
    <col min="1284" max="1285" width="17.140625" style="53" customWidth="1"/>
    <col min="1286" max="1286" width="15" style="53" customWidth="1"/>
    <col min="1287" max="1287" width="8.85546875" style="53"/>
    <col min="1288" max="1288" width="8.85546875" style="53" customWidth="1"/>
    <col min="1289" max="1534" width="8.85546875" style="53"/>
    <col min="1535" max="1535" width="5.7109375" style="53" customWidth="1"/>
    <col min="1536" max="1536" width="46.42578125" style="53" customWidth="1"/>
    <col min="1537" max="1537" width="30.140625" style="53" customWidth="1"/>
    <col min="1538" max="1538" width="31.28515625" style="53" customWidth="1"/>
    <col min="1539" max="1539" width="25.7109375" style="53" customWidth="1"/>
    <col min="1540" max="1541" width="17.140625" style="53" customWidth="1"/>
    <col min="1542" max="1542" width="15" style="53" customWidth="1"/>
    <col min="1543" max="1543" width="8.85546875" style="53"/>
    <col min="1544" max="1544" width="8.85546875" style="53" customWidth="1"/>
    <col min="1545" max="1790" width="8.85546875" style="53"/>
    <col min="1791" max="1791" width="5.7109375" style="53" customWidth="1"/>
    <col min="1792" max="1792" width="46.42578125" style="53" customWidth="1"/>
    <col min="1793" max="1793" width="30.140625" style="53" customWidth="1"/>
    <col min="1794" max="1794" width="31.28515625" style="53" customWidth="1"/>
    <col min="1795" max="1795" width="25.7109375" style="53" customWidth="1"/>
    <col min="1796" max="1797" width="17.140625" style="53" customWidth="1"/>
    <col min="1798" max="1798" width="15" style="53" customWidth="1"/>
    <col min="1799" max="1799" width="8.85546875" style="53"/>
    <col min="1800" max="1800" width="8.85546875" style="53" customWidth="1"/>
    <col min="1801" max="2046" width="8.85546875" style="53"/>
    <col min="2047" max="2047" width="5.7109375" style="53" customWidth="1"/>
    <col min="2048" max="2048" width="46.42578125" style="53" customWidth="1"/>
    <col min="2049" max="2049" width="30.140625" style="53" customWidth="1"/>
    <col min="2050" max="2050" width="31.28515625" style="53" customWidth="1"/>
    <col min="2051" max="2051" width="25.7109375" style="53" customWidth="1"/>
    <col min="2052" max="2053" width="17.140625" style="53" customWidth="1"/>
    <col min="2054" max="2054" width="15" style="53" customWidth="1"/>
    <col min="2055" max="2055" width="8.85546875" style="53"/>
    <col min="2056" max="2056" width="8.85546875" style="53" customWidth="1"/>
    <col min="2057" max="2302" width="8.85546875" style="53"/>
    <col min="2303" max="2303" width="5.7109375" style="53" customWidth="1"/>
    <col min="2304" max="2304" width="46.42578125" style="53" customWidth="1"/>
    <col min="2305" max="2305" width="30.140625" style="53" customWidth="1"/>
    <col min="2306" max="2306" width="31.28515625" style="53" customWidth="1"/>
    <col min="2307" max="2307" width="25.7109375" style="53" customWidth="1"/>
    <col min="2308" max="2309" width="17.140625" style="53" customWidth="1"/>
    <col min="2310" max="2310" width="15" style="53" customWidth="1"/>
    <col min="2311" max="2311" width="8.85546875" style="53"/>
    <col min="2312" max="2312" width="8.85546875" style="53" customWidth="1"/>
    <col min="2313" max="2558" width="8.85546875" style="53"/>
    <col min="2559" max="2559" width="5.7109375" style="53" customWidth="1"/>
    <col min="2560" max="2560" width="46.42578125" style="53" customWidth="1"/>
    <col min="2561" max="2561" width="30.140625" style="53" customWidth="1"/>
    <col min="2562" max="2562" width="31.28515625" style="53" customWidth="1"/>
    <col min="2563" max="2563" width="25.7109375" style="53" customWidth="1"/>
    <col min="2564" max="2565" width="17.140625" style="53" customWidth="1"/>
    <col min="2566" max="2566" width="15" style="53" customWidth="1"/>
    <col min="2567" max="2567" width="8.85546875" style="53"/>
    <col min="2568" max="2568" width="8.85546875" style="53" customWidth="1"/>
    <col min="2569" max="2814" width="8.85546875" style="53"/>
    <col min="2815" max="2815" width="5.7109375" style="53" customWidth="1"/>
    <col min="2816" max="2816" width="46.42578125" style="53" customWidth="1"/>
    <col min="2817" max="2817" width="30.140625" style="53" customWidth="1"/>
    <col min="2818" max="2818" width="31.28515625" style="53" customWidth="1"/>
    <col min="2819" max="2819" width="25.7109375" style="53" customWidth="1"/>
    <col min="2820" max="2821" width="17.140625" style="53" customWidth="1"/>
    <col min="2822" max="2822" width="15" style="53" customWidth="1"/>
    <col min="2823" max="2823" width="8.85546875" style="53"/>
    <col min="2824" max="2824" width="8.85546875" style="53" customWidth="1"/>
    <col min="2825" max="3070" width="8.85546875" style="53"/>
    <col min="3071" max="3071" width="5.7109375" style="53" customWidth="1"/>
    <col min="3072" max="3072" width="46.42578125" style="53" customWidth="1"/>
    <col min="3073" max="3073" width="30.140625" style="53" customWidth="1"/>
    <col min="3074" max="3074" width="31.28515625" style="53" customWidth="1"/>
    <col min="3075" max="3075" width="25.7109375" style="53" customWidth="1"/>
    <col min="3076" max="3077" width="17.140625" style="53" customWidth="1"/>
    <col min="3078" max="3078" width="15" style="53" customWidth="1"/>
    <col min="3079" max="3079" width="8.85546875" style="53"/>
    <col min="3080" max="3080" width="8.85546875" style="53" customWidth="1"/>
    <col min="3081" max="3326" width="8.85546875" style="53"/>
    <col min="3327" max="3327" width="5.7109375" style="53" customWidth="1"/>
    <col min="3328" max="3328" width="46.42578125" style="53" customWidth="1"/>
    <col min="3329" max="3329" width="30.140625" style="53" customWidth="1"/>
    <col min="3330" max="3330" width="31.28515625" style="53" customWidth="1"/>
    <col min="3331" max="3331" width="25.7109375" style="53" customWidth="1"/>
    <col min="3332" max="3333" width="17.140625" style="53" customWidth="1"/>
    <col min="3334" max="3334" width="15" style="53" customWidth="1"/>
    <col min="3335" max="3335" width="8.85546875" style="53"/>
    <col min="3336" max="3336" width="8.85546875" style="53" customWidth="1"/>
    <col min="3337" max="3582" width="8.85546875" style="53"/>
    <col min="3583" max="3583" width="5.7109375" style="53" customWidth="1"/>
    <col min="3584" max="3584" width="46.42578125" style="53" customWidth="1"/>
    <col min="3585" max="3585" width="30.140625" style="53" customWidth="1"/>
    <col min="3586" max="3586" width="31.28515625" style="53" customWidth="1"/>
    <col min="3587" max="3587" width="25.7109375" style="53" customWidth="1"/>
    <col min="3588" max="3589" width="17.140625" style="53" customWidth="1"/>
    <col min="3590" max="3590" width="15" style="53" customWidth="1"/>
    <col min="3591" max="3591" width="8.85546875" style="53"/>
    <col min="3592" max="3592" width="8.85546875" style="53" customWidth="1"/>
    <col min="3593" max="3838" width="8.85546875" style="53"/>
    <col min="3839" max="3839" width="5.7109375" style="53" customWidth="1"/>
    <col min="3840" max="3840" width="46.42578125" style="53" customWidth="1"/>
    <col min="3841" max="3841" width="30.140625" style="53" customWidth="1"/>
    <col min="3842" max="3842" width="31.28515625" style="53" customWidth="1"/>
    <col min="3843" max="3843" width="25.7109375" style="53" customWidth="1"/>
    <col min="3844" max="3845" width="17.140625" style="53" customWidth="1"/>
    <col min="3846" max="3846" width="15" style="53" customWidth="1"/>
    <col min="3847" max="3847" width="8.85546875" style="53"/>
    <col min="3848" max="3848" width="8.85546875" style="53" customWidth="1"/>
    <col min="3849" max="4094" width="8.85546875" style="53"/>
    <col min="4095" max="4095" width="5.7109375" style="53" customWidth="1"/>
    <col min="4096" max="4096" width="46.42578125" style="53" customWidth="1"/>
    <col min="4097" max="4097" width="30.140625" style="53" customWidth="1"/>
    <col min="4098" max="4098" width="31.28515625" style="53" customWidth="1"/>
    <col min="4099" max="4099" width="25.7109375" style="53" customWidth="1"/>
    <col min="4100" max="4101" width="17.140625" style="53" customWidth="1"/>
    <col min="4102" max="4102" width="15" style="53" customWidth="1"/>
    <col min="4103" max="4103" width="8.85546875" style="53"/>
    <col min="4104" max="4104" width="8.85546875" style="53" customWidth="1"/>
    <col min="4105" max="4350" width="8.85546875" style="53"/>
    <col min="4351" max="4351" width="5.7109375" style="53" customWidth="1"/>
    <col min="4352" max="4352" width="46.42578125" style="53" customWidth="1"/>
    <col min="4353" max="4353" width="30.140625" style="53" customWidth="1"/>
    <col min="4354" max="4354" width="31.28515625" style="53" customWidth="1"/>
    <col min="4355" max="4355" width="25.7109375" style="53" customWidth="1"/>
    <col min="4356" max="4357" width="17.140625" style="53" customWidth="1"/>
    <col min="4358" max="4358" width="15" style="53" customWidth="1"/>
    <col min="4359" max="4359" width="8.85546875" style="53"/>
    <col min="4360" max="4360" width="8.85546875" style="53" customWidth="1"/>
    <col min="4361" max="4606" width="8.85546875" style="53"/>
    <col min="4607" max="4607" width="5.7109375" style="53" customWidth="1"/>
    <col min="4608" max="4608" width="46.42578125" style="53" customWidth="1"/>
    <col min="4609" max="4609" width="30.140625" style="53" customWidth="1"/>
    <col min="4610" max="4610" width="31.28515625" style="53" customWidth="1"/>
    <col min="4611" max="4611" width="25.7109375" style="53" customWidth="1"/>
    <col min="4612" max="4613" width="17.140625" style="53" customWidth="1"/>
    <col min="4614" max="4614" width="15" style="53" customWidth="1"/>
    <col min="4615" max="4615" width="8.85546875" style="53"/>
    <col min="4616" max="4616" width="8.85546875" style="53" customWidth="1"/>
    <col min="4617" max="4862" width="8.85546875" style="53"/>
    <col min="4863" max="4863" width="5.7109375" style="53" customWidth="1"/>
    <col min="4864" max="4864" width="46.42578125" style="53" customWidth="1"/>
    <col min="4865" max="4865" width="30.140625" style="53" customWidth="1"/>
    <col min="4866" max="4866" width="31.28515625" style="53" customWidth="1"/>
    <col min="4867" max="4867" width="25.7109375" style="53" customWidth="1"/>
    <col min="4868" max="4869" width="17.140625" style="53" customWidth="1"/>
    <col min="4870" max="4870" width="15" style="53" customWidth="1"/>
    <col min="4871" max="4871" width="8.85546875" style="53"/>
    <col min="4872" max="4872" width="8.85546875" style="53" customWidth="1"/>
    <col min="4873" max="5118" width="8.85546875" style="53"/>
    <col min="5119" max="5119" width="5.7109375" style="53" customWidth="1"/>
    <col min="5120" max="5120" width="46.42578125" style="53" customWidth="1"/>
    <col min="5121" max="5121" width="30.140625" style="53" customWidth="1"/>
    <col min="5122" max="5122" width="31.28515625" style="53" customWidth="1"/>
    <col min="5123" max="5123" width="25.7109375" style="53" customWidth="1"/>
    <col min="5124" max="5125" width="17.140625" style="53" customWidth="1"/>
    <col min="5126" max="5126" width="15" style="53" customWidth="1"/>
    <col min="5127" max="5127" width="8.85546875" style="53"/>
    <col min="5128" max="5128" width="8.85546875" style="53" customWidth="1"/>
    <col min="5129" max="5374" width="8.85546875" style="53"/>
    <col min="5375" max="5375" width="5.7109375" style="53" customWidth="1"/>
    <col min="5376" max="5376" width="46.42578125" style="53" customWidth="1"/>
    <col min="5377" max="5377" width="30.140625" style="53" customWidth="1"/>
    <col min="5378" max="5378" width="31.28515625" style="53" customWidth="1"/>
    <col min="5379" max="5379" width="25.7109375" style="53" customWidth="1"/>
    <col min="5380" max="5381" width="17.140625" style="53" customWidth="1"/>
    <col min="5382" max="5382" width="15" style="53" customWidth="1"/>
    <col min="5383" max="5383" width="8.85546875" style="53"/>
    <col min="5384" max="5384" width="8.85546875" style="53" customWidth="1"/>
    <col min="5385" max="5630" width="8.85546875" style="53"/>
    <col min="5631" max="5631" width="5.7109375" style="53" customWidth="1"/>
    <col min="5632" max="5632" width="46.42578125" style="53" customWidth="1"/>
    <col min="5633" max="5633" width="30.140625" style="53" customWidth="1"/>
    <col min="5634" max="5634" width="31.28515625" style="53" customWidth="1"/>
    <col min="5635" max="5635" width="25.7109375" style="53" customWidth="1"/>
    <col min="5636" max="5637" width="17.140625" style="53" customWidth="1"/>
    <col min="5638" max="5638" width="15" style="53" customWidth="1"/>
    <col min="5639" max="5639" width="8.85546875" style="53"/>
    <col min="5640" max="5640" width="8.85546875" style="53" customWidth="1"/>
    <col min="5641" max="5886" width="8.85546875" style="53"/>
    <col min="5887" max="5887" width="5.7109375" style="53" customWidth="1"/>
    <col min="5888" max="5888" width="46.42578125" style="53" customWidth="1"/>
    <col min="5889" max="5889" width="30.140625" style="53" customWidth="1"/>
    <col min="5890" max="5890" width="31.28515625" style="53" customWidth="1"/>
    <col min="5891" max="5891" width="25.7109375" style="53" customWidth="1"/>
    <col min="5892" max="5893" width="17.140625" style="53" customWidth="1"/>
    <col min="5894" max="5894" width="15" style="53" customWidth="1"/>
    <col min="5895" max="5895" width="8.85546875" style="53"/>
    <col min="5896" max="5896" width="8.85546875" style="53" customWidth="1"/>
    <col min="5897" max="6142" width="8.85546875" style="53"/>
    <col min="6143" max="6143" width="5.7109375" style="53" customWidth="1"/>
    <col min="6144" max="6144" width="46.42578125" style="53" customWidth="1"/>
    <col min="6145" max="6145" width="30.140625" style="53" customWidth="1"/>
    <col min="6146" max="6146" width="31.28515625" style="53" customWidth="1"/>
    <col min="6147" max="6147" width="25.7109375" style="53" customWidth="1"/>
    <col min="6148" max="6149" width="17.140625" style="53" customWidth="1"/>
    <col min="6150" max="6150" width="15" style="53" customWidth="1"/>
    <col min="6151" max="6151" width="8.85546875" style="53"/>
    <col min="6152" max="6152" width="8.85546875" style="53" customWidth="1"/>
    <col min="6153" max="6398" width="8.85546875" style="53"/>
    <col min="6399" max="6399" width="5.7109375" style="53" customWidth="1"/>
    <col min="6400" max="6400" width="46.42578125" style="53" customWidth="1"/>
    <col min="6401" max="6401" width="30.140625" style="53" customWidth="1"/>
    <col min="6402" max="6402" width="31.28515625" style="53" customWidth="1"/>
    <col min="6403" max="6403" width="25.7109375" style="53" customWidth="1"/>
    <col min="6404" max="6405" width="17.140625" style="53" customWidth="1"/>
    <col min="6406" max="6406" width="15" style="53" customWidth="1"/>
    <col min="6407" max="6407" width="8.85546875" style="53"/>
    <col min="6408" max="6408" width="8.85546875" style="53" customWidth="1"/>
    <col min="6409" max="6654" width="8.85546875" style="53"/>
    <col min="6655" max="6655" width="5.7109375" style="53" customWidth="1"/>
    <col min="6656" max="6656" width="46.42578125" style="53" customWidth="1"/>
    <col min="6657" max="6657" width="30.140625" style="53" customWidth="1"/>
    <col min="6658" max="6658" width="31.28515625" style="53" customWidth="1"/>
    <col min="6659" max="6659" width="25.7109375" style="53" customWidth="1"/>
    <col min="6660" max="6661" width="17.140625" style="53" customWidth="1"/>
    <col min="6662" max="6662" width="15" style="53" customWidth="1"/>
    <col min="6663" max="6663" width="8.85546875" style="53"/>
    <col min="6664" max="6664" width="8.85546875" style="53" customWidth="1"/>
    <col min="6665" max="6910" width="8.85546875" style="53"/>
    <col min="6911" max="6911" width="5.7109375" style="53" customWidth="1"/>
    <col min="6912" max="6912" width="46.42578125" style="53" customWidth="1"/>
    <col min="6913" max="6913" width="30.140625" style="53" customWidth="1"/>
    <col min="6914" max="6914" width="31.28515625" style="53" customWidth="1"/>
    <col min="6915" max="6915" width="25.7109375" style="53" customWidth="1"/>
    <col min="6916" max="6917" width="17.140625" style="53" customWidth="1"/>
    <col min="6918" max="6918" width="15" style="53" customWidth="1"/>
    <col min="6919" max="6919" width="8.85546875" style="53"/>
    <col min="6920" max="6920" width="8.85546875" style="53" customWidth="1"/>
    <col min="6921" max="7166" width="8.85546875" style="53"/>
    <col min="7167" max="7167" width="5.7109375" style="53" customWidth="1"/>
    <col min="7168" max="7168" width="46.42578125" style="53" customWidth="1"/>
    <col min="7169" max="7169" width="30.140625" style="53" customWidth="1"/>
    <col min="7170" max="7170" width="31.28515625" style="53" customWidth="1"/>
    <col min="7171" max="7171" width="25.7109375" style="53" customWidth="1"/>
    <col min="7172" max="7173" width="17.140625" style="53" customWidth="1"/>
    <col min="7174" max="7174" width="15" style="53" customWidth="1"/>
    <col min="7175" max="7175" width="8.85546875" style="53"/>
    <col min="7176" max="7176" width="8.85546875" style="53" customWidth="1"/>
    <col min="7177" max="7422" width="8.85546875" style="53"/>
    <col min="7423" max="7423" width="5.7109375" style="53" customWidth="1"/>
    <col min="7424" max="7424" width="46.42578125" style="53" customWidth="1"/>
    <col min="7425" max="7425" width="30.140625" style="53" customWidth="1"/>
    <col min="7426" max="7426" width="31.28515625" style="53" customWidth="1"/>
    <col min="7427" max="7427" width="25.7109375" style="53" customWidth="1"/>
    <col min="7428" max="7429" width="17.140625" style="53" customWidth="1"/>
    <col min="7430" max="7430" width="15" style="53" customWidth="1"/>
    <col min="7431" max="7431" width="8.85546875" style="53"/>
    <col min="7432" max="7432" width="8.85546875" style="53" customWidth="1"/>
    <col min="7433" max="7678" width="8.85546875" style="53"/>
    <col min="7679" max="7679" width="5.7109375" style="53" customWidth="1"/>
    <col min="7680" max="7680" width="46.42578125" style="53" customWidth="1"/>
    <col min="7681" max="7681" width="30.140625" style="53" customWidth="1"/>
    <col min="7682" max="7682" width="31.28515625" style="53" customWidth="1"/>
    <col min="7683" max="7683" width="25.7109375" style="53" customWidth="1"/>
    <col min="7684" max="7685" width="17.140625" style="53" customWidth="1"/>
    <col min="7686" max="7686" width="15" style="53" customWidth="1"/>
    <col min="7687" max="7687" width="8.85546875" style="53"/>
    <col min="7688" max="7688" width="8.85546875" style="53" customWidth="1"/>
    <col min="7689" max="7934" width="8.85546875" style="53"/>
    <col min="7935" max="7935" width="5.7109375" style="53" customWidth="1"/>
    <col min="7936" max="7936" width="46.42578125" style="53" customWidth="1"/>
    <col min="7937" max="7937" width="30.140625" style="53" customWidth="1"/>
    <col min="7938" max="7938" width="31.28515625" style="53" customWidth="1"/>
    <col min="7939" max="7939" width="25.7109375" style="53" customWidth="1"/>
    <col min="7940" max="7941" width="17.140625" style="53" customWidth="1"/>
    <col min="7942" max="7942" width="15" style="53" customWidth="1"/>
    <col min="7943" max="7943" width="8.85546875" style="53"/>
    <col min="7944" max="7944" width="8.85546875" style="53" customWidth="1"/>
    <col min="7945" max="8190" width="8.85546875" style="53"/>
    <col min="8191" max="8191" width="5.7109375" style="53" customWidth="1"/>
    <col min="8192" max="8192" width="46.42578125" style="53" customWidth="1"/>
    <col min="8193" max="8193" width="30.140625" style="53" customWidth="1"/>
    <col min="8194" max="8194" width="31.28515625" style="53" customWidth="1"/>
    <col min="8195" max="8195" width="25.7109375" style="53" customWidth="1"/>
    <col min="8196" max="8197" width="17.140625" style="53" customWidth="1"/>
    <col min="8198" max="8198" width="15" style="53" customWidth="1"/>
    <col min="8199" max="8199" width="8.85546875" style="53"/>
    <col min="8200" max="8200" width="8.85546875" style="53" customWidth="1"/>
    <col min="8201" max="8446" width="8.85546875" style="53"/>
    <col min="8447" max="8447" width="5.7109375" style="53" customWidth="1"/>
    <col min="8448" max="8448" width="46.42578125" style="53" customWidth="1"/>
    <col min="8449" max="8449" width="30.140625" style="53" customWidth="1"/>
    <col min="8450" max="8450" width="31.28515625" style="53" customWidth="1"/>
    <col min="8451" max="8451" width="25.7109375" style="53" customWidth="1"/>
    <col min="8452" max="8453" width="17.140625" style="53" customWidth="1"/>
    <col min="8454" max="8454" width="15" style="53" customWidth="1"/>
    <col min="8455" max="8455" width="8.85546875" style="53"/>
    <col min="8456" max="8456" width="8.85546875" style="53" customWidth="1"/>
    <col min="8457" max="8702" width="8.85546875" style="53"/>
    <col min="8703" max="8703" width="5.7109375" style="53" customWidth="1"/>
    <col min="8704" max="8704" width="46.42578125" style="53" customWidth="1"/>
    <col min="8705" max="8705" width="30.140625" style="53" customWidth="1"/>
    <col min="8706" max="8706" width="31.28515625" style="53" customWidth="1"/>
    <col min="8707" max="8707" width="25.7109375" style="53" customWidth="1"/>
    <col min="8708" max="8709" width="17.140625" style="53" customWidth="1"/>
    <col min="8710" max="8710" width="15" style="53" customWidth="1"/>
    <col min="8711" max="8711" width="8.85546875" style="53"/>
    <col min="8712" max="8712" width="8.85546875" style="53" customWidth="1"/>
    <col min="8713" max="8958" width="8.85546875" style="53"/>
    <col min="8959" max="8959" width="5.7109375" style="53" customWidth="1"/>
    <col min="8960" max="8960" width="46.42578125" style="53" customWidth="1"/>
    <col min="8961" max="8961" width="30.140625" style="53" customWidth="1"/>
    <col min="8962" max="8962" width="31.28515625" style="53" customWidth="1"/>
    <col min="8963" max="8963" width="25.7109375" style="53" customWidth="1"/>
    <col min="8964" max="8965" width="17.140625" style="53" customWidth="1"/>
    <col min="8966" max="8966" width="15" style="53" customWidth="1"/>
    <col min="8967" max="8967" width="8.85546875" style="53"/>
    <col min="8968" max="8968" width="8.85546875" style="53" customWidth="1"/>
    <col min="8969" max="9214" width="8.85546875" style="53"/>
    <col min="9215" max="9215" width="5.7109375" style="53" customWidth="1"/>
    <col min="9216" max="9216" width="46.42578125" style="53" customWidth="1"/>
    <col min="9217" max="9217" width="30.140625" style="53" customWidth="1"/>
    <col min="9218" max="9218" width="31.28515625" style="53" customWidth="1"/>
    <col min="9219" max="9219" width="25.7109375" style="53" customWidth="1"/>
    <col min="9220" max="9221" width="17.140625" style="53" customWidth="1"/>
    <col min="9222" max="9222" width="15" style="53" customWidth="1"/>
    <col min="9223" max="9223" width="8.85546875" style="53"/>
    <col min="9224" max="9224" width="8.85546875" style="53" customWidth="1"/>
    <col min="9225" max="9470" width="8.85546875" style="53"/>
    <col min="9471" max="9471" width="5.7109375" style="53" customWidth="1"/>
    <col min="9472" max="9472" width="46.42578125" style="53" customWidth="1"/>
    <col min="9473" max="9473" width="30.140625" style="53" customWidth="1"/>
    <col min="9474" max="9474" width="31.28515625" style="53" customWidth="1"/>
    <col min="9475" max="9475" width="25.7109375" style="53" customWidth="1"/>
    <col min="9476" max="9477" width="17.140625" style="53" customWidth="1"/>
    <col min="9478" max="9478" width="15" style="53" customWidth="1"/>
    <col min="9479" max="9479" width="8.85546875" style="53"/>
    <col min="9480" max="9480" width="8.85546875" style="53" customWidth="1"/>
    <col min="9481" max="9726" width="8.85546875" style="53"/>
    <col min="9727" max="9727" width="5.7109375" style="53" customWidth="1"/>
    <col min="9728" max="9728" width="46.42578125" style="53" customWidth="1"/>
    <col min="9729" max="9729" width="30.140625" style="53" customWidth="1"/>
    <col min="9730" max="9730" width="31.28515625" style="53" customWidth="1"/>
    <col min="9731" max="9731" width="25.7109375" style="53" customWidth="1"/>
    <col min="9732" max="9733" width="17.140625" style="53" customWidth="1"/>
    <col min="9734" max="9734" width="15" style="53" customWidth="1"/>
    <col min="9735" max="9735" width="8.85546875" style="53"/>
    <col min="9736" max="9736" width="8.85546875" style="53" customWidth="1"/>
    <col min="9737" max="9982" width="8.85546875" style="53"/>
    <col min="9983" max="9983" width="5.7109375" style="53" customWidth="1"/>
    <col min="9984" max="9984" width="46.42578125" style="53" customWidth="1"/>
    <col min="9985" max="9985" width="30.140625" style="53" customWidth="1"/>
    <col min="9986" max="9986" width="31.28515625" style="53" customWidth="1"/>
    <col min="9987" max="9987" width="25.7109375" style="53" customWidth="1"/>
    <col min="9988" max="9989" width="17.140625" style="53" customWidth="1"/>
    <col min="9990" max="9990" width="15" style="53" customWidth="1"/>
    <col min="9991" max="9991" width="8.85546875" style="53"/>
    <col min="9992" max="9992" width="8.85546875" style="53" customWidth="1"/>
    <col min="9993" max="10238" width="8.85546875" style="53"/>
    <col min="10239" max="10239" width="5.7109375" style="53" customWidth="1"/>
    <col min="10240" max="10240" width="46.42578125" style="53" customWidth="1"/>
    <col min="10241" max="10241" width="30.140625" style="53" customWidth="1"/>
    <col min="10242" max="10242" width="31.28515625" style="53" customWidth="1"/>
    <col min="10243" max="10243" width="25.7109375" style="53" customWidth="1"/>
    <col min="10244" max="10245" width="17.140625" style="53" customWidth="1"/>
    <col min="10246" max="10246" width="15" style="53" customWidth="1"/>
    <col min="10247" max="10247" width="8.85546875" style="53"/>
    <col min="10248" max="10248" width="8.85546875" style="53" customWidth="1"/>
    <col min="10249" max="10494" width="8.85546875" style="53"/>
    <col min="10495" max="10495" width="5.7109375" style="53" customWidth="1"/>
    <col min="10496" max="10496" width="46.42578125" style="53" customWidth="1"/>
    <col min="10497" max="10497" width="30.140625" style="53" customWidth="1"/>
    <col min="10498" max="10498" width="31.28515625" style="53" customWidth="1"/>
    <col min="10499" max="10499" width="25.7109375" style="53" customWidth="1"/>
    <col min="10500" max="10501" width="17.140625" style="53" customWidth="1"/>
    <col min="10502" max="10502" width="15" style="53" customWidth="1"/>
    <col min="10503" max="10503" width="8.85546875" style="53"/>
    <col min="10504" max="10504" width="8.85546875" style="53" customWidth="1"/>
    <col min="10505" max="10750" width="8.85546875" style="53"/>
    <col min="10751" max="10751" width="5.7109375" style="53" customWidth="1"/>
    <col min="10752" max="10752" width="46.42578125" style="53" customWidth="1"/>
    <col min="10753" max="10753" width="30.140625" style="53" customWidth="1"/>
    <col min="10754" max="10754" width="31.28515625" style="53" customWidth="1"/>
    <col min="10755" max="10755" width="25.7109375" style="53" customWidth="1"/>
    <col min="10756" max="10757" width="17.140625" style="53" customWidth="1"/>
    <col min="10758" max="10758" width="15" style="53" customWidth="1"/>
    <col min="10759" max="10759" width="8.85546875" style="53"/>
    <col min="10760" max="10760" width="8.85546875" style="53" customWidth="1"/>
    <col min="10761" max="11006" width="8.85546875" style="53"/>
    <col min="11007" max="11007" width="5.7109375" style="53" customWidth="1"/>
    <col min="11008" max="11008" width="46.42578125" style="53" customWidth="1"/>
    <col min="11009" max="11009" width="30.140625" style="53" customWidth="1"/>
    <col min="11010" max="11010" width="31.28515625" style="53" customWidth="1"/>
    <col min="11011" max="11011" width="25.7109375" style="53" customWidth="1"/>
    <col min="11012" max="11013" width="17.140625" style="53" customWidth="1"/>
    <col min="11014" max="11014" width="15" style="53" customWidth="1"/>
    <col min="11015" max="11015" width="8.85546875" style="53"/>
    <col min="11016" max="11016" width="8.85546875" style="53" customWidth="1"/>
    <col min="11017" max="11262" width="8.85546875" style="53"/>
    <col min="11263" max="11263" width="5.7109375" style="53" customWidth="1"/>
    <col min="11264" max="11264" width="46.42578125" style="53" customWidth="1"/>
    <col min="11265" max="11265" width="30.140625" style="53" customWidth="1"/>
    <col min="11266" max="11266" width="31.28515625" style="53" customWidth="1"/>
    <col min="11267" max="11267" width="25.7109375" style="53" customWidth="1"/>
    <col min="11268" max="11269" width="17.140625" style="53" customWidth="1"/>
    <col min="11270" max="11270" width="15" style="53" customWidth="1"/>
    <col min="11271" max="11271" width="8.85546875" style="53"/>
    <col min="11272" max="11272" width="8.85546875" style="53" customWidth="1"/>
    <col min="11273" max="11518" width="8.85546875" style="53"/>
    <col min="11519" max="11519" width="5.7109375" style="53" customWidth="1"/>
    <col min="11520" max="11520" width="46.42578125" style="53" customWidth="1"/>
    <col min="11521" max="11521" width="30.140625" style="53" customWidth="1"/>
    <col min="11522" max="11522" width="31.28515625" style="53" customWidth="1"/>
    <col min="11523" max="11523" width="25.7109375" style="53" customWidth="1"/>
    <col min="11524" max="11525" width="17.140625" style="53" customWidth="1"/>
    <col min="11526" max="11526" width="15" style="53" customWidth="1"/>
    <col min="11527" max="11527" width="8.85546875" style="53"/>
    <col min="11528" max="11528" width="8.85546875" style="53" customWidth="1"/>
    <col min="11529" max="11774" width="8.85546875" style="53"/>
    <col min="11775" max="11775" width="5.7109375" style="53" customWidth="1"/>
    <col min="11776" max="11776" width="46.42578125" style="53" customWidth="1"/>
    <col min="11777" max="11777" width="30.140625" style="53" customWidth="1"/>
    <col min="11778" max="11778" width="31.28515625" style="53" customWidth="1"/>
    <col min="11779" max="11779" width="25.7109375" style="53" customWidth="1"/>
    <col min="11780" max="11781" width="17.140625" style="53" customWidth="1"/>
    <col min="11782" max="11782" width="15" style="53" customWidth="1"/>
    <col min="11783" max="11783" width="8.85546875" style="53"/>
    <col min="11784" max="11784" width="8.85546875" style="53" customWidth="1"/>
    <col min="11785" max="12030" width="8.85546875" style="53"/>
    <col min="12031" max="12031" width="5.7109375" style="53" customWidth="1"/>
    <col min="12032" max="12032" width="46.42578125" style="53" customWidth="1"/>
    <col min="12033" max="12033" width="30.140625" style="53" customWidth="1"/>
    <col min="12034" max="12034" width="31.28515625" style="53" customWidth="1"/>
    <col min="12035" max="12035" width="25.7109375" style="53" customWidth="1"/>
    <col min="12036" max="12037" width="17.140625" style="53" customWidth="1"/>
    <col min="12038" max="12038" width="15" style="53" customWidth="1"/>
    <col min="12039" max="12039" width="8.85546875" style="53"/>
    <col min="12040" max="12040" width="8.85546875" style="53" customWidth="1"/>
    <col min="12041" max="12286" width="8.85546875" style="53"/>
    <col min="12287" max="12287" width="5.7109375" style="53" customWidth="1"/>
    <col min="12288" max="12288" width="46.42578125" style="53" customWidth="1"/>
    <col min="12289" max="12289" width="30.140625" style="53" customWidth="1"/>
    <col min="12290" max="12290" width="31.28515625" style="53" customWidth="1"/>
    <col min="12291" max="12291" width="25.7109375" style="53" customWidth="1"/>
    <col min="12292" max="12293" width="17.140625" style="53" customWidth="1"/>
    <col min="12294" max="12294" width="15" style="53" customWidth="1"/>
    <col min="12295" max="12295" width="8.85546875" style="53"/>
    <col min="12296" max="12296" width="8.85546875" style="53" customWidth="1"/>
    <col min="12297" max="12542" width="8.85546875" style="53"/>
    <col min="12543" max="12543" width="5.7109375" style="53" customWidth="1"/>
    <col min="12544" max="12544" width="46.42578125" style="53" customWidth="1"/>
    <col min="12545" max="12545" width="30.140625" style="53" customWidth="1"/>
    <col min="12546" max="12546" width="31.28515625" style="53" customWidth="1"/>
    <col min="12547" max="12547" width="25.7109375" style="53" customWidth="1"/>
    <col min="12548" max="12549" width="17.140625" style="53" customWidth="1"/>
    <col min="12550" max="12550" width="15" style="53" customWidth="1"/>
    <col min="12551" max="12551" width="8.85546875" style="53"/>
    <col min="12552" max="12552" width="8.85546875" style="53" customWidth="1"/>
    <col min="12553" max="12798" width="8.85546875" style="53"/>
    <col min="12799" max="12799" width="5.7109375" style="53" customWidth="1"/>
    <col min="12800" max="12800" width="46.42578125" style="53" customWidth="1"/>
    <col min="12801" max="12801" width="30.140625" style="53" customWidth="1"/>
    <col min="12802" max="12802" width="31.28515625" style="53" customWidth="1"/>
    <col min="12803" max="12803" width="25.7109375" style="53" customWidth="1"/>
    <col min="12804" max="12805" width="17.140625" style="53" customWidth="1"/>
    <col min="12806" max="12806" width="15" style="53" customWidth="1"/>
    <col min="12807" max="12807" width="8.85546875" style="53"/>
    <col min="12808" max="12808" width="8.85546875" style="53" customWidth="1"/>
    <col min="12809" max="13054" width="8.85546875" style="53"/>
    <col min="13055" max="13055" width="5.7109375" style="53" customWidth="1"/>
    <col min="13056" max="13056" width="46.42578125" style="53" customWidth="1"/>
    <col min="13057" max="13057" width="30.140625" style="53" customWidth="1"/>
    <col min="13058" max="13058" width="31.28515625" style="53" customWidth="1"/>
    <col min="13059" max="13059" width="25.7109375" style="53" customWidth="1"/>
    <col min="13060" max="13061" width="17.140625" style="53" customWidth="1"/>
    <col min="13062" max="13062" width="15" style="53" customWidth="1"/>
    <col min="13063" max="13063" width="8.85546875" style="53"/>
    <col min="13064" max="13064" width="8.85546875" style="53" customWidth="1"/>
    <col min="13065" max="13310" width="8.85546875" style="53"/>
    <col min="13311" max="13311" width="5.7109375" style="53" customWidth="1"/>
    <col min="13312" max="13312" width="46.42578125" style="53" customWidth="1"/>
    <col min="13313" max="13313" width="30.140625" style="53" customWidth="1"/>
    <col min="13314" max="13314" width="31.28515625" style="53" customWidth="1"/>
    <col min="13315" max="13315" width="25.7109375" style="53" customWidth="1"/>
    <col min="13316" max="13317" width="17.140625" style="53" customWidth="1"/>
    <col min="13318" max="13318" width="15" style="53" customWidth="1"/>
    <col min="13319" max="13319" width="8.85546875" style="53"/>
    <col min="13320" max="13320" width="8.85546875" style="53" customWidth="1"/>
    <col min="13321" max="13566" width="8.85546875" style="53"/>
    <col min="13567" max="13567" width="5.7109375" style="53" customWidth="1"/>
    <col min="13568" max="13568" width="46.42578125" style="53" customWidth="1"/>
    <col min="13569" max="13569" width="30.140625" style="53" customWidth="1"/>
    <col min="13570" max="13570" width="31.28515625" style="53" customWidth="1"/>
    <col min="13571" max="13571" width="25.7109375" style="53" customWidth="1"/>
    <col min="13572" max="13573" width="17.140625" style="53" customWidth="1"/>
    <col min="13574" max="13574" width="15" style="53" customWidth="1"/>
    <col min="13575" max="13575" width="8.85546875" style="53"/>
    <col min="13576" max="13576" width="8.85546875" style="53" customWidth="1"/>
    <col min="13577" max="13822" width="8.85546875" style="53"/>
    <col min="13823" max="13823" width="5.7109375" style="53" customWidth="1"/>
    <col min="13824" max="13824" width="46.42578125" style="53" customWidth="1"/>
    <col min="13825" max="13825" width="30.140625" style="53" customWidth="1"/>
    <col min="13826" max="13826" width="31.28515625" style="53" customWidth="1"/>
    <col min="13827" max="13827" width="25.7109375" style="53" customWidth="1"/>
    <col min="13828" max="13829" width="17.140625" style="53" customWidth="1"/>
    <col min="13830" max="13830" width="15" style="53" customWidth="1"/>
    <col min="13831" max="13831" width="8.85546875" style="53"/>
    <col min="13832" max="13832" width="8.85546875" style="53" customWidth="1"/>
    <col min="13833" max="14078" width="8.85546875" style="53"/>
    <col min="14079" max="14079" width="5.7109375" style="53" customWidth="1"/>
    <col min="14080" max="14080" width="46.42578125" style="53" customWidth="1"/>
    <col min="14081" max="14081" width="30.140625" style="53" customWidth="1"/>
    <col min="14082" max="14082" width="31.28515625" style="53" customWidth="1"/>
    <col min="14083" max="14083" width="25.7109375" style="53" customWidth="1"/>
    <col min="14084" max="14085" width="17.140625" style="53" customWidth="1"/>
    <col min="14086" max="14086" width="15" style="53" customWidth="1"/>
    <col min="14087" max="14087" width="8.85546875" style="53"/>
    <col min="14088" max="14088" width="8.85546875" style="53" customWidth="1"/>
    <col min="14089" max="14334" width="8.85546875" style="53"/>
    <col min="14335" max="14335" width="5.7109375" style="53" customWidth="1"/>
    <col min="14336" max="14336" width="46.42578125" style="53" customWidth="1"/>
    <col min="14337" max="14337" width="30.140625" style="53" customWidth="1"/>
    <col min="14338" max="14338" width="31.28515625" style="53" customWidth="1"/>
    <col min="14339" max="14339" width="25.7109375" style="53" customWidth="1"/>
    <col min="14340" max="14341" width="17.140625" style="53" customWidth="1"/>
    <col min="14342" max="14342" width="15" style="53" customWidth="1"/>
    <col min="14343" max="14343" width="8.85546875" style="53"/>
    <col min="14344" max="14344" width="8.85546875" style="53" customWidth="1"/>
    <col min="14345" max="14590" width="8.85546875" style="53"/>
    <col min="14591" max="14591" width="5.7109375" style="53" customWidth="1"/>
    <col min="14592" max="14592" width="46.42578125" style="53" customWidth="1"/>
    <col min="14593" max="14593" width="30.140625" style="53" customWidth="1"/>
    <col min="14594" max="14594" width="31.28515625" style="53" customWidth="1"/>
    <col min="14595" max="14595" width="25.7109375" style="53" customWidth="1"/>
    <col min="14596" max="14597" width="17.140625" style="53" customWidth="1"/>
    <col min="14598" max="14598" width="15" style="53" customWidth="1"/>
    <col min="14599" max="14599" width="8.85546875" style="53"/>
    <col min="14600" max="14600" width="8.85546875" style="53" customWidth="1"/>
    <col min="14601" max="14846" width="8.85546875" style="53"/>
    <col min="14847" max="14847" width="5.7109375" style="53" customWidth="1"/>
    <col min="14848" max="14848" width="46.42578125" style="53" customWidth="1"/>
    <col min="14849" max="14849" width="30.140625" style="53" customWidth="1"/>
    <col min="14850" max="14850" width="31.28515625" style="53" customWidth="1"/>
    <col min="14851" max="14851" width="25.7109375" style="53" customWidth="1"/>
    <col min="14852" max="14853" width="17.140625" style="53" customWidth="1"/>
    <col min="14854" max="14854" width="15" style="53" customWidth="1"/>
    <col min="14855" max="14855" width="8.85546875" style="53"/>
    <col min="14856" max="14856" width="8.85546875" style="53" customWidth="1"/>
    <col min="14857" max="15102" width="8.85546875" style="53"/>
    <col min="15103" max="15103" width="5.7109375" style="53" customWidth="1"/>
    <col min="15104" max="15104" width="46.42578125" style="53" customWidth="1"/>
    <col min="15105" max="15105" width="30.140625" style="53" customWidth="1"/>
    <col min="15106" max="15106" width="31.28515625" style="53" customWidth="1"/>
    <col min="15107" max="15107" width="25.7109375" style="53" customWidth="1"/>
    <col min="15108" max="15109" width="17.140625" style="53" customWidth="1"/>
    <col min="15110" max="15110" width="15" style="53" customWidth="1"/>
    <col min="15111" max="15111" width="8.85546875" style="53"/>
    <col min="15112" max="15112" width="8.85546875" style="53" customWidth="1"/>
    <col min="15113" max="15358" width="8.85546875" style="53"/>
    <col min="15359" max="15359" width="5.7109375" style="53" customWidth="1"/>
    <col min="15360" max="15360" width="46.42578125" style="53" customWidth="1"/>
    <col min="15361" max="15361" width="30.140625" style="53" customWidth="1"/>
    <col min="15362" max="15362" width="31.28515625" style="53" customWidth="1"/>
    <col min="15363" max="15363" width="25.7109375" style="53" customWidth="1"/>
    <col min="15364" max="15365" width="17.140625" style="53" customWidth="1"/>
    <col min="15366" max="15366" width="15" style="53" customWidth="1"/>
    <col min="15367" max="15367" width="8.85546875" style="53"/>
    <col min="15368" max="15368" width="8.85546875" style="53" customWidth="1"/>
    <col min="15369" max="15614" width="8.85546875" style="53"/>
    <col min="15615" max="15615" width="5.7109375" style="53" customWidth="1"/>
    <col min="15616" max="15616" width="46.42578125" style="53" customWidth="1"/>
    <col min="15617" max="15617" width="30.140625" style="53" customWidth="1"/>
    <col min="15618" max="15618" width="31.28515625" style="53" customWidth="1"/>
    <col min="15619" max="15619" width="25.7109375" style="53" customWidth="1"/>
    <col min="15620" max="15621" width="17.140625" style="53" customWidth="1"/>
    <col min="15622" max="15622" width="15" style="53" customWidth="1"/>
    <col min="15623" max="15623" width="8.85546875" style="53"/>
    <col min="15624" max="15624" width="8.85546875" style="53" customWidth="1"/>
    <col min="15625" max="15870" width="8.85546875" style="53"/>
    <col min="15871" max="15871" width="5.7109375" style="53" customWidth="1"/>
    <col min="15872" max="15872" width="46.42578125" style="53" customWidth="1"/>
    <col min="15873" max="15873" width="30.140625" style="53" customWidth="1"/>
    <col min="15874" max="15874" width="31.28515625" style="53" customWidth="1"/>
    <col min="15875" max="15875" width="25.7109375" style="53" customWidth="1"/>
    <col min="15876" max="15877" width="17.140625" style="53" customWidth="1"/>
    <col min="15878" max="15878" width="15" style="53" customWidth="1"/>
    <col min="15879" max="15879" width="8.85546875" style="53"/>
    <col min="15880" max="15880" width="8.85546875" style="53" customWidth="1"/>
    <col min="15881" max="16126" width="8.85546875" style="53"/>
    <col min="16127" max="16127" width="5.7109375" style="53" customWidth="1"/>
    <col min="16128" max="16128" width="46.42578125" style="53" customWidth="1"/>
    <col min="16129" max="16129" width="30.140625" style="53" customWidth="1"/>
    <col min="16130" max="16130" width="31.28515625" style="53" customWidth="1"/>
    <col min="16131" max="16131" width="25.7109375" style="53" customWidth="1"/>
    <col min="16132" max="16133" width="17.140625" style="53" customWidth="1"/>
    <col min="16134" max="16134" width="15" style="53" customWidth="1"/>
    <col min="16135" max="16135" width="8.85546875" style="53"/>
    <col min="16136" max="16136" width="8.85546875" style="53" customWidth="1"/>
    <col min="16137" max="16384" width="8.85546875" style="53"/>
  </cols>
  <sheetData>
    <row r="1" spans="1:9" x14ac:dyDescent="0.3">
      <c r="D1" s="54"/>
      <c r="E1" s="232" t="s">
        <v>429</v>
      </c>
    </row>
    <row r="2" spans="1:9" x14ac:dyDescent="0.3">
      <c r="D2" s="57"/>
    </row>
    <row r="3" spans="1:9" ht="55.9" customHeight="1" x14ac:dyDescent="0.3">
      <c r="A3" s="1255" t="s">
        <v>563</v>
      </c>
      <c r="B3" s="1255"/>
      <c r="C3" s="1255"/>
      <c r="D3" s="1255"/>
      <c r="E3" s="1255"/>
      <c r="F3" s="292"/>
      <c r="G3" s="104"/>
    </row>
    <row r="4" spans="1:9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</row>
    <row r="5" spans="1:9" s="275" customFormat="1" ht="19.5" customHeight="1" x14ac:dyDescent="0.3">
      <c r="A5" s="278" t="s">
        <v>389</v>
      </c>
      <c r="B5" s="136"/>
      <c r="C5" s="136"/>
      <c r="D5" s="136"/>
      <c r="E5" s="136"/>
      <c r="F5" s="136"/>
      <c r="G5" s="136"/>
      <c r="H5" s="52"/>
      <c r="I5" s="52"/>
    </row>
    <row r="6" spans="1:9" ht="37.5" customHeight="1" x14ac:dyDescent="0.3">
      <c r="A6" s="1242" t="s">
        <v>498</v>
      </c>
      <c r="B6" s="1242"/>
      <c r="C6" s="1242"/>
      <c r="D6" s="1242"/>
      <c r="E6" s="279"/>
      <c r="F6" s="279"/>
      <c r="G6" s="279"/>
      <c r="H6" s="84"/>
      <c r="I6" s="84"/>
    </row>
    <row r="7" spans="1:9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84"/>
      <c r="I7" s="84"/>
    </row>
    <row r="8" spans="1:9" x14ac:dyDescent="0.3">
      <c r="A8" s="58"/>
    </row>
    <row r="9" spans="1:9" ht="71.25" customHeight="1" x14ac:dyDescent="0.3">
      <c r="A9" s="448" t="s">
        <v>282</v>
      </c>
      <c r="B9" s="448" t="s">
        <v>297</v>
      </c>
      <c r="C9" s="435" t="s">
        <v>298</v>
      </c>
      <c r="D9" s="435" t="s">
        <v>299</v>
      </c>
      <c r="E9" s="449" t="s">
        <v>300</v>
      </c>
    </row>
    <row r="10" spans="1:9" s="51" customFormat="1" ht="24.75" customHeight="1" x14ac:dyDescent="0.2">
      <c r="A10" s="450">
        <v>1</v>
      </c>
      <c r="B10" s="450">
        <v>2</v>
      </c>
      <c r="C10" s="450">
        <v>3</v>
      </c>
      <c r="D10" s="450">
        <v>4</v>
      </c>
      <c r="E10" s="451" t="s">
        <v>301</v>
      </c>
      <c r="F10" s="64"/>
    </row>
    <row r="11" spans="1:9" x14ac:dyDescent="0.3">
      <c r="A11" s="65">
        <v>1</v>
      </c>
      <c r="B11" s="66"/>
      <c r="C11" s="293"/>
      <c r="D11" s="293"/>
      <c r="E11" s="294">
        <f>C11*D11*12</f>
        <v>0</v>
      </c>
    </row>
    <row r="12" spans="1:9" x14ac:dyDescent="0.3">
      <c r="A12" s="457"/>
      <c r="B12" s="453" t="s">
        <v>295</v>
      </c>
      <c r="C12" s="458" t="s">
        <v>305</v>
      </c>
      <c r="D12" s="458" t="s">
        <v>305</v>
      </c>
      <c r="E12" s="454">
        <f>SUM(E11:E11)</f>
        <v>0</v>
      </c>
    </row>
    <row r="14" spans="1:9" s="267" customFormat="1" ht="23.25" customHeight="1" x14ac:dyDescent="0.25">
      <c r="A14" s="696" t="s">
        <v>762</v>
      </c>
      <c r="C14" s="242"/>
      <c r="E14" s="864" t="s">
        <v>1101</v>
      </c>
      <c r="G14" s="296"/>
    </row>
    <row r="15" spans="1:9" s="297" customFormat="1" ht="12.75" x14ac:dyDescent="0.25">
      <c r="C15" s="298" t="s">
        <v>131</v>
      </c>
      <c r="E15" s="298" t="s">
        <v>132</v>
      </c>
      <c r="G15" s="299"/>
    </row>
    <row r="16" spans="1:9" s="41" customFormat="1" ht="15.75" x14ac:dyDescent="0.25">
      <c r="G16" s="300"/>
    </row>
    <row r="17" spans="1:7" s="267" customFormat="1" ht="23.25" customHeight="1" x14ac:dyDescent="0.25">
      <c r="A17" s="239" t="s">
        <v>133</v>
      </c>
      <c r="C17" s="242"/>
      <c r="E17" s="869" t="s">
        <v>1104</v>
      </c>
      <c r="G17" s="296"/>
    </row>
    <row r="18" spans="1:7" s="297" customFormat="1" ht="12.75" x14ac:dyDescent="0.25">
      <c r="C18" s="298" t="s">
        <v>131</v>
      </c>
      <c r="E18" s="298" t="s">
        <v>132</v>
      </c>
      <c r="G18" s="299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 x14ac:dyDescent="0.3"/>
  <cols>
    <col min="1" max="1" width="5.7109375" style="53" customWidth="1"/>
    <col min="2" max="2" width="46.42578125" style="53" customWidth="1"/>
    <col min="3" max="4" width="21.42578125" style="53" customWidth="1"/>
    <col min="5" max="5" width="20.28515625" style="53" customWidth="1"/>
    <col min="6" max="6" width="26.140625" style="53" customWidth="1"/>
    <col min="7" max="7" width="12.28515625" style="53" bestFit="1" customWidth="1"/>
    <col min="8" max="12" width="8.85546875" style="53"/>
    <col min="13" max="13" width="22.140625" style="53" customWidth="1"/>
    <col min="14" max="256" width="8.85546875" style="53"/>
    <col min="257" max="257" width="5.7109375" style="53" customWidth="1"/>
    <col min="258" max="258" width="46.42578125" style="53" customWidth="1"/>
    <col min="259" max="259" width="30.140625" style="53" customWidth="1"/>
    <col min="260" max="260" width="27.85546875" style="53" customWidth="1"/>
    <col min="261" max="261" width="31.28515625" style="53" customWidth="1"/>
    <col min="262" max="262" width="14.28515625" style="53" customWidth="1"/>
    <col min="263" max="263" width="12.28515625" style="53" bestFit="1" customWidth="1"/>
    <col min="264" max="268" width="8.85546875" style="53"/>
    <col min="269" max="269" width="22.140625" style="53" customWidth="1"/>
    <col min="270" max="512" width="8.85546875" style="53"/>
    <col min="513" max="513" width="5.7109375" style="53" customWidth="1"/>
    <col min="514" max="514" width="46.42578125" style="53" customWidth="1"/>
    <col min="515" max="515" width="30.140625" style="53" customWidth="1"/>
    <col min="516" max="516" width="27.85546875" style="53" customWidth="1"/>
    <col min="517" max="517" width="31.28515625" style="53" customWidth="1"/>
    <col min="518" max="518" width="14.28515625" style="53" customWidth="1"/>
    <col min="519" max="519" width="12.28515625" style="53" bestFit="1" customWidth="1"/>
    <col min="520" max="524" width="8.85546875" style="53"/>
    <col min="525" max="525" width="22.140625" style="53" customWidth="1"/>
    <col min="526" max="768" width="8.85546875" style="53"/>
    <col min="769" max="769" width="5.7109375" style="53" customWidth="1"/>
    <col min="770" max="770" width="46.42578125" style="53" customWidth="1"/>
    <col min="771" max="771" width="30.140625" style="53" customWidth="1"/>
    <col min="772" max="772" width="27.85546875" style="53" customWidth="1"/>
    <col min="773" max="773" width="31.28515625" style="53" customWidth="1"/>
    <col min="774" max="774" width="14.28515625" style="53" customWidth="1"/>
    <col min="775" max="775" width="12.28515625" style="53" bestFit="1" customWidth="1"/>
    <col min="776" max="780" width="8.85546875" style="53"/>
    <col min="781" max="781" width="22.140625" style="53" customWidth="1"/>
    <col min="782" max="1024" width="8.85546875" style="53"/>
    <col min="1025" max="1025" width="5.7109375" style="53" customWidth="1"/>
    <col min="1026" max="1026" width="46.42578125" style="53" customWidth="1"/>
    <col min="1027" max="1027" width="30.140625" style="53" customWidth="1"/>
    <col min="1028" max="1028" width="27.85546875" style="53" customWidth="1"/>
    <col min="1029" max="1029" width="31.28515625" style="53" customWidth="1"/>
    <col min="1030" max="1030" width="14.28515625" style="53" customWidth="1"/>
    <col min="1031" max="1031" width="12.28515625" style="53" bestFit="1" customWidth="1"/>
    <col min="1032" max="1036" width="8.85546875" style="53"/>
    <col min="1037" max="1037" width="22.140625" style="53" customWidth="1"/>
    <col min="1038" max="1280" width="8.85546875" style="53"/>
    <col min="1281" max="1281" width="5.7109375" style="53" customWidth="1"/>
    <col min="1282" max="1282" width="46.42578125" style="53" customWidth="1"/>
    <col min="1283" max="1283" width="30.140625" style="53" customWidth="1"/>
    <col min="1284" max="1284" width="27.85546875" style="53" customWidth="1"/>
    <col min="1285" max="1285" width="31.28515625" style="53" customWidth="1"/>
    <col min="1286" max="1286" width="14.28515625" style="53" customWidth="1"/>
    <col min="1287" max="1287" width="12.28515625" style="53" bestFit="1" customWidth="1"/>
    <col min="1288" max="1292" width="8.85546875" style="53"/>
    <col min="1293" max="1293" width="22.140625" style="53" customWidth="1"/>
    <col min="1294" max="1536" width="8.85546875" style="53"/>
    <col min="1537" max="1537" width="5.7109375" style="53" customWidth="1"/>
    <col min="1538" max="1538" width="46.42578125" style="53" customWidth="1"/>
    <col min="1539" max="1539" width="30.140625" style="53" customWidth="1"/>
    <col min="1540" max="1540" width="27.85546875" style="53" customWidth="1"/>
    <col min="1541" max="1541" width="31.28515625" style="53" customWidth="1"/>
    <col min="1542" max="1542" width="14.28515625" style="53" customWidth="1"/>
    <col min="1543" max="1543" width="12.28515625" style="53" bestFit="1" customWidth="1"/>
    <col min="1544" max="1548" width="8.85546875" style="53"/>
    <col min="1549" max="1549" width="22.140625" style="53" customWidth="1"/>
    <col min="1550" max="1792" width="8.85546875" style="53"/>
    <col min="1793" max="1793" width="5.7109375" style="53" customWidth="1"/>
    <col min="1794" max="1794" width="46.42578125" style="53" customWidth="1"/>
    <col min="1795" max="1795" width="30.140625" style="53" customWidth="1"/>
    <col min="1796" max="1796" width="27.85546875" style="53" customWidth="1"/>
    <col min="1797" max="1797" width="31.28515625" style="53" customWidth="1"/>
    <col min="1798" max="1798" width="14.28515625" style="53" customWidth="1"/>
    <col min="1799" max="1799" width="12.28515625" style="53" bestFit="1" customWidth="1"/>
    <col min="1800" max="1804" width="8.85546875" style="53"/>
    <col min="1805" max="1805" width="22.140625" style="53" customWidth="1"/>
    <col min="1806" max="2048" width="8.85546875" style="53"/>
    <col min="2049" max="2049" width="5.7109375" style="53" customWidth="1"/>
    <col min="2050" max="2050" width="46.42578125" style="53" customWidth="1"/>
    <col min="2051" max="2051" width="30.140625" style="53" customWidth="1"/>
    <col min="2052" max="2052" width="27.85546875" style="53" customWidth="1"/>
    <col min="2053" max="2053" width="31.28515625" style="53" customWidth="1"/>
    <col min="2054" max="2054" width="14.28515625" style="53" customWidth="1"/>
    <col min="2055" max="2055" width="12.28515625" style="53" bestFit="1" customWidth="1"/>
    <col min="2056" max="2060" width="8.85546875" style="53"/>
    <col min="2061" max="2061" width="22.140625" style="53" customWidth="1"/>
    <col min="2062" max="2304" width="8.85546875" style="53"/>
    <col min="2305" max="2305" width="5.7109375" style="53" customWidth="1"/>
    <col min="2306" max="2306" width="46.42578125" style="53" customWidth="1"/>
    <col min="2307" max="2307" width="30.140625" style="53" customWidth="1"/>
    <col min="2308" max="2308" width="27.85546875" style="53" customWidth="1"/>
    <col min="2309" max="2309" width="31.28515625" style="53" customWidth="1"/>
    <col min="2310" max="2310" width="14.28515625" style="53" customWidth="1"/>
    <col min="2311" max="2311" width="12.28515625" style="53" bestFit="1" customWidth="1"/>
    <col min="2312" max="2316" width="8.85546875" style="53"/>
    <col min="2317" max="2317" width="22.140625" style="53" customWidth="1"/>
    <col min="2318" max="2560" width="8.85546875" style="53"/>
    <col min="2561" max="2561" width="5.7109375" style="53" customWidth="1"/>
    <col min="2562" max="2562" width="46.42578125" style="53" customWidth="1"/>
    <col min="2563" max="2563" width="30.140625" style="53" customWidth="1"/>
    <col min="2564" max="2564" width="27.85546875" style="53" customWidth="1"/>
    <col min="2565" max="2565" width="31.28515625" style="53" customWidth="1"/>
    <col min="2566" max="2566" width="14.28515625" style="53" customWidth="1"/>
    <col min="2567" max="2567" width="12.28515625" style="53" bestFit="1" customWidth="1"/>
    <col min="2568" max="2572" width="8.85546875" style="53"/>
    <col min="2573" max="2573" width="22.140625" style="53" customWidth="1"/>
    <col min="2574" max="2816" width="8.85546875" style="53"/>
    <col min="2817" max="2817" width="5.7109375" style="53" customWidth="1"/>
    <col min="2818" max="2818" width="46.42578125" style="53" customWidth="1"/>
    <col min="2819" max="2819" width="30.140625" style="53" customWidth="1"/>
    <col min="2820" max="2820" width="27.85546875" style="53" customWidth="1"/>
    <col min="2821" max="2821" width="31.28515625" style="53" customWidth="1"/>
    <col min="2822" max="2822" width="14.28515625" style="53" customWidth="1"/>
    <col min="2823" max="2823" width="12.28515625" style="53" bestFit="1" customWidth="1"/>
    <col min="2824" max="2828" width="8.85546875" style="53"/>
    <col min="2829" max="2829" width="22.140625" style="53" customWidth="1"/>
    <col min="2830" max="3072" width="8.85546875" style="53"/>
    <col min="3073" max="3073" width="5.7109375" style="53" customWidth="1"/>
    <col min="3074" max="3074" width="46.42578125" style="53" customWidth="1"/>
    <col min="3075" max="3075" width="30.140625" style="53" customWidth="1"/>
    <col min="3076" max="3076" width="27.85546875" style="53" customWidth="1"/>
    <col min="3077" max="3077" width="31.28515625" style="53" customWidth="1"/>
    <col min="3078" max="3078" width="14.28515625" style="53" customWidth="1"/>
    <col min="3079" max="3079" width="12.28515625" style="53" bestFit="1" customWidth="1"/>
    <col min="3080" max="3084" width="8.85546875" style="53"/>
    <col min="3085" max="3085" width="22.140625" style="53" customWidth="1"/>
    <col min="3086" max="3328" width="8.85546875" style="53"/>
    <col min="3329" max="3329" width="5.7109375" style="53" customWidth="1"/>
    <col min="3330" max="3330" width="46.42578125" style="53" customWidth="1"/>
    <col min="3331" max="3331" width="30.140625" style="53" customWidth="1"/>
    <col min="3332" max="3332" width="27.85546875" style="53" customWidth="1"/>
    <col min="3333" max="3333" width="31.28515625" style="53" customWidth="1"/>
    <col min="3334" max="3334" width="14.28515625" style="53" customWidth="1"/>
    <col min="3335" max="3335" width="12.28515625" style="53" bestFit="1" customWidth="1"/>
    <col min="3336" max="3340" width="8.85546875" style="53"/>
    <col min="3341" max="3341" width="22.140625" style="53" customWidth="1"/>
    <col min="3342" max="3584" width="8.85546875" style="53"/>
    <col min="3585" max="3585" width="5.7109375" style="53" customWidth="1"/>
    <col min="3586" max="3586" width="46.42578125" style="53" customWidth="1"/>
    <col min="3587" max="3587" width="30.140625" style="53" customWidth="1"/>
    <col min="3588" max="3588" width="27.85546875" style="53" customWidth="1"/>
    <col min="3589" max="3589" width="31.28515625" style="53" customWidth="1"/>
    <col min="3590" max="3590" width="14.28515625" style="53" customWidth="1"/>
    <col min="3591" max="3591" width="12.28515625" style="53" bestFit="1" customWidth="1"/>
    <col min="3592" max="3596" width="8.85546875" style="53"/>
    <col min="3597" max="3597" width="22.140625" style="53" customWidth="1"/>
    <col min="3598" max="3840" width="8.85546875" style="53"/>
    <col min="3841" max="3841" width="5.7109375" style="53" customWidth="1"/>
    <col min="3842" max="3842" width="46.42578125" style="53" customWidth="1"/>
    <col min="3843" max="3843" width="30.140625" style="53" customWidth="1"/>
    <col min="3844" max="3844" width="27.85546875" style="53" customWidth="1"/>
    <col min="3845" max="3845" width="31.28515625" style="53" customWidth="1"/>
    <col min="3846" max="3846" width="14.28515625" style="53" customWidth="1"/>
    <col min="3847" max="3847" width="12.28515625" style="53" bestFit="1" customWidth="1"/>
    <col min="3848" max="3852" width="8.85546875" style="53"/>
    <col min="3853" max="3853" width="22.140625" style="53" customWidth="1"/>
    <col min="3854" max="4096" width="8.85546875" style="53"/>
    <col min="4097" max="4097" width="5.7109375" style="53" customWidth="1"/>
    <col min="4098" max="4098" width="46.42578125" style="53" customWidth="1"/>
    <col min="4099" max="4099" width="30.140625" style="53" customWidth="1"/>
    <col min="4100" max="4100" width="27.85546875" style="53" customWidth="1"/>
    <col min="4101" max="4101" width="31.28515625" style="53" customWidth="1"/>
    <col min="4102" max="4102" width="14.28515625" style="53" customWidth="1"/>
    <col min="4103" max="4103" width="12.28515625" style="53" bestFit="1" customWidth="1"/>
    <col min="4104" max="4108" width="8.85546875" style="53"/>
    <col min="4109" max="4109" width="22.140625" style="53" customWidth="1"/>
    <col min="4110" max="4352" width="8.85546875" style="53"/>
    <col min="4353" max="4353" width="5.7109375" style="53" customWidth="1"/>
    <col min="4354" max="4354" width="46.42578125" style="53" customWidth="1"/>
    <col min="4355" max="4355" width="30.140625" style="53" customWidth="1"/>
    <col min="4356" max="4356" width="27.85546875" style="53" customWidth="1"/>
    <col min="4357" max="4357" width="31.28515625" style="53" customWidth="1"/>
    <col min="4358" max="4358" width="14.28515625" style="53" customWidth="1"/>
    <col min="4359" max="4359" width="12.28515625" style="53" bestFit="1" customWidth="1"/>
    <col min="4360" max="4364" width="8.85546875" style="53"/>
    <col min="4365" max="4365" width="22.140625" style="53" customWidth="1"/>
    <col min="4366" max="4608" width="8.85546875" style="53"/>
    <col min="4609" max="4609" width="5.7109375" style="53" customWidth="1"/>
    <col min="4610" max="4610" width="46.42578125" style="53" customWidth="1"/>
    <col min="4611" max="4611" width="30.140625" style="53" customWidth="1"/>
    <col min="4612" max="4612" width="27.85546875" style="53" customWidth="1"/>
    <col min="4613" max="4613" width="31.28515625" style="53" customWidth="1"/>
    <col min="4614" max="4614" width="14.28515625" style="53" customWidth="1"/>
    <col min="4615" max="4615" width="12.28515625" style="53" bestFit="1" customWidth="1"/>
    <col min="4616" max="4620" width="8.85546875" style="53"/>
    <col min="4621" max="4621" width="22.140625" style="53" customWidth="1"/>
    <col min="4622" max="4864" width="8.85546875" style="53"/>
    <col min="4865" max="4865" width="5.7109375" style="53" customWidth="1"/>
    <col min="4866" max="4866" width="46.42578125" style="53" customWidth="1"/>
    <col min="4867" max="4867" width="30.140625" style="53" customWidth="1"/>
    <col min="4868" max="4868" width="27.85546875" style="53" customWidth="1"/>
    <col min="4869" max="4869" width="31.28515625" style="53" customWidth="1"/>
    <col min="4870" max="4870" width="14.28515625" style="53" customWidth="1"/>
    <col min="4871" max="4871" width="12.28515625" style="53" bestFit="1" customWidth="1"/>
    <col min="4872" max="4876" width="8.85546875" style="53"/>
    <col min="4877" max="4877" width="22.140625" style="53" customWidth="1"/>
    <col min="4878" max="5120" width="8.85546875" style="53"/>
    <col min="5121" max="5121" width="5.7109375" style="53" customWidth="1"/>
    <col min="5122" max="5122" width="46.42578125" style="53" customWidth="1"/>
    <col min="5123" max="5123" width="30.140625" style="53" customWidth="1"/>
    <col min="5124" max="5124" width="27.85546875" style="53" customWidth="1"/>
    <col min="5125" max="5125" width="31.28515625" style="53" customWidth="1"/>
    <col min="5126" max="5126" width="14.28515625" style="53" customWidth="1"/>
    <col min="5127" max="5127" width="12.28515625" style="53" bestFit="1" customWidth="1"/>
    <col min="5128" max="5132" width="8.85546875" style="53"/>
    <col min="5133" max="5133" width="22.140625" style="53" customWidth="1"/>
    <col min="5134" max="5376" width="8.85546875" style="53"/>
    <col min="5377" max="5377" width="5.7109375" style="53" customWidth="1"/>
    <col min="5378" max="5378" width="46.42578125" style="53" customWidth="1"/>
    <col min="5379" max="5379" width="30.140625" style="53" customWidth="1"/>
    <col min="5380" max="5380" width="27.85546875" style="53" customWidth="1"/>
    <col min="5381" max="5381" width="31.28515625" style="53" customWidth="1"/>
    <col min="5382" max="5382" width="14.28515625" style="53" customWidth="1"/>
    <col min="5383" max="5383" width="12.28515625" style="53" bestFit="1" customWidth="1"/>
    <col min="5384" max="5388" width="8.85546875" style="53"/>
    <col min="5389" max="5389" width="22.140625" style="53" customWidth="1"/>
    <col min="5390" max="5632" width="8.85546875" style="53"/>
    <col min="5633" max="5633" width="5.7109375" style="53" customWidth="1"/>
    <col min="5634" max="5634" width="46.42578125" style="53" customWidth="1"/>
    <col min="5635" max="5635" width="30.140625" style="53" customWidth="1"/>
    <col min="5636" max="5636" width="27.85546875" style="53" customWidth="1"/>
    <col min="5637" max="5637" width="31.28515625" style="53" customWidth="1"/>
    <col min="5638" max="5638" width="14.28515625" style="53" customWidth="1"/>
    <col min="5639" max="5639" width="12.28515625" style="53" bestFit="1" customWidth="1"/>
    <col min="5640" max="5644" width="8.85546875" style="53"/>
    <col min="5645" max="5645" width="22.140625" style="53" customWidth="1"/>
    <col min="5646" max="5888" width="8.85546875" style="53"/>
    <col min="5889" max="5889" width="5.7109375" style="53" customWidth="1"/>
    <col min="5890" max="5890" width="46.42578125" style="53" customWidth="1"/>
    <col min="5891" max="5891" width="30.140625" style="53" customWidth="1"/>
    <col min="5892" max="5892" width="27.85546875" style="53" customWidth="1"/>
    <col min="5893" max="5893" width="31.28515625" style="53" customWidth="1"/>
    <col min="5894" max="5894" width="14.28515625" style="53" customWidth="1"/>
    <col min="5895" max="5895" width="12.28515625" style="53" bestFit="1" customWidth="1"/>
    <col min="5896" max="5900" width="8.85546875" style="53"/>
    <col min="5901" max="5901" width="22.140625" style="53" customWidth="1"/>
    <col min="5902" max="6144" width="8.85546875" style="53"/>
    <col min="6145" max="6145" width="5.7109375" style="53" customWidth="1"/>
    <col min="6146" max="6146" width="46.42578125" style="53" customWidth="1"/>
    <col min="6147" max="6147" width="30.140625" style="53" customWidth="1"/>
    <col min="6148" max="6148" width="27.85546875" style="53" customWidth="1"/>
    <col min="6149" max="6149" width="31.28515625" style="53" customWidth="1"/>
    <col min="6150" max="6150" width="14.28515625" style="53" customWidth="1"/>
    <col min="6151" max="6151" width="12.28515625" style="53" bestFit="1" customWidth="1"/>
    <col min="6152" max="6156" width="8.85546875" style="53"/>
    <col min="6157" max="6157" width="22.140625" style="53" customWidth="1"/>
    <col min="6158" max="6400" width="8.85546875" style="53"/>
    <col min="6401" max="6401" width="5.7109375" style="53" customWidth="1"/>
    <col min="6402" max="6402" width="46.42578125" style="53" customWidth="1"/>
    <col min="6403" max="6403" width="30.140625" style="53" customWidth="1"/>
    <col min="6404" max="6404" width="27.85546875" style="53" customWidth="1"/>
    <col min="6405" max="6405" width="31.28515625" style="53" customWidth="1"/>
    <col min="6406" max="6406" width="14.28515625" style="53" customWidth="1"/>
    <col min="6407" max="6407" width="12.28515625" style="53" bestFit="1" customWidth="1"/>
    <col min="6408" max="6412" width="8.85546875" style="53"/>
    <col min="6413" max="6413" width="22.140625" style="53" customWidth="1"/>
    <col min="6414" max="6656" width="8.85546875" style="53"/>
    <col min="6657" max="6657" width="5.7109375" style="53" customWidth="1"/>
    <col min="6658" max="6658" width="46.42578125" style="53" customWidth="1"/>
    <col min="6659" max="6659" width="30.140625" style="53" customWidth="1"/>
    <col min="6660" max="6660" width="27.85546875" style="53" customWidth="1"/>
    <col min="6661" max="6661" width="31.28515625" style="53" customWidth="1"/>
    <col min="6662" max="6662" width="14.28515625" style="53" customWidth="1"/>
    <col min="6663" max="6663" width="12.28515625" style="53" bestFit="1" customWidth="1"/>
    <col min="6664" max="6668" width="8.85546875" style="53"/>
    <col min="6669" max="6669" width="22.140625" style="53" customWidth="1"/>
    <col min="6670" max="6912" width="8.85546875" style="53"/>
    <col min="6913" max="6913" width="5.7109375" style="53" customWidth="1"/>
    <col min="6914" max="6914" width="46.42578125" style="53" customWidth="1"/>
    <col min="6915" max="6915" width="30.140625" style="53" customWidth="1"/>
    <col min="6916" max="6916" width="27.85546875" style="53" customWidth="1"/>
    <col min="6917" max="6917" width="31.28515625" style="53" customWidth="1"/>
    <col min="6918" max="6918" width="14.28515625" style="53" customWidth="1"/>
    <col min="6919" max="6919" width="12.28515625" style="53" bestFit="1" customWidth="1"/>
    <col min="6920" max="6924" width="8.85546875" style="53"/>
    <col min="6925" max="6925" width="22.140625" style="53" customWidth="1"/>
    <col min="6926" max="7168" width="8.85546875" style="53"/>
    <col min="7169" max="7169" width="5.7109375" style="53" customWidth="1"/>
    <col min="7170" max="7170" width="46.42578125" style="53" customWidth="1"/>
    <col min="7171" max="7171" width="30.140625" style="53" customWidth="1"/>
    <col min="7172" max="7172" width="27.85546875" style="53" customWidth="1"/>
    <col min="7173" max="7173" width="31.28515625" style="53" customWidth="1"/>
    <col min="7174" max="7174" width="14.28515625" style="53" customWidth="1"/>
    <col min="7175" max="7175" width="12.28515625" style="53" bestFit="1" customWidth="1"/>
    <col min="7176" max="7180" width="8.85546875" style="53"/>
    <col min="7181" max="7181" width="22.140625" style="53" customWidth="1"/>
    <col min="7182" max="7424" width="8.85546875" style="53"/>
    <col min="7425" max="7425" width="5.7109375" style="53" customWidth="1"/>
    <col min="7426" max="7426" width="46.42578125" style="53" customWidth="1"/>
    <col min="7427" max="7427" width="30.140625" style="53" customWidth="1"/>
    <col min="7428" max="7428" width="27.85546875" style="53" customWidth="1"/>
    <col min="7429" max="7429" width="31.28515625" style="53" customWidth="1"/>
    <col min="7430" max="7430" width="14.28515625" style="53" customWidth="1"/>
    <col min="7431" max="7431" width="12.28515625" style="53" bestFit="1" customWidth="1"/>
    <col min="7432" max="7436" width="8.85546875" style="53"/>
    <col min="7437" max="7437" width="22.140625" style="53" customWidth="1"/>
    <col min="7438" max="7680" width="8.85546875" style="53"/>
    <col min="7681" max="7681" width="5.7109375" style="53" customWidth="1"/>
    <col min="7682" max="7682" width="46.42578125" style="53" customWidth="1"/>
    <col min="7683" max="7683" width="30.140625" style="53" customWidth="1"/>
    <col min="7684" max="7684" width="27.85546875" style="53" customWidth="1"/>
    <col min="7685" max="7685" width="31.28515625" style="53" customWidth="1"/>
    <col min="7686" max="7686" width="14.28515625" style="53" customWidth="1"/>
    <col min="7687" max="7687" width="12.28515625" style="53" bestFit="1" customWidth="1"/>
    <col min="7688" max="7692" width="8.85546875" style="53"/>
    <col min="7693" max="7693" width="22.140625" style="53" customWidth="1"/>
    <col min="7694" max="7936" width="8.85546875" style="53"/>
    <col min="7937" max="7937" width="5.7109375" style="53" customWidth="1"/>
    <col min="7938" max="7938" width="46.42578125" style="53" customWidth="1"/>
    <col min="7939" max="7939" width="30.140625" style="53" customWidth="1"/>
    <col min="7940" max="7940" width="27.85546875" style="53" customWidth="1"/>
    <col min="7941" max="7941" width="31.28515625" style="53" customWidth="1"/>
    <col min="7942" max="7942" width="14.28515625" style="53" customWidth="1"/>
    <col min="7943" max="7943" width="12.28515625" style="53" bestFit="1" customWidth="1"/>
    <col min="7944" max="7948" width="8.85546875" style="53"/>
    <col min="7949" max="7949" width="22.140625" style="53" customWidth="1"/>
    <col min="7950" max="8192" width="8.85546875" style="53"/>
    <col min="8193" max="8193" width="5.7109375" style="53" customWidth="1"/>
    <col min="8194" max="8194" width="46.42578125" style="53" customWidth="1"/>
    <col min="8195" max="8195" width="30.140625" style="53" customWidth="1"/>
    <col min="8196" max="8196" width="27.85546875" style="53" customWidth="1"/>
    <col min="8197" max="8197" width="31.28515625" style="53" customWidth="1"/>
    <col min="8198" max="8198" width="14.28515625" style="53" customWidth="1"/>
    <col min="8199" max="8199" width="12.28515625" style="53" bestFit="1" customWidth="1"/>
    <col min="8200" max="8204" width="8.85546875" style="53"/>
    <col min="8205" max="8205" width="22.140625" style="53" customWidth="1"/>
    <col min="8206" max="8448" width="8.85546875" style="53"/>
    <col min="8449" max="8449" width="5.7109375" style="53" customWidth="1"/>
    <col min="8450" max="8450" width="46.42578125" style="53" customWidth="1"/>
    <col min="8451" max="8451" width="30.140625" style="53" customWidth="1"/>
    <col min="8452" max="8452" width="27.85546875" style="53" customWidth="1"/>
    <col min="8453" max="8453" width="31.28515625" style="53" customWidth="1"/>
    <col min="8454" max="8454" width="14.28515625" style="53" customWidth="1"/>
    <col min="8455" max="8455" width="12.28515625" style="53" bestFit="1" customWidth="1"/>
    <col min="8456" max="8460" width="8.85546875" style="53"/>
    <col min="8461" max="8461" width="22.140625" style="53" customWidth="1"/>
    <col min="8462" max="8704" width="8.85546875" style="53"/>
    <col min="8705" max="8705" width="5.7109375" style="53" customWidth="1"/>
    <col min="8706" max="8706" width="46.42578125" style="53" customWidth="1"/>
    <col min="8707" max="8707" width="30.140625" style="53" customWidth="1"/>
    <col min="8708" max="8708" width="27.85546875" style="53" customWidth="1"/>
    <col min="8709" max="8709" width="31.28515625" style="53" customWidth="1"/>
    <col min="8710" max="8710" width="14.28515625" style="53" customWidth="1"/>
    <col min="8711" max="8711" width="12.28515625" style="53" bestFit="1" customWidth="1"/>
    <col min="8712" max="8716" width="8.85546875" style="53"/>
    <col min="8717" max="8717" width="22.140625" style="53" customWidth="1"/>
    <col min="8718" max="8960" width="8.85546875" style="53"/>
    <col min="8961" max="8961" width="5.7109375" style="53" customWidth="1"/>
    <col min="8962" max="8962" width="46.42578125" style="53" customWidth="1"/>
    <col min="8963" max="8963" width="30.140625" style="53" customWidth="1"/>
    <col min="8964" max="8964" width="27.85546875" style="53" customWidth="1"/>
    <col min="8965" max="8965" width="31.28515625" style="53" customWidth="1"/>
    <col min="8966" max="8966" width="14.28515625" style="53" customWidth="1"/>
    <col min="8967" max="8967" width="12.28515625" style="53" bestFit="1" customWidth="1"/>
    <col min="8968" max="8972" width="8.85546875" style="53"/>
    <col min="8973" max="8973" width="22.140625" style="53" customWidth="1"/>
    <col min="8974" max="9216" width="8.85546875" style="53"/>
    <col min="9217" max="9217" width="5.7109375" style="53" customWidth="1"/>
    <col min="9218" max="9218" width="46.42578125" style="53" customWidth="1"/>
    <col min="9219" max="9219" width="30.140625" style="53" customWidth="1"/>
    <col min="9220" max="9220" width="27.85546875" style="53" customWidth="1"/>
    <col min="9221" max="9221" width="31.28515625" style="53" customWidth="1"/>
    <col min="9222" max="9222" width="14.28515625" style="53" customWidth="1"/>
    <col min="9223" max="9223" width="12.28515625" style="53" bestFit="1" customWidth="1"/>
    <col min="9224" max="9228" width="8.85546875" style="53"/>
    <col min="9229" max="9229" width="22.140625" style="53" customWidth="1"/>
    <col min="9230" max="9472" width="8.85546875" style="53"/>
    <col min="9473" max="9473" width="5.7109375" style="53" customWidth="1"/>
    <col min="9474" max="9474" width="46.42578125" style="53" customWidth="1"/>
    <col min="9475" max="9475" width="30.140625" style="53" customWidth="1"/>
    <col min="9476" max="9476" width="27.85546875" style="53" customWidth="1"/>
    <col min="9477" max="9477" width="31.28515625" style="53" customWidth="1"/>
    <col min="9478" max="9478" width="14.28515625" style="53" customWidth="1"/>
    <col min="9479" max="9479" width="12.28515625" style="53" bestFit="1" customWidth="1"/>
    <col min="9480" max="9484" width="8.85546875" style="53"/>
    <col min="9485" max="9485" width="22.140625" style="53" customWidth="1"/>
    <col min="9486" max="9728" width="8.85546875" style="53"/>
    <col min="9729" max="9729" width="5.7109375" style="53" customWidth="1"/>
    <col min="9730" max="9730" width="46.42578125" style="53" customWidth="1"/>
    <col min="9731" max="9731" width="30.140625" style="53" customWidth="1"/>
    <col min="9732" max="9732" width="27.85546875" style="53" customWidth="1"/>
    <col min="9733" max="9733" width="31.28515625" style="53" customWidth="1"/>
    <col min="9734" max="9734" width="14.28515625" style="53" customWidth="1"/>
    <col min="9735" max="9735" width="12.28515625" style="53" bestFit="1" customWidth="1"/>
    <col min="9736" max="9740" width="8.85546875" style="53"/>
    <col min="9741" max="9741" width="22.140625" style="53" customWidth="1"/>
    <col min="9742" max="9984" width="8.85546875" style="53"/>
    <col min="9985" max="9985" width="5.7109375" style="53" customWidth="1"/>
    <col min="9986" max="9986" width="46.42578125" style="53" customWidth="1"/>
    <col min="9987" max="9987" width="30.140625" style="53" customWidth="1"/>
    <col min="9988" max="9988" width="27.85546875" style="53" customWidth="1"/>
    <col min="9989" max="9989" width="31.28515625" style="53" customWidth="1"/>
    <col min="9990" max="9990" width="14.28515625" style="53" customWidth="1"/>
    <col min="9991" max="9991" width="12.28515625" style="53" bestFit="1" customWidth="1"/>
    <col min="9992" max="9996" width="8.85546875" style="53"/>
    <col min="9997" max="9997" width="22.140625" style="53" customWidth="1"/>
    <col min="9998" max="10240" width="8.85546875" style="53"/>
    <col min="10241" max="10241" width="5.7109375" style="53" customWidth="1"/>
    <col min="10242" max="10242" width="46.42578125" style="53" customWidth="1"/>
    <col min="10243" max="10243" width="30.140625" style="53" customWidth="1"/>
    <col min="10244" max="10244" width="27.85546875" style="53" customWidth="1"/>
    <col min="10245" max="10245" width="31.28515625" style="53" customWidth="1"/>
    <col min="10246" max="10246" width="14.28515625" style="53" customWidth="1"/>
    <col min="10247" max="10247" width="12.28515625" style="53" bestFit="1" customWidth="1"/>
    <col min="10248" max="10252" width="8.85546875" style="53"/>
    <col min="10253" max="10253" width="22.140625" style="53" customWidth="1"/>
    <col min="10254" max="10496" width="8.85546875" style="53"/>
    <col min="10497" max="10497" width="5.7109375" style="53" customWidth="1"/>
    <col min="10498" max="10498" width="46.42578125" style="53" customWidth="1"/>
    <col min="10499" max="10499" width="30.140625" style="53" customWidth="1"/>
    <col min="10500" max="10500" width="27.85546875" style="53" customWidth="1"/>
    <col min="10501" max="10501" width="31.28515625" style="53" customWidth="1"/>
    <col min="10502" max="10502" width="14.28515625" style="53" customWidth="1"/>
    <col min="10503" max="10503" width="12.28515625" style="53" bestFit="1" customWidth="1"/>
    <col min="10504" max="10508" width="8.85546875" style="53"/>
    <col min="10509" max="10509" width="22.140625" style="53" customWidth="1"/>
    <col min="10510" max="10752" width="8.85546875" style="53"/>
    <col min="10753" max="10753" width="5.7109375" style="53" customWidth="1"/>
    <col min="10754" max="10754" width="46.42578125" style="53" customWidth="1"/>
    <col min="10755" max="10755" width="30.140625" style="53" customWidth="1"/>
    <col min="10756" max="10756" width="27.85546875" style="53" customWidth="1"/>
    <col min="10757" max="10757" width="31.28515625" style="53" customWidth="1"/>
    <col min="10758" max="10758" width="14.28515625" style="53" customWidth="1"/>
    <col min="10759" max="10759" width="12.28515625" style="53" bestFit="1" customWidth="1"/>
    <col min="10760" max="10764" width="8.85546875" style="53"/>
    <col min="10765" max="10765" width="22.140625" style="53" customWidth="1"/>
    <col min="10766" max="11008" width="8.85546875" style="53"/>
    <col min="11009" max="11009" width="5.7109375" style="53" customWidth="1"/>
    <col min="11010" max="11010" width="46.42578125" style="53" customWidth="1"/>
    <col min="11011" max="11011" width="30.140625" style="53" customWidth="1"/>
    <col min="11012" max="11012" width="27.85546875" style="53" customWidth="1"/>
    <col min="11013" max="11013" width="31.28515625" style="53" customWidth="1"/>
    <col min="11014" max="11014" width="14.28515625" style="53" customWidth="1"/>
    <col min="11015" max="11015" width="12.28515625" style="53" bestFit="1" customWidth="1"/>
    <col min="11016" max="11020" width="8.85546875" style="53"/>
    <col min="11021" max="11021" width="22.140625" style="53" customWidth="1"/>
    <col min="11022" max="11264" width="8.85546875" style="53"/>
    <col min="11265" max="11265" width="5.7109375" style="53" customWidth="1"/>
    <col min="11266" max="11266" width="46.42578125" style="53" customWidth="1"/>
    <col min="11267" max="11267" width="30.140625" style="53" customWidth="1"/>
    <col min="11268" max="11268" width="27.85546875" style="53" customWidth="1"/>
    <col min="11269" max="11269" width="31.28515625" style="53" customWidth="1"/>
    <col min="11270" max="11270" width="14.28515625" style="53" customWidth="1"/>
    <col min="11271" max="11271" width="12.28515625" style="53" bestFit="1" customWidth="1"/>
    <col min="11272" max="11276" width="8.85546875" style="53"/>
    <col min="11277" max="11277" width="22.140625" style="53" customWidth="1"/>
    <col min="11278" max="11520" width="8.85546875" style="53"/>
    <col min="11521" max="11521" width="5.7109375" style="53" customWidth="1"/>
    <col min="11522" max="11522" width="46.42578125" style="53" customWidth="1"/>
    <col min="11523" max="11523" width="30.140625" style="53" customWidth="1"/>
    <col min="11524" max="11524" width="27.85546875" style="53" customWidth="1"/>
    <col min="11525" max="11525" width="31.28515625" style="53" customWidth="1"/>
    <col min="11526" max="11526" width="14.28515625" style="53" customWidth="1"/>
    <col min="11527" max="11527" width="12.28515625" style="53" bestFit="1" customWidth="1"/>
    <col min="11528" max="11532" width="8.85546875" style="53"/>
    <col min="11533" max="11533" width="22.140625" style="53" customWidth="1"/>
    <col min="11534" max="11776" width="8.85546875" style="53"/>
    <col min="11777" max="11777" width="5.7109375" style="53" customWidth="1"/>
    <col min="11778" max="11778" width="46.42578125" style="53" customWidth="1"/>
    <col min="11779" max="11779" width="30.140625" style="53" customWidth="1"/>
    <col min="11780" max="11780" width="27.85546875" style="53" customWidth="1"/>
    <col min="11781" max="11781" width="31.28515625" style="53" customWidth="1"/>
    <col min="11782" max="11782" width="14.28515625" style="53" customWidth="1"/>
    <col min="11783" max="11783" width="12.28515625" style="53" bestFit="1" customWidth="1"/>
    <col min="11784" max="11788" width="8.85546875" style="53"/>
    <col min="11789" max="11789" width="22.140625" style="53" customWidth="1"/>
    <col min="11790" max="12032" width="8.85546875" style="53"/>
    <col min="12033" max="12033" width="5.7109375" style="53" customWidth="1"/>
    <col min="12034" max="12034" width="46.42578125" style="53" customWidth="1"/>
    <col min="12035" max="12035" width="30.140625" style="53" customWidth="1"/>
    <col min="12036" max="12036" width="27.85546875" style="53" customWidth="1"/>
    <col min="12037" max="12037" width="31.28515625" style="53" customWidth="1"/>
    <col min="12038" max="12038" width="14.28515625" style="53" customWidth="1"/>
    <col min="12039" max="12039" width="12.28515625" style="53" bestFit="1" customWidth="1"/>
    <col min="12040" max="12044" width="8.85546875" style="53"/>
    <col min="12045" max="12045" width="22.140625" style="53" customWidth="1"/>
    <col min="12046" max="12288" width="8.85546875" style="53"/>
    <col min="12289" max="12289" width="5.7109375" style="53" customWidth="1"/>
    <col min="12290" max="12290" width="46.42578125" style="53" customWidth="1"/>
    <col min="12291" max="12291" width="30.140625" style="53" customWidth="1"/>
    <col min="12292" max="12292" width="27.85546875" style="53" customWidth="1"/>
    <col min="12293" max="12293" width="31.28515625" style="53" customWidth="1"/>
    <col min="12294" max="12294" width="14.28515625" style="53" customWidth="1"/>
    <col min="12295" max="12295" width="12.28515625" style="53" bestFit="1" customWidth="1"/>
    <col min="12296" max="12300" width="8.85546875" style="53"/>
    <col min="12301" max="12301" width="22.140625" style="53" customWidth="1"/>
    <col min="12302" max="12544" width="8.85546875" style="53"/>
    <col min="12545" max="12545" width="5.7109375" style="53" customWidth="1"/>
    <col min="12546" max="12546" width="46.42578125" style="53" customWidth="1"/>
    <col min="12547" max="12547" width="30.140625" style="53" customWidth="1"/>
    <col min="12548" max="12548" width="27.85546875" style="53" customWidth="1"/>
    <col min="12549" max="12549" width="31.28515625" style="53" customWidth="1"/>
    <col min="12550" max="12550" width="14.28515625" style="53" customWidth="1"/>
    <col min="12551" max="12551" width="12.28515625" style="53" bestFit="1" customWidth="1"/>
    <col min="12552" max="12556" width="8.85546875" style="53"/>
    <col min="12557" max="12557" width="22.140625" style="53" customWidth="1"/>
    <col min="12558" max="12800" width="8.85546875" style="53"/>
    <col min="12801" max="12801" width="5.7109375" style="53" customWidth="1"/>
    <col min="12802" max="12802" width="46.42578125" style="53" customWidth="1"/>
    <col min="12803" max="12803" width="30.140625" style="53" customWidth="1"/>
    <col min="12804" max="12804" width="27.85546875" style="53" customWidth="1"/>
    <col min="12805" max="12805" width="31.28515625" style="53" customWidth="1"/>
    <col min="12806" max="12806" width="14.28515625" style="53" customWidth="1"/>
    <col min="12807" max="12807" width="12.28515625" style="53" bestFit="1" customWidth="1"/>
    <col min="12808" max="12812" width="8.85546875" style="53"/>
    <col min="12813" max="12813" width="22.140625" style="53" customWidth="1"/>
    <col min="12814" max="13056" width="8.85546875" style="53"/>
    <col min="13057" max="13057" width="5.7109375" style="53" customWidth="1"/>
    <col min="13058" max="13058" width="46.42578125" style="53" customWidth="1"/>
    <col min="13059" max="13059" width="30.140625" style="53" customWidth="1"/>
    <col min="13060" max="13060" width="27.85546875" style="53" customWidth="1"/>
    <col min="13061" max="13061" width="31.28515625" style="53" customWidth="1"/>
    <col min="13062" max="13062" width="14.28515625" style="53" customWidth="1"/>
    <col min="13063" max="13063" width="12.28515625" style="53" bestFit="1" customWidth="1"/>
    <col min="13064" max="13068" width="8.85546875" style="53"/>
    <col min="13069" max="13069" width="22.140625" style="53" customWidth="1"/>
    <col min="13070" max="13312" width="8.85546875" style="53"/>
    <col min="13313" max="13313" width="5.7109375" style="53" customWidth="1"/>
    <col min="13314" max="13314" width="46.42578125" style="53" customWidth="1"/>
    <col min="13315" max="13315" width="30.140625" style="53" customWidth="1"/>
    <col min="13316" max="13316" width="27.85546875" style="53" customWidth="1"/>
    <col min="13317" max="13317" width="31.28515625" style="53" customWidth="1"/>
    <col min="13318" max="13318" width="14.28515625" style="53" customWidth="1"/>
    <col min="13319" max="13319" width="12.28515625" style="53" bestFit="1" customWidth="1"/>
    <col min="13320" max="13324" width="8.85546875" style="53"/>
    <col min="13325" max="13325" width="22.140625" style="53" customWidth="1"/>
    <col min="13326" max="13568" width="8.85546875" style="53"/>
    <col min="13569" max="13569" width="5.7109375" style="53" customWidth="1"/>
    <col min="13570" max="13570" width="46.42578125" style="53" customWidth="1"/>
    <col min="13571" max="13571" width="30.140625" style="53" customWidth="1"/>
    <col min="13572" max="13572" width="27.85546875" style="53" customWidth="1"/>
    <col min="13573" max="13573" width="31.28515625" style="53" customWidth="1"/>
    <col min="13574" max="13574" width="14.28515625" style="53" customWidth="1"/>
    <col min="13575" max="13575" width="12.28515625" style="53" bestFit="1" customWidth="1"/>
    <col min="13576" max="13580" width="8.85546875" style="53"/>
    <col min="13581" max="13581" width="22.140625" style="53" customWidth="1"/>
    <col min="13582" max="13824" width="8.85546875" style="53"/>
    <col min="13825" max="13825" width="5.7109375" style="53" customWidth="1"/>
    <col min="13826" max="13826" width="46.42578125" style="53" customWidth="1"/>
    <col min="13827" max="13827" width="30.140625" style="53" customWidth="1"/>
    <col min="13828" max="13828" width="27.85546875" style="53" customWidth="1"/>
    <col min="13829" max="13829" width="31.28515625" style="53" customWidth="1"/>
    <col min="13830" max="13830" width="14.28515625" style="53" customWidth="1"/>
    <col min="13831" max="13831" width="12.28515625" style="53" bestFit="1" customWidth="1"/>
    <col min="13832" max="13836" width="8.85546875" style="53"/>
    <col min="13837" max="13837" width="22.140625" style="53" customWidth="1"/>
    <col min="13838" max="14080" width="8.85546875" style="53"/>
    <col min="14081" max="14081" width="5.7109375" style="53" customWidth="1"/>
    <col min="14082" max="14082" width="46.42578125" style="53" customWidth="1"/>
    <col min="14083" max="14083" width="30.140625" style="53" customWidth="1"/>
    <col min="14084" max="14084" width="27.85546875" style="53" customWidth="1"/>
    <col min="14085" max="14085" width="31.28515625" style="53" customWidth="1"/>
    <col min="14086" max="14086" width="14.28515625" style="53" customWidth="1"/>
    <col min="14087" max="14087" width="12.28515625" style="53" bestFit="1" customWidth="1"/>
    <col min="14088" max="14092" width="8.85546875" style="53"/>
    <col min="14093" max="14093" width="22.140625" style="53" customWidth="1"/>
    <col min="14094" max="14336" width="8.85546875" style="53"/>
    <col min="14337" max="14337" width="5.7109375" style="53" customWidth="1"/>
    <col min="14338" max="14338" width="46.42578125" style="53" customWidth="1"/>
    <col min="14339" max="14339" width="30.140625" style="53" customWidth="1"/>
    <col min="14340" max="14340" width="27.85546875" style="53" customWidth="1"/>
    <col min="14341" max="14341" width="31.28515625" style="53" customWidth="1"/>
    <col min="14342" max="14342" width="14.28515625" style="53" customWidth="1"/>
    <col min="14343" max="14343" width="12.28515625" style="53" bestFit="1" customWidth="1"/>
    <col min="14344" max="14348" width="8.85546875" style="53"/>
    <col min="14349" max="14349" width="22.140625" style="53" customWidth="1"/>
    <col min="14350" max="14592" width="8.85546875" style="53"/>
    <col min="14593" max="14593" width="5.7109375" style="53" customWidth="1"/>
    <col min="14594" max="14594" width="46.42578125" style="53" customWidth="1"/>
    <col min="14595" max="14595" width="30.140625" style="53" customWidth="1"/>
    <col min="14596" max="14596" width="27.85546875" style="53" customWidth="1"/>
    <col min="14597" max="14597" width="31.28515625" style="53" customWidth="1"/>
    <col min="14598" max="14598" width="14.28515625" style="53" customWidth="1"/>
    <col min="14599" max="14599" width="12.28515625" style="53" bestFit="1" customWidth="1"/>
    <col min="14600" max="14604" width="8.85546875" style="53"/>
    <col min="14605" max="14605" width="22.140625" style="53" customWidth="1"/>
    <col min="14606" max="14848" width="8.85546875" style="53"/>
    <col min="14849" max="14849" width="5.7109375" style="53" customWidth="1"/>
    <col min="14850" max="14850" width="46.42578125" style="53" customWidth="1"/>
    <col min="14851" max="14851" width="30.140625" style="53" customWidth="1"/>
    <col min="14852" max="14852" width="27.85546875" style="53" customWidth="1"/>
    <col min="14853" max="14853" width="31.28515625" style="53" customWidth="1"/>
    <col min="14854" max="14854" width="14.28515625" style="53" customWidth="1"/>
    <col min="14855" max="14855" width="12.28515625" style="53" bestFit="1" customWidth="1"/>
    <col min="14856" max="14860" width="8.85546875" style="53"/>
    <col min="14861" max="14861" width="22.140625" style="53" customWidth="1"/>
    <col min="14862" max="15104" width="8.85546875" style="53"/>
    <col min="15105" max="15105" width="5.7109375" style="53" customWidth="1"/>
    <col min="15106" max="15106" width="46.42578125" style="53" customWidth="1"/>
    <col min="15107" max="15107" width="30.140625" style="53" customWidth="1"/>
    <col min="15108" max="15108" width="27.85546875" style="53" customWidth="1"/>
    <col min="15109" max="15109" width="31.28515625" style="53" customWidth="1"/>
    <col min="15110" max="15110" width="14.28515625" style="53" customWidth="1"/>
    <col min="15111" max="15111" width="12.28515625" style="53" bestFit="1" customWidth="1"/>
    <col min="15112" max="15116" width="8.85546875" style="53"/>
    <col min="15117" max="15117" width="22.140625" style="53" customWidth="1"/>
    <col min="15118" max="15360" width="8.85546875" style="53"/>
    <col min="15361" max="15361" width="5.7109375" style="53" customWidth="1"/>
    <col min="15362" max="15362" width="46.42578125" style="53" customWidth="1"/>
    <col min="15363" max="15363" width="30.140625" style="53" customWidth="1"/>
    <col min="15364" max="15364" width="27.85546875" style="53" customWidth="1"/>
    <col min="15365" max="15365" width="31.28515625" style="53" customWidth="1"/>
    <col min="15366" max="15366" width="14.28515625" style="53" customWidth="1"/>
    <col min="15367" max="15367" width="12.28515625" style="53" bestFit="1" customWidth="1"/>
    <col min="15368" max="15372" width="8.85546875" style="53"/>
    <col min="15373" max="15373" width="22.140625" style="53" customWidth="1"/>
    <col min="15374" max="15616" width="8.85546875" style="53"/>
    <col min="15617" max="15617" width="5.7109375" style="53" customWidth="1"/>
    <col min="15618" max="15618" width="46.42578125" style="53" customWidth="1"/>
    <col min="15619" max="15619" width="30.140625" style="53" customWidth="1"/>
    <col min="15620" max="15620" width="27.85546875" style="53" customWidth="1"/>
    <col min="15621" max="15621" width="31.28515625" style="53" customWidth="1"/>
    <col min="15622" max="15622" width="14.28515625" style="53" customWidth="1"/>
    <col min="15623" max="15623" width="12.28515625" style="53" bestFit="1" customWidth="1"/>
    <col min="15624" max="15628" width="8.85546875" style="53"/>
    <col min="15629" max="15629" width="22.140625" style="53" customWidth="1"/>
    <col min="15630" max="15872" width="8.85546875" style="53"/>
    <col min="15873" max="15873" width="5.7109375" style="53" customWidth="1"/>
    <col min="15874" max="15874" width="46.42578125" style="53" customWidth="1"/>
    <col min="15875" max="15875" width="30.140625" style="53" customWidth="1"/>
    <col min="15876" max="15876" width="27.85546875" style="53" customWidth="1"/>
    <col min="15877" max="15877" width="31.28515625" style="53" customWidth="1"/>
    <col min="15878" max="15878" width="14.28515625" style="53" customWidth="1"/>
    <col min="15879" max="15879" width="12.28515625" style="53" bestFit="1" customWidth="1"/>
    <col min="15880" max="15884" width="8.85546875" style="53"/>
    <col min="15885" max="15885" width="22.140625" style="53" customWidth="1"/>
    <col min="15886" max="16128" width="8.85546875" style="53"/>
    <col min="16129" max="16129" width="5.7109375" style="53" customWidth="1"/>
    <col min="16130" max="16130" width="46.42578125" style="53" customWidth="1"/>
    <col min="16131" max="16131" width="30.140625" style="53" customWidth="1"/>
    <col min="16132" max="16132" width="27.85546875" style="53" customWidth="1"/>
    <col min="16133" max="16133" width="31.28515625" style="53" customWidth="1"/>
    <col min="16134" max="16134" width="14.28515625" style="53" customWidth="1"/>
    <col min="16135" max="16135" width="12.28515625" style="53" bestFit="1" customWidth="1"/>
    <col min="16136" max="16140" width="8.85546875" style="53"/>
    <col min="16141" max="16141" width="22.140625" style="53" customWidth="1"/>
    <col min="16142" max="16384" width="8.85546875" style="53"/>
  </cols>
  <sheetData>
    <row r="1" spans="1:11" x14ac:dyDescent="0.3">
      <c r="E1" s="54"/>
      <c r="F1" s="274" t="s">
        <v>661</v>
      </c>
    </row>
    <row r="2" spans="1:11" x14ac:dyDescent="0.3">
      <c r="E2" s="57"/>
    </row>
    <row r="3" spans="1:11" ht="55.9" customHeight="1" x14ac:dyDescent="0.3">
      <c r="A3" s="1255" t="s">
        <v>667</v>
      </c>
      <c r="B3" s="1255"/>
      <c r="C3" s="1255"/>
      <c r="D3" s="1255"/>
      <c r="E3" s="1255"/>
      <c r="F3" s="1255"/>
    </row>
    <row r="4" spans="1:11" s="277" customFormat="1" ht="27" customHeight="1" x14ac:dyDescent="0.3">
      <c r="A4" s="276" t="s">
        <v>1103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</row>
    <row r="5" spans="1:11" s="275" customFormat="1" ht="19.5" customHeight="1" x14ac:dyDescent="0.3">
      <c r="A5" s="481" t="s">
        <v>662</v>
      </c>
      <c r="B5" s="136"/>
      <c r="C5" s="136"/>
      <c r="D5" s="136"/>
      <c r="E5" s="136"/>
      <c r="F5" s="136"/>
      <c r="G5" s="136"/>
      <c r="H5" s="136"/>
      <c r="I5" s="136"/>
      <c r="J5" s="52"/>
      <c r="K5" s="52"/>
    </row>
    <row r="6" spans="1:11" ht="39.75" customHeight="1" x14ac:dyDescent="0.3">
      <c r="A6" s="1242" t="s">
        <v>498</v>
      </c>
      <c r="B6" s="1242"/>
      <c r="C6" s="1242"/>
      <c r="D6" s="1242"/>
      <c r="E6" s="136"/>
      <c r="F6" s="279"/>
      <c r="G6" s="279"/>
      <c r="H6" s="279"/>
      <c r="I6" s="279"/>
      <c r="J6" s="84"/>
      <c r="K6" s="84"/>
    </row>
    <row r="7" spans="1:11" ht="17.25" customHeight="1" x14ac:dyDescent="0.3">
      <c r="A7" s="279" t="s">
        <v>281</v>
      </c>
      <c r="B7" s="279"/>
      <c r="C7" s="279"/>
      <c r="D7" s="279"/>
      <c r="E7" s="279"/>
      <c r="F7" s="279"/>
      <c r="G7" s="279"/>
      <c r="H7" s="279"/>
      <c r="I7" s="279"/>
      <c r="J7" s="84"/>
      <c r="K7" s="84"/>
    </row>
    <row r="8" spans="1:11" x14ac:dyDescent="0.3">
      <c r="A8" s="58"/>
    </row>
    <row r="9" spans="1:11" ht="93" customHeight="1" x14ac:dyDescent="0.3">
      <c r="A9" s="448" t="s">
        <v>282</v>
      </c>
      <c r="B9" s="448" t="s">
        <v>297</v>
      </c>
      <c r="C9" s="435" t="s">
        <v>343</v>
      </c>
      <c r="D9" s="435" t="s">
        <v>663</v>
      </c>
      <c r="E9" s="435" t="s">
        <v>664</v>
      </c>
      <c r="F9" s="449" t="s">
        <v>300</v>
      </c>
    </row>
    <row r="10" spans="1:11" s="115" customFormat="1" ht="24.75" customHeight="1" x14ac:dyDescent="0.25">
      <c r="A10" s="613">
        <v>1</v>
      </c>
      <c r="B10" s="613">
        <v>2</v>
      </c>
      <c r="C10" s="613">
        <v>3</v>
      </c>
      <c r="D10" s="613">
        <v>4</v>
      </c>
      <c r="E10" s="613">
        <v>5</v>
      </c>
      <c r="F10" s="437" t="s">
        <v>333</v>
      </c>
    </row>
    <row r="11" spans="1:11" x14ac:dyDescent="0.3">
      <c r="A11" s="65">
        <v>1</v>
      </c>
      <c r="B11" s="66"/>
      <c r="C11" s="67"/>
      <c r="D11" s="67"/>
      <c r="E11" s="68"/>
      <c r="F11" s="199">
        <f>C11*D11*E11</f>
        <v>0</v>
      </c>
    </row>
    <row r="12" spans="1:11" x14ac:dyDescent="0.3">
      <c r="A12" s="67"/>
      <c r="B12" s="92"/>
      <c r="C12" s="67"/>
      <c r="D12" s="67"/>
      <c r="E12" s="68" t="str">
        <f>IF(C12*D12=0," ",C12*D12)</f>
        <v xml:space="preserve"> </v>
      </c>
      <c r="F12" s="94"/>
    </row>
    <row r="13" spans="1:11" x14ac:dyDescent="0.3">
      <c r="A13" s="67"/>
      <c r="B13" s="92"/>
      <c r="C13" s="67"/>
      <c r="D13" s="67"/>
      <c r="E13" s="68" t="str">
        <f>IF(C13*D13=0," ",C13*D13)</f>
        <v xml:space="preserve"> </v>
      </c>
      <c r="F13" s="94"/>
    </row>
    <row r="14" spans="1:11" s="97" customFormat="1" x14ac:dyDescent="0.3">
      <c r="A14" s="457"/>
      <c r="B14" s="453" t="s">
        <v>295</v>
      </c>
      <c r="C14" s="462" t="s">
        <v>305</v>
      </c>
      <c r="D14" s="462" t="s">
        <v>305</v>
      </c>
      <c r="E14" s="462" t="s">
        <v>305</v>
      </c>
      <c r="F14" s="614">
        <f>F11</f>
        <v>0</v>
      </c>
      <c r="G14" s="200"/>
    </row>
    <row r="16" spans="1:11" s="300" customFormat="1" x14ac:dyDescent="0.25">
      <c r="A16" s="566"/>
      <c r="B16" s="240"/>
      <c r="C16" s="567"/>
      <c r="D16" s="240"/>
      <c r="E16" s="567"/>
      <c r="F16" s="240"/>
      <c r="G16" s="240"/>
      <c r="H16" s="567"/>
    </row>
    <row r="17" spans="1:8" s="300" customFormat="1" ht="15.75" x14ac:dyDescent="0.25">
      <c r="A17" s="337"/>
      <c r="B17" s="514"/>
      <c r="C17" s="567"/>
      <c r="D17" s="514"/>
      <c r="E17" s="567"/>
      <c r="F17" s="514"/>
      <c r="G17" s="514"/>
      <c r="H17" s="567"/>
    </row>
    <row r="18" spans="1:8" s="178" customFormat="1" x14ac:dyDescent="0.25">
      <c r="A18" s="696" t="s">
        <v>762</v>
      </c>
      <c r="B18" s="652"/>
      <c r="D18" s="651"/>
      <c r="F18" s="864" t="s">
        <v>1101</v>
      </c>
      <c r="G18" s="652"/>
      <c r="H18" s="652"/>
    </row>
    <row r="19" spans="1:8" s="178" customFormat="1" ht="15.75" x14ac:dyDescent="0.25">
      <c r="A19" s="122"/>
      <c r="B19" s="297"/>
      <c r="D19" s="298" t="s">
        <v>131</v>
      </c>
      <c r="F19" s="298" t="s">
        <v>132</v>
      </c>
      <c r="G19" s="297"/>
      <c r="H19" s="297"/>
    </row>
    <row r="20" spans="1:8" s="178" customFormat="1" ht="15.75" x14ac:dyDescent="0.25">
      <c r="A20" s="297"/>
      <c r="B20" s="41"/>
      <c r="D20" s="41"/>
      <c r="F20" s="41"/>
      <c r="G20" s="41"/>
      <c r="H20" s="41"/>
    </row>
    <row r="21" spans="1:8" s="178" customFormat="1" x14ac:dyDescent="0.25">
      <c r="A21" s="650" t="s">
        <v>133</v>
      </c>
      <c r="B21" s="652"/>
      <c r="D21" s="651"/>
      <c r="F21" s="869" t="s">
        <v>1104</v>
      </c>
      <c r="G21" s="652"/>
      <c r="H21" s="652"/>
    </row>
    <row r="22" spans="1:8" s="178" customFormat="1" ht="15.75" x14ac:dyDescent="0.25">
      <c r="A22" s="122"/>
      <c r="B22" s="297"/>
      <c r="D22" s="298" t="s">
        <v>131</v>
      </c>
      <c r="F22" s="298" t="s">
        <v>132</v>
      </c>
      <c r="G22" s="297"/>
      <c r="H22" s="297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vTJcY1/08OcBrUVnSPfJQ373zSs=</DigestValue>
    </Reference>
    <Reference Type="http://www.w3.org/2000/09/xmldsig#Object" URI="#idOfficeObject">
      <DigestMethod Algorithm="http://www.w3.org/2000/09/xmldsig#sha1"/>
      <DigestValue>nbOuVejS+KXT8oKfieGGdbIARRc=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ZTM7OQ2N/8KDuxJno7o62VnnkMI=</DigestValue>
    </Reference>
  </SignedInfo>
  <SignatureValue>qEPoV88WY7FfJI9KccuWpcub2VKLRCsAjX7DXlakloahFh5zF8BJFPU/dGUnL39ABqx7nHFRJqBJ
zysTFE03fIipCCo3KvHyIgEzY/FJb2gbTZSVlmxY4+3Z3L7A0s0uNtxYN25LkCIQnRZO/qwWo742
7VMEXkJGF94AhQQT33Y=</SignatureValue>
  <KeyInfo>
    <X509Data>
      <X509Certificate>MIICqTCCAhKgAwIBAgIJANJUhBrvdQf0MA0GCSqGSIb3DQEBBQUAMIGNMQswCQYDVQQGEwJSVTEcMBoGA1UECgwT0JzQkdCe0KPQntCe0Kgg4oSWOTE7MDkGA1UEAwwy0JrRg9GG0LXQvdC60L4g0KLQsNGC0YzRj9C90LAg0J3QuNC60L7Qu9Cw0LXQstC90LAxIzAhBgkqhkiG9w0BCQEWFHRua3V0c2Vua29AZ21haWwuY29tMB4XDTIxMDkwMzE2MDY1OFoXDTI2MDkwMjE2MDY1OFowgY0xCzAJBgNVBAYTAlJVMRwwGgYDVQQKDBPQnNCR0J7Qo9Ce0J7QqCDihJY5MTswOQYDVQQDDDLQmtGD0YbQtdC90LrQviDQotCw0YLRjNGP0L3QsCDQndC40LrQvtC70LDQtdCy0L3QsDEjMCEGCSqGSIb3DQEJARYUdG5rdXRzZW5rb0BnbWFpbC5jb20wgZ8wDQYJKoZIhvcNAQEBBQADgY0AMIGJAoGBANUFJRhejBo0XMKwyyRHyNbhYwU9TRxuMW1NytXHqf5Chj0DP1w7QE6P4LYzJMsgwGPXjLqMZgyfxz3M82cPUSNbNlambRWSn3dcLiQeBXkdPS0kJDKNGXPFgiccaxUpen+3OKUsi8fzFOHBr53ori3Ug7Qh4iXc1kRF10BTVvmZAgMBAAGjDzANMAsGA1UdDwQEAwIEkDANBgkqhkiG9w0BAQUFAAOBgQAfM1NO0hOw7G6RLdF0eGqkNqBnoSHfE5d8J2W5ywo9SJrrAMpTVXVcnl/EScnQdvYV59mS8WNrRcaXqBFkg+45a7AY2pik9XilewEOV7sPZteXkYZE/7KDM52mTBgVKutwHw8JBKb1r/rmYszfUtaGf3tpaLyOcQIgxtCvl7+3M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3"/>
            <mdssi:RelationshipReference xmlns:mdssi="http://schemas.openxmlformats.org/package/2006/digital-signature" SourceId="rId84"/>
            <mdssi:RelationshipReference xmlns:mdssi="http://schemas.openxmlformats.org/package/2006/digital-signature" SourceId="rId138"/>
            <mdssi:RelationshipReference xmlns:mdssi="http://schemas.openxmlformats.org/package/2006/digital-signature" SourceId="rId159"/>
            <mdssi:RelationshipReference xmlns:mdssi="http://schemas.openxmlformats.org/package/2006/digital-signature" SourceId="rId170"/>
            <mdssi:RelationshipReference xmlns:mdssi="http://schemas.openxmlformats.org/package/2006/digital-signature" SourceId="rId191"/>
            <mdssi:RelationshipReference xmlns:mdssi="http://schemas.openxmlformats.org/package/2006/digital-signature" SourceId="rId205"/>
            <mdssi:RelationshipReference xmlns:mdssi="http://schemas.openxmlformats.org/package/2006/digital-signature" SourceId="rId226"/>
            <mdssi:RelationshipReference xmlns:mdssi="http://schemas.openxmlformats.org/package/2006/digital-signature" SourceId="rId247"/>
            <mdssi:RelationshipReference xmlns:mdssi="http://schemas.openxmlformats.org/package/2006/digital-signature" SourceId="rId107"/>
            <mdssi:RelationshipReference xmlns:mdssi="http://schemas.openxmlformats.org/package/2006/digital-signature" SourceId="rId268"/>
            <mdssi:RelationshipReference xmlns:mdssi="http://schemas.openxmlformats.org/package/2006/digital-signature" SourceId="rId11"/>
            <mdssi:RelationshipReference xmlns:mdssi="http://schemas.openxmlformats.org/package/2006/digital-signature" SourceId="rId32"/>
            <mdssi:RelationshipReference xmlns:mdssi="http://schemas.openxmlformats.org/package/2006/digital-signature" SourceId="rId53"/>
            <mdssi:RelationshipReference xmlns:mdssi="http://schemas.openxmlformats.org/package/2006/digital-signature" SourceId="rId74"/>
            <mdssi:RelationshipReference xmlns:mdssi="http://schemas.openxmlformats.org/package/2006/digital-signature" SourceId="rId128"/>
            <mdssi:RelationshipReference xmlns:mdssi="http://schemas.openxmlformats.org/package/2006/digital-signature" SourceId="rId149"/>
            <mdssi:RelationshipReference xmlns:mdssi="http://schemas.openxmlformats.org/package/2006/digital-signature" SourceId="rId5"/>
            <mdssi:RelationshipReference xmlns:mdssi="http://schemas.openxmlformats.org/package/2006/digital-signature" SourceId="rId95"/>
            <mdssi:RelationshipReference xmlns:mdssi="http://schemas.openxmlformats.org/package/2006/digital-signature" SourceId="rId160"/>
            <mdssi:RelationshipReference xmlns:mdssi="http://schemas.openxmlformats.org/package/2006/digital-signature" SourceId="rId181"/>
            <mdssi:RelationshipReference xmlns:mdssi="http://schemas.openxmlformats.org/package/2006/digital-signature" SourceId="rId216"/>
            <mdssi:RelationshipReference xmlns:mdssi="http://schemas.openxmlformats.org/package/2006/digital-signature" SourceId="rId237"/>
            <mdssi:RelationshipReference xmlns:mdssi="http://schemas.openxmlformats.org/package/2006/digital-signature" SourceId="rId258"/>
            <mdssi:RelationshipReference xmlns:mdssi="http://schemas.openxmlformats.org/package/2006/digital-signature" SourceId="rId279"/>
            <mdssi:RelationshipReference xmlns:mdssi="http://schemas.openxmlformats.org/package/2006/digital-signature" SourceId="rId22"/>
            <mdssi:RelationshipReference xmlns:mdssi="http://schemas.openxmlformats.org/package/2006/digital-signature" SourceId="rId43"/>
            <mdssi:RelationshipReference xmlns:mdssi="http://schemas.openxmlformats.org/package/2006/digital-signature" SourceId="rId64"/>
            <mdssi:RelationshipReference xmlns:mdssi="http://schemas.openxmlformats.org/package/2006/digital-signature" SourceId="rId118"/>
            <mdssi:RelationshipReference xmlns:mdssi="http://schemas.openxmlformats.org/package/2006/digital-signature" SourceId="rId139"/>
            <mdssi:RelationshipReference xmlns:mdssi="http://schemas.openxmlformats.org/package/2006/digital-signature" SourceId="rId85"/>
            <mdssi:RelationshipReference xmlns:mdssi="http://schemas.openxmlformats.org/package/2006/digital-signature" SourceId="rId150"/>
            <mdssi:RelationshipReference xmlns:mdssi="http://schemas.openxmlformats.org/package/2006/digital-signature" SourceId="rId171"/>
            <mdssi:RelationshipReference xmlns:mdssi="http://schemas.openxmlformats.org/package/2006/digital-signature" SourceId="rId192"/>
            <mdssi:RelationshipReference xmlns:mdssi="http://schemas.openxmlformats.org/package/2006/digital-signature" SourceId="rId206"/>
            <mdssi:RelationshipReference xmlns:mdssi="http://schemas.openxmlformats.org/package/2006/digital-signature" SourceId="rId227"/>
            <mdssi:RelationshipReference xmlns:mdssi="http://schemas.openxmlformats.org/package/2006/digital-signature" SourceId="rId248"/>
            <mdssi:RelationshipReference xmlns:mdssi="http://schemas.openxmlformats.org/package/2006/digital-signature" SourceId="rId269"/>
            <mdssi:RelationshipReference xmlns:mdssi="http://schemas.openxmlformats.org/package/2006/digital-signature" SourceId="rId12"/>
            <mdssi:RelationshipReference xmlns:mdssi="http://schemas.openxmlformats.org/package/2006/digital-signature" SourceId="rId33"/>
            <mdssi:RelationshipReference xmlns:mdssi="http://schemas.openxmlformats.org/package/2006/digital-signature" SourceId="rId108"/>
            <mdssi:RelationshipReference xmlns:mdssi="http://schemas.openxmlformats.org/package/2006/digital-signature" SourceId="rId129"/>
            <mdssi:RelationshipReference xmlns:mdssi="http://schemas.openxmlformats.org/package/2006/digital-signature" SourceId="rId280"/>
            <mdssi:RelationshipReference xmlns:mdssi="http://schemas.openxmlformats.org/package/2006/digital-signature" SourceId="rId54"/>
            <mdssi:RelationshipReference xmlns:mdssi="http://schemas.openxmlformats.org/package/2006/digital-signature" SourceId="rId75"/>
            <mdssi:RelationshipReference xmlns:mdssi="http://schemas.openxmlformats.org/package/2006/digital-signature" SourceId="rId96"/>
            <mdssi:RelationshipReference xmlns:mdssi="http://schemas.openxmlformats.org/package/2006/digital-signature" SourceId="rId140"/>
            <mdssi:RelationshipReference xmlns:mdssi="http://schemas.openxmlformats.org/package/2006/digital-signature" SourceId="rId161"/>
            <mdssi:RelationshipReference xmlns:mdssi="http://schemas.openxmlformats.org/package/2006/digital-signature" SourceId="rId182"/>
            <mdssi:RelationshipReference xmlns:mdssi="http://schemas.openxmlformats.org/package/2006/digital-signature" SourceId="rId217"/>
            <mdssi:RelationshipReference xmlns:mdssi="http://schemas.openxmlformats.org/package/2006/digital-signature" SourceId="rId6"/>
            <mdssi:RelationshipReference xmlns:mdssi="http://schemas.openxmlformats.org/package/2006/digital-signature" SourceId="rId238"/>
            <mdssi:RelationshipReference xmlns:mdssi="http://schemas.openxmlformats.org/package/2006/digital-signature" SourceId="rId259"/>
            <mdssi:RelationshipReference xmlns:mdssi="http://schemas.openxmlformats.org/package/2006/digital-signature" SourceId="rId23"/>
            <mdssi:RelationshipReference xmlns:mdssi="http://schemas.openxmlformats.org/package/2006/digital-signature" SourceId="rId119"/>
            <mdssi:RelationshipReference xmlns:mdssi="http://schemas.openxmlformats.org/package/2006/digital-signature" SourceId="rId270"/>
            <mdssi:RelationshipReference xmlns:mdssi="http://schemas.openxmlformats.org/package/2006/digital-signature" SourceId="rId44"/>
            <mdssi:RelationshipReference xmlns:mdssi="http://schemas.openxmlformats.org/package/2006/digital-signature" SourceId="rId65"/>
            <mdssi:RelationshipReference xmlns:mdssi="http://schemas.openxmlformats.org/package/2006/digital-signature" SourceId="rId86"/>
            <mdssi:RelationshipReference xmlns:mdssi="http://schemas.openxmlformats.org/package/2006/digital-signature" SourceId="rId130"/>
            <mdssi:RelationshipReference xmlns:mdssi="http://schemas.openxmlformats.org/package/2006/digital-signature" SourceId="rId151"/>
            <mdssi:RelationshipReference xmlns:mdssi="http://schemas.openxmlformats.org/package/2006/digital-signature" SourceId="rId172"/>
            <mdssi:RelationshipReference xmlns:mdssi="http://schemas.openxmlformats.org/package/2006/digital-signature" SourceId="rId193"/>
            <mdssi:RelationshipReference xmlns:mdssi="http://schemas.openxmlformats.org/package/2006/digital-signature" SourceId="rId202"/>
            <mdssi:RelationshipReference xmlns:mdssi="http://schemas.openxmlformats.org/package/2006/digital-signature" SourceId="rId207"/>
            <mdssi:RelationshipReference xmlns:mdssi="http://schemas.openxmlformats.org/package/2006/digital-signature" SourceId="rId223"/>
            <mdssi:RelationshipReference xmlns:mdssi="http://schemas.openxmlformats.org/package/2006/digital-signature" SourceId="rId228"/>
            <mdssi:RelationshipReference xmlns:mdssi="http://schemas.openxmlformats.org/package/2006/digital-signature" SourceId="rId244"/>
            <mdssi:RelationshipReference xmlns:mdssi="http://schemas.openxmlformats.org/package/2006/digital-signature" SourceId="rId24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109"/>
            <mdssi:RelationshipReference xmlns:mdssi="http://schemas.openxmlformats.org/package/2006/digital-signature" SourceId="rId260"/>
            <mdssi:RelationshipReference xmlns:mdssi="http://schemas.openxmlformats.org/package/2006/digital-signature" SourceId="rId265"/>
            <mdssi:RelationshipReference xmlns:mdssi="http://schemas.openxmlformats.org/package/2006/digital-signature" SourceId="rId281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76"/>
            <mdssi:RelationshipReference xmlns:mdssi="http://schemas.openxmlformats.org/package/2006/digital-signature" SourceId="rId97"/>
            <mdssi:RelationshipReference xmlns:mdssi="http://schemas.openxmlformats.org/package/2006/digital-signature" SourceId="rId104"/>
            <mdssi:RelationshipReference xmlns:mdssi="http://schemas.openxmlformats.org/package/2006/digital-signature" SourceId="rId120"/>
            <mdssi:RelationshipReference xmlns:mdssi="http://schemas.openxmlformats.org/package/2006/digital-signature" SourceId="rId125"/>
            <mdssi:RelationshipReference xmlns:mdssi="http://schemas.openxmlformats.org/package/2006/digital-signature" SourceId="rId141"/>
            <mdssi:RelationshipReference xmlns:mdssi="http://schemas.openxmlformats.org/package/2006/digital-signature" SourceId="rId146"/>
            <mdssi:RelationshipReference xmlns:mdssi="http://schemas.openxmlformats.org/package/2006/digital-signature" SourceId="rId167"/>
            <mdssi:RelationshipReference xmlns:mdssi="http://schemas.openxmlformats.org/package/2006/digital-signature" SourceId="rId188"/>
            <mdssi:RelationshipReference xmlns:mdssi="http://schemas.openxmlformats.org/package/2006/digital-signature" SourceId="rId7"/>
            <mdssi:RelationshipReference xmlns:mdssi="http://schemas.openxmlformats.org/package/2006/digital-signature" SourceId="rId71"/>
            <mdssi:RelationshipReference xmlns:mdssi="http://schemas.openxmlformats.org/package/2006/digital-signature" SourceId="rId92"/>
            <mdssi:RelationshipReference xmlns:mdssi="http://schemas.openxmlformats.org/package/2006/digital-signature" SourceId="rId162"/>
            <mdssi:RelationshipReference xmlns:mdssi="http://schemas.openxmlformats.org/package/2006/digital-signature" SourceId="rId183"/>
            <mdssi:RelationshipReference xmlns:mdssi="http://schemas.openxmlformats.org/package/2006/digital-signature" SourceId="rId213"/>
            <mdssi:RelationshipReference xmlns:mdssi="http://schemas.openxmlformats.org/package/2006/digital-signature" SourceId="rId218"/>
            <mdssi:RelationshipReference xmlns:mdssi="http://schemas.openxmlformats.org/package/2006/digital-signature" SourceId="rId234"/>
            <mdssi:RelationshipReference xmlns:mdssi="http://schemas.openxmlformats.org/package/2006/digital-signature" SourceId="rId239"/>
            <mdssi:RelationshipReference xmlns:mdssi="http://schemas.openxmlformats.org/package/2006/digital-signature" SourceId="rId2"/>
            <mdssi:RelationshipReference xmlns:mdssi="http://schemas.openxmlformats.org/package/2006/digital-signature" SourceId="rId29"/>
            <mdssi:RelationshipReference xmlns:mdssi="http://schemas.openxmlformats.org/package/2006/digital-signature" SourceId="rId250"/>
            <mdssi:RelationshipReference xmlns:mdssi="http://schemas.openxmlformats.org/package/2006/digital-signature" SourceId="rId255"/>
            <mdssi:RelationshipReference xmlns:mdssi="http://schemas.openxmlformats.org/package/2006/digital-signature" SourceId="rId271"/>
            <mdssi:RelationshipReference xmlns:mdssi="http://schemas.openxmlformats.org/package/2006/digital-signature" SourceId="rId276"/>
            <mdssi:RelationshipReference xmlns:mdssi="http://schemas.openxmlformats.org/package/2006/digital-signature" SourceId="rId24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66"/>
            <mdssi:RelationshipReference xmlns:mdssi="http://schemas.openxmlformats.org/package/2006/digital-signature" SourceId="rId87"/>
            <mdssi:RelationshipReference xmlns:mdssi="http://schemas.openxmlformats.org/package/2006/digital-signature" SourceId="rId110"/>
            <mdssi:RelationshipReference xmlns:mdssi="http://schemas.openxmlformats.org/package/2006/digital-signature" SourceId="rId115"/>
            <mdssi:RelationshipReference xmlns:mdssi="http://schemas.openxmlformats.org/package/2006/digital-signature" SourceId="rId131"/>
            <mdssi:RelationshipReference xmlns:mdssi="http://schemas.openxmlformats.org/package/2006/digital-signature" SourceId="rId136"/>
            <mdssi:RelationshipReference xmlns:mdssi="http://schemas.openxmlformats.org/package/2006/digital-signature" SourceId="rId157"/>
            <mdssi:RelationshipReference xmlns:mdssi="http://schemas.openxmlformats.org/package/2006/digital-signature" SourceId="rId178"/>
            <mdssi:RelationshipReference xmlns:mdssi="http://schemas.openxmlformats.org/package/2006/digital-signature" SourceId="rId61"/>
            <mdssi:RelationshipReference xmlns:mdssi="http://schemas.openxmlformats.org/package/2006/digital-signature" SourceId="rId82"/>
            <mdssi:RelationshipReference xmlns:mdssi="http://schemas.openxmlformats.org/package/2006/digital-signature" SourceId="rId152"/>
            <mdssi:RelationshipReference xmlns:mdssi="http://schemas.openxmlformats.org/package/2006/digital-signature" SourceId="rId173"/>
            <mdssi:RelationshipReference xmlns:mdssi="http://schemas.openxmlformats.org/package/2006/digital-signature" SourceId="rId194"/>
            <mdssi:RelationshipReference xmlns:mdssi="http://schemas.openxmlformats.org/package/2006/digital-signature" SourceId="rId199"/>
            <mdssi:RelationshipReference xmlns:mdssi="http://schemas.openxmlformats.org/package/2006/digital-signature" SourceId="rId203"/>
            <mdssi:RelationshipReference xmlns:mdssi="http://schemas.openxmlformats.org/package/2006/digital-signature" SourceId="rId208"/>
            <mdssi:RelationshipReference xmlns:mdssi="http://schemas.openxmlformats.org/package/2006/digital-signature" SourceId="rId229"/>
            <mdssi:RelationshipReference xmlns:mdssi="http://schemas.openxmlformats.org/package/2006/digital-signature" SourceId="rId19"/>
            <mdssi:RelationshipReference xmlns:mdssi="http://schemas.openxmlformats.org/package/2006/digital-signature" SourceId="rId224"/>
            <mdssi:RelationshipReference xmlns:mdssi="http://schemas.openxmlformats.org/package/2006/digital-signature" SourceId="rId240"/>
            <mdssi:RelationshipReference xmlns:mdssi="http://schemas.openxmlformats.org/package/2006/digital-signature" SourceId="rId245"/>
            <mdssi:RelationshipReference xmlns:mdssi="http://schemas.openxmlformats.org/package/2006/digital-signature" SourceId="rId261"/>
            <mdssi:RelationshipReference xmlns:mdssi="http://schemas.openxmlformats.org/package/2006/digital-signature" SourceId="rId266"/>
            <mdssi:RelationshipReference xmlns:mdssi="http://schemas.openxmlformats.org/package/2006/digital-signature" SourceId="rId14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56"/>
            <mdssi:RelationshipReference xmlns:mdssi="http://schemas.openxmlformats.org/package/2006/digital-signature" SourceId="rId77"/>
            <mdssi:RelationshipReference xmlns:mdssi="http://schemas.openxmlformats.org/package/2006/digital-signature" SourceId="rId100"/>
            <mdssi:RelationshipReference xmlns:mdssi="http://schemas.openxmlformats.org/package/2006/digital-signature" SourceId="rId105"/>
            <mdssi:RelationshipReference xmlns:mdssi="http://schemas.openxmlformats.org/package/2006/digital-signature" SourceId="rId126"/>
            <mdssi:RelationshipReference xmlns:mdssi="http://schemas.openxmlformats.org/package/2006/digital-signature" SourceId="rId147"/>
            <mdssi:RelationshipReference xmlns:mdssi="http://schemas.openxmlformats.org/package/2006/digital-signature" SourceId="rId16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72"/>
            <mdssi:RelationshipReference xmlns:mdssi="http://schemas.openxmlformats.org/package/2006/digital-signature" SourceId="rId93"/>
            <mdssi:RelationshipReference xmlns:mdssi="http://schemas.openxmlformats.org/package/2006/digital-signature" SourceId="rId98"/>
            <mdssi:RelationshipReference xmlns:mdssi="http://schemas.openxmlformats.org/package/2006/digital-signature" SourceId="rId121"/>
            <mdssi:RelationshipReference xmlns:mdssi="http://schemas.openxmlformats.org/package/2006/digital-signature" SourceId="rId142"/>
            <mdssi:RelationshipReference xmlns:mdssi="http://schemas.openxmlformats.org/package/2006/digital-signature" SourceId="rId163"/>
            <mdssi:RelationshipReference xmlns:mdssi="http://schemas.openxmlformats.org/package/2006/digital-signature" SourceId="rId184"/>
            <mdssi:RelationshipReference xmlns:mdssi="http://schemas.openxmlformats.org/package/2006/digital-signature" SourceId="rId189"/>
            <mdssi:RelationshipReference xmlns:mdssi="http://schemas.openxmlformats.org/package/2006/digital-signature" SourceId="rId219"/>
            <mdssi:RelationshipReference xmlns:mdssi="http://schemas.openxmlformats.org/package/2006/digital-signature" SourceId="rId3"/>
            <mdssi:RelationshipReference xmlns:mdssi="http://schemas.openxmlformats.org/package/2006/digital-signature" SourceId="rId214"/>
            <mdssi:RelationshipReference xmlns:mdssi="http://schemas.openxmlformats.org/package/2006/digital-signature" SourceId="rId230"/>
            <mdssi:RelationshipReference xmlns:mdssi="http://schemas.openxmlformats.org/package/2006/digital-signature" SourceId="rId235"/>
            <mdssi:RelationshipReference xmlns:mdssi="http://schemas.openxmlformats.org/package/2006/digital-signature" SourceId="rId251"/>
            <mdssi:RelationshipReference xmlns:mdssi="http://schemas.openxmlformats.org/package/2006/digital-signature" SourceId="rId256"/>
            <mdssi:RelationshipReference xmlns:mdssi="http://schemas.openxmlformats.org/package/2006/digital-signature" SourceId="rId277"/>
            <mdssi:RelationshipReference xmlns:mdssi="http://schemas.openxmlformats.org/package/2006/digital-signature" SourceId="rId25"/>
            <mdssi:RelationshipReference xmlns:mdssi="http://schemas.openxmlformats.org/package/2006/digital-signature" SourceId="rId46"/>
            <mdssi:RelationshipReference xmlns:mdssi="http://schemas.openxmlformats.org/package/2006/digital-signature" SourceId="rId67"/>
            <mdssi:RelationshipReference xmlns:mdssi="http://schemas.openxmlformats.org/package/2006/digital-signature" SourceId="rId116"/>
            <mdssi:RelationshipReference xmlns:mdssi="http://schemas.openxmlformats.org/package/2006/digital-signature" SourceId="rId137"/>
            <mdssi:RelationshipReference xmlns:mdssi="http://schemas.openxmlformats.org/package/2006/digital-signature" SourceId="rId158"/>
            <mdssi:RelationshipReference xmlns:mdssi="http://schemas.openxmlformats.org/package/2006/digital-signature" SourceId="rId272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62"/>
            <mdssi:RelationshipReference xmlns:mdssi="http://schemas.openxmlformats.org/package/2006/digital-signature" SourceId="rId83"/>
            <mdssi:RelationshipReference xmlns:mdssi="http://schemas.openxmlformats.org/package/2006/digital-signature" SourceId="rId88"/>
            <mdssi:RelationshipReference xmlns:mdssi="http://schemas.openxmlformats.org/package/2006/digital-signature" SourceId="rId111"/>
            <mdssi:RelationshipReference xmlns:mdssi="http://schemas.openxmlformats.org/package/2006/digital-signature" SourceId="rId132"/>
            <mdssi:RelationshipReference xmlns:mdssi="http://schemas.openxmlformats.org/package/2006/digital-signature" SourceId="rId153"/>
            <mdssi:RelationshipReference xmlns:mdssi="http://schemas.openxmlformats.org/package/2006/digital-signature" SourceId="rId174"/>
            <mdssi:RelationshipReference xmlns:mdssi="http://schemas.openxmlformats.org/package/2006/digital-signature" SourceId="rId179"/>
            <mdssi:RelationshipReference xmlns:mdssi="http://schemas.openxmlformats.org/package/2006/digital-signature" SourceId="rId195"/>
            <mdssi:RelationshipReference xmlns:mdssi="http://schemas.openxmlformats.org/package/2006/digital-signature" SourceId="rId209"/>
            <mdssi:RelationshipReference xmlns:mdssi="http://schemas.openxmlformats.org/package/2006/digital-signature" SourceId="rId190"/>
            <mdssi:RelationshipReference xmlns:mdssi="http://schemas.openxmlformats.org/package/2006/digital-signature" SourceId="rId204"/>
            <mdssi:RelationshipReference xmlns:mdssi="http://schemas.openxmlformats.org/package/2006/digital-signature" SourceId="rId220"/>
            <mdssi:RelationshipReference xmlns:mdssi="http://schemas.openxmlformats.org/package/2006/digital-signature" SourceId="rId225"/>
            <mdssi:RelationshipReference xmlns:mdssi="http://schemas.openxmlformats.org/package/2006/digital-signature" SourceId="rId241"/>
            <mdssi:RelationshipReference xmlns:mdssi="http://schemas.openxmlformats.org/package/2006/digital-signature" SourceId="rId246"/>
            <mdssi:RelationshipReference xmlns:mdssi="http://schemas.openxmlformats.org/package/2006/digital-signature" SourceId="rId267"/>
            <mdssi:RelationshipReference xmlns:mdssi="http://schemas.openxmlformats.org/package/2006/digital-signature" SourceId="rId15"/>
            <mdssi:RelationshipReference xmlns:mdssi="http://schemas.openxmlformats.org/package/2006/digital-signature" SourceId="rId36"/>
            <mdssi:RelationshipReference xmlns:mdssi="http://schemas.openxmlformats.org/package/2006/digital-signature" SourceId="rId57"/>
            <mdssi:RelationshipReference xmlns:mdssi="http://schemas.openxmlformats.org/package/2006/digital-signature" SourceId="rId106"/>
            <mdssi:RelationshipReference xmlns:mdssi="http://schemas.openxmlformats.org/package/2006/digital-signature" SourceId="rId127"/>
            <mdssi:RelationshipReference xmlns:mdssi="http://schemas.openxmlformats.org/package/2006/digital-signature" SourceId="rId262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52"/>
            <mdssi:RelationshipReference xmlns:mdssi="http://schemas.openxmlformats.org/package/2006/digital-signature" SourceId="rId73"/>
            <mdssi:RelationshipReference xmlns:mdssi="http://schemas.openxmlformats.org/package/2006/digital-signature" SourceId="rId78"/>
            <mdssi:RelationshipReference xmlns:mdssi="http://schemas.openxmlformats.org/package/2006/digital-signature" SourceId="rId94"/>
            <mdssi:RelationshipReference xmlns:mdssi="http://schemas.openxmlformats.org/package/2006/digital-signature" SourceId="rId99"/>
            <mdssi:RelationshipReference xmlns:mdssi="http://schemas.openxmlformats.org/package/2006/digital-signature" SourceId="rId101"/>
            <mdssi:RelationshipReference xmlns:mdssi="http://schemas.openxmlformats.org/package/2006/digital-signature" SourceId="rId122"/>
            <mdssi:RelationshipReference xmlns:mdssi="http://schemas.openxmlformats.org/package/2006/digital-signature" SourceId="rId143"/>
            <mdssi:RelationshipReference xmlns:mdssi="http://schemas.openxmlformats.org/package/2006/digital-signature" SourceId="rId148"/>
            <mdssi:RelationshipReference xmlns:mdssi="http://schemas.openxmlformats.org/package/2006/digital-signature" SourceId="rId164"/>
            <mdssi:RelationshipReference xmlns:mdssi="http://schemas.openxmlformats.org/package/2006/digital-signature" SourceId="rId169"/>
            <mdssi:RelationshipReference xmlns:mdssi="http://schemas.openxmlformats.org/package/2006/digital-signature" SourceId="rId18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80"/>
            <mdssi:RelationshipReference xmlns:mdssi="http://schemas.openxmlformats.org/package/2006/digital-signature" SourceId="rId210"/>
            <mdssi:RelationshipReference xmlns:mdssi="http://schemas.openxmlformats.org/package/2006/digital-signature" SourceId="rId215"/>
            <mdssi:RelationshipReference xmlns:mdssi="http://schemas.openxmlformats.org/package/2006/digital-signature" SourceId="rId236"/>
            <mdssi:RelationshipReference xmlns:mdssi="http://schemas.openxmlformats.org/package/2006/digital-signature" SourceId="rId257"/>
            <mdssi:RelationshipReference xmlns:mdssi="http://schemas.openxmlformats.org/package/2006/digital-signature" SourceId="rId278"/>
            <mdssi:RelationshipReference xmlns:mdssi="http://schemas.openxmlformats.org/package/2006/digital-signature" SourceId="rId26"/>
            <mdssi:RelationshipReference xmlns:mdssi="http://schemas.openxmlformats.org/package/2006/digital-signature" SourceId="rId231"/>
            <mdssi:RelationshipReference xmlns:mdssi="http://schemas.openxmlformats.org/package/2006/digital-signature" SourceId="rId252"/>
            <mdssi:RelationshipReference xmlns:mdssi="http://schemas.openxmlformats.org/package/2006/digital-signature" SourceId="rId273"/>
            <mdssi:RelationshipReference xmlns:mdssi="http://schemas.openxmlformats.org/package/2006/digital-signature" SourceId="rId47"/>
            <mdssi:RelationshipReference xmlns:mdssi="http://schemas.openxmlformats.org/package/2006/digital-signature" SourceId="rId68"/>
            <mdssi:RelationshipReference xmlns:mdssi="http://schemas.openxmlformats.org/package/2006/digital-signature" SourceId="rId89"/>
            <mdssi:RelationshipReference xmlns:mdssi="http://schemas.openxmlformats.org/package/2006/digital-signature" SourceId="rId112"/>
            <mdssi:RelationshipReference xmlns:mdssi="http://schemas.openxmlformats.org/package/2006/digital-signature" SourceId="rId133"/>
            <mdssi:RelationshipReference xmlns:mdssi="http://schemas.openxmlformats.org/package/2006/digital-signature" SourceId="rId154"/>
            <mdssi:RelationshipReference xmlns:mdssi="http://schemas.openxmlformats.org/package/2006/digital-signature" SourceId="rId175"/>
            <mdssi:RelationshipReference xmlns:mdssi="http://schemas.openxmlformats.org/package/2006/digital-signature" SourceId="rId196"/>
            <mdssi:RelationshipReference xmlns:mdssi="http://schemas.openxmlformats.org/package/2006/digital-signature" SourceId="rId200"/>
            <mdssi:RelationshipReference xmlns:mdssi="http://schemas.openxmlformats.org/package/2006/digital-signature" SourceId="rId16"/>
            <mdssi:RelationshipReference xmlns:mdssi="http://schemas.openxmlformats.org/package/2006/digital-signature" SourceId="rId221"/>
            <mdssi:RelationshipReference xmlns:mdssi="http://schemas.openxmlformats.org/package/2006/digital-signature" SourceId="rId242"/>
            <mdssi:RelationshipReference xmlns:mdssi="http://schemas.openxmlformats.org/package/2006/digital-signature" SourceId="rId263"/>
            <mdssi:RelationshipReference xmlns:mdssi="http://schemas.openxmlformats.org/package/2006/digital-signature" SourceId="rId37"/>
            <mdssi:RelationshipReference xmlns:mdssi="http://schemas.openxmlformats.org/package/2006/digital-signature" SourceId="rId58"/>
            <mdssi:RelationshipReference xmlns:mdssi="http://schemas.openxmlformats.org/package/2006/digital-signature" SourceId="rId79"/>
            <mdssi:RelationshipReference xmlns:mdssi="http://schemas.openxmlformats.org/package/2006/digital-signature" SourceId="rId102"/>
            <mdssi:RelationshipReference xmlns:mdssi="http://schemas.openxmlformats.org/package/2006/digital-signature" SourceId="rId123"/>
            <mdssi:RelationshipReference xmlns:mdssi="http://schemas.openxmlformats.org/package/2006/digital-signature" SourceId="rId144"/>
            <mdssi:RelationshipReference xmlns:mdssi="http://schemas.openxmlformats.org/package/2006/digital-signature" SourceId="rId90"/>
            <mdssi:RelationshipReference xmlns:mdssi="http://schemas.openxmlformats.org/package/2006/digital-signature" SourceId="rId165"/>
            <mdssi:RelationshipReference xmlns:mdssi="http://schemas.openxmlformats.org/package/2006/digital-signature" SourceId="rId186"/>
            <mdssi:RelationshipReference xmlns:mdssi="http://schemas.openxmlformats.org/package/2006/digital-signature" SourceId="rId211"/>
            <mdssi:RelationshipReference xmlns:mdssi="http://schemas.openxmlformats.org/package/2006/digital-signature" SourceId="rId232"/>
            <mdssi:RelationshipReference xmlns:mdssi="http://schemas.openxmlformats.org/package/2006/digital-signature" SourceId="rId253"/>
            <mdssi:RelationshipReference xmlns:mdssi="http://schemas.openxmlformats.org/package/2006/digital-signature" SourceId="rId274"/>
            <mdssi:RelationshipReference xmlns:mdssi="http://schemas.openxmlformats.org/package/2006/digital-signature" SourceId="rId27"/>
            <mdssi:RelationshipReference xmlns:mdssi="http://schemas.openxmlformats.org/package/2006/digital-signature" SourceId="rId48"/>
            <mdssi:RelationshipReference xmlns:mdssi="http://schemas.openxmlformats.org/package/2006/digital-signature" SourceId="rId69"/>
            <mdssi:RelationshipReference xmlns:mdssi="http://schemas.openxmlformats.org/package/2006/digital-signature" SourceId="rId113"/>
            <mdssi:RelationshipReference xmlns:mdssi="http://schemas.openxmlformats.org/package/2006/digital-signature" SourceId="rId134"/>
            <mdssi:RelationshipReference xmlns:mdssi="http://schemas.openxmlformats.org/package/2006/digital-signature" SourceId="rId80"/>
            <mdssi:RelationshipReference xmlns:mdssi="http://schemas.openxmlformats.org/package/2006/digital-signature" SourceId="rId155"/>
            <mdssi:RelationshipReference xmlns:mdssi="http://schemas.openxmlformats.org/package/2006/digital-signature" SourceId="rId176"/>
            <mdssi:RelationshipReference xmlns:mdssi="http://schemas.openxmlformats.org/package/2006/digital-signature" SourceId="rId197"/>
            <mdssi:RelationshipReference xmlns:mdssi="http://schemas.openxmlformats.org/package/2006/digital-signature" SourceId="rId201"/>
            <mdssi:RelationshipReference xmlns:mdssi="http://schemas.openxmlformats.org/package/2006/digital-signature" SourceId="rId222"/>
            <mdssi:RelationshipReference xmlns:mdssi="http://schemas.openxmlformats.org/package/2006/digital-signature" SourceId="rId243"/>
            <mdssi:RelationshipReference xmlns:mdssi="http://schemas.openxmlformats.org/package/2006/digital-signature" SourceId="rId264"/>
            <mdssi:RelationshipReference xmlns:mdssi="http://schemas.openxmlformats.org/package/2006/digital-signature" SourceId="rId17"/>
            <mdssi:RelationshipReference xmlns:mdssi="http://schemas.openxmlformats.org/package/2006/digital-signature" SourceId="rId38"/>
            <mdssi:RelationshipReference xmlns:mdssi="http://schemas.openxmlformats.org/package/2006/digital-signature" SourceId="rId59"/>
            <mdssi:RelationshipReference xmlns:mdssi="http://schemas.openxmlformats.org/package/2006/digital-signature" SourceId="rId103"/>
            <mdssi:RelationshipReference xmlns:mdssi="http://schemas.openxmlformats.org/package/2006/digital-signature" SourceId="rId124"/>
            <mdssi:RelationshipReference xmlns:mdssi="http://schemas.openxmlformats.org/package/2006/digital-signature" SourceId="rId70"/>
            <mdssi:RelationshipReference xmlns:mdssi="http://schemas.openxmlformats.org/package/2006/digital-signature" SourceId="rId91"/>
            <mdssi:RelationshipReference xmlns:mdssi="http://schemas.openxmlformats.org/package/2006/digital-signature" SourceId="rId145"/>
            <mdssi:RelationshipReference xmlns:mdssi="http://schemas.openxmlformats.org/package/2006/digital-signature" SourceId="rId166"/>
            <mdssi:RelationshipReference xmlns:mdssi="http://schemas.openxmlformats.org/package/2006/digital-signature" SourceId="rId187"/>
            <mdssi:RelationshipReference xmlns:mdssi="http://schemas.openxmlformats.org/package/2006/digital-signature" SourceId="rId1"/>
            <mdssi:RelationshipReference xmlns:mdssi="http://schemas.openxmlformats.org/package/2006/digital-signature" SourceId="rId212"/>
            <mdssi:RelationshipReference xmlns:mdssi="http://schemas.openxmlformats.org/package/2006/digital-signature" SourceId="rId233"/>
            <mdssi:RelationshipReference xmlns:mdssi="http://schemas.openxmlformats.org/package/2006/digital-signature" SourceId="rId254"/>
            <mdssi:RelationshipReference xmlns:mdssi="http://schemas.openxmlformats.org/package/2006/digital-signature" SourceId="rId28"/>
            <mdssi:RelationshipReference xmlns:mdssi="http://schemas.openxmlformats.org/package/2006/digital-signature" SourceId="rId49"/>
            <mdssi:RelationshipReference xmlns:mdssi="http://schemas.openxmlformats.org/package/2006/digital-signature" SourceId="rId114"/>
            <mdssi:RelationshipReference xmlns:mdssi="http://schemas.openxmlformats.org/package/2006/digital-signature" SourceId="rId275"/>
            <mdssi:RelationshipReference xmlns:mdssi="http://schemas.openxmlformats.org/package/2006/digital-signature" SourceId="rId60"/>
            <mdssi:RelationshipReference xmlns:mdssi="http://schemas.openxmlformats.org/package/2006/digital-signature" SourceId="rId81"/>
            <mdssi:RelationshipReference xmlns:mdssi="http://schemas.openxmlformats.org/package/2006/digital-signature" SourceId="rId135"/>
            <mdssi:RelationshipReference xmlns:mdssi="http://schemas.openxmlformats.org/package/2006/digital-signature" SourceId="rId156"/>
            <mdssi:RelationshipReference xmlns:mdssi="http://schemas.openxmlformats.org/package/2006/digital-signature" SourceId="rId177"/>
            <mdssi:RelationshipReference xmlns:mdssi="http://schemas.openxmlformats.org/package/2006/digital-signature" SourceId="rId198"/>
            <mdssi:RelationshipReference xmlns:mdssi="http://schemas.openxmlformats.org/package/2006/digital-signature" SourceId="rId117"/>
            <mdssi:RelationshipReference xmlns:mdssi="http://schemas.openxmlformats.org/package/2006/digital-signature" SourceId="rId21"/>
            <mdssi:RelationshipReference xmlns:mdssi="http://schemas.openxmlformats.org/package/2006/digital-signature" SourceId="rId42"/>
          </Transform>
          <Transform Algorithm="http://www.w3.org/TR/2001/REC-xml-c14n-20010315"/>
        </Transforms>
        <DigestMethod Algorithm="http://www.w3.org/2000/09/xmldsig#sha1"/>
        <DigestValue>1VTnYNWcWAIhE7Jj4HndxljqWs0=</DigestValue>
      </Reference>
      <Reference URI="/xl/calcChain.xml?ContentType=application/vnd.openxmlformats-officedocument.spreadsheetml.calcChain+xml">
        <DigestMethod Algorithm="http://www.w3.org/2000/09/xmldsig#sha1"/>
        <DigestValue>wm7K2FGTdfnRx5vruoPdpqItwzk=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AFc1+6gcQSixa7vMYVVIXF6P8wI=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wgBGbB5vpA3uPSGFG5eaNBvpiwQ=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u+tM4pDXq3UO19SlKN1Pyzd6+eY=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tDjfWO9WHVcoyCnIH9MfESi9sJc=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0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1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2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3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4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5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6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7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8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19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0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1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2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3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4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5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6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75.bin?ContentType=application/vnd.openxmlformats-officedocument.spreadsheetml.printerSettings">
        <DigestMethod Algorithm="http://www.w3.org/2000/09/xmldsig#sha1"/>
        <DigestValue>po1qHMESKVC8O+qlssCbv3FlisA=</DigestValue>
      </Reference>
      <Reference URI="/xl/printerSettings/printerSettings2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2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3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4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5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3.bin?ContentType=application/vnd.openxmlformats-officedocument.spreadsheetml.printerSettings">
        <DigestMethod Algorithm="http://www.w3.org/2000/09/xmldsig#sha1"/>
        <DigestValue>mYz9TT3iBFFs6eF8T8uINDH18ug=</DigestValue>
      </Reference>
      <Reference URI="/xl/printerSettings/printerSettings6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6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7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8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0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1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2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3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4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5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6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7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8.bin?ContentType=application/vnd.openxmlformats-officedocument.spreadsheetml.printerSettings">
        <DigestMethod Algorithm="http://www.w3.org/2000/09/xmldsig#sha1"/>
        <DigestValue>FtHcJXrzyRncK6y+jMLkYOigQIE=</DigestValue>
      </Reference>
      <Reference URI="/xl/printerSettings/printerSettings99.bin?ContentType=application/vnd.openxmlformats-officedocument.spreadsheetml.printerSettings">
        <DigestMethod Algorithm="http://www.w3.org/2000/09/xmldsig#sha1"/>
        <DigestValue>FtHcJXrzyRncK6y+jMLkYOigQIE=</DigestValue>
      </Reference>
      <Reference URI="/xl/sharedStrings.xml?ContentType=application/vnd.openxmlformats-officedocument.spreadsheetml.sharedStrings+xml">
        <DigestMethod Algorithm="http://www.w3.org/2000/09/xmldsig#sha1"/>
        <DigestValue>IJ7d/Fqr+M94eu1YKuUKII9To3E=</DigestValue>
      </Reference>
      <Reference URI="/xl/styles.xml?ContentType=application/vnd.openxmlformats-officedocument.spreadsheetml.styles+xml">
        <DigestMethod Algorithm="http://www.w3.org/2000/09/xmldsig#sha1"/>
        <DigestValue>+2QU4PhJovnnKBa2+vNjmBmho2E=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o9M5mY0P31yJWDUrQtlKo9rnlfo=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LPejZ6yBAfuuMiUZm6rOO7mcndA=</DigestValue>
      </Reference>
      <Reference URI="/xl/worksheets/_rels/sheet10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uIrqggHFRt7XisTTOIrYM14XRxA=</DigestValue>
      </Reference>
      <Reference URI="/xl/worksheets/_rels/sheet10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B/+KJUBG+lfCBZqqqbMG+rO5P2s=</DigestValue>
      </Reference>
      <Reference URI="/xl/worksheets/_rels/sheet10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ZAs8kbVBd62mm/JLDtJA933mVxI=</DigestValue>
      </Reference>
      <Reference URI="/xl/worksheets/_rels/sheet10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CTSEPNazn3BrsSS3UD4hTeflTmo=</DigestValue>
      </Reference>
      <Reference URI="/xl/worksheets/_rels/sheet10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xoodxnbLGeCOWBbNRbDkT9ha1aU=</DigestValue>
      </Reference>
      <Reference URI="/xl/worksheets/_rels/sheet10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7CBgn1c5VrqzfvB4aSZm3owApf8=</DigestValue>
      </Reference>
      <Reference URI="/xl/worksheets/_rels/sheet10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kTSJy+5SlSw7lLtBxr1Nvh8oq3M=</DigestValue>
      </Reference>
      <Reference URI="/xl/worksheets/_rels/sheet10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/OLAC50lLtI85BNqEowS5bdxP7k=</DigestValue>
      </Reference>
      <Reference URI="/xl/worksheets/_rels/sheet10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sBPxxLmWMEqyYDX5rA6oU/WC8Sw=</DigestValue>
      </Reference>
      <Reference URI="/xl/worksheets/_rels/sheet10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szmLqcaWcD13E68ZhWwUu4tFiZg=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PxK0qP4o06/lzq3VVh8E9mUG7h0=</DigestValue>
      </Reference>
      <Reference URI="/xl/worksheets/_rels/sheet1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RpkFpBZz+fMYjnUZIjM4ZffOQY4=</DigestValue>
      </Reference>
      <Reference URI="/xl/worksheets/_rels/sheet1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0NuaU7ifZPBlEG1ENLTdq3bzSTc=</DigestValue>
      </Reference>
      <Reference URI="/xl/worksheets/_rels/sheet1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paVREJByh28bqUeHgLwbGM1o5q0=</DigestValue>
      </Reference>
      <Reference URI="/xl/worksheets/_rels/sheet1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Tly/R+uSAuCREAiC/NO0CIZaNgU=</DigestValue>
      </Reference>
      <Reference URI="/xl/worksheets/_rels/sheet1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6isg6NOePpQicyJKQrYqZBm9e4k=</DigestValue>
      </Reference>
      <Reference URI="/xl/worksheets/_rels/sheet1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by6POKn4oYmN2IRvVOB5KWXxkeI=</DigestValue>
      </Reference>
      <Reference URI="/xl/worksheets/_rels/sheet1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CL8y2cvvNRVOeLuGfYdvZJjwVIM=</DigestValue>
      </Reference>
      <Reference URI="/xl/worksheets/_rels/sheet1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p1/D6wXQFzT1G6vZYWGVx4XvJig=</DigestValue>
      </Reference>
      <Reference URI="/xl/worksheets/_rels/sheet1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rUFXuvAHBShtg+A+xr/wo+wNIis=</DigestValue>
      </Reference>
      <Reference URI="/xl/worksheets/_rels/sheet1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q/s65ZiZLIXdR1vlKynqgdGTZ2I=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Vclzwqg39PLFkJdzcx3F8AQsaJo=</DigestValue>
      </Reference>
      <Reference URI="/xl/worksheets/_rels/sheet1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1JCYTzbyG3dW32oF+x7pGo9iKfM=</DigestValue>
      </Reference>
      <Reference URI="/xl/worksheets/_rels/sheet1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3J3GUecieF8L9X6pbwNXo7Llz/o=</DigestValue>
      </Reference>
      <Reference URI="/xl/worksheets/_rels/sheet1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TuTmIuWFaEtCzTl4SEdc2aemfKI=</DigestValue>
      </Reference>
      <Reference URI="/xl/worksheets/_rels/sheet1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6vwwHkWGWqf84Q5z1jUm4o2fkKw=</DigestValue>
      </Reference>
      <Reference URI="/xl/worksheets/_rels/sheet1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7gFusdBNy89ldog1AnzXPUlLNss=</DigestValue>
      </Reference>
      <Reference URI="/xl/worksheets/_rels/sheet1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5Q1DyL8YwkgvLjHp9sAFgFelNf0=</DigestValue>
      </Reference>
      <Reference URI="/xl/worksheets/_rels/sheet1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TulP13DQJl6qx+jPFwCy6h2z+eY=</DigestValue>
      </Reference>
      <Reference URI="/xl/worksheets/_rels/sheet1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TMyOLMeIU34itCgsFsDL3TB/dFs=</DigestValue>
      </Reference>
      <Reference URI="/xl/worksheets/_rels/sheet1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nJPAdW7ZEGNX2c4A1aThLY3rTrE=</DigestValue>
      </Reference>
      <Reference URI="/xl/worksheets/_rels/sheet1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7VpuBgPizpu8r4C++SpxA+AeOIk=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U7CUEIIjus89uV8hommNXczPLCs=</DigestValue>
      </Reference>
      <Reference URI="/xl/worksheets/_rels/sheet1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zsvHCfF4OklW36XJUgyfE8vGIJw=</DigestValue>
      </Reference>
      <Reference URI="/xl/worksheets/_rels/sheet1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k4+fj/JQ2cxgVWG3dLIDuMrwWQA=</DigestValue>
      </Reference>
      <Reference URI="/xl/worksheets/_rels/sheet1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8QA4bpHCANEc8PerRvoajzeXeis=</DigestValue>
      </Reference>
      <Reference URI="/xl/worksheets/_rels/sheet1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oybdqqWeFpxtMuXV+v1gaCHpYhI=</DigestValue>
      </Reference>
      <Reference URI="/xl/worksheets/_rels/sheet1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a7Ie1uSSoGZ1Wg6EOLAzdLfJ62o=</DigestValue>
      </Reference>
      <Reference URI="/xl/worksheets/_rels/sheet1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RhzeiGg/TveSTkM0+0e5Rm2y9WY=</DigestValue>
      </Reference>
      <Reference URI="/xl/worksheets/_rels/sheet1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8m8KEHfzRRHD+Ha68XbAdS857q8=</DigestValue>
      </Reference>
      <Reference URI="/xl/worksheets/_rels/sheet1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q34AXKbSCW42kEW72AYSnd6z3SQ=</DigestValue>
      </Reference>
      <Reference URI="/xl/worksheets/_rels/sheet1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f90T0NTkiXY1KLk16q3IZKsCLdY=</DigestValue>
      </Reference>
      <Reference URI="/xl/worksheets/_rels/sheet1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ul2kzZ+REaU8rAwKK38+7DTS6S4=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n+0vGARnVcePbMd38IPwNKCZjEA=</DigestValue>
      </Reference>
      <Reference URI="/xl/worksheets/_rels/sheet1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0K2TUI+4QEBjB7Pqr9UkDAYAG1k=</DigestValue>
      </Reference>
      <Reference URI="/xl/worksheets/_rels/sheet1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dM86MPihsKA9ur5pEc1EQOtO04g=</DigestValue>
      </Reference>
      <Reference URI="/xl/worksheets/_rels/sheet1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ZQSV5Ph9F4A6Gx9s6blxwf//H5w=</DigestValue>
      </Reference>
      <Reference URI="/xl/worksheets/_rels/sheet1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magpArQT7SZDEAJifp73CJNIkxs=</DigestValue>
      </Reference>
      <Reference URI="/xl/worksheets/_rels/sheet1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p9hLXB1YgmxgPKQG6SfWYz7puPo=</DigestValue>
      </Reference>
      <Reference URI="/xl/worksheets/_rels/sheet1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wY7Vy8dlkrcTLKhPsPYGaJp0K38=</DigestValue>
      </Reference>
      <Reference URI="/xl/worksheets/_rels/sheet1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dBSrHiqwk6UZCaXaNlSJR3xTZtE=</DigestValue>
      </Reference>
      <Reference URI="/xl/worksheets/_rels/sheet1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oxy2m8W5sw0b4ILxC/7Y3BMVjeM=</DigestValue>
      </Reference>
      <Reference URI="/xl/worksheets/_rels/sheet1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esPvesu5BvazIdK+/I0Vg74UXko=</DigestValue>
      </Reference>
      <Reference URI="/xl/worksheets/_rels/sheet1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MHBshAq1mq2MCFwVbXLpA5eGDMk=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wq4CjvcIXrAyAs/vmq7dZAl44ms=</DigestValue>
      </Reference>
      <Reference URI="/xl/worksheets/_rels/sheet1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b7OeKUG1Fw25iw0zkKnBQEaqUsw=</DigestValue>
      </Reference>
      <Reference URI="/xl/worksheets/_rels/sheet1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JTXtVrnGGSHziVvFM3V8tH9QOZM=</DigestValue>
      </Reference>
      <Reference URI="/xl/worksheets/_rels/sheet1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nKWdBS1wSJa0jFvtWxESWeidIVw=</DigestValue>
      </Reference>
      <Reference URI="/xl/worksheets/_rels/sheet1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EneEJf/f68tTtdL+iuFvqEaNZJg=</DigestValue>
      </Reference>
      <Reference URI="/xl/worksheets/_rels/sheet1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JXeSgVE+hOlEAiJ/GjjLNJfbeRs=</DigestValue>
      </Reference>
      <Reference URI="/xl/worksheets/_rels/sheet1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t+ZMswlsGedZChdPix/oJTQBCrs=</DigestValue>
      </Reference>
      <Reference URI="/xl/worksheets/_rels/sheet1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rdJF/3RwQJcBMpo1m9qqroQTy5g=</DigestValue>
      </Reference>
      <Reference URI="/xl/worksheets/_rels/sheet1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fIYNedp/g7lO0Xz6rfY7kXKqUBQ=</DigestValue>
      </Reference>
      <Reference URI="/xl/worksheets/_rels/sheet1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VVgkGCNxA0RcTGNb61xL0v+DCGA=</DigestValue>
      </Reference>
      <Reference URI="/xl/worksheets/_rels/sheet1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qHEecP0SLnU0cr/mmj7ii6APooQ=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DFdJzDLZ8OTJcoQLID9K1l3GaC8=</DigestValue>
      </Reference>
      <Reference URI="/xl/worksheets/_rels/sheet1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nwyxs+4zNafDG3llPdZSAb2RYCY=</DigestValue>
      </Reference>
      <Reference URI="/xl/worksheets/_rels/sheet1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AdSMqWz8r1dWys82RidiLT8Qbq0=</DigestValue>
      </Reference>
      <Reference URI="/xl/worksheets/_rels/sheet1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6OnrgIksuw0C4sCB4a48e984L5A=</DigestValue>
      </Reference>
      <Reference URI="/xl/worksheets/_rels/sheet1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Ek7VC/K00Ux1P3JzbDK9eAW5LCc=</DigestValue>
      </Reference>
      <Reference URI="/xl/worksheets/_rels/sheet1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hFRuPDiKE0sQbKxLGbaGSuQY++g=</DigestValue>
      </Reference>
      <Reference URI="/xl/worksheets/_rels/sheet1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7VbXSffqVNYJqXUiAO0A5mvuScU=</DigestValue>
      </Reference>
      <Reference URI="/xl/worksheets/_rels/sheet1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ANlqgjMm7RaCHheSG9cgZ31D0qg=</DigestValue>
      </Reference>
      <Reference URI="/xl/worksheets/_rels/sheet1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Sx54CpDx2u6WAzw+xeIVRsr6Sxk=</DigestValue>
      </Reference>
      <Reference URI="/xl/worksheets/_rels/sheet1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kFFJWJdw6ENxtTDzWIUeoYPJhVU=</DigestValue>
      </Reference>
      <Reference URI="/xl/worksheets/_rels/sheet1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mhFzXTh985P9tNRWBC4v2R032QI=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90J5z1TBOhifoo6InYYUeFEUQFs=</DigestValue>
      </Reference>
      <Reference URI="/xl/worksheets/_rels/sheet1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U6yJnk0Sz9lApplC1A5fwdzCEgA=</DigestValue>
      </Reference>
      <Reference URI="/xl/worksheets/_rels/sheet1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tHtuO78+5YQoqz7JZOYu0cfCfaA=</DigestValue>
      </Reference>
      <Reference URI="/xl/worksheets/_rels/sheet1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5dpRBBwtWlz0tvMHxjDjCGvtzLg=</DigestValue>
      </Reference>
      <Reference URI="/xl/worksheets/_rels/sheet1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BtKsxw7dMcmzq+To7v5DfT7cL7Y=</DigestValue>
      </Reference>
      <Reference URI="/xl/worksheets/_rels/sheet1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TB0ijpgrXmc7XpqEEvE+hw7lgOM=</DigestValue>
      </Reference>
      <Reference URI="/xl/worksheets/_rels/sheet1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xKSanq9GGf7OzqnZaM0Py3J4MoU=</DigestValue>
      </Reference>
      <Reference URI="/xl/worksheets/_rels/sheet17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XtnMsoehX8Te2fvRSiNEOIm3iPA=</DigestValue>
      </Reference>
      <Reference URI="/xl/worksheets/_rels/sheet17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AJvqADFRU81ZB0wUZDN1rXasS+c=</DigestValue>
      </Reference>
      <Reference URI="/xl/worksheets/_rels/sheet17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aA5CsJC8KZ2qq556s4XpdfRgoV4=</DigestValue>
      </Reference>
      <Reference URI="/xl/worksheets/_rels/sheet17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4i+oB969OqqyiUTs+n+3CB6BW3U=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ibkiIuzQ2e+YaSZ+kFpdH5M+LcA=</DigestValue>
      </Reference>
      <Reference URI="/xl/worksheets/_rels/sheet18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yqT2TOH08HhtDw0Eo3nHy2itFGA=</DigestValue>
      </Reference>
      <Reference URI="/xl/worksheets/_rels/sheet18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j86TewYso7/CIqRMoMyJ36TVBDI=</DigestValue>
      </Reference>
      <Reference URI="/xl/worksheets/_rels/sheet18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eCYSHdKzF1YbSU7Av9Va/nVJTMM=</DigestValue>
      </Reference>
      <Reference URI="/xl/worksheets/_rels/sheet18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5NO1M6defBrvnMt3RCTgWFUPce8=</DigestValue>
      </Reference>
      <Reference URI="/xl/worksheets/_rels/sheet18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sjXcKwDqCTkvqmfRby8L/O2Yu5U=</DigestValue>
      </Reference>
      <Reference URI="/xl/worksheets/_rels/sheet18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JSdcCk0mx7pXXdR4g4Inc0ebCBA=</DigestValue>
      </Reference>
      <Reference URI="/xl/worksheets/_rels/sheet18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wlL7S7a3NW4MpIdRSuRgeQFX0Xo=</DigestValue>
      </Reference>
      <Reference URI="/xl/worksheets/_rels/sheet18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Vp0FNdQ1zkfQySBe/eIPe4JgIPY=</DigestValue>
      </Reference>
      <Reference URI="/xl/worksheets/_rels/sheet18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I/OEBCzeR2ug3e34uCT3xwUSZ9E=</DigestValue>
      </Reference>
      <Reference URI="/xl/worksheets/_rels/sheet18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X5c6x/bYN0IJR1pJkoPET81jFcM=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4OyBNgaQZMCiDe/IHDjNth6hUhA=</DigestValue>
      </Reference>
      <Reference URI="/xl/worksheets/_rels/sheet19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Ick2SEfiLoV29s2B5hYmwNySotY=</DigestValue>
      </Reference>
      <Reference URI="/xl/worksheets/_rels/sheet19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feCluN7Xs/aZVs0BbA+Vcme9Mkg=</DigestValue>
      </Reference>
      <Reference URI="/xl/worksheets/_rels/sheet19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JO6uORchcDDRJ7MUcrbIB9jhYIw=</DigestValue>
      </Reference>
      <Reference URI="/xl/worksheets/_rels/sheet19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M+m8i0X7okFIoEM5c2P/Z3ZB1Dk=</DigestValue>
      </Reference>
      <Reference URI="/xl/worksheets/_rels/sheet19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sX9Ix4lfGazuDZbg+EDZZ99CkJ0=</DigestValue>
      </Reference>
      <Reference URI="/xl/worksheets/_rels/sheet19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U1WFYz7J0ZLD9xE7Mq1usUK9Pi0=</DigestValue>
      </Reference>
      <Reference URI="/xl/worksheets/_rels/sheet19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/egbdXe2wBjaZq47spchKCOrIEw=</DigestValue>
      </Reference>
      <Reference URI="/xl/worksheets/_rels/sheet19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GvQbudIvvKv2/3M7ww2B8H91tQ4=</DigestValue>
      </Reference>
      <Reference URI="/xl/worksheets/_rels/sheet19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vfwO62eIxaiJdVl2B13pYquPQwA=</DigestValue>
      </Reference>
      <Reference URI="/xl/worksheets/_rels/sheet19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vSyN/mwxJ8NCvAQOkBupn2MjzfQ=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zFBIT+73NUIg0ZpWj1ECB0YRvIE=</DigestValue>
      </Reference>
      <Reference URI="/xl/worksheets/_rels/sheet20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M5VcsFol6PCA9qaeIyA/ZD07Imc=</DigestValue>
      </Reference>
      <Reference URI="/xl/worksheets/_rels/sheet20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FKZ6ny+y4vcuFGCJVrGd3oUHchE=</DigestValue>
      </Reference>
      <Reference URI="/xl/worksheets/_rels/sheet20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2jgmNc7xA3Hu/WSnT8lb+6xcCcE=</DigestValue>
      </Reference>
      <Reference URI="/xl/worksheets/_rels/sheet20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AgU55YhJiKxXbiQYeKCWYXtuaRA=</DigestValue>
      </Reference>
      <Reference URI="/xl/worksheets/_rels/sheet20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4Wt5ozRKYbwyUpN/Ybeyuc0rlxM=</DigestValue>
      </Reference>
      <Reference URI="/xl/worksheets/_rels/sheet20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JYIGA8OLS5tTaEBn75T7YCraN30=</DigestValue>
      </Reference>
      <Reference URI="/xl/worksheets/_rels/sheet20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I2L99N1zlVBBrPg4rtmrUgsui18=</DigestValue>
      </Reference>
      <Reference URI="/xl/worksheets/_rels/sheet20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uyvgFHRCSTB8J64ohFEAdFHoIAk=</DigestValue>
      </Reference>
      <Reference URI="/xl/worksheets/_rels/sheet20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/jf7rHBJ+Yqx9EBLecOIByeAjCM=</DigestValue>
      </Reference>
      <Reference URI="/xl/worksheets/_rels/sheet20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U+Blf6lf9Hx2HRXWoa22+6nznQ0=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LyuePC7sNA3MdcTaQLhlPFZ2YQg=</DigestValue>
      </Reference>
      <Reference URI="/xl/worksheets/_rels/sheet2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Ctx02PJS29OlDPympmbqG3MLy9w=</DigestValue>
      </Reference>
      <Reference URI="/xl/worksheets/_rels/sheet2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SS5XWN+olSfOqwW9Bga3Arq5zLc=</DigestValue>
      </Reference>
      <Reference URI="/xl/worksheets/_rels/sheet2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HhCcaFi8qxYM2IoPmv7ulc5MgIo=</DigestValue>
      </Reference>
      <Reference URI="/xl/worksheets/_rels/sheet2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DoHpu+qtO3rMid7Bm+kzxU17Crw=</DigestValue>
      </Reference>
      <Reference URI="/xl/worksheets/_rels/sheet2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9wjgTtwiKeEUvNi+j8E84jUHpYQ=</DigestValue>
      </Reference>
      <Reference URI="/xl/worksheets/_rels/sheet2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em505fbeK+JXZDxqBzoWokpoyB8=</DigestValue>
      </Reference>
      <Reference URI="/xl/worksheets/_rels/sheet2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mes/7tij5Gku7JMDS9BRSvxJb8g=</DigestValue>
      </Reference>
      <Reference URI="/xl/worksheets/_rels/sheet2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20s8iFurEV9zpvJ6xfaJM7pCAYw=</DigestValue>
      </Reference>
      <Reference URI="/xl/worksheets/_rels/sheet2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Hm+jncb4oFOK+nIejWhJwKhKsg0=</DigestValue>
      </Reference>
      <Reference URI="/xl/worksheets/_rels/sheet2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OjHdAEn11T7KW5Qk176nrEEY6mc=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IhTJiI3OEjL+6ddYq/bi5WEJH1U=</DigestValue>
      </Reference>
      <Reference URI="/xl/worksheets/_rels/sheet2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O+H09TfaqB68IOIUUDxRk+NlQus=</DigestValue>
      </Reference>
      <Reference URI="/xl/worksheets/_rels/sheet2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GMflcO4h3HNWtCmxeB9qHeqk/JA=</DigestValue>
      </Reference>
      <Reference URI="/xl/worksheets/_rels/sheet2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ZHhW52/XLBLYh5LeBcynjtq89mE=</DigestValue>
      </Reference>
      <Reference URI="/xl/worksheets/_rels/sheet2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ldpTQHVyx2TxRGI2WXOtpHMhAd4=</DigestValue>
      </Reference>
      <Reference URI="/xl/worksheets/_rels/sheet2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nz7cGw5cyMq28rcdposudPmzs7E=</DigestValue>
      </Reference>
      <Reference URI="/xl/worksheets/_rels/sheet2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JmeWNXSg+VjkTxHUaVz/aMm7OLc=</DigestValue>
      </Reference>
      <Reference URI="/xl/worksheets/_rels/sheet2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2CAiNHyDdESj03JUCObWd9BHzPo=</DigestValue>
      </Reference>
      <Reference URI="/xl/worksheets/_rels/sheet2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s+02oZAky504VnvCILEAPPSw0lY=</DigestValue>
      </Reference>
      <Reference URI="/xl/worksheets/_rels/sheet2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62AmBUdoZ6Vu11EWlG/sUmey5Nk=</DigestValue>
      </Reference>
      <Reference URI="/xl/worksheets/_rels/sheet2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Q1FziIq+672Vlhkq9bvTddxRGYQ=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eOMIzz5kFNZXkkXzA/QG3y5Peew=</DigestValue>
      </Reference>
      <Reference URI="/xl/worksheets/_rels/sheet2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SntJGmbX+Zy0TTE/Wufh2huBvf4=</DigestValue>
      </Reference>
      <Reference URI="/xl/worksheets/_rels/sheet2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/rV7l6XG9aRR2W6r5To9s7RUmW0=</DigestValue>
      </Reference>
      <Reference URI="/xl/worksheets/_rels/sheet2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2CV2qTs4dOEFrEUOYE78x4IpexE=</DigestValue>
      </Reference>
      <Reference URI="/xl/worksheets/_rels/sheet2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c6gVD/LuyzTNLjrEL43ayC+6+zA=</DigestValue>
      </Reference>
      <Reference URI="/xl/worksheets/_rels/sheet2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Ae7RVE4RxUybEPxrF0SX5dXNwPk=</DigestValue>
      </Reference>
      <Reference URI="/xl/worksheets/_rels/sheet2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MLKzkVTfViHzuEi0zIGo67FzRBM=</DigestValue>
      </Reference>
      <Reference URI="/xl/worksheets/_rels/sheet2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T8iLSiLHXy6C2NlbBwFvWIzVWTQ=</DigestValue>
      </Reference>
      <Reference URI="/xl/worksheets/_rels/sheet2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0STE81KiY4MjVOm3oG1CO5j8N04=</DigestValue>
      </Reference>
      <Reference URI="/xl/worksheets/_rels/sheet2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Qxole5UQpy3wER+WHhgmIpxEGVU=</DigestValue>
      </Reference>
      <Reference URI="/xl/worksheets/_rels/sheet2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B/TLcJasrKDwm1E/qWRGvhcRx4I=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0H3sB6Ny/QrLASS+bkgW4l8TWT0=</DigestValue>
      </Reference>
      <Reference URI="/xl/worksheets/_rels/sheet2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jMsi2t512bBvqPg4vTGhVtBLSTc=</DigestValue>
      </Reference>
      <Reference URI="/xl/worksheets/_rels/sheet2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ia39EsDX7zS5G6XIAyV8zUshnGM=</DigestValue>
      </Reference>
      <Reference URI="/xl/worksheets/_rels/sheet2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LNdPIGoaPoCzYLwQKnFqcrNVHw4=</DigestValue>
      </Reference>
      <Reference URI="/xl/worksheets/_rels/sheet2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zQAEmwVZ9QB3m7ITmp7Ez+1+Y7Y=</DigestValue>
      </Reference>
      <Reference URI="/xl/worksheets/_rels/sheet2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q3On1tj0P69d865jdaiwknAp3hY=</DigestValue>
      </Reference>
      <Reference URI="/xl/worksheets/_rels/sheet2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aFktssyVnhTkCQpEE+uom6xpSQ4=</DigestValue>
      </Reference>
      <Reference URI="/xl/worksheets/_rels/sheet2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9asw+tbYlh4+tRSX4pPuo2f7dWA=</DigestValue>
      </Reference>
      <Reference URI="/xl/worksheets/_rels/sheet2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UbsYrzjJ2zEcA6o1qdp3cXcP4AU=</DigestValue>
      </Reference>
      <Reference URI="/xl/worksheets/_rels/sheet2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PTz9WTDPzYc7JaeUo6r9ZRDRq48=</DigestValue>
      </Reference>
      <Reference URI="/xl/worksheets/_rels/sheet2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0AbnyRd/uDs/iJbtsBCm8UBB82g=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5sFr47hXze+BQ7GABZ2RzTOyQnM=</DigestValue>
      </Reference>
      <Reference URI="/xl/worksheets/_rels/sheet2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YVnwicDJkzjakEJzaZNxMExkzz4=</DigestValue>
      </Reference>
      <Reference URI="/xl/worksheets/_rels/sheet2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iumGCZpM0NhrmUdFJET4UjcBtso=</DigestValue>
      </Reference>
      <Reference URI="/xl/worksheets/_rels/sheet2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dPfir5urSkxA4WGxeTHv5Y3SxNc=</DigestValue>
      </Reference>
      <Reference URI="/xl/worksheets/_rels/sheet2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vzIrpiNbg7z623bhqKyL8RPxxzU=</DigestValue>
      </Reference>
      <Reference URI="/xl/worksheets/_rels/sheet2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4ox3aMgf9644wp8tgX0xnGWEIRM=</DigestValue>
      </Reference>
      <Reference URI="/xl/worksheets/_rels/sheet2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ZkNWHX9MAVTgebovFuPiCWsJtgA=</DigestValue>
      </Reference>
      <Reference URI="/xl/worksheets/_rels/sheet2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FYFhJOXcgGkuVEzD/aLasuXf0SU=</DigestValue>
      </Reference>
      <Reference URI="/xl/worksheets/_rels/sheet2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FpPJ8iHNr6/+H7IudCbZDQlE3+g=</DigestValue>
      </Reference>
      <Reference URI="/xl/worksheets/_rels/sheet2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CTpImFVdor0JRKBN7Jp5j2RjXSY=</DigestValue>
      </Reference>
      <Reference URI="/xl/worksheets/_rels/sheet2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IoO4/GrpMtZOIMfGlzCnkSD9chw=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1m3MipMfv0ocI+m7uzOCrSyzeuQ=</DigestValue>
      </Reference>
      <Reference URI="/xl/worksheets/_rels/sheet2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Pw12HnC4h8CmqxBDW+ZKD41IT9I=</DigestValue>
      </Reference>
      <Reference URI="/xl/worksheets/_rels/sheet2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KrWy+Pe+K+K5irpt+BTOHOxvjSw=</DigestValue>
      </Reference>
      <Reference URI="/xl/worksheets/_rels/sheet2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GSaxdw7NcXBQ0ryU1kWFLq6Soks=</DigestValue>
      </Reference>
      <Reference URI="/xl/worksheets/_rels/sheet2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NQwQUYpA/eF1ORK9CPhmps7wkRM=</DigestValue>
      </Reference>
      <Reference URI="/xl/worksheets/_rels/sheet2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9Ehu14aMFkV+vXBfI9YjlEgrCiQ=</DigestValue>
      </Reference>
      <Reference URI="/xl/worksheets/_rels/sheet2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M3H8/DEdewgIy57bePIlLqDptVE=</DigestValue>
      </Reference>
      <Reference URI="/xl/worksheets/_rels/sheet2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o88ao5bn7VqigGQTBXhNft65Cus=</DigestValue>
      </Reference>
      <Reference URI="/xl/worksheets/_rels/sheet2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suxHQoRdmreIJjeA71jFUVF1gPQ=</DigestValue>
      </Reference>
      <Reference URI="/xl/worksheets/_rels/sheet2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r6Pz52KppQZYq8331XfRJRwkH+g=</DigestValue>
      </Reference>
      <Reference URI="/xl/worksheets/_rels/sheet2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iq3adqWn23LttJGCiZT3wCmMnfs=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x0diZZHRUCBTXH7nb2xil3wGAfc=</DigestValue>
      </Reference>
      <Reference URI="/xl/worksheets/_rels/sheet2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k+pK6E+MKyyrKXb88CR6AnM2oz4=</DigestValue>
      </Reference>
      <Reference URI="/xl/worksheets/_rels/sheet2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EIdg6QCWWFLvZWNdlCDMdHL7txc=</DigestValue>
      </Reference>
      <Reference URI="/xl/worksheets/_rels/sheet2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EQ/geTxQXCWDbsdJ46hthi0me6w=</DigestValue>
      </Reference>
      <Reference URI="/xl/worksheets/_rels/sheet2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BXUrDZ97xsdyzqhl3F5iAckg26I=</DigestValue>
      </Reference>
      <Reference URI="/xl/worksheets/_rels/sheet2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BkiSFoPFSt5iOle4Vn+/B/3SMNA=</DigestValue>
      </Reference>
      <Reference URI="/xl/worksheets/_rels/sheet2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vlk4cpjygDU4DjvO6vUHcYF62tc=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rp1OhALCHJoINApODzpEZbKO0xw=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2JmNphk+eVZaeWaXZhsQQQtR/m4=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GS7RmXVBn/P3eAGo+nXKmb7blLc=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Y0XZ1NDQMJWvP1zJEB+83zFUlt4=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74tv9Rb4qFrEliWwteYyghpt1iw=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eT5oGdrKoU05mRiIBOmSLZn9F9c=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8Zljj1ffsmmrf+WGfpjluRm5K1c=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n/Ke3iQXOGmJGEpPFiNoOqV2XxE=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reKpvsMjLP9mVkjTqTfzPhoHTbg=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/WSWMsdhGwL/GTSYZR37v/jfcuU=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IbyN+53U2bN/UJdQVfX6jFCXj80=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X7z5Nve+p9LVQkM2kDFBE8xqqBs=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qW7teb0+jEndYBKBPeLPcpW9vJo=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8Ds6TCdmGBdY6CRiQcd6vQ2AGe4=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Q5n7QjRTkGdKHsotXOGPJDaWezc=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yt++Ewlk+30tBZxfBzGjgmWs8b4=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lek47efS5/M6lB46SNFIz4c7SbU=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DkRFVHbRBGdMIJ1bMDlqDzaK8vI=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A6hY66o+bxmwQsLOWT+7Cjf1jq0=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N8YlZFsNcL3qYvMnIb2HJJayIUk=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BZnTGboxY/Oux6Bp7muH002sGvE=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SPyDVVK4fFYO/54qrJnbzoKD7SM=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gLMRZB7s88mg+sKljXP+o9GVNVU=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PcspVkbFvtPogx3ahbAbEudyW0s=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iiv7Y0JYho46Bn7SUVrDokCKkIU=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X4+Vd+gWPqFpvacbsmk9rTKGEL8=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ySZzJQB/cyaTYKF5TgDs/QGRXZI=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5IqD9p7Tud9+BTq6b7R0zIKi2jY=</DigestValue>
      </Reference>
      <Reference URI="/xl/worksheets/_rels/shee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NCtKSfphGKPWQxWuCQLRrM4T/Dc=</DigestValue>
      </Reference>
      <Reference URI="/xl/worksheets/_rels/sheet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ecZsXt5m5X6ZAgXgeDxqAyhl1CU=</DigestValue>
      </Reference>
      <Reference URI="/xl/worksheets/_rels/sheet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Ht0kBxIyw+DSblZXPOlWGaGe6lo=</DigestValue>
      </Reference>
      <Reference URI="/xl/worksheets/_rels/shee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ZlkoaJ2r/QOihpwXa9FKb7DUAvs=</DigestValue>
      </Reference>
      <Reference URI="/xl/worksheets/_rels/shee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HAP+Ssb/mEpGwM06URLY4kKnHFc=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pRTIgt3ZCwCHdZOTjQ1jGIvjSb8=</DigestValue>
      </Reference>
      <Reference URI="/xl/worksheets/_rels/sheet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iJWlxFClarehxfXrR6l1O3t0czw=</DigestValue>
      </Reference>
      <Reference URI="/xl/worksheets/_rels/sheet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JDG2Q4Rq5CUDyA7HXfIPgYl2de8=</DigestValue>
      </Reference>
      <Reference URI="/xl/worksheets/_rels/sheet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am0CTAAcMkfMhFaCF5WNonGOPq0=</DigestValue>
      </Reference>
      <Reference URI="/xl/worksheets/_rels/sheet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MzY/j53htLL+Z6GcdC1WMliZApo=</DigestValue>
      </Reference>
      <Reference URI="/xl/worksheets/_rels/sheet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hlpVKdd0vdIlcZrOeKB/EoKh4mo=</DigestValue>
      </Reference>
      <Reference URI="/xl/worksheets/_rels/sheet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1a8cl3IQF6dyNp4WXSwFfeYy2HA=</DigestValue>
      </Reference>
      <Reference URI="/xl/worksheets/_rels/sheet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WIVBECRVZDJ//78+XBN9bON2sm8=</DigestValue>
      </Reference>
      <Reference URI="/xl/worksheets/_rels/sheet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Xb2TiHPCfh+Od98C1zDMacof6NY=</DigestValue>
      </Reference>
      <Reference URI="/xl/worksheets/_rels/sheet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XqcM/zMZKjVIWHBP1wj3ZF/lM24=</DigestValue>
      </Reference>
      <Reference URI="/xl/worksheets/_rels/sheet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DdnAJWCuIq+VqrcBvewNClr7FvY=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yMhQTw9PBMCmGwuuB9JTPShwImc=</DigestValue>
      </Reference>
      <Reference URI="/xl/worksheets/_rels/sheet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UoUSWJZNqKZPym0rX4d4Z9CUEjE=</DigestValue>
      </Reference>
      <Reference URI="/xl/worksheets/_rels/sheet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bBrZrDHolo2yALA5em0Iyo2IjZI=</DigestValue>
      </Reference>
      <Reference URI="/xl/worksheets/_rels/sheet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amKZNbU8M5OiSZjOYbOX+umDhAc=</DigestValue>
      </Reference>
      <Reference URI="/xl/worksheets/_rels/sheet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H0xKSDeEfVIrMc4tlWbLgXtXaT0=</DigestValue>
      </Reference>
      <Reference URI="/xl/worksheets/_rels/sheet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CQXafqWLWxYJ1XSTLodOWIHOZKI=</DigestValue>
      </Reference>
      <Reference URI="/xl/worksheets/_rels/sheet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B/1eXFaL8zw/CDOEHKLuqMl4MPU=</DigestValue>
      </Reference>
      <Reference URI="/xl/worksheets/_rels/sheet7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OsW4bp4+JVcGGPGk8980cD89YPU=</DigestValue>
      </Reference>
      <Reference URI="/xl/worksheets/_rels/sheet7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GQqvg4LrKbB+enlaImFugEI7tMk=</DigestValue>
      </Reference>
      <Reference URI="/xl/worksheets/_rels/sheet7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za0GOGjHGObV8dUtAZn+fI8tuuQ=</DigestValue>
      </Reference>
      <Reference URI="/xl/worksheets/_rels/sheet7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aSamoEuOCFvqi4K4MrchJpJxW/o=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evqmqFUdbvaL3aMipGrmdpdWthI=</DigestValue>
      </Reference>
      <Reference URI="/xl/worksheets/_rels/sheet8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b4a4FcKvB1ygxIysbZUhLcN6zxw=</DigestValue>
      </Reference>
      <Reference URI="/xl/worksheets/_rels/sheet8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6p9jXhlqhqOQtaxJS1B66Xrm1Vc=</DigestValue>
      </Reference>
      <Reference URI="/xl/worksheets/_rels/sheet8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eCo9GTxY785jYcy3+ff6/a1tn/A=</DigestValue>
      </Reference>
      <Reference URI="/xl/worksheets/_rels/sheet8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dcDwr0lHdWYQaVttqhEjAFP1Lyc=</DigestValue>
      </Reference>
      <Reference URI="/xl/worksheets/_rels/sheet8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JUN4UvCpQbUuenrUZEtwRykkN/0=</DigestValue>
      </Reference>
      <Reference URI="/xl/worksheets/_rels/sheet8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/d+ZAHx8TOUQYvzLCDkt7cJRajU=</DigestValue>
      </Reference>
      <Reference URI="/xl/worksheets/_rels/sheet8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7K664Wga55lV4QN1cIXUeUH8E/M=</DigestValue>
      </Reference>
      <Reference URI="/xl/worksheets/_rels/sheet8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E2pNw5ct/P921QKQmpQVSeZ5bN4=</DigestValue>
      </Reference>
      <Reference URI="/xl/worksheets/_rels/sheet8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8yDpkQy3rWuoakecSahQ3MYcWok=</DigestValue>
      </Reference>
      <Reference URI="/xl/worksheets/_rels/sheet8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j+lD1dO6wqcgB2VRO6FAqSp6fco=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N/uDggg8AIygyJh+dIPdIaS6kno=</DigestValue>
      </Reference>
      <Reference URI="/xl/worksheets/_rels/sheet9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UfY/HegKRk+wT4PXbj0kgbUGhpU=</DigestValue>
      </Reference>
      <Reference URI="/xl/worksheets/_rels/sheet9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xnBl60lVtN5iPOIzM4kpdOo8iVw=</DigestValue>
      </Reference>
      <Reference URI="/xl/worksheets/_rels/sheet9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YJZt+euLTRFAyr5fK6aN51HFAMw=</DigestValue>
      </Reference>
      <Reference URI="/xl/worksheets/_rels/sheet9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rqsWwDHpEVOZ7uH1hiNzVbThEsM=</DigestValue>
      </Reference>
      <Reference URI="/xl/worksheets/_rels/sheet9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RbAizMu5YciM6/vPbaj6CsCk5Bo=</DigestValue>
      </Reference>
      <Reference URI="/xl/worksheets/_rels/sheet9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bKL0jlDsjTXQ75AP2KJxvRfA6K4=</DigestValue>
      </Reference>
      <Reference URI="/xl/worksheets/_rels/sheet9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uhgyEgwQNGvaY+Wmpy0LNypCtTA=</DigestValue>
      </Reference>
      <Reference URI="/xl/worksheets/_rels/sheet9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SRIVRbgaVMT3wsjeCZ9hg8smq2o=</DigestValue>
      </Reference>
      <Reference URI="/xl/worksheets/_rels/sheet9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mp+Ng0mHm7hbPdGDiMCkJzwrthA=</DigestValue>
      </Reference>
      <Reference URI="/xl/worksheets/_rels/sheet9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xQ+TcG85rXuF3IR75F1JPfQVq3w=</DigestValue>
      </Reference>
      <Reference URI="/xl/worksheets/sheet1.xml?ContentType=application/vnd.openxmlformats-officedocument.spreadsheetml.worksheet+xml">
        <DigestMethod Algorithm="http://www.w3.org/2000/09/xmldsig#sha1"/>
        <DigestValue>IMjSo06v9L2uqEJw8mDWr3VrSG0=</DigestValue>
      </Reference>
      <Reference URI="/xl/worksheets/sheet10.xml?ContentType=application/vnd.openxmlformats-officedocument.spreadsheetml.worksheet+xml">
        <DigestMethod Algorithm="http://www.w3.org/2000/09/xmldsig#sha1"/>
        <DigestValue>RaxKFCGOnAK51Y4yqELs7GwgahI=</DigestValue>
      </Reference>
      <Reference URI="/xl/worksheets/sheet100.xml?ContentType=application/vnd.openxmlformats-officedocument.spreadsheetml.worksheet+xml">
        <DigestMethod Algorithm="http://www.w3.org/2000/09/xmldsig#sha1"/>
        <DigestValue>PSn7/7iBLzUb0t/vWLtcE4W0wxE=</DigestValue>
      </Reference>
      <Reference URI="/xl/worksheets/sheet101.xml?ContentType=application/vnd.openxmlformats-officedocument.spreadsheetml.worksheet+xml">
        <DigestMethod Algorithm="http://www.w3.org/2000/09/xmldsig#sha1"/>
        <DigestValue>Amw1At1bxWqi/SWkAjtxmfXRFXo=</DigestValue>
      </Reference>
      <Reference URI="/xl/worksheets/sheet102.xml?ContentType=application/vnd.openxmlformats-officedocument.spreadsheetml.worksheet+xml">
        <DigestMethod Algorithm="http://www.w3.org/2000/09/xmldsig#sha1"/>
        <DigestValue>IXf7sEzcXLx3/+ZZnVmQ8lnuf4o=</DigestValue>
      </Reference>
      <Reference URI="/xl/worksheets/sheet103.xml?ContentType=application/vnd.openxmlformats-officedocument.spreadsheetml.worksheet+xml">
        <DigestMethod Algorithm="http://www.w3.org/2000/09/xmldsig#sha1"/>
        <DigestValue>3gYC6xSJcsScfUwmluf1z3PgM+4=</DigestValue>
      </Reference>
      <Reference URI="/xl/worksheets/sheet104.xml?ContentType=application/vnd.openxmlformats-officedocument.spreadsheetml.worksheet+xml">
        <DigestMethod Algorithm="http://www.w3.org/2000/09/xmldsig#sha1"/>
        <DigestValue>W2ncdnLp5/odqXV/O+Fc02Cwa70=</DigestValue>
      </Reference>
      <Reference URI="/xl/worksheets/sheet105.xml?ContentType=application/vnd.openxmlformats-officedocument.spreadsheetml.worksheet+xml">
        <DigestMethod Algorithm="http://www.w3.org/2000/09/xmldsig#sha1"/>
        <DigestValue>eyIbc1t/DWtwktmpFwTjZwu1lcg=</DigestValue>
      </Reference>
      <Reference URI="/xl/worksheets/sheet106.xml?ContentType=application/vnd.openxmlformats-officedocument.spreadsheetml.worksheet+xml">
        <DigestMethod Algorithm="http://www.w3.org/2000/09/xmldsig#sha1"/>
        <DigestValue>ZGCnZ9XM0jzA3yA1YBv40Hm+fSc=</DigestValue>
      </Reference>
      <Reference URI="/xl/worksheets/sheet107.xml?ContentType=application/vnd.openxmlformats-officedocument.spreadsheetml.worksheet+xml">
        <DigestMethod Algorithm="http://www.w3.org/2000/09/xmldsig#sha1"/>
        <DigestValue>JJeH2HOrFYc/ZLhimvEEbHZ/hSo=</DigestValue>
      </Reference>
      <Reference URI="/xl/worksheets/sheet108.xml?ContentType=application/vnd.openxmlformats-officedocument.spreadsheetml.worksheet+xml">
        <DigestMethod Algorithm="http://www.w3.org/2000/09/xmldsig#sha1"/>
        <DigestValue>7lX9615Mg3evN2XTjJgYny4bUCE=</DigestValue>
      </Reference>
      <Reference URI="/xl/worksheets/sheet109.xml?ContentType=application/vnd.openxmlformats-officedocument.spreadsheetml.worksheet+xml">
        <DigestMethod Algorithm="http://www.w3.org/2000/09/xmldsig#sha1"/>
        <DigestValue>LKFIWhNnWaBDEfBZ7dV1O6mdq7U=</DigestValue>
      </Reference>
      <Reference URI="/xl/worksheets/sheet11.xml?ContentType=application/vnd.openxmlformats-officedocument.spreadsheetml.worksheet+xml">
        <DigestMethod Algorithm="http://www.w3.org/2000/09/xmldsig#sha1"/>
        <DigestValue>zoCj/UafXDIQFPDcQUHVLFHaSuk=</DigestValue>
      </Reference>
      <Reference URI="/xl/worksheets/sheet110.xml?ContentType=application/vnd.openxmlformats-officedocument.spreadsheetml.worksheet+xml">
        <DigestMethod Algorithm="http://www.w3.org/2000/09/xmldsig#sha1"/>
        <DigestValue>9qnwgMs/HW4fSGaKzz4AKlWKyOQ=</DigestValue>
      </Reference>
      <Reference URI="/xl/worksheets/sheet111.xml?ContentType=application/vnd.openxmlformats-officedocument.spreadsheetml.worksheet+xml">
        <DigestMethod Algorithm="http://www.w3.org/2000/09/xmldsig#sha1"/>
        <DigestValue>gOKFCD6JVZOxZArpSaj18bECGdA=</DigestValue>
      </Reference>
      <Reference URI="/xl/worksheets/sheet112.xml?ContentType=application/vnd.openxmlformats-officedocument.spreadsheetml.worksheet+xml">
        <DigestMethod Algorithm="http://www.w3.org/2000/09/xmldsig#sha1"/>
        <DigestValue>nV4u2m+Omn+sY14PwMF0kklFrP4=</DigestValue>
      </Reference>
      <Reference URI="/xl/worksheets/sheet113.xml?ContentType=application/vnd.openxmlformats-officedocument.spreadsheetml.worksheet+xml">
        <DigestMethod Algorithm="http://www.w3.org/2000/09/xmldsig#sha1"/>
        <DigestValue>fA+h3FopQZgrBMJRYzlHGSg0MyA=</DigestValue>
      </Reference>
      <Reference URI="/xl/worksheets/sheet114.xml?ContentType=application/vnd.openxmlformats-officedocument.spreadsheetml.worksheet+xml">
        <DigestMethod Algorithm="http://www.w3.org/2000/09/xmldsig#sha1"/>
        <DigestValue>KGMr/41JjpvZ9mFDdct70fOW+lc=</DigestValue>
      </Reference>
      <Reference URI="/xl/worksheets/sheet115.xml?ContentType=application/vnd.openxmlformats-officedocument.spreadsheetml.worksheet+xml">
        <DigestMethod Algorithm="http://www.w3.org/2000/09/xmldsig#sha1"/>
        <DigestValue>fHYxRRChFbSw0CY1Q8W3E1bqHC0=</DigestValue>
      </Reference>
      <Reference URI="/xl/worksheets/sheet116.xml?ContentType=application/vnd.openxmlformats-officedocument.spreadsheetml.worksheet+xml">
        <DigestMethod Algorithm="http://www.w3.org/2000/09/xmldsig#sha1"/>
        <DigestValue>wTQaHQNZOWDnalXZEqaMODLtRGQ=</DigestValue>
      </Reference>
      <Reference URI="/xl/worksheets/sheet117.xml?ContentType=application/vnd.openxmlformats-officedocument.spreadsheetml.worksheet+xml">
        <DigestMethod Algorithm="http://www.w3.org/2000/09/xmldsig#sha1"/>
        <DigestValue>1hyHEsp7IsfFEZ5sgtFshbrsqA4=</DigestValue>
      </Reference>
      <Reference URI="/xl/worksheets/sheet118.xml?ContentType=application/vnd.openxmlformats-officedocument.spreadsheetml.worksheet+xml">
        <DigestMethod Algorithm="http://www.w3.org/2000/09/xmldsig#sha1"/>
        <DigestValue>45EggmnxkWHQyk4EO1VdR7785pg=</DigestValue>
      </Reference>
      <Reference URI="/xl/worksheets/sheet119.xml?ContentType=application/vnd.openxmlformats-officedocument.spreadsheetml.worksheet+xml">
        <DigestMethod Algorithm="http://www.w3.org/2000/09/xmldsig#sha1"/>
        <DigestValue>AWMBGksPjaWrnP+PNF2jo3J8u1M=</DigestValue>
      </Reference>
      <Reference URI="/xl/worksheets/sheet12.xml?ContentType=application/vnd.openxmlformats-officedocument.spreadsheetml.worksheet+xml">
        <DigestMethod Algorithm="http://www.w3.org/2000/09/xmldsig#sha1"/>
        <DigestValue>VVRZHKEJrGwirkIu19NsusWM2kE=</DigestValue>
      </Reference>
      <Reference URI="/xl/worksheets/sheet120.xml?ContentType=application/vnd.openxmlformats-officedocument.spreadsheetml.worksheet+xml">
        <DigestMethod Algorithm="http://www.w3.org/2000/09/xmldsig#sha1"/>
        <DigestValue>8/ueHPpD2u94XsX5N8svDL4jqFQ=</DigestValue>
      </Reference>
      <Reference URI="/xl/worksheets/sheet121.xml?ContentType=application/vnd.openxmlformats-officedocument.spreadsheetml.worksheet+xml">
        <DigestMethod Algorithm="http://www.w3.org/2000/09/xmldsig#sha1"/>
        <DigestValue>ZTMET+vr/mZ3FZt9Pl/UKKfgChQ=</DigestValue>
      </Reference>
      <Reference URI="/xl/worksheets/sheet122.xml?ContentType=application/vnd.openxmlformats-officedocument.spreadsheetml.worksheet+xml">
        <DigestMethod Algorithm="http://www.w3.org/2000/09/xmldsig#sha1"/>
        <DigestValue>BEvDg4LXd4enx8s9zQZ9wS7LQzE=</DigestValue>
      </Reference>
      <Reference URI="/xl/worksheets/sheet123.xml?ContentType=application/vnd.openxmlformats-officedocument.spreadsheetml.worksheet+xml">
        <DigestMethod Algorithm="http://www.w3.org/2000/09/xmldsig#sha1"/>
        <DigestValue>YygZ/oCPxXauFhHB4gAfE08KaAM=</DigestValue>
      </Reference>
      <Reference URI="/xl/worksheets/sheet124.xml?ContentType=application/vnd.openxmlformats-officedocument.spreadsheetml.worksheet+xml">
        <DigestMethod Algorithm="http://www.w3.org/2000/09/xmldsig#sha1"/>
        <DigestValue>imQ9Qy7NKzb98wDHDJMXPfSkiIE=</DigestValue>
      </Reference>
      <Reference URI="/xl/worksheets/sheet125.xml?ContentType=application/vnd.openxmlformats-officedocument.spreadsheetml.worksheet+xml">
        <DigestMethod Algorithm="http://www.w3.org/2000/09/xmldsig#sha1"/>
        <DigestValue>9pjS9cYUNT3XgEziRtx1Sleyb9g=</DigestValue>
      </Reference>
      <Reference URI="/xl/worksheets/sheet126.xml?ContentType=application/vnd.openxmlformats-officedocument.spreadsheetml.worksheet+xml">
        <DigestMethod Algorithm="http://www.w3.org/2000/09/xmldsig#sha1"/>
        <DigestValue>/s4SehNPDqf/RMMBd5OCaSbNTR0=</DigestValue>
      </Reference>
      <Reference URI="/xl/worksheets/sheet127.xml?ContentType=application/vnd.openxmlformats-officedocument.spreadsheetml.worksheet+xml">
        <DigestMethod Algorithm="http://www.w3.org/2000/09/xmldsig#sha1"/>
        <DigestValue>EHET42TgbnF20VM3eeSXS3IfoWw=</DigestValue>
      </Reference>
      <Reference URI="/xl/worksheets/sheet128.xml?ContentType=application/vnd.openxmlformats-officedocument.spreadsheetml.worksheet+xml">
        <DigestMethod Algorithm="http://www.w3.org/2000/09/xmldsig#sha1"/>
        <DigestValue>lm0i7uFG3fe73PqmHoNqiuIj2Cg=</DigestValue>
      </Reference>
      <Reference URI="/xl/worksheets/sheet129.xml?ContentType=application/vnd.openxmlformats-officedocument.spreadsheetml.worksheet+xml">
        <DigestMethod Algorithm="http://www.w3.org/2000/09/xmldsig#sha1"/>
        <DigestValue>1/jRyFBi32EroYjpm7H9bgxHibE=</DigestValue>
      </Reference>
      <Reference URI="/xl/worksheets/sheet13.xml?ContentType=application/vnd.openxmlformats-officedocument.spreadsheetml.worksheet+xml">
        <DigestMethod Algorithm="http://www.w3.org/2000/09/xmldsig#sha1"/>
        <DigestValue>isfUOG77XwVj+n5wWilYIl6573c=</DigestValue>
      </Reference>
      <Reference URI="/xl/worksheets/sheet130.xml?ContentType=application/vnd.openxmlformats-officedocument.spreadsheetml.worksheet+xml">
        <DigestMethod Algorithm="http://www.w3.org/2000/09/xmldsig#sha1"/>
        <DigestValue>X82k56FbvplObm3ispyEOAavwvM=</DigestValue>
      </Reference>
      <Reference URI="/xl/worksheets/sheet131.xml?ContentType=application/vnd.openxmlformats-officedocument.spreadsheetml.worksheet+xml">
        <DigestMethod Algorithm="http://www.w3.org/2000/09/xmldsig#sha1"/>
        <DigestValue>mPLiHVPNnFk0v+gqr8hFssMtbBY=</DigestValue>
      </Reference>
      <Reference URI="/xl/worksheets/sheet132.xml?ContentType=application/vnd.openxmlformats-officedocument.spreadsheetml.worksheet+xml">
        <DigestMethod Algorithm="http://www.w3.org/2000/09/xmldsig#sha1"/>
        <DigestValue>JxUjnpt+9+L2LAkhU1SXllG3+h4=</DigestValue>
      </Reference>
      <Reference URI="/xl/worksheets/sheet133.xml?ContentType=application/vnd.openxmlformats-officedocument.spreadsheetml.worksheet+xml">
        <DigestMethod Algorithm="http://www.w3.org/2000/09/xmldsig#sha1"/>
        <DigestValue>kTkQLHm+Qvi5fU5EKG2zxmHYv3k=</DigestValue>
      </Reference>
      <Reference URI="/xl/worksheets/sheet134.xml?ContentType=application/vnd.openxmlformats-officedocument.spreadsheetml.worksheet+xml">
        <DigestMethod Algorithm="http://www.w3.org/2000/09/xmldsig#sha1"/>
        <DigestValue>23CHonpUsazpXt2kob6/cKAShns=</DigestValue>
      </Reference>
      <Reference URI="/xl/worksheets/sheet135.xml?ContentType=application/vnd.openxmlformats-officedocument.spreadsheetml.worksheet+xml">
        <DigestMethod Algorithm="http://www.w3.org/2000/09/xmldsig#sha1"/>
        <DigestValue>QDuT7ccLYYDcSpvNXQ54gwh3Hqs=</DigestValue>
      </Reference>
      <Reference URI="/xl/worksheets/sheet136.xml?ContentType=application/vnd.openxmlformats-officedocument.spreadsheetml.worksheet+xml">
        <DigestMethod Algorithm="http://www.w3.org/2000/09/xmldsig#sha1"/>
        <DigestValue>r55rHmXfvHZDpelmiYw52po0p+0=</DigestValue>
      </Reference>
      <Reference URI="/xl/worksheets/sheet137.xml?ContentType=application/vnd.openxmlformats-officedocument.spreadsheetml.worksheet+xml">
        <DigestMethod Algorithm="http://www.w3.org/2000/09/xmldsig#sha1"/>
        <DigestValue>MHw2WQLkkRS9sdBnp00O3PZTDNA=</DigestValue>
      </Reference>
      <Reference URI="/xl/worksheets/sheet138.xml?ContentType=application/vnd.openxmlformats-officedocument.spreadsheetml.worksheet+xml">
        <DigestMethod Algorithm="http://www.w3.org/2000/09/xmldsig#sha1"/>
        <DigestValue>+ldxlwkYQTfIJ7/npcyDev5p4kA=</DigestValue>
      </Reference>
      <Reference URI="/xl/worksheets/sheet139.xml?ContentType=application/vnd.openxmlformats-officedocument.spreadsheetml.worksheet+xml">
        <DigestMethod Algorithm="http://www.w3.org/2000/09/xmldsig#sha1"/>
        <DigestValue>bJYqU+P7xRaEf/lnvaZRKcRU+zM=</DigestValue>
      </Reference>
      <Reference URI="/xl/worksheets/sheet14.xml?ContentType=application/vnd.openxmlformats-officedocument.spreadsheetml.worksheet+xml">
        <DigestMethod Algorithm="http://www.w3.org/2000/09/xmldsig#sha1"/>
        <DigestValue>zBfmojys5uZrKA/qeiMRG0Zt+qA=</DigestValue>
      </Reference>
      <Reference URI="/xl/worksheets/sheet140.xml?ContentType=application/vnd.openxmlformats-officedocument.spreadsheetml.worksheet+xml">
        <DigestMethod Algorithm="http://www.w3.org/2000/09/xmldsig#sha1"/>
        <DigestValue>fA5SnRdKX2Ufwe/EXeuY9tUXCbI=</DigestValue>
      </Reference>
      <Reference URI="/xl/worksheets/sheet141.xml?ContentType=application/vnd.openxmlformats-officedocument.spreadsheetml.worksheet+xml">
        <DigestMethod Algorithm="http://www.w3.org/2000/09/xmldsig#sha1"/>
        <DigestValue>6ZCYkFPP2PcsAvocy9eL2LGLDwQ=</DigestValue>
      </Reference>
      <Reference URI="/xl/worksheets/sheet142.xml?ContentType=application/vnd.openxmlformats-officedocument.spreadsheetml.worksheet+xml">
        <DigestMethod Algorithm="http://www.w3.org/2000/09/xmldsig#sha1"/>
        <DigestValue>LZvWZJ+TLtgaifxXFq+YAQ9WAw4=</DigestValue>
      </Reference>
      <Reference URI="/xl/worksheets/sheet143.xml?ContentType=application/vnd.openxmlformats-officedocument.spreadsheetml.worksheet+xml">
        <DigestMethod Algorithm="http://www.w3.org/2000/09/xmldsig#sha1"/>
        <DigestValue>vysZN+D/L0pb/o+AmEB+p9HC5rA=</DigestValue>
      </Reference>
      <Reference URI="/xl/worksheets/sheet144.xml?ContentType=application/vnd.openxmlformats-officedocument.spreadsheetml.worksheet+xml">
        <DigestMethod Algorithm="http://www.w3.org/2000/09/xmldsig#sha1"/>
        <DigestValue>v9RAHlbqAhDHJbcOZAgEIPEc17g=</DigestValue>
      </Reference>
      <Reference URI="/xl/worksheets/sheet145.xml?ContentType=application/vnd.openxmlformats-officedocument.spreadsheetml.worksheet+xml">
        <DigestMethod Algorithm="http://www.w3.org/2000/09/xmldsig#sha1"/>
        <DigestValue>LebDO996HwhBDvPpBWX9iYueoaA=</DigestValue>
      </Reference>
      <Reference URI="/xl/worksheets/sheet146.xml?ContentType=application/vnd.openxmlformats-officedocument.spreadsheetml.worksheet+xml">
        <DigestMethod Algorithm="http://www.w3.org/2000/09/xmldsig#sha1"/>
        <DigestValue>vtpH50YcHxNkMNikqMAEnnlkwqk=</DigestValue>
      </Reference>
      <Reference URI="/xl/worksheets/sheet147.xml?ContentType=application/vnd.openxmlformats-officedocument.spreadsheetml.worksheet+xml">
        <DigestMethod Algorithm="http://www.w3.org/2000/09/xmldsig#sha1"/>
        <DigestValue>bBafPMDHa2jvohC7AcoqVRvyMqE=</DigestValue>
      </Reference>
      <Reference URI="/xl/worksheets/sheet148.xml?ContentType=application/vnd.openxmlformats-officedocument.spreadsheetml.worksheet+xml">
        <DigestMethod Algorithm="http://www.w3.org/2000/09/xmldsig#sha1"/>
        <DigestValue>aZ6CcQ+VNobBRocnePXYWAy8QYs=</DigestValue>
      </Reference>
      <Reference URI="/xl/worksheets/sheet149.xml?ContentType=application/vnd.openxmlformats-officedocument.spreadsheetml.worksheet+xml">
        <DigestMethod Algorithm="http://www.w3.org/2000/09/xmldsig#sha1"/>
        <DigestValue>Vsl6GT9BkA/vkaaUP9645Z5JIxs=</DigestValue>
      </Reference>
      <Reference URI="/xl/worksheets/sheet15.xml?ContentType=application/vnd.openxmlformats-officedocument.spreadsheetml.worksheet+xml">
        <DigestMethod Algorithm="http://www.w3.org/2000/09/xmldsig#sha1"/>
        <DigestValue>SSeQUAlu2hNLgtxsaRbKkYnXzdg=</DigestValue>
      </Reference>
      <Reference URI="/xl/worksheets/sheet150.xml?ContentType=application/vnd.openxmlformats-officedocument.spreadsheetml.worksheet+xml">
        <DigestMethod Algorithm="http://www.w3.org/2000/09/xmldsig#sha1"/>
        <DigestValue>TKm5xk7MCc27brIkUYl/R+zh61s=</DigestValue>
      </Reference>
      <Reference URI="/xl/worksheets/sheet151.xml?ContentType=application/vnd.openxmlformats-officedocument.spreadsheetml.worksheet+xml">
        <DigestMethod Algorithm="http://www.w3.org/2000/09/xmldsig#sha1"/>
        <DigestValue>KPGTlz8lQtCP3pUAcepPrXo97w0=</DigestValue>
      </Reference>
      <Reference URI="/xl/worksheets/sheet152.xml?ContentType=application/vnd.openxmlformats-officedocument.spreadsheetml.worksheet+xml">
        <DigestMethod Algorithm="http://www.w3.org/2000/09/xmldsig#sha1"/>
        <DigestValue>BGFyBtZwg7DmeVFq2AYq90aidEY=</DigestValue>
      </Reference>
      <Reference URI="/xl/worksheets/sheet153.xml?ContentType=application/vnd.openxmlformats-officedocument.spreadsheetml.worksheet+xml">
        <DigestMethod Algorithm="http://www.w3.org/2000/09/xmldsig#sha1"/>
        <DigestValue>wqEC4FpLkEB/De0fPqDQUmtAb/o=</DigestValue>
      </Reference>
      <Reference URI="/xl/worksheets/sheet154.xml?ContentType=application/vnd.openxmlformats-officedocument.spreadsheetml.worksheet+xml">
        <DigestMethod Algorithm="http://www.w3.org/2000/09/xmldsig#sha1"/>
        <DigestValue>vxZShWdD5BsY5iGQROsbYeXsYtA=</DigestValue>
      </Reference>
      <Reference URI="/xl/worksheets/sheet155.xml?ContentType=application/vnd.openxmlformats-officedocument.spreadsheetml.worksheet+xml">
        <DigestMethod Algorithm="http://www.w3.org/2000/09/xmldsig#sha1"/>
        <DigestValue>IJ97rW91WHapjd6xl/nM6lKOz1o=</DigestValue>
      </Reference>
      <Reference URI="/xl/worksheets/sheet156.xml?ContentType=application/vnd.openxmlformats-officedocument.spreadsheetml.worksheet+xml">
        <DigestMethod Algorithm="http://www.w3.org/2000/09/xmldsig#sha1"/>
        <DigestValue>BfH1/xcr9KK5VGHATI0d5Zg8krE=</DigestValue>
      </Reference>
      <Reference URI="/xl/worksheets/sheet157.xml?ContentType=application/vnd.openxmlformats-officedocument.spreadsheetml.worksheet+xml">
        <DigestMethod Algorithm="http://www.w3.org/2000/09/xmldsig#sha1"/>
        <DigestValue>NWJUYmkvz8T9L6odX/YGUxFTnwg=</DigestValue>
      </Reference>
      <Reference URI="/xl/worksheets/sheet158.xml?ContentType=application/vnd.openxmlformats-officedocument.spreadsheetml.worksheet+xml">
        <DigestMethod Algorithm="http://www.w3.org/2000/09/xmldsig#sha1"/>
        <DigestValue>NGzyj5hkcNRZzEFJX2GHOmhrUHw=</DigestValue>
      </Reference>
      <Reference URI="/xl/worksheets/sheet159.xml?ContentType=application/vnd.openxmlformats-officedocument.spreadsheetml.worksheet+xml">
        <DigestMethod Algorithm="http://www.w3.org/2000/09/xmldsig#sha1"/>
        <DigestValue>kKQl7mNb5EYN0aPdBADboIpQvlQ=</DigestValue>
      </Reference>
      <Reference URI="/xl/worksheets/sheet16.xml?ContentType=application/vnd.openxmlformats-officedocument.spreadsheetml.worksheet+xml">
        <DigestMethod Algorithm="http://www.w3.org/2000/09/xmldsig#sha1"/>
        <DigestValue>7tT5g296lT/P+QQm4OAxwAtdoKw=</DigestValue>
      </Reference>
      <Reference URI="/xl/worksheets/sheet160.xml?ContentType=application/vnd.openxmlformats-officedocument.spreadsheetml.worksheet+xml">
        <DigestMethod Algorithm="http://www.w3.org/2000/09/xmldsig#sha1"/>
        <DigestValue>4HUgAOQggmBhYkI+uBranRQ5kKE=</DigestValue>
      </Reference>
      <Reference URI="/xl/worksheets/sheet161.xml?ContentType=application/vnd.openxmlformats-officedocument.spreadsheetml.worksheet+xml">
        <DigestMethod Algorithm="http://www.w3.org/2000/09/xmldsig#sha1"/>
        <DigestValue>lu+vUcqUvf2C9efate3Jscxfyjg=</DigestValue>
      </Reference>
      <Reference URI="/xl/worksheets/sheet162.xml?ContentType=application/vnd.openxmlformats-officedocument.spreadsheetml.worksheet+xml">
        <DigestMethod Algorithm="http://www.w3.org/2000/09/xmldsig#sha1"/>
        <DigestValue>JBoE3SrQDEa2CKY/a+z+2K++Aac=</DigestValue>
      </Reference>
      <Reference URI="/xl/worksheets/sheet163.xml?ContentType=application/vnd.openxmlformats-officedocument.spreadsheetml.worksheet+xml">
        <DigestMethod Algorithm="http://www.w3.org/2000/09/xmldsig#sha1"/>
        <DigestValue>tk5lx6l0pz9DJbxjV0CMSbrKcYs=</DigestValue>
      </Reference>
      <Reference URI="/xl/worksheets/sheet164.xml?ContentType=application/vnd.openxmlformats-officedocument.spreadsheetml.worksheet+xml">
        <DigestMethod Algorithm="http://www.w3.org/2000/09/xmldsig#sha1"/>
        <DigestValue>mO2kbxE0IxHU9j77y+Ujz3L8NoI=</DigestValue>
      </Reference>
      <Reference URI="/xl/worksheets/sheet165.xml?ContentType=application/vnd.openxmlformats-officedocument.spreadsheetml.worksheet+xml">
        <DigestMethod Algorithm="http://www.w3.org/2000/09/xmldsig#sha1"/>
        <DigestValue>HNGoIKIu1MlKFn/LdYp1OIoCsAg=</DigestValue>
      </Reference>
      <Reference URI="/xl/worksheets/sheet166.xml?ContentType=application/vnd.openxmlformats-officedocument.spreadsheetml.worksheet+xml">
        <DigestMethod Algorithm="http://www.w3.org/2000/09/xmldsig#sha1"/>
        <DigestValue>yKLwBLeQe7SyD2Vl+nM/QQtv4BA=</DigestValue>
      </Reference>
      <Reference URI="/xl/worksheets/sheet167.xml?ContentType=application/vnd.openxmlformats-officedocument.spreadsheetml.worksheet+xml">
        <DigestMethod Algorithm="http://www.w3.org/2000/09/xmldsig#sha1"/>
        <DigestValue>cUHLXz+3QDVYnzLO+zA+X9Ni0zo=</DigestValue>
      </Reference>
      <Reference URI="/xl/worksheets/sheet168.xml?ContentType=application/vnd.openxmlformats-officedocument.spreadsheetml.worksheet+xml">
        <DigestMethod Algorithm="http://www.w3.org/2000/09/xmldsig#sha1"/>
        <DigestValue>/gKeoSSU2DNooz+orQAbGFaoewQ=</DigestValue>
      </Reference>
      <Reference URI="/xl/worksheets/sheet169.xml?ContentType=application/vnd.openxmlformats-officedocument.spreadsheetml.worksheet+xml">
        <DigestMethod Algorithm="http://www.w3.org/2000/09/xmldsig#sha1"/>
        <DigestValue>zL0urTRF6Azu6oJRutewVEKHQhQ=</DigestValue>
      </Reference>
      <Reference URI="/xl/worksheets/sheet17.xml?ContentType=application/vnd.openxmlformats-officedocument.spreadsheetml.worksheet+xml">
        <DigestMethod Algorithm="http://www.w3.org/2000/09/xmldsig#sha1"/>
        <DigestValue>I1UQy9Kx7ztOm9TaBSIsUzMxn/M=</DigestValue>
      </Reference>
      <Reference URI="/xl/worksheets/sheet170.xml?ContentType=application/vnd.openxmlformats-officedocument.spreadsheetml.worksheet+xml">
        <DigestMethod Algorithm="http://www.w3.org/2000/09/xmldsig#sha1"/>
        <DigestValue>OGvpXzasEjMmbYgbRtsKrzp3ap0=</DigestValue>
      </Reference>
      <Reference URI="/xl/worksheets/sheet171.xml?ContentType=application/vnd.openxmlformats-officedocument.spreadsheetml.worksheet+xml">
        <DigestMethod Algorithm="http://www.w3.org/2000/09/xmldsig#sha1"/>
        <DigestValue>SkfxeWKQimB3B9wnITBRoCKbMlM=</DigestValue>
      </Reference>
      <Reference URI="/xl/worksheets/sheet172.xml?ContentType=application/vnd.openxmlformats-officedocument.spreadsheetml.worksheet+xml">
        <DigestMethod Algorithm="http://www.w3.org/2000/09/xmldsig#sha1"/>
        <DigestValue>Xes2QYm7TcHtt6snzYk00WZuDeo=</DigestValue>
      </Reference>
      <Reference URI="/xl/worksheets/sheet173.xml?ContentType=application/vnd.openxmlformats-officedocument.spreadsheetml.worksheet+xml">
        <DigestMethod Algorithm="http://www.w3.org/2000/09/xmldsig#sha1"/>
        <DigestValue>Y9MnZbYKWXN7WJ8+KbTLqev4S2Q=</DigestValue>
      </Reference>
      <Reference URI="/xl/worksheets/sheet174.xml?ContentType=application/vnd.openxmlformats-officedocument.spreadsheetml.worksheet+xml">
        <DigestMethod Algorithm="http://www.w3.org/2000/09/xmldsig#sha1"/>
        <DigestValue>GPKCo/KV8xbJ0QPRjuZRM2p7FPg=</DigestValue>
      </Reference>
      <Reference URI="/xl/worksheets/sheet175.xml?ContentType=application/vnd.openxmlformats-officedocument.spreadsheetml.worksheet+xml">
        <DigestMethod Algorithm="http://www.w3.org/2000/09/xmldsig#sha1"/>
        <DigestValue>cbnTZo8MIyGAWBYmJ/qEY1hcZEw=</DigestValue>
      </Reference>
      <Reference URI="/xl/worksheets/sheet176.xml?ContentType=application/vnd.openxmlformats-officedocument.spreadsheetml.worksheet+xml">
        <DigestMethod Algorithm="http://www.w3.org/2000/09/xmldsig#sha1"/>
        <DigestValue>ZKNh5/noE3Wmg/BMO2KldTW2qjY=</DigestValue>
      </Reference>
      <Reference URI="/xl/worksheets/sheet177.xml?ContentType=application/vnd.openxmlformats-officedocument.spreadsheetml.worksheet+xml">
        <DigestMethod Algorithm="http://www.w3.org/2000/09/xmldsig#sha1"/>
        <DigestValue>vSr08Umg4nlKfeOOj6U4b+CPXis=</DigestValue>
      </Reference>
      <Reference URI="/xl/worksheets/sheet178.xml?ContentType=application/vnd.openxmlformats-officedocument.spreadsheetml.worksheet+xml">
        <DigestMethod Algorithm="http://www.w3.org/2000/09/xmldsig#sha1"/>
        <DigestValue>w8zn/n7Eao8Qi2b7EkDqthqCh0g=</DigestValue>
      </Reference>
      <Reference URI="/xl/worksheets/sheet179.xml?ContentType=application/vnd.openxmlformats-officedocument.spreadsheetml.worksheet+xml">
        <DigestMethod Algorithm="http://www.w3.org/2000/09/xmldsig#sha1"/>
        <DigestValue>IYxrozWHpzc15FafBnqPsd4NYAQ=</DigestValue>
      </Reference>
      <Reference URI="/xl/worksheets/sheet18.xml?ContentType=application/vnd.openxmlformats-officedocument.spreadsheetml.worksheet+xml">
        <DigestMethod Algorithm="http://www.w3.org/2000/09/xmldsig#sha1"/>
        <DigestValue>xUwTKpx4krZhlSP2QeaKDJis7TI=</DigestValue>
      </Reference>
      <Reference URI="/xl/worksheets/sheet180.xml?ContentType=application/vnd.openxmlformats-officedocument.spreadsheetml.worksheet+xml">
        <DigestMethod Algorithm="http://www.w3.org/2000/09/xmldsig#sha1"/>
        <DigestValue>Ruw14TwWg4JExHu4n+g8kaIcBxI=</DigestValue>
      </Reference>
      <Reference URI="/xl/worksheets/sheet181.xml?ContentType=application/vnd.openxmlformats-officedocument.spreadsheetml.worksheet+xml">
        <DigestMethod Algorithm="http://www.w3.org/2000/09/xmldsig#sha1"/>
        <DigestValue>ih7kTZJuHm6So7+lsczSp6L6EgM=</DigestValue>
      </Reference>
      <Reference URI="/xl/worksheets/sheet182.xml?ContentType=application/vnd.openxmlformats-officedocument.spreadsheetml.worksheet+xml">
        <DigestMethod Algorithm="http://www.w3.org/2000/09/xmldsig#sha1"/>
        <DigestValue>ZqjDQjaoMullVUHUfVaZes2XGvg=</DigestValue>
      </Reference>
      <Reference URI="/xl/worksheets/sheet183.xml?ContentType=application/vnd.openxmlformats-officedocument.spreadsheetml.worksheet+xml">
        <DigestMethod Algorithm="http://www.w3.org/2000/09/xmldsig#sha1"/>
        <DigestValue>0Uth3VR5pkF2hInmsvSE5qoH/Zo=</DigestValue>
      </Reference>
      <Reference URI="/xl/worksheets/sheet184.xml?ContentType=application/vnd.openxmlformats-officedocument.spreadsheetml.worksheet+xml">
        <DigestMethod Algorithm="http://www.w3.org/2000/09/xmldsig#sha1"/>
        <DigestValue>w7V0Paoy+8KqScERWoPEx3Y+KSk=</DigestValue>
      </Reference>
      <Reference URI="/xl/worksheets/sheet185.xml?ContentType=application/vnd.openxmlformats-officedocument.spreadsheetml.worksheet+xml">
        <DigestMethod Algorithm="http://www.w3.org/2000/09/xmldsig#sha1"/>
        <DigestValue>GhEnwGuk6yZflWeIl7PlMfw0X5M=</DigestValue>
      </Reference>
      <Reference URI="/xl/worksheets/sheet186.xml?ContentType=application/vnd.openxmlformats-officedocument.spreadsheetml.worksheet+xml">
        <DigestMethod Algorithm="http://www.w3.org/2000/09/xmldsig#sha1"/>
        <DigestValue>m9+xFrX9XODyM8AWALf0j4pglWs=</DigestValue>
      </Reference>
      <Reference URI="/xl/worksheets/sheet187.xml?ContentType=application/vnd.openxmlformats-officedocument.spreadsheetml.worksheet+xml">
        <DigestMethod Algorithm="http://www.w3.org/2000/09/xmldsig#sha1"/>
        <DigestValue>1ljWK7AJbAdeGcDFAqXx2XU7Dfk=</DigestValue>
      </Reference>
      <Reference URI="/xl/worksheets/sheet188.xml?ContentType=application/vnd.openxmlformats-officedocument.spreadsheetml.worksheet+xml">
        <DigestMethod Algorithm="http://www.w3.org/2000/09/xmldsig#sha1"/>
        <DigestValue>OfF7gn5vFwpxmo/9iAELqRcsf94=</DigestValue>
      </Reference>
      <Reference URI="/xl/worksheets/sheet189.xml?ContentType=application/vnd.openxmlformats-officedocument.spreadsheetml.worksheet+xml">
        <DigestMethod Algorithm="http://www.w3.org/2000/09/xmldsig#sha1"/>
        <DigestValue>tnIC3wrKXtitpHuSE3L5HWswu8Y=</DigestValue>
      </Reference>
      <Reference URI="/xl/worksheets/sheet19.xml?ContentType=application/vnd.openxmlformats-officedocument.spreadsheetml.worksheet+xml">
        <DigestMethod Algorithm="http://www.w3.org/2000/09/xmldsig#sha1"/>
        <DigestValue>t2lccuWDjqjkaPeW+q3CFeAXVug=</DigestValue>
      </Reference>
      <Reference URI="/xl/worksheets/sheet190.xml?ContentType=application/vnd.openxmlformats-officedocument.spreadsheetml.worksheet+xml">
        <DigestMethod Algorithm="http://www.w3.org/2000/09/xmldsig#sha1"/>
        <DigestValue>9iyqzncjnPi+qB7TgIYqPClGFlk=</DigestValue>
      </Reference>
      <Reference URI="/xl/worksheets/sheet191.xml?ContentType=application/vnd.openxmlformats-officedocument.spreadsheetml.worksheet+xml">
        <DigestMethod Algorithm="http://www.w3.org/2000/09/xmldsig#sha1"/>
        <DigestValue>L06bIbclZcmq9MRSjeLAw8WjTUU=</DigestValue>
      </Reference>
      <Reference URI="/xl/worksheets/sheet192.xml?ContentType=application/vnd.openxmlformats-officedocument.spreadsheetml.worksheet+xml">
        <DigestMethod Algorithm="http://www.w3.org/2000/09/xmldsig#sha1"/>
        <DigestValue>vmmJ9r6i0RzUxo0831od+KbD9sE=</DigestValue>
      </Reference>
      <Reference URI="/xl/worksheets/sheet193.xml?ContentType=application/vnd.openxmlformats-officedocument.spreadsheetml.worksheet+xml">
        <DigestMethod Algorithm="http://www.w3.org/2000/09/xmldsig#sha1"/>
        <DigestValue>RPz/BtTXeTfMJX3+uUz19f/kFdY=</DigestValue>
      </Reference>
      <Reference URI="/xl/worksheets/sheet194.xml?ContentType=application/vnd.openxmlformats-officedocument.spreadsheetml.worksheet+xml">
        <DigestMethod Algorithm="http://www.w3.org/2000/09/xmldsig#sha1"/>
        <DigestValue>nTF+8+6gcbtQEH0EA3ZKotZSnCw=</DigestValue>
      </Reference>
      <Reference URI="/xl/worksheets/sheet195.xml?ContentType=application/vnd.openxmlformats-officedocument.spreadsheetml.worksheet+xml">
        <DigestMethod Algorithm="http://www.w3.org/2000/09/xmldsig#sha1"/>
        <DigestValue>knUhdtXj5+VGTG7H4RbUe/om8Sk=</DigestValue>
      </Reference>
      <Reference URI="/xl/worksheets/sheet196.xml?ContentType=application/vnd.openxmlformats-officedocument.spreadsheetml.worksheet+xml">
        <DigestMethod Algorithm="http://www.w3.org/2000/09/xmldsig#sha1"/>
        <DigestValue>6blHhFM+CbmaBKepZor6hWqsI1E=</DigestValue>
      </Reference>
      <Reference URI="/xl/worksheets/sheet197.xml?ContentType=application/vnd.openxmlformats-officedocument.spreadsheetml.worksheet+xml">
        <DigestMethod Algorithm="http://www.w3.org/2000/09/xmldsig#sha1"/>
        <DigestValue>TDMhYMXhR8Z4j0ldht+2MW4TBHs=</DigestValue>
      </Reference>
      <Reference URI="/xl/worksheets/sheet198.xml?ContentType=application/vnd.openxmlformats-officedocument.spreadsheetml.worksheet+xml">
        <DigestMethod Algorithm="http://www.w3.org/2000/09/xmldsig#sha1"/>
        <DigestValue>0bnx+TIF3M7ss/WCXgHQrTGUVzY=</DigestValue>
      </Reference>
      <Reference URI="/xl/worksheets/sheet199.xml?ContentType=application/vnd.openxmlformats-officedocument.spreadsheetml.worksheet+xml">
        <DigestMethod Algorithm="http://www.w3.org/2000/09/xmldsig#sha1"/>
        <DigestValue>rtqS6fiPgioolQWkZZf66kWh/Jo=</DigestValue>
      </Reference>
      <Reference URI="/xl/worksheets/sheet2.xml?ContentType=application/vnd.openxmlformats-officedocument.spreadsheetml.worksheet+xml">
        <DigestMethod Algorithm="http://www.w3.org/2000/09/xmldsig#sha1"/>
        <DigestValue>D2loZg1B6A3wY4jS4Ycj9ahuAFM=</DigestValue>
      </Reference>
      <Reference URI="/xl/worksheets/sheet20.xml?ContentType=application/vnd.openxmlformats-officedocument.spreadsheetml.worksheet+xml">
        <DigestMethod Algorithm="http://www.w3.org/2000/09/xmldsig#sha1"/>
        <DigestValue>b0er6FdaZ7orcE0XE7M0VTwtfDk=</DigestValue>
      </Reference>
      <Reference URI="/xl/worksheets/sheet200.xml?ContentType=application/vnd.openxmlformats-officedocument.spreadsheetml.worksheet+xml">
        <DigestMethod Algorithm="http://www.w3.org/2000/09/xmldsig#sha1"/>
        <DigestValue>HCmu+CSym1lz4qX7eX5MZvfhIrU=</DigestValue>
      </Reference>
      <Reference URI="/xl/worksheets/sheet201.xml?ContentType=application/vnd.openxmlformats-officedocument.spreadsheetml.worksheet+xml">
        <DigestMethod Algorithm="http://www.w3.org/2000/09/xmldsig#sha1"/>
        <DigestValue>VTtD/PMrt7WXH2GJ/mGCVmrtsfY=</DigestValue>
      </Reference>
      <Reference URI="/xl/worksheets/sheet202.xml?ContentType=application/vnd.openxmlformats-officedocument.spreadsheetml.worksheet+xml">
        <DigestMethod Algorithm="http://www.w3.org/2000/09/xmldsig#sha1"/>
        <DigestValue>4AGQey6LLh4wnrUrScHunSw0D20=</DigestValue>
      </Reference>
      <Reference URI="/xl/worksheets/sheet203.xml?ContentType=application/vnd.openxmlformats-officedocument.spreadsheetml.worksheet+xml">
        <DigestMethod Algorithm="http://www.w3.org/2000/09/xmldsig#sha1"/>
        <DigestValue>tiqqunyBb0yAgyH03XEJvBQLt6c=</DigestValue>
      </Reference>
      <Reference URI="/xl/worksheets/sheet204.xml?ContentType=application/vnd.openxmlformats-officedocument.spreadsheetml.worksheet+xml">
        <DigestMethod Algorithm="http://www.w3.org/2000/09/xmldsig#sha1"/>
        <DigestValue>+C1N7Wss91g8IdgZ9Cww+fQU2R0=</DigestValue>
      </Reference>
      <Reference URI="/xl/worksheets/sheet205.xml?ContentType=application/vnd.openxmlformats-officedocument.spreadsheetml.worksheet+xml">
        <DigestMethod Algorithm="http://www.w3.org/2000/09/xmldsig#sha1"/>
        <DigestValue>JqPo0B+cJBnHkH+jjlTiKcKF+8c=</DigestValue>
      </Reference>
      <Reference URI="/xl/worksheets/sheet206.xml?ContentType=application/vnd.openxmlformats-officedocument.spreadsheetml.worksheet+xml">
        <DigestMethod Algorithm="http://www.w3.org/2000/09/xmldsig#sha1"/>
        <DigestValue>Wyetr+foN+doeg4nwyLgb0IfGZg=</DigestValue>
      </Reference>
      <Reference URI="/xl/worksheets/sheet207.xml?ContentType=application/vnd.openxmlformats-officedocument.spreadsheetml.worksheet+xml">
        <DigestMethod Algorithm="http://www.w3.org/2000/09/xmldsig#sha1"/>
        <DigestValue>k9ly93CLogw5oBW1Xmq1jPZX8IM=</DigestValue>
      </Reference>
      <Reference URI="/xl/worksheets/sheet208.xml?ContentType=application/vnd.openxmlformats-officedocument.spreadsheetml.worksheet+xml">
        <DigestMethod Algorithm="http://www.w3.org/2000/09/xmldsig#sha1"/>
        <DigestValue>vVIJBWWpt80YbGKN2Kg1vu2qLSA=</DigestValue>
      </Reference>
      <Reference URI="/xl/worksheets/sheet209.xml?ContentType=application/vnd.openxmlformats-officedocument.spreadsheetml.worksheet+xml">
        <DigestMethod Algorithm="http://www.w3.org/2000/09/xmldsig#sha1"/>
        <DigestValue>r2eDEZ7VePOqxRq38AaSDmncAq4=</DigestValue>
      </Reference>
      <Reference URI="/xl/worksheets/sheet21.xml?ContentType=application/vnd.openxmlformats-officedocument.spreadsheetml.worksheet+xml">
        <DigestMethod Algorithm="http://www.w3.org/2000/09/xmldsig#sha1"/>
        <DigestValue>XqUh7aYVggfwodZMxrFkrd7xifI=</DigestValue>
      </Reference>
      <Reference URI="/xl/worksheets/sheet210.xml?ContentType=application/vnd.openxmlformats-officedocument.spreadsheetml.worksheet+xml">
        <DigestMethod Algorithm="http://www.w3.org/2000/09/xmldsig#sha1"/>
        <DigestValue>jh1G93exg1hQbTgEQWe4LIgoOTE=</DigestValue>
      </Reference>
      <Reference URI="/xl/worksheets/sheet211.xml?ContentType=application/vnd.openxmlformats-officedocument.spreadsheetml.worksheet+xml">
        <DigestMethod Algorithm="http://www.w3.org/2000/09/xmldsig#sha1"/>
        <DigestValue>kYW7et9z7bfRWzUhoy+68zZV2Z4=</DigestValue>
      </Reference>
      <Reference URI="/xl/worksheets/sheet212.xml?ContentType=application/vnd.openxmlformats-officedocument.spreadsheetml.worksheet+xml">
        <DigestMethod Algorithm="http://www.w3.org/2000/09/xmldsig#sha1"/>
        <DigestValue>oEouxIOZKc8JSTVrPjmpL9go0Nc=</DigestValue>
      </Reference>
      <Reference URI="/xl/worksheets/sheet213.xml?ContentType=application/vnd.openxmlformats-officedocument.spreadsheetml.worksheet+xml">
        <DigestMethod Algorithm="http://www.w3.org/2000/09/xmldsig#sha1"/>
        <DigestValue>HJ24ehaGsBe1kjUfONeMfswlcsU=</DigestValue>
      </Reference>
      <Reference URI="/xl/worksheets/sheet214.xml?ContentType=application/vnd.openxmlformats-officedocument.spreadsheetml.worksheet+xml">
        <DigestMethod Algorithm="http://www.w3.org/2000/09/xmldsig#sha1"/>
        <DigestValue>KgPR2U7nChlocdIuJkBW7B944XI=</DigestValue>
      </Reference>
      <Reference URI="/xl/worksheets/sheet215.xml?ContentType=application/vnd.openxmlformats-officedocument.spreadsheetml.worksheet+xml">
        <DigestMethod Algorithm="http://www.w3.org/2000/09/xmldsig#sha1"/>
        <DigestValue>yQ1vL0AcM7/fdT5KchK7p4lRTts=</DigestValue>
      </Reference>
      <Reference URI="/xl/worksheets/sheet216.xml?ContentType=application/vnd.openxmlformats-officedocument.spreadsheetml.worksheet+xml">
        <DigestMethod Algorithm="http://www.w3.org/2000/09/xmldsig#sha1"/>
        <DigestValue>kRjSthhkzXhxtAEDyqIYZX1Z6/I=</DigestValue>
      </Reference>
      <Reference URI="/xl/worksheets/sheet217.xml?ContentType=application/vnd.openxmlformats-officedocument.spreadsheetml.worksheet+xml">
        <DigestMethod Algorithm="http://www.w3.org/2000/09/xmldsig#sha1"/>
        <DigestValue>djQbzqv99/rL6nWWmjBzS4KqaS0=</DigestValue>
      </Reference>
      <Reference URI="/xl/worksheets/sheet218.xml?ContentType=application/vnd.openxmlformats-officedocument.spreadsheetml.worksheet+xml">
        <DigestMethod Algorithm="http://www.w3.org/2000/09/xmldsig#sha1"/>
        <DigestValue>5W3l2WmM52ueqPAa9CY7i/zEeLw=</DigestValue>
      </Reference>
      <Reference URI="/xl/worksheets/sheet219.xml?ContentType=application/vnd.openxmlformats-officedocument.spreadsheetml.worksheet+xml">
        <DigestMethod Algorithm="http://www.w3.org/2000/09/xmldsig#sha1"/>
        <DigestValue>UfjwNA/oXbWUbd656DPct8JeSW4=</DigestValue>
      </Reference>
      <Reference URI="/xl/worksheets/sheet22.xml?ContentType=application/vnd.openxmlformats-officedocument.spreadsheetml.worksheet+xml">
        <DigestMethod Algorithm="http://www.w3.org/2000/09/xmldsig#sha1"/>
        <DigestValue>45Zf0+aV4KP4wngdz0l2rsmRTgE=</DigestValue>
      </Reference>
      <Reference URI="/xl/worksheets/sheet220.xml?ContentType=application/vnd.openxmlformats-officedocument.spreadsheetml.worksheet+xml">
        <DigestMethod Algorithm="http://www.w3.org/2000/09/xmldsig#sha1"/>
        <DigestValue>SNKHDz8wvrVKoeUSeWNiCYyvsSQ=</DigestValue>
      </Reference>
      <Reference URI="/xl/worksheets/sheet221.xml?ContentType=application/vnd.openxmlformats-officedocument.spreadsheetml.worksheet+xml">
        <DigestMethod Algorithm="http://www.w3.org/2000/09/xmldsig#sha1"/>
        <DigestValue>+rRI1QEP8JkpvtLE7Rlru5Lljx8=</DigestValue>
      </Reference>
      <Reference URI="/xl/worksheets/sheet222.xml?ContentType=application/vnd.openxmlformats-officedocument.spreadsheetml.worksheet+xml">
        <DigestMethod Algorithm="http://www.w3.org/2000/09/xmldsig#sha1"/>
        <DigestValue>7+htM9V9ykWDr6RbMyV0a2HVGQg=</DigestValue>
      </Reference>
      <Reference URI="/xl/worksheets/sheet223.xml?ContentType=application/vnd.openxmlformats-officedocument.spreadsheetml.worksheet+xml">
        <DigestMethod Algorithm="http://www.w3.org/2000/09/xmldsig#sha1"/>
        <DigestValue>a0/k0QRUJeqTHhSEdiDJbSpdVBI=</DigestValue>
      </Reference>
      <Reference URI="/xl/worksheets/sheet224.xml?ContentType=application/vnd.openxmlformats-officedocument.spreadsheetml.worksheet+xml">
        <DigestMethod Algorithm="http://www.w3.org/2000/09/xmldsig#sha1"/>
        <DigestValue>8TlLbEBZF+tGYXbkF5UWR3iSem4=</DigestValue>
      </Reference>
      <Reference URI="/xl/worksheets/sheet225.xml?ContentType=application/vnd.openxmlformats-officedocument.spreadsheetml.worksheet+xml">
        <DigestMethod Algorithm="http://www.w3.org/2000/09/xmldsig#sha1"/>
        <DigestValue>zhhMujUWJRKJdbFf5RqMx3Hfc28=</DigestValue>
      </Reference>
      <Reference URI="/xl/worksheets/sheet226.xml?ContentType=application/vnd.openxmlformats-officedocument.spreadsheetml.worksheet+xml">
        <DigestMethod Algorithm="http://www.w3.org/2000/09/xmldsig#sha1"/>
        <DigestValue>bLwlrFKLfgGo9FiMgOpgTgmELLM=</DigestValue>
      </Reference>
      <Reference URI="/xl/worksheets/sheet227.xml?ContentType=application/vnd.openxmlformats-officedocument.spreadsheetml.worksheet+xml">
        <DigestMethod Algorithm="http://www.w3.org/2000/09/xmldsig#sha1"/>
        <DigestValue>bLwlrFKLfgGo9FiMgOpgTgmELLM=</DigestValue>
      </Reference>
      <Reference URI="/xl/worksheets/sheet228.xml?ContentType=application/vnd.openxmlformats-officedocument.spreadsheetml.worksheet+xml">
        <DigestMethod Algorithm="http://www.w3.org/2000/09/xmldsig#sha1"/>
        <DigestValue>Fh72mSSaHh7aSlXgH84HPtSyBXU=</DigestValue>
      </Reference>
      <Reference URI="/xl/worksheets/sheet229.xml?ContentType=application/vnd.openxmlformats-officedocument.spreadsheetml.worksheet+xml">
        <DigestMethod Algorithm="http://www.w3.org/2000/09/xmldsig#sha1"/>
        <DigestValue>X5BtXYrjgWj6dFk0+CO01pIWVp4=</DigestValue>
      </Reference>
      <Reference URI="/xl/worksheets/sheet23.xml?ContentType=application/vnd.openxmlformats-officedocument.spreadsheetml.worksheet+xml">
        <DigestMethod Algorithm="http://www.w3.org/2000/09/xmldsig#sha1"/>
        <DigestValue>CYCDlDas25asXOk7UVB6o9ef+PA=</DigestValue>
      </Reference>
      <Reference URI="/xl/worksheets/sheet230.xml?ContentType=application/vnd.openxmlformats-officedocument.spreadsheetml.worksheet+xml">
        <DigestMethod Algorithm="http://www.w3.org/2000/09/xmldsig#sha1"/>
        <DigestValue>4MwjMDhzFRd05fnq/D/DabcNUo0=</DigestValue>
      </Reference>
      <Reference URI="/xl/worksheets/sheet231.xml?ContentType=application/vnd.openxmlformats-officedocument.spreadsheetml.worksheet+xml">
        <DigestMethod Algorithm="http://www.w3.org/2000/09/xmldsig#sha1"/>
        <DigestValue>2v3x5zJEMkpfAmwxdXumGXyHAYQ=</DigestValue>
      </Reference>
      <Reference URI="/xl/worksheets/sheet232.xml?ContentType=application/vnd.openxmlformats-officedocument.spreadsheetml.worksheet+xml">
        <DigestMethod Algorithm="http://www.w3.org/2000/09/xmldsig#sha1"/>
        <DigestValue>W/kNLPXiVHhStdYdmsY5svIJ5HA=</DigestValue>
      </Reference>
      <Reference URI="/xl/worksheets/sheet233.xml?ContentType=application/vnd.openxmlformats-officedocument.spreadsheetml.worksheet+xml">
        <DigestMethod Algorithm="http://www.w3.org/2000/09/xmldsig#sha1"/>
        <DigestValue>4gOyAyvg1MN4kbRFg7HT3balC1o=</DigestValue>
      </Reference>
      <Reference URI="/xl/worksheets/sheet234.xml?ContentType=application/vnd.openxmlformats-officedocument.spreadsheetml.worksheet+xml">
        <DigestMethod Algorithm="http://www.w3.org/2000/09/xmldsig#sha1"/>
        <DigestValue>H/lVZ0j4tRkyChgUsV70UdY/RrU=</DigestValue>
      </Reference>
      <Reference URI="/xl/worksheets/sheet235.xml?ContentType=application/vnd.openxmlformats-officedocument.spreadsheetml.worksheet+xml">
        <DigestMethod Algorithm="http://www.w3.org/2000/09/xmldsig#sha1"/>
        <DigestValue>iO4a9KlCVC174wX2Es1JY9afP5Y=</DigestValue>
      </Reference>
      <Reference URI="/xl/worksheets/sheet236.xml?ContentType=application/vnd.openxmlformats-officedocument.spreadsheetml.worksheet+xml">
        <DigestMethod Algorithm="http://www.w3.org/2000/09/xmldsig#sha1"/>
        <DigestValue>ECH9wFQOLG0bnKpsR2aaE7RJk5w=</DigestValue>
      </Reference>
      <Reference URI="/xl/worksheets/sheet237.xml?ContentType=application/vnd.openxmlformats-officedocument.spreadsheetml.worksheet+xml">
        <DigestMethod Algorithm="http://www.w3.org/2000/09/xmldsig#sha1"/>
        <DigestValue>KXp0sjwaOYfzUX9/mEAw0kQ1S6o=</DigestValue>
      </Reference>
      <Reference URI="/xl/worksheets/sheet238.xml?ContentType=application/vnd.openxmlformats-officedocument.spreadsheetml.worksheet+xml">
        <DigestMethod Algorithm="http://www.w3.org/2000/09/xmldsig#sha1"/>
        <DigestValue>q597FVMRkR2UWVzrBMZw0YRl+E4=</DigestValue>
      </Reference>
      <Reference URI="/xl/worksheets/sheet239.xml?ContentType=application/vnd.openxmlformats-officedocument.spreadsheetml.worksheet+xml">
        <DigestMethod Algorithm="http://www.w3.org/2000/09/xmldsig#sha1"/>
        <DigestValue>GMqCeg9IU1zA8tiGWjN3LS8FeEc=</DigestValue>
      </Reference>
      <Reference URI="/xl/worksheets/sheet24.xml?ContentType=application/vnd.openxmlformats-officedocument.spreadsheetml.worksheet+xml">
        <DigestMethod Algorithm="http://www.w3.org/2000/09/xmldsig#sha1"/>
        <DigestValue>QoVigTO3HPNoE3zgY4Gzwx8/UT0=</DigestValue>
      </Reference>
      <Reference URI="/xl/worksheets/sheet240.xml?ContentType=application/vnd.openxmlformats-officedocument.spreadsheetml.worksheet+xml">
        <DigestMethod Algorithm="http://www.w3.org/2000/09/xmldsig#sha1"/>
        <DigestValue>8yemvkIQu4t4v9N4kfvRfxQ+PUQ=</DigestValue>
      </Reference>
      <Reference URI="/xl/worksheets/sheet241.xml?ContentType=application/vnd.openxmlformats-officedocument.spreadsheetml.worksheet+xml">
        <DigestMethod Algorithm="http://www.w3.org/2000/09/xmldsig#sha1"/>
        <DigestValue>W45Iy5IE5sYzVS8uFplOEpdS38Q=</DigestValue>
      </Reference>
      <Reference URI="/xl/worksheets/sheet242.xml?ContentType=application/vnd.openxmlformats-officedocument.spreadsheetml.worksheet+xml">
        <DigestMethod Algorithm="http://www.w3.org/2000/09/xmldsig#sha1"/>
        <DigestValue>W45Iy5IE5sYzVS8uFplOEpdS38Q=</DigestValue>
      </Reference>
      <Reference URI="/xl/worksheets/sheet243.xml?ContentType=application/vnd.openxmlformats-officedocument.spreadsheetml.worksheet+xml">
        <DigestMethod Algorithm="http://www.w3.org/2000/09/xmldsig#sha1"/>
        <DigestValue>IjP+bzzGtCBsumVw7BH73YpkXKs=</DigestValue>
      </Reference>
      <Reference URI="/xl/worksheets/sheet244.xml?ContentType=application/vnd.openxmlformats-officedocument.spreadsheetml.worksheet+xml">
        <DigestMethod Algorithm="http://www.w3.org/2000/09/xmldsig#sha1"/>
        <DigestValue>vvIA4ikivgbf9DeRm79oB1yVFRk=</DigestValue>
      </Reference>
      <Reference URI="/xl/worksheets/sheet245.xml?ContentType=application/vnd.openxmlformats-officedocument.spreadsheetml.worksheet+xml">
        <DigestMethod Algorithm="http://www.w3.org/2000/09/xmldsig#sha1"/>
        <DigestValue>I/N/Gig5lJO/f2oAinrA3pnifHo=</DigestValue>
      </Reference>
      <Reference URI="/xl/worksheets/sheet246.xml?ContentType=application/vnd.openxmlformats-officedocument.spreadsheetml.worksheet+xml">
        <DigestMethod Algorithm="http://www.w3.org/2000/09/xmldsig#sha1"/>
        <DigestValue>8Oh1A4HV846sW9Xnp8wUAEVjjAA=</DigestValue>
      </Reference>
      <Reference URI="/xl/worksheets/sheet247.xml?ContentType=application/vnd.openxmlformats-officedocument.spreadsheetml.worksheet+xml">
        <DigestMethod Algorithm="http://www.w3.org/2000/09/xmldsig#sha1"/>
        <DigestValue>vvwwYpqERAZTmJ6Xv2QNMJlmJNA=</DigestValue>
      </Reference>
      <Reference URI="/xl/worksheets/sheet248.xml?ContentType=application/vnd.openxmlformats-officedocument.spreadsheetml.worksheet+xml">
        <DigestMethod Algorithm="http://www.w3.org/2000/09/xmldsig#sha1"/>
        <DigestValue>28rroMAjNzd0jhtlHOOWgDmUgJU=</DigestValue>
      </Reference>
      <Reference URI="/xl/worksheets/sheet249.xml?ContentType=application/vnd.openxmlformats-officedocument.spreadsheetml.worksheet+xml">
        <DigestMethod Algorithm="http://www.w3.org/2000/09/xmldsig#sha1"/>
        <DigestValue>H8+XxmvBy43tXbADQIn2jugOkk0=</DigestValue>
      </Reference>
      <Reference URI="/xl/worksheets/sheet25.xml?ContentType=application/vnd.openxmlformats-officedocument.spreadsheetml.worksheet+xml">
        <DigestMethod Algorithm="http://www.w3.org/2000/09/xmldsig#sha1"/>
        <DigestValue>ycTFzCqwN+oGN4tQQLVLQ5pOHzk=</DigestValue>
      </Reference>
      <Reference URI="/xl/worksheets/sheet250.xml?ContentType=application/vnd.openxmlformats-officedocument.spreadsheetml.worksheet+xml">
        <DigestMethod Algorithm="http://www.w3.org/2000/09/xmldsig#sha1"/>
        <DigestValue>x24emDQ5m8is9p96OY+h47B6m+k=</DigestValue>
      </Reference>
      <Reference URI="/xl/worksheets/sheet251.xml?ContentType=application/vnd.openxmlformats-officedocument.spreadsheetml.worksheet+xml">
        <DigestMethod Algorithm="http://www.w3.org/2000/09/xmldsig#sha1"/>
        <DigestValue>URWtEoMrMRxI5exoR+nX11fHRvU=</DigestValue>
      </Reference>
      <Reference URI="/xl/worksheets/sheet252.xml?ContentType=application/vnd.openxmlformats-officedocument.spreadsheetml.worksheet+xml">
        <DigestMethod Algorithm="http://www.w3.org/2000/09/xmldsig#sha1"/>
        <DigestValue>OEOs1OtAmLunGGnTnc87xPcZjXU=</DigestValue>
      </Reference>
      <Reference URI="/xl/worksheets/sheet253.xml?ContentType=application/vnd.openxmlformats-officedocument.spreadsheetml.worksheet+xml">
        <DigestMethod Algorithm="http://www.w3.org/2000/09/xmldsig#sha1"/>
        <DigestValue>ui9WZfyGbuIAzdpSn/7suvYBUiI=</DigestValue>
      </Reference>
      <Reference URI="/xl/worksheets/sheet254.xml?ContentType=application/vnd.openxmlformats-officedocument.spreadsheetml.worksheet+xml">
        <DigestMethod Algorithm="http://www.w3.org/2000/09/xmldsig#sha1"/>
        <DigestValue>j5KfdKy9Z/oTKdrGPmqizmBYKgM=</DigestValue>
      </Reference>
      <Reference URI="/xl/worksheets/sheet255.xml?ContentType=application/vnd.openxmlformats-officedocument.spreadsheetml.worksheet+xml">
        <DigestMethod Algorithm="http://www.w3.org/2000/09/xmldsig#sha1"/>
        <DigestValue>sJRpYPJrdu2EcgsACKxIdeaHOG8=</DigestValue>
      </Reference>
      <Reference URI="/xl/worksheets/sheet256.xml?ContentType=application/vnd.openxmlformats-officedocument.spreadsheetml.worksheet+xml">
        <DigestMethod Algorithm="http://www.w3.org/2000/09/xmldsig#sha1"/>
        <DigestValue>Pa9+Pi3C1vW40XTkNOv9erQSgAU=</DigestValue>
      </Reference>
      <Reference URI="/xl/worksheets/sheet257.xml?ContentType=application/vnd.openxmlformats-officedocument.spreadsheetml.worksheet+xml">
        <DigestMethod Algorithm="http://www.w3.org/2000/09/xmldsig#sha1"/>
        <DigestValue>iPnRkAc1aV31GIjmkvjycIHw2Vs=</DigestValue>
      </Reference>
      <Reference URI="/xl/worksheets/sheet258.xml?ContentType=application/vnd.openxmlformats-officedocument.spreadsheetml.worksheet+xml">
        <DigestMethod Algorithm="http://www.w3.org/2000/09/xmldsig#sha1"/>
        <DigestValue>82nXoaX7gfd9uNzQkoRc6vvDJGg=</DigestValue>
      </Reference>
      <Reference URI="/xl/worksheets/sheet259.xml?ContentType=application/vnd.openxmlformats-officedocument.spreadsheetml.worksheet+xml">
        <DigestMethod Algorithm="http://www.w3.org/2000/09/xmldsig#sha1"/>
        <DigestValue>LQS2aPAblT9MBFMQDOpSHQRIt5M=</DigestValue>
      </Reference>
      <Reference URI="/xl/worksheets/sheet26.xml?ContentType=application/vnd.openxmlformats-officedocument.spreadsheetml.worksheet+xml">
        <DigestMethod Algorithm="http://www.w3.org/2000/09/xmldsig#sha1"/>
        <DigestValue>g60vE+6VoTyntPT+GpVAnUG+2qE=</DigestValue>
      </Reference>
      <Reference URI="/xl/worksheets/sheet260.xml?ContentType=application/vnd.openxmlformats-officedocument.spreadsheetml.worksheet+xml">
        <DigestMethod Algorithm="http://www.w3.org/2000/09/xmldsig#sha1"/>
        <DigestValue>HGzVEzYoKfSvpdaN0EdObtKXXEo=</DigestValue>
      </Reference>
      <Reference URI="/xl/worksheets/sheet261.xml?ContentType=application/vnd.openxmlformats-officedocument.spreadsheetml.worksheet+xml">
        <DigestMethod Algorithm="http://www.w3.org/2000/09/xmldsig#sha1"/>
        <DigestValue>R82X9MCLnHEuae64SQJMXF/29iw=</DigestValue>
      </Reference>
      <Reference URI="/xl/worksheets/sheet262.xml?ContentType=application/vnd.openxmlformats-officedocument.spreadsheetml.worksheet+xml">
        <DigestMethod Algorithm="http://www.w3.org/2000/09/xmldsig#sha1"/>
        <DigestValue>Srlh1PWOHbcmRUfKK3QooKl+jZY=</DigestValue>
      </Reference>
      <Reference URI="/xl/worksheets/sheet263.xml?ContentType=application/vnd.openxmlformats-officedocument.spreadsheetml.worksheet+xml">
        <DigestMethod Algorithm="http://www.w3.org/2000/09/xmldsig#sha1"/>
        <DigestValue>Z/FN1LDofdgCD+t5DBeAVJ8sQA8=</DigestValue>
      </Reference>
      <Reference URI="/xl/worksheets/sheet264.xml?ContentType=application/vnd.openxmlformats-officedocument.spreadsheetml.worksheet+xml">
        <DigestMethod Algorithm="http://www.w3.org/2000/09/xmldsig#sha1"/>
        <DigestValue>BecQUi4M8BHz+9gAkqtTij5b4ZY=</DigestValue>
      </Reference>
      <Reference URI="/xl/worksheets/sheet265.xml?ContentType=application/vnd.openxmlformats-officedocument.spreadsheetml.worksheet+xml">
        <DigestMethod Algorithm="http://www.w3.org/2000/09/xmldsig#sha1"/>
        <DigestValue>Jx8QIonnik4YJvKzw+BkZxDamzw=</DigestValue>
      </Reference>
      <Reference URI="/xl/worksheets/sheet266.xml?ContentType=application/vnd.openxmlformats-officedocument.spreadsheetml.worksheet+xml">
        <DigestMethod Algorithm="http://www.w3.org/2000/09/xmldsig#sha1"/>
        <DigestValue>kl+1zUylz5GZv0W2Yl4Q2KqJPt8=</DigestValue>
      </Reference>
      <Reference URI="/xl/worksheets/sheet267.xml?ContentType=application/vnd.openxmlformats-officedocument.spreadsheetml.worksheet+xml">
        <DigestMethod Algorithm="http://www.w3.org/2000/09/xmldsig#sha1"/>
        <DigestValue>Gha/pQNs2aTf0k0G+x/eWkUvSYA=</DigestValue>
      </Reference>
      <Reference URI="/xl/worksheets/sheet268.xml?ContentType=application/vnd.openxmlformats-officedocument.spreadsheetml.worksheet+xml">
        <DigestMethod Algorithm="http://www.w3.org/2000/09/xmldsig#sha1"/>
        <DigestValue>PuQs2pL9j6rDsk8FaEQdEtCGmhM=</DigestValue>
      </Reference>
      <Reference URI="/xl/worksheets/sheet269.xml?ContentType=application/vnd.openxmlformats-officedocument.spreadsheetml.worksheet+xml">
        <DigestMethod Algorithm="http://www.w3.org/2000/09/xmldsig#sha1"/>
        <DigestValue>MOe5fZIsKNX/Wousg/mswfCesas=</DigestValue>
      </Reference>
      <Reference URI="/xl/worksheets/sheet27.xml?ContentType=application/vnd.openxmlformats-officedocument.spreadsheetml.worksheet+xml">
        <DigestMethod Algorithm="http://www.w3.org/2000/09/xmldsig#sha1"/>
        <DigestValue>jlc3eBRLbI1g2poqUo0V+LVoZj4=</DigestValue>
      </Reference>
      <Reference URI="/xl/worksheets/sheet270.xml?ContentType=application/vnd.openxmlformats-officedocument.spreadsheetml.worksheet+xml">
        <DigestMethod Algorithm="http://www.w3.org/2000/09/xmldsig#sha1"/>
        <DigestValue>4UReQF4L3oqVJRnnu4TYFsTO+6k=</DigestValue>
      </Reference>
      <Reference URI="/xl/worksheets/sheet271.xml?ContentType=application/vnd.openxmlformats-officedocument.spreadsheetml.worksheet+xml">
        <DigestMethod Algorithm="http://www.w3.org/2000/09/xmldsig#sha1"/>
        <DigestValue>r5/anhbtLIrdsdpGX3tXlgBFmJk=</DigestValue>
      </Reference>
      <Reference URI="/xl/worksheets/sheet272.xml?ContentType=application/vnd.openxmlformats-officedocument.spreadsheetml.worksheet+xml">
        <DigestMethod Algorithm="http://www.w3.org/2000/09/xmldsig#sha1"/>
        <DigestValue>7OQpv4QyUBbM8h6HZCyuKaplZ4U=</DigestValue>
      </Reference>
      <Reference URI="/xl/worksheets/sheet273.xml?ContentType=application/vnd.openxmlformats-officedocument.spreadsheetml.worksheet+xml">
        <DigestMethod Algorithm="http://www.w3.org/2000/09/xmldsig#sha1"/>
        <DigestValue>gCf5GFSDaTBUwW745Cr7bQAcmSA=</DigestValue>
      </Reference>
      <Reference URI="/xl/worksheets/sheet274.xml?ContentType=application/vnd.openxmlformats-officedocument.spreadsheetml.worksheet+xml">
        <DigestMethod Algorithm="http://www.w3.org/2000/09/xmldsig#sha1"/>
        <DigestValue>e9g1YZcuTF/SWirNwaSQ3sJLHcQ=</DigestValue>
      </Reference>
      <Reference URI="/xl/worksheets/sheet275.xml?ContentType=application/vnd.openxmlformats-officedocument.spreadsheetml.worksheet+xml">
        <DigestMethod Algorithm="http://www.w3.org/2000/09/xmldsig#sha1"/>
        <DigestValue>6bb1X1hiBCfjnvTJlK0VjQRojkA=</DigestValue>
      </Reference>
      <Reference URI="/xl/worksheets/sheet28.xml?ContentType=application/vnd.openxmlformats-officedocument.spreadsheetml.worksheet+xml">
        <DigestMethod Algorithm="http://www.w3.org/2000/09/xmldsig#sha1"/>
        <DigestValue>ruhT4Nxzh7EkQfHjUkEd8R4A8gw=</DigestValue>
      </Reference>
      <Reference URI="/xl/worksheets/sheet29.xml?ContentType=application/vnd.openxmlformats-officedocument.spreadsheetml.worksheet+xml">
        <DigestMethod Algorithm="http://www.w3.org/2000/09/xmldsig#sha1"/>
        <DigestValue>DRvqx5YGE2ao/LV2jDJSJ/3TrPE=</DigestValue>
      </Reference>
      <Reference URI="/xl/worksheets/sheet3.xml?ContentType=application/vnd.openxmlformats-officedocument.spreadsheetml.worksheet+xml">
        <DigestMethod Algorithm="http://www.w3.org/2000/09/xmldsig#sha1"/>
        <DigestValue>as4fwFbash/9yLAx771ckscT5p0=</DigestValue>
      </Reference>
      <Reference URI="/xl/worksheets/sheet30.xml?ContentType=application/vnd.openxmlformats-officedocument.spreadsheetml.worksheet+xml">
        <DigestMethod Algorithm="http://www.w3.org/2000/09/xmldsig#sha1"/>
        <DigestValue>Pp8xWP1+Fg7QdD1ncyic9s51G4E=</DigestValue>
      </Reference>
      <Reference URI="/xl/worksheets/sheet31.xml?ContentType=application/vnd.openxmlformats-officedocument.spreadsheetml.worksheet+xml">
        <DigestMethod Algorithm="http://www.w3.org/2000/09/xmldsig#sha1"/>
        <DigestValue>lIg5MHY2AkucZ678ZjbuMTn7JfQ=</DigestValue>
      </Reference>
      <Reference URI="/xl/worksheets/sheet32.xml?ContentType=application/vnd.openxmlformats-officedocument.spreadsheetml.worksheet+xml">
        <DigestMethod Algorithm="http://www.w3.org/2000/09/xmldsig#sha1"/>
        <DigestValue>LlQtI4Dlu1JJbxvVxyHc+ZGnHbc=</DigestValue>
      </Reference>
      <Reference URI="/xl/worksheets/sheet33.xml?ContentType=application/vnd.openxmlformats-officedocument.spreadsheetml.worksheet+xml">
        <DigestMethod Algorithm="http://www.w3.org/2000/09/xmldsig#sha1"/>
        <DigestValue>frkJQHfjt56WqFUhU7KUJpcem0w=</DigestValue>
      </Reference>
      <Reference URI="/xl/worksheets/sheet34.xml?ContentType=application/vnd.openxmlformats-officedocument.spreadsheetml.worksheet+xml">
        <DigestMethod Algorithm="http://www.w3.org/2000/09/xmldsig#sha1"/>
        <DigestValue>AYaAX4R95rTWSGG47jmyRViN2fE=</DigestValue>
      </Reference>
      <Reference URI="/xl/worksheets/sheet35.xml?ContentType=application/vnd.openxmlformats-officedocument.spreadsheetml.worksheet+xml">
        <DigestMethod Algorithm="http://www.w3.org/2000/09/xmldsig#sha1"/>
        <DigestValue>ZMQIA9BjsO/6M2t8OtwkwL4+7mw=</DigestValue>
      </Reference>
      <Reference URI="/xl/worksheets/sheet36.xml?ContentType=application/vnd.openxmlformats-officedocument.spreadsheetml.worksheet+xml">
        <DigestMethod Algorithm="http://www.w3.org/2000/09/xmldsig#sha1"/>
        <DigestValue>V62nvWzS3y212AIMxM+5hoZPYwE=</DigestValue>
      </Reference>
      <Reference URI="/xl/worksheets/sheet37.xml?ContentType=application/vnd.openxmlformats-officedocument.spreadsheetml.worksheet+xml">
        <DigestMethod Algorithm="http://www.w3.org/2000/09/xmldsig#sha1"/>
        <DigestValue>dOqv1hXw9pyr9MO0e1t/prF8cRQ=</DigestValue>
      </Reference>
      <Reference URI="/xl/worksheets/sheet38.xml?ContentType=application/vnd.openxmlformats-officedocument.spreadsheetml.worksheet+xml">
        <DigestMethod Algorithm="http://www.w3.org/2000/09/xmldsig#sha1"/>
        <DigestValue>nLSd8TQQZbp7Au1hKv5XxnTC64Y=</DigestValue>
      </Reference>
      <Reference URI="/xl/worksheets/sheet39.xml?ContentType=application/vnd.openxmlformats-officedocument.spreadsheetml.worksheet+xml">
        <DigestMethod Algorithm="http://www.w3.org/2000/09/xmldsig#sha1"/>
        <DigestValue>N8RRiuxGd8nDagrzJm1h31VcRvI=</DigestValue>
      </Reference>
      <Reference URI="/xl/worksheets/sheet4.xml?ContentType=application/vnd.openxmlformats-officedocument.spreadsheetml.worksheet+xml">
        <DigestMethod Algorithm="http://www.w3.org/2000/09/xmldsig#sha1"/>
        <DigestValue>xN7QGJORU7c7TO9v93sjByr/buE=</DigestValue>
      </Reference>
      <Reference URI="/xl/worksheets/sheet40.xml?ContentType=application/vnd.openxmlformats-officedocument.spreadsheetml.worksheet+xml">
        <DigestMethod Algorithm="http://www.w3.org/2000/09/xmldsig#sha1"/>
        <DigestValue>8wmbR3E6HOXm7dpSBTXw7mJd9qM=</DigestValue>
      </Reference>
      <Reference URI="/xl/worksheets/sheet41.xml?ContentType=application/vnd.openxmlformats-officedocument.spreadsheetml.worksheet+xml">
        <DigestMethod Algorithm="http://www.w3.org/2000/09/xmldsig#sha1"/>
        <DigestValue>Vejd/OPM0K0mc2LnPyUC2wjR29c=</DigestValue>
      </Reference>
      <Reference URI="/xl/worksheets/sheet42.xml?ContentType=application/vnd.openxmlformats-officedocument.spreadsheetml.worksheet+xml">
        <DigestMethod Algorithm="http://www.w3.org/2000/09/xmldsig#sha1"/>
        <DigestValue>l60CU76BrDeGYQD9aGgh0aG970A=</DigestValue>
      </Reference>
      <Reference URI="/xl/worksheets/sheet43.xml?ContentType=application/vnd.openxmlformats-officedocument.spreadsheetml.worksheet+xml">
        <DigestMethod Algorithm="http://www.w3.org/2000/09/xmldsig#sha1"/>
        <DigestValue>jt7HWtEOTA6ZZfZl+oaZSl/rzGI=</DigestValue>
      </Reference>
      <Reference URI="/xl/worksheets/sheet44.xml?ContentType=application/vnd.openxmlformats-officedocument.spreadsheetml.worksheet+xml">
        <DigestMethod Algorithm="http://www.w3.org/2000/09/xmldsig#sha1"/>
        <DigestValue>JkqzPleuPmTgM3R25EEbQ3L4qBk=</DigestValue>
      </Reference>
      <Reference URI="/xl/worksheets/sheet45.xml?ContentType=application/vnd.openxmlformats-officedocument.spreadsheetml.worksheet+xml">
        <DigestMethod Algorithm="http://www.w3.org/2000/09/xmldsig#sha1"/>
        <DigestValue>jH5ef0tY8TMmje2MngaKT3DV6b4=</DigestValue>
      </Reference>
      <Reference URI="/xl/worksheets/sheet46.xml?ContentType=application/vnd.openxmlformats-officedocument.spreadsheetml.worksheet+xml">
        <DigestMethod Algorithm="http://www.w3.org/2000/09/xmldsig#sha1"/>
        <DigestValue>KjQWQ0btyJWH7B7kUlQtLx1oPMQ=</DigestValue>
      </Reference>
      <Reference URI="/xl/worksheets/sheet47.xml?ContentType=application/vnd.openxmlformats-officedocument.spreadsheetml.worksheet+xml">
        <DigestMethod Algorithm="http://www.w3.org/2000/09/xmldsig#sha1"/>
        <DigestValue>NO0RQ+Gso+PPQcvfQL1LDRwYFLk=</DigestValue>
      </Reference>
      <Reference URI="/xl/worksheets/sheet48.xml?ContentType=application/vnd.openxmlformats-officedocument.spreadsheetml.worksheet+xml">
        <DigestMethod Algorithm="http://www.w3.org/2000/09/xmldsig#sha1"/>
        <DigestValue>qrNs28edIpTHouKuSqhDHKka6tE=</DigestValue>
      </Reference>
      <Reference URI="/xl/worksheets/sheet49.xml?ContentType=application/vnd.openxmlformats-officedocument.spreadsheetml.worksheet+xml">
        <DigestMethod Algorithm="http://www.w3.org/2000/09/xmldsig#sha1"/>
        <DigestValue>AXc9qGQr9kwWeEPvESDfEsSZlBM=</DigestValue>
      </Reference>
      <Reference URI="/xl/worksheets/sheet5.xml?ContentType=application/vnd.openxmlformats-officedocument.spreadsheetml.worksheet+xml">
        <DigestMethod Algorithm="http://www.w3.org/2000/09/xmldsig#sha1"/>
        <DigestValue>wsHOZqgkElqTrt0i098o0xV8Hz8=</DigestValue>
      </Reference>
      <Reference URI="/xl/worksheets/sheet50.xml?ContentType=application/vnd.openxmlformats-officedocument.spreadsheetml.worksheet+xml">
        <DigestMethod Algorithm="http://www.w3.org/2000/09/xmldsig#sha1"/>
        <DigestValue>qqbGSPmCntHhoTkflnUx+dT8HYw=</DigestValue>
      </Reference>
      <Reference URI="/xl/worksheets/sheet51.xml?ContentType=application/vnd.openxmlformats-officedocument.spreadsheetml.worksheet+xml">
        <DigestMethod Algorithm="http://www.w3.org/2000/09/xmldsig#sha1"/>
        <DigestValue>+DtWgtVJqu+cTwtSo1DAN5vvUMk=</DigestValue>
      </Reference>
      <Reference URI="/xl/worksheets/sheet52.xml?ContentType=application/vnd.openxmlformats-officedocument.spreadsheetml.worksheet+xml">
        <DigestMethod Algorithm="http://www.w3.org/2000/09/xmldsig#sha1"/>
        <DigestValue>cHvDq3X0UW1RgFVfncsueG2wxQI=</DigestValue>
      </Reference>
      <Reference URI="/xl/worksheets/sheet53.xml?ContentType=application/vnd.openxmlformats-officedocument.spreadsheetml.worksheet+xml">
        <DigestMethod Algorithm="http://www.w3.org/2000/09/xmldsig#sha1"/>
        <DigestValue>upn7nJOeGdAOD96Yx15ib10QJiM=</DigestValue>
      </Reference>
      <Reference URI="/xl/worksheets/sheet54.xml?ContentType=application/vnd.openxmlformats-officedocument.spreadsheetml.worksheet+xml">
        <DigestMethod Algorithm="http://www.w3.org/2000/09/xmldsig#sha1"/>
        <DigestValue>F02btbbWeSg2xbgsLCGcSb6sLEs=</DigestValue>
      </Reference>
      <Reference URI="/xl/worksheets/sheet55.xml?ContentType=application/vnd.openxmlformats-officedocument.spreadsheetml.worksheet+xml">
        <DigestMethod Algorithm="http://www.w3.org/2000/09/xmldsig#sha1"/>
        <DigestValue>LIOFt0x5o6hLKl9D/OmbOuzFR0o=</DigestValue>
      </Reference>
      <Reference URI="/xl/worksheets/sheet56.xml?ContentType=application/vnd.openxmlformats-officedocument.spreadsheetml.worksheet+xml">
        <DigestMethod Algorithm="http://www.w3.org/2000/09/xmldsig#sha1"/>
        <DigestValue>7/D4SGUFpAYeTIc5dow5Dv5En2o=</DigestValue>
      </Reference>
      <Reference URI="/xl/worksheets/sheet57.xml?ContentType=application/vnd.openxmlformats-officedocument.spreadsheetml.worksheet+xml">
        <DigestMethod Algorithm="http://www.w3.org/2000/09/xmldsig#sha1"/>
        <DigestValue>pSLW3PDYWeYVE4rDlNl1fNQztrs=</DigestValue>
      </Reference>
      <Reference URI="/xl/worksheets/sheet58.xml?ContentType=application/vnd.openxmlformats-officedocument.spreadsheetml.worksheet+xml">
        <DigestMethod Algorithm="http://www.w3.org/2000/09/xmldsig#sha1"/>
        <DigestValue>1ZJy5vRuUEdog3kLunki+Iismbo=</DigestValue>
      </Reference>
      <Reference URI="/xl/worksheets/sheet59.xml?ContentType=application/vnd.openxmlformats-officedocument.spreadsheetml.worksheet+xml">
        <DigestMethod Algorithm="http://www.w3.org/2000/09/xmldsig#sha1"/>
        <DigestValue>ljrsoAJ9M/XXmoSyfxVZtz01T+E=</DigestValue>
      </Reference>
      <Reference URI="/xl/worksheets/sheet6.xml?ContentType=application/vnd.openxmlformats-officedocument.spreadsheetml.worksheet+xml">
        <DigestMethod Algorithm="http://www.w3.org/2000/09/xmldsig#sha1"/>
        <DigestValue>lHDc181WDvglRMzOFx9lh4OHu8A=</DigestValue>
      </Reference>
      <Reference URI="/xl/worksheets/sheet60.xml?ContentType=application/vnd.openxmlformats-officedocument.spreadsheetml.worksheet+xml">
        <DigestMethod Algorithm="http://www.w3.org/2000/09/xmldsig#sha1"/>
        <DigestValue>f+rtSg4+G62dtwDxvUDmvqAXVH8=</DigestValue>
      </Reference>
      <Reference URI="/xl/worksheets/sheet61.xml?ContentType=application/vnd.openxmlformats-officedocument.spreadsheetml.worksheet+xml">
        <DigestMethod Algorithm="http://www.w3.org/2000/09/xmldsig#sha1"/>
        <DigestValue>1bNSU5/GJ+kFqbQgDjIkUkXzpP8=</DigestValue>
      </Reference>
      <Reference URI="/xl/worksheets/sheet62.xml?ContentType=application/vnd.openxmlformats-officedocument.spreadsheetml.worksheet+xml">
        <DigestMethod Algorithm="http://www.w3.org/2000/09/xmldsig#sha1"/>
        <DigestValue>nSolgniI60uzB9Uv+5WFQMoAKZ8=</DigestValue>
      </Reference>
      <Reference URI="/xl/worksheets/sheet63.xml?ContentType=application/vnd.openxmlformats-officedocument.spreadsheetml.worksheet+xml">
        <DigestMethod Algorithm="http://www.w3.org/2000/09/xmldsig#sha1"/>
        <DigestValue>Sl65BxqgiU4bS60mIWI3iOo1weI=</DigestValue>
      </Reference>
      <Reference URI="/xl/worksheets/sheet64.xml?ContentType=application/vnd.openxmlformats-officedocument.spreadsheetml.worksheet+xml">
        <DigestMethod Algorithm="http://www.w3.org/2000/09/xmldsig#sha1"/>
        <DigestValue>NauUkvoZS+aQn8HOj5A0oNt50wI=</DigestValue>
      </Reference>
      <Reference URI="/xl/worksheets/sheet65.xml?ContentType=application/vnd.openxmlformats-officedocument.spreadsheetml.worksheet+xml">
        <DigestMethod Algorithm="http://www.w3.org/2000/09/xmldsig#sha1"/>
        <DigestValue>NSbxfc6HodlvRWoXWTNEMC3g31M=</DigestValue>
      </Reference>
      <Reference URI="/xl/worksheets/sheet66.xml?ContentType=application/vnd.openxmlformats-officedocument.spreadsheetml.worksheet+xml">
        <DigestMethod Algorithm="http://www.w3.org/2000/09/xmldsig#sha1"/>
        <DigestValue>DknSmgX9hKVNz0BYm45lzVDy2zk=</DigestValue>
      </Reference>
      <Reference URI="/xl/worksheets/sheet67.xml?ContentType=application/vnd.openxmlformats-officedocument.spreadsheetml.worksheet+xml">
        <DigestMethod Algorithm="http://www.w3.org/2000/09/xmldsig#sha1"/>
        <DigestValue>iEPgfApeR1WiHNwmUBpfm8IS+2s=</DigestValue>
      </Reference>
      <Reference URI="/xl/worksheets/sheet68.xml?ContentType=application/vnd.openxmlformats-officedocument.spreadsheetml.worksheet+xml">
        <DigestMethod Algorithm="http://www.w3.org/2000/09/xmldsig#sha1"/>
        <DigestValue>T+cdunJrX4fPES6vSgwyoQ+5Q24=</DigestValue>
      </Reference>
      <Reference URI="/xl/worksheets/sheet69.xml?ContentType=application/vnd.openxmlformats-officedocument.spreadsheetml.worksheet+xml">
        <DigestMethod Algorithm="http://www.w3.org/2000/09/xmldsig#sha1"/>
        <DigestValue>Hc5sLVoBjkyCupjv7dnz5VbNBg8=</DigestValue>
      </Reference>
      <Reference URI="/xl/worksheets/sheet7.xml?ContentType=application/vnd.openxmlformats-officedocument.spreadsheetml.worksheet+xml">
        <DigestMethod Algorithm="http://www.w3.org/2000/09/xmldsig#sha1"/>
        <DigestValue>zhL6fFmBHZrVlahbEvVUaDsZvgA=</DigestValue>
      </Reference>
      <Reference URI="/xl/worksheets/sheet70.xml?ContentType=application/vnd.openxmlformats-officedocument.spreadsheetml.worksheet+xml">
        <DigestMethod Algorithm="http://www.w3.org/2000/09/xmldsig#sha1"/>
        <DigestValue>3TqfcsDaqabHoBnMH4DiwCAFnPc=</DigestValue>
      </Reference>
      <Reference URI="/xl/worksheets/sheet71.xml?ContentType=application/vnd.openxmlformats-officedocument.spreadsheetml.worksheet+xml">
        <DigestMethod Algorithm="http://www.w3.org/2000/09/xmldsig#sha1"/>
        <DigestValue>nIIDV1qyeDM+YlO6rs0cDGm1CfI=</DigestValue>
      </Reference>
      <Reference URI="/xl/worksheets/sheet72.xml?ContentType=application/vnd.openxmlformats-officedocument.spreadsheetml.worksheet+xml">
        <DigestMethod Algorithm="http://www.w3.org/2000/09/xmldsig#sha1"/>
        <DigestValue>7J4Bis0aHjjtbj7t17f+W5WAM/8=</DigestValue>
      </Reference>
      <Reference URI="/xl/worksheets/sheet73.xml?ContentType=application/vnd.openxmlformats-officedocument.spreadsheetml.worksheet+xml">
        <DigestMethod Algorithm="http://www.w3.org/2000/09/xmldsig#sha1"/>
        <DigestValue>dwvQDlfCsLKjTzTx2TOxOpP6L50=</DigestValue>
      </Reference>
      <Reference URI="/xl/worksheets/sheet74.xml?ContentType=application/vnd.openxmlformats-officedocument.spreadsheetml.worksheet+xml">
        <DigestMethod Algorithm="http://www.w3.org/2000/09/xmldsig#sha1"/>
        <DigestValue>h3ahPsGlSxJ1lq1mO61OffkVd5g=</DigestValue>
      </Reference>
      <Reference URI="/xl/worksheets/sheet75.xml?ContentType=application/vnd.openxmlformats-officedocument.spreadsheetml.worksheet+xml">
        <DigestMethod Algorithm="http://www.w3.org/2000/09/xmldsig#sha1"/>
        <DigestValue>gywTWgFvmkS2vjNBnZaDWOU3s5Y=</DigestValue>
      </Reference>
      <Reference URI="/xl/worksheets/sheet76.xml?ContentType=application/vnd.openxmlformats-officedocument.spreadsheetml.worksheet+xml">
        <DigestMethod Algorithm="http://www.w3.org/2000/09/xmldsig#sha1"/>
        <DigestValue>cz1wHuIS77G/LZ7Wl/HT+KPSBaA=</DigestValue>
      </Reference>
      <Reference URI="/xl/worksheets/sheet77.xml?ContentType=application/vnd.openxmlformats-officedocument.spreadsheetml.worksheet+xml">
        <DigestMethod Algorithm="http://www.w3.org/2000/09/xmldsig#sha1"/>
        <DigestValue>W8bcQ2xbpuZBghoCWQFg6sfBQ1I=</DigestValue>
      </Reference>
      <Reference URI="/xl/worksheets/sheet78.xml?ContentType=application/vnd.openxmlformats-officedocument.spreadsheetml.worksheet+xml">
        <DigestMethod Algorithm="http://www.w3.org/2000/09/xmldsig#sha1"/>
        <DigestValue>+BsqZ5G0ti/BjhMM29suQ5cZbok=</DigestValue>
      </Reference>
      <Reference URI="/xl/worksheets/sheet79.xml?ContentType=application/vnd.openxmlformats-officedocument.spreadsheetml.worksheet+xml">
        <DigestMethod Algorithm="http://www.w3.org/2000/09/xmldsig#sha1"/>
        <DigestValue>KmrPXh7XhDZacrp5+aK5XOq9O58=</DigestValue>
      </Reference>
      <Reference URI="/xl/worksheets/sheet8.xml?ContentType=application/vnd.openxmlformats-officedocument.spreadsheetml.worksheet+xml">
        <DigestMethod Algorithm="http://www.w3.org/2000/09/xmldsig#sha1"/>
        <DigestValue>aijxT04wh27trnj8sVf76h/ZBdc=</DigestValue>
      </Reference>
      <Reference URI="/xl/worksheets/sheet80.xml?ContentType=application/vnd.openxmlformats-officedocument.spreadsheetml.worksheet+xml">
        <DigestMethod Algorithm="http://www.w3.org/2000/09/xmldsig#sha1"/>
        <DigestValue>XcLmkW/qvA2P+1GVPeDXhe3D+j0=</DigestValue>
      </Reference>
      <Reference URI="/xl/worksheets/sheet81.xml?ContentType=application/vnd.openxmlformats-officedocument.spreadsheetml.worksheet+xml">
        <DigestMethod Algorithm="http://www.w3.org/2000/09/xmldsig#sha1"/>
        <DigestValue>CSuy2bGDtEJsvSEetVhTS6hFpAc=</DigestValue>
      </Reference>
      <Reference URI="/xl/worksheets/sheet82.xml?ContentType=application/vnd.openxmlformats-officedocument.spreadsheetml.worksheet+xml">
        <DigestMethod Algorithm="http://www.w3.org/2000/09/xmldsig#sha1"/>
        <DigestValue>V2ibhfPmMAvCCerBhIHFsyl5n8c=</DigestValue>
      </Reference>
      <Reference URI="/xl/worksheets/sheet83.xml?ContentType=application/vnd.openxmlformats-officedocument.spreadsheetml.worksheet+xml">
        <DigestMethod Algorithm="http://www.w3.org/2000/09/xmldsig#sha1"/>
        <DigestValue>bThBsPlTxZ88Ks7P2rLpCivFPKE=</DigestValue>
      </Reference>
      <Reference URI="/xl/worksheets/sheet84.xml?ContentType=application/vnd.openxmlformats-officedocument.spreadsheetml.worksheet+xml">
        <DigestMethod Algorithm="http://www.w3.org/2000/09/xmldsig#sha1"/>
        <DigestValue>iz7X027Aeozwaj1AjsaK0oe1HIA=</DigestValue>
      </Reference>
      <Reference URI="/xl/worksheets/sheet85.xml?ContentType=application/vnd.openxmlformats-officedocument.spreadsheetml.worksheet+xml">
        <DigestMethod Algorithm="http://www.w3.org/2000/09/xmldsig#sha1"/>
        <DigestValue>G+OLEORj3kik05qYAGrn8mDHX0o=</DigestValue>
      </Reference>
      <Reference URI="/xl/worksheets/sheet86.xml?ContentType=application/vnd.openxmlformats-officedocument.spreadsheetml.worksheet+xml">
        <DigestMethod Algorithm="http://www.w3.org/2000/09/xmldsig#sha1"/>
        <DigestValue>9ivCtsvW8IB+xmXpIkAV2hgEAN0=</DigestValue>
      </Reference>
      <Reference URI="/xl/worksheets/sheet87.xml?ContentType=application/vnd.openxmlformats-officedocument.spreadsheetml.worksheet+xml">
        <DigestMethod Algorithm="http://www.w3.org/2000/09/xmldsig#sha1"/>
        <DigestValue>Gkjh08nol8881JPQevGCDB0G5T0=</DigestValue>
      </Reference>
      <Reference URI="/xl/worksheets/sheet88.xml?ContentType=application/vnd.openxmlformats-officedocument.spreadsheetml.worksheet+xml">
        <DigestMethod Algorithm="http://www.w3.org/2000/09/xmldsig#sha1"/>
        <DigestValue>f7RV3zCP/iBtGDkUpc+B0dTCMOA=</DigestValue>
      </Reference>
      <Reference URI="/xl/worksheets/sheet89.xml?ContentType=application/vnd.openxmlformats-officedocument.spreadsheetml.worksheet+xml">
        <DigestMethod Algorithm="http://www.w3.org/2000/09/xmldsig#sha1"/>
        <DigestValue>Om9VM/bXg6LeyP4q9bSGgU6YTUc=</DigestValue>
      </Reference>
      <Reference URI="/xl/worksheets/sheet9.xml?ContentType=application/vnd.openxmlformats-officedocument.spreadsheetml.worksheet+xml">
        <DigestMethod Algorithm="http://www.w3.org/2000/09/xmldsig#sha1"/>
        <DigestValue>xsR7GarUxNzizqJWXtM8x/ApGMI=</DigestValue>
      </Reference>
      <Reference URI="/xl/worksheets/sheet90.xml?ContentType=application/vnd.openxmlformats-officedocument.spreadsheetml.worksheet+xml">
        <DigestMethod Algorithm="http://www.w3.org/2000/09/xmldsig#sha1"/>
        <DigestValue>jxaGWXp0et2MILM8b3GSnyxn1sk=</DigestValue>
      </Reference>
      <Reference URI="/xl/worksheets/sheet91.xml?ContentType=application/vnd.openxmlformats-officedocument.spreadsheetml.worksheet+xml">
        <DigestMethod Algorithm="http://www.w3.org/2000/09/xmldsig#sha1"/>
        <DigestValue>puj5y8ALE4u91xjhfv2HrKkvhHk=</DigestValue>
      </Reference>
      <Reference URI="/xl/worksheets/sheet92.xml?ContentType=application/vnd.openxmlformats-officedocument.spreadsheetml.worksheet+xml">
        <DigestMethod Algorithm="http://www.w3.org/2000/09/xmldsig#sha1"/>
        <DigestValue>SMJq9FKI2A+647JdTVf1nUc6e74=</DigestValue>
      </Reference>
      <Reference URI="/xl/worksheets/sheet93.xml?ContentType=application/vnd.openxmlformats-officedocument.spreadsheetml.worksheet+xml">
        <DigestMethod Algorithm="http://www.w3.org/2000/09/xmldsig#sha1"/>
        <DigestValue>a+gqwVU8ZA4O8hh4VyYM/ToKA5Y=</DigestValue>
      </Reference>
      <Reference URI="/xl/worksheets/sheet94.xml?ContentType=application/vnd.openxmlformats-officedocument.spreadsheetml.worksheet+xml">
        <DigestMethod Algorithm="http://www.w3.org/2000/09/xmldsig#sha1"/>
        <DigestValue>OgWvMjQSIPi5SN7Y7PrN1MHS66Q=</DigestValue>
      </Reference>
      <Reference URI="/xl/worksheets/sheet95.xml?ContentType=application/vnd.openxmlformats-officedocument.spreadsheetml.worksheet+xml">
        <DigestMethod Algorithm="http://www.w3.org/2000/09/xmldsig#sha1"/>
        <DigestValue>9bguh9sTQfGmBFKsWpO299NPMPM=</DigestValue>
      </Reference>
      <Reference URI="/xl/worksheets/sheet96.xml?ContentType=application/vnd.openxmlformats-officedocument.spreadsheetml.worksheet+xml">
        <DigestMethod Algorithm="http://www.w3.org/2000/09/xmldsig#sha1"/>
        <DigestValue>XzYFAwdUK+Tzw5/C15Yulwpd+Hc=</DigestValue>
      </Reference>
      <Reference URI="/xl/worksheets/sheet97.xml?ContentType=application/vnd.openxmlformats-officedocument.spreadsheetml.worksheet+xml">
        <DigestMethod Algorithm="http://www.w3.org/2000/09/xmldsig#sha1"/>
        <DigestValue>3fKxWqmrx5+jTlU3vLOMiMdyhZA=</DigestValue>
      </Reference>
      <Reference URI="/xl/worksheets/sheet98.xml?ContentType=application/vnd.openxmlformats-officedocument.spreadsheetml.worksheet+xml">
        <DigestMethod Algorithm="http://www.w3.org/2000/09/xmldsig#sha1"/>
        <DigestValue>BPNxKoQatHB2NqrgSIsCODaqSTE=</DigestValue>
      </Reference>
      <Reference URI="/xl/worksheets/sheet99.xml?ContentType=application/vnd.openxmlformats-officedocument.spreadsheetml.worksheet+xml">
        <DigestMethod Algorithm="http://www.w3.org/2000/09/xmldsig#sha1"/>
        <DigestValue>GTav+gBFetObQjfx1sMN/UwhLwo=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2021-10-11T09:52:11Z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16.0.14430/23</OfficeVersion>
          <ApplicationVersion>16.0.14430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2021-10-11T09:52:11Z</xd:SigningTime>
          <xd:SigningCertificate>
            <xd:Cert>
              <xd:CertDigest>
                <DigestMethod Algorithm="http://www.w3.org/2000/09/xmldsig#sha1"/>
                <DigestValue>7PZKHmhTxq6jrnWvzIi3Oi5D+DQ=</DigestValue>
              </xd:CertDigest>
              <xd:IssuerSerial>
                <X509IssuerName>E=tnkutsenko@gmail.com, CN=Куценко Татьяна Николаевна, O=МБОУООШ №9, C=RU</X509IssuerName>
                <X509SerialNumber>15155883897230002164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Утвердил данный документ</xd:Description>
            </xd:CommitmentTypeId>
            <xd:AllSignedDataObjects/>
          </xd:CommitmentTypeIndication>
        </xd:SignedDataObject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275</vt:i4>
      </vt:variant>
      <vt:variant>
        <vt:lpstr>Именованные диапазоны</vt:lpstr>
      </vt:variant>
      <vt:variant>
        <vt:i4>277</vt:i4>
      </vt:variant>
    </vt:vector>
  </HeadingPairs>
  <TitlesOfParts>
    <vt:vector size="552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(2021)РАЙОН</vt:lpstr>
      <vt:lpstr>211квр 111 (2022)РАЙОН</vt:lpstr>
      <vt:lpstr>211квр 111 (2023)РАЙОН</vt:lpstr>
      <vt:lpstr>264 КВР 111 (2021)Р-Н</vt:lpstr>
      <vt:lpstr>264 КВР 111 (2022)Р-Н</vt:lpstr>
      <vt:lpstr>264 КВР 111 (2023)Р-Н</vt:lpstr>
      <vt:lpstr>266 КВР 111 (2021)Р-Н</vt:lpstr>
      <vt:lpstr>266 КВР 111 (2022)Р-Н</vt:lpstr>
      <vt:lpstr>266 КВР 111 (2023)Р-Н</vt:lpstr>
      <vt:lpstr>212, 226 КВР 112 (2021)Р-Н</vt:lpstr>
      <vt:lpstr>266 КВР 112 (2021)Р-Н</vt:lpstr>
      <vt:lpstr>226 КВР 113 (2021)Р-Н</vt:lpstr>
      <vt:lpstr>266 КВР 112 (2022)Р-Н</vt:lpstr>
      <vt:lpstr>266 КВР 112 (2023)Р-Н</vt:lpstr>
      <vt:lpstr>213 КВР 119 (2021-2023)Р-Н</vt:lpstr>
      <vt:lpstr>264 КВР 321 (2021)Р-Н</vt:lpstr>
      <vt:lpstr>264 КВР 321 (2022)Р-Н</vt:lpstr>
      <vt:lpstr>264 КВР 321 (2023)Р-Н</vt:lpstr>
      <vt:lpstr>221 (2021)Р-Н</vt:lpstr>
      <vt:lpstr>221 (2022)Р-Н</vt:lpstr>
      <vt:lpstr>221 (2023)Р-Н</vt:lpstr>
      <vt:lpstr>223 КВР 244 (2021)Р-Н</vt:lpstr>
      <vt:lpstr>223 КВР 244 (2022)Р-Н</vt:lpstr>
      <vt:lpstr>223 КВР 244 (2023)Р-Н</vt:lpstr>
      <vt:lpstr>223 КВР 247 (2021)Р-Н</vt:lpstr>
      <vt:lpstr>223 КВР 247 (2022)Р-Н</vt:lpstr>
      <vt:lpstr>223 КВР 247 (2023)Р-Н</vt:lpstr>
      <vt:lpstr>225 (2021)Р-Н (001.10.0000)</vt:lpstr>
      <vt:lpstr>225 (2022)Р-Н (001.10.0000)</vt:lpstr>
      <vt:lpstr>225 (2023)Р-Н (001.10.0000)</vt:lpstr>
      <vt:lpstr>225 (2021)Р-Н (001.11.0000)</vt:lpstr>
      <vt:lpstr>225 (2022)Р-Н (001.11.0000)</vt:lpstr>
      <vt:lpstr>225 (2023)Р-Н (001.11.0000)</vt:lpstr>
      <vt:lpstr>225  (2021)Р-Н</vt:lpstr>
      <vt:lpstr>225  (2022)Р-Н</vt:lpstr>
      <vt:lpstr>225  (2023)Р-Н</vt:lpstr>
      <vt:lpstr>226 (2021)Р-Н</vt:lpstr>
      <vt:lpstr>226 (2022)Р-Н</vt:lpstr>
      <vt:lpstr>226 (2023)Р-Н</vt:lpstr>
      <vt:lpstr>227 (2021)Р-Н</vt:lpstr>
      <vt:lpstr>227 (2022)Р-Н</vt:lpstr>
      <vt:lpstr>227 (2023)Р-Н</vt:lpstr>
      <vt:lpstr>228 (2021)Р-Н</vt:lpstr>
      <vt:lpstr>310 (2021)Р-Н</vt:lpstr>
      <vt:lpstr>341 (2021)Р-Н</vt:lpstr>
      <vt:lpstr>342 (2021)Р-Н</vt:lpstr>
      <vt:lpstr>343 (2021)Р-Н</vt:lpstr>
      <vt:lpstr>343 (2022)Р-Н</vt:lpstr>
      <vt:lpstr>343 (2023)Р-Н</vt:lpstr>
      <vt:lpstr>344 (2021)Р-Н</vt:lpstr>
      <vt:lpstr>345 (2021)Р-Н</vt:lpstr>
      <vt:lpstr>346 (2021)Р-Н</vt:lpstr>
      <vt:lpstr>296(831) (2021)</vt:lpstr>
      <vt:lpstr>291 зем  (2021)</vt:lpstr>
      <vt:lpstr>291 зем  (2022)</vt:lpstr>
      <vt:lpstr>291 зем  (2023)</vt:lpstr>
      <vt:lpstr>291 им  (2021)</vt:lpstr>
      <vt:lpstr>291 им  (2022)</vt:lpstr>
      <vt:lpstr>291 им  (2023)</vt:lpstr>
      <vt:lpstr>291(852) (2021)</vt:lpstr>
      <vt:lpstr>291 (853) (2021)</vt:lpstr>
      <vt:lpstr>292 (853) (2021)</vt:lpstr>
      <vt:lpstr>295 (853) (2021)</vt:lpstr>
      <vt:lpstr>211квр 111 (2021)КРАЙ</vt:lpstr>
      <vt:lpstr>211квр 111 (2022)КРАЙ</vt:lpstr>
      <vt:lpstr>211квр 111 (2023)КРАЙ</vt:lpstr>
      <vt:lpstr>211квр 111 (2021)КРАЙ (0703)</vt:lpstr>
      <vt:lpstr>211квр 111 (2022)КРАЙ (0703)</vt:lpstr>
      <vt:lpstr>211квр 111 (2023)КРАЙ (0703)</vt:lpstr>
      <vt:lpstr>264 КВР 111 (2021)КРАЙ</vt:lpstr>
      <vt:lpstr>264 КВР 111 (2022)КРАЙ</vt:lpstr>
      <vt:lpstr>264 КВР 111 (2023)КРАЙ</vt:lpstr>
      <vt:lpstr>266 КВР 111 (2021)КРАЙ</vt:lpstr>
      <vt:lpstr>266 КВР 111 (2022)КРАЙ</vt:lpstr>
      <vt:lpstr>266 КВР 111 (2023)КРАЙ</vt:lpstr>
      <vt:lpstr>266 КВР 111 (2021)КРАЙ (0703)</vt:lpstr>
      <vt:lpstr>266 КВР 111 (2022)КРАЙ (0703)</vt:lpstr>
      <vt:lpstr>266 КВР 111 (2023)КРАЙ (0703)</vt:lpstr>
      <vt:lpstr>266 КВР 112 (2021)КРАЙ</vt:lpstr>
      <vt:lpstr>266 КВР 112 (2022)КРАЙ</vt:lpstr>
      <vt:lpstr>266 КВР 112 (2023)КРАЙ</vt:lpstr>
      <vt:lpstr>226 КВР 113 (2021)КРАЙ</vt:lpstr>
      <vt:lpstr>213 КВР 119(2021-2023)КРАЙ</vt:lpstr>
      <vt:lpstr>213 КВР119(2021-2023)КРАЙ(0703)</vt:lpstr>
      <vt:lpstr>264 КВР 321 (2021)КРАЙ</vt:lpstr>
      <vt:lpstr>264 КВР 321 (2022)КРАЙ</vt:lpstr>
      <vt:lpstr>264 КВР 321 (2023)КРАЙ</vt:lpstr>
      <vt:lpstr>296(831) (2021)КРАЙ</vt:lpstr>
      <vt:lpstr>296(831) (2021)КРАЙ (0703)</vt:lpstr>
      <vt:lpstr>212, 226 КВР 112 (2021)КРАЙ</vt:lpstr>
      <vt:lpstr>212, 226 КВР 112 (2022)КРАЙ</vt:lpstr>
      <vt:lpstr>212, 226 КВР 112 (2023)КРАЙ</vt:lpstr>
      <vt:lpstr>221 (2021)КРАЙ</vt:lpstr>
      <vt:lpstr>221 (2022)КРАЙ</vt:lpstr>
      <vt:lpstr>221 (2023)КРАЙ</vt:lpstr>
      <vt:lpstr>222 (2021)КРАЙ</vt:lpstr>
      <vt:lpstr>225  (2021)КРАЙ</vt:lpstr>
      <vt:lpstr>225  (2022)КРАЙ</vt:lpstr>
      <vt:lpstr>225  (2023)КРАЙ</vt:lpstr>
      <vt:lpstr>226 (2021)КРАЙ</vt:lpstr>
      <vt:lpstr>226 (2022)КРАЙ</vt:lpstr>
      <vt:lpstr>226 (2023)КРАЙ</vt:lpstr>
      <vt:lpstr>310 (2021)КРАЙ</vt:lpstr>
      <vt:lpstr>310 (2022)КРАЙ</vt:lpstr>
      <vt:lpstr>310 (2023)КРАЙ</vt:lpstr>
      <vt:lpstr>341 (2021)КРАЙ</vt:lpstr>
      <vt:lpstr>345 (2021)КРАЙ</vt:lpstr>
      <vt:lpstr>346 (2021)КРАЙ</vt:lpstr>
      <vt:lpstr>346 (2022)КРАЙ</vt:lpstr>
      <vt:lpstr>346 (2023)КРАЙ</vt:lpstr>
      <vt:lpstr>349 (2021)КРАЙ</vt:lpstr>
      <vt:lpstr>221 (2021)ВНЕБ, 120Д</vt:lpstr>
      <vt:lpstr>222 (2021)ВНЕБ, 120Д</vt:lpstr>
      <vt:lpstr>223 (2021)ВНЕБ, 120Д</vt:lpstr>
      <vt:lpstr>225  (2021)ВНЕБ, 120Д</vt:lpstr>
      <vt:lpstr>226 (2021)ВНЕБ, 120Д</vt:lpstr>
      <vt:lpstr>227 (2021)ВНЕБ, 120Д</vt:lpstr>
      <vt:lpstr>228 (2021)ВНЕБ, 120Д</vt:lpstr>
      <vt:lpstr>310 (2021)ВНЕБ, 120Д</vt:lpstr>
      <vt:lpstr>341 (2021)ВНЕБ, 120Д</vt:lpstr>
      <vt:lpstr>342 (2021)ВНЕБ, 120Д</vt:lpstr>
      <vt:lpstr>343 (2021)ВНЕБ, 120Д</vt:lpstr>
      <vt:lpstr>344 (2021)ВНЕБ, 120Д</vt:lpstr>
      <vt:lpstr>345 (2021)ВНЕБ, 120Д</vt:lpstr>
      <vt:lpstr>346 (2021)ВНЕБ, 120Д</vt:lpstr>
      <vt:lpstr>347 (2021)ВНЕБ, 120Д</vt:lpstr>
      <vt:lpstr>349 (2021)ВНЕБ, 120Д</vt:lpstr>
      <vt:lpstr>296(831) (2021)ВНЕБ, 120Д</vt:lpstr>
      <vt:lpstr>291 зем  (2021)ВНЕБ, 120Д</vt:lpstr>
      <vt:lpstr>291 им  (2021)ВНЕБ, 120Д</vt:lpstr>
      <vt:lpstr>291(852) (2021)ВНЕБ, 120Д</vt:lpstr>
      <vt:lpstr>291 (853) (2021)ВНЕБ, 120Д</vt:lpstr>
      <vt:lpstr>292 (853) (2021)ВНЕБ, 120Д</vt:lpstr>
      <vt:lpstr>295 (853) (2021)ВНЕБ, 120Д</vt:lpstr>
      <vt:lpstr>223 КВР 244 (2021)ВНЕБ, 130Д</vt:lpstr>
      <vt:lpstr>223 КВР 244 (2022)ВНЕБ, 130Д</vt:lpstr>
      <vt:lpstr>223 КВР 244 (2023)ВНЕБ, 130Д</vt:lpstr>
      <vt:lpstr>223 КВР 247 (2021)ВНЕБ, 130Д</vt:lpstr>
      <vt:lpstr>223 КВР 247 (2022)ВНЕБ, 130Д</vt:lpstr>
      <vt:lpstr>223 КВР 247 (2023)ВНЕБ, 130Д</vt:lpstr>
      <vt:lpstr>225  (2021)ВНЕБ, 140Д</vt:lpstr>
      <vt:lpstr>226 (2021)ВНЕБ, 140Д</vt:lpstr>
      <vt:lpstr>228 (2021)ВНЕБ, 140Д</vt:lpstr>
      <vt:lpstr>310 (2021)ВНЕБ, 140Д</vt:lpstr>
      <vt:lpstr>344 (2021)ВНЕБ, 140Д</vt:lpstr>
      <vt:lpstr>346 (2021)ВНЕБ, 140Д</vt:lpstr>
      <vt:lpstr>225  (2021)ВНЕБ, 150Д</vt:lpstr>
      <vt:lpstr>226 (2021)ВНЕБ, 150Д (лагерь)</vt:lpstr>
      <vt:lpstr>226 (2021)ВНЕБ, 150Д</vt:lpstr>
      <vt:lpstr>226 (2022)ВНЕБ, 150Д</vt:lpstr>
      <vt:lpstr>226 (2023)ВНЕБ, 150Д</vt:lpstr>
      <vt:lpstr>228 (2021)ВНЕБ, 150Д</vt:lpstr>
      <vt:lpstr>310 (2021)ВНЕБ, 150Д</vt:lpstr>
      <vt:lpstr>344 (2021)ВНЕБ, 150Д</vt:lpstr>
      <vt:lpstr>345 (2021)ВНЕБ, 150Д</vt:lpstr>
      <vt:lpstr>346 (2021)ВНЕБ, 150Д</vt:lpstr>
      <vt:lpstr>221 (2021)ВНЕБ, 400Д</vt:lpstr>
      <vt:lpstr>222 (2021)ВНЕБ, 400Д</vt:lpstr>
      <vt:lpstr>223 (2021)ВНЕБ, 400Д</vt:lpstr>
      <vt:lpstr>225  (2021)ВНЕБ, 400Д</vt:lpstr>
      <vt:lpstr>226 (2021)ВНЕБ, 400Д</vt:lpstr>
      <vt:lpstr>227 (2021)ВНЕБ, 400Д</vt:lpstr>
      <vt:lpstr>228 (2021)ВНЕБ, 400Д</vt:lpstr>
      <vt:lpstr>310 (2021)ВНЕБ, 400Д</vt:lpstr>
      <vt:lpstr>341 (2021)ВНЕБ, 400Д</vt:lpstr>
      <vt:lpstr>342 (2021)ВНЕБ, 400Д</vt:lpstr>
      <vt:lpstr>343 (2021)ВНЕБ, 400Д</vt:lpstr>
      <vt:lpstr>344 (2021)ВНЕБ, 400Д</vt:lpstr>
      <vt:lpstr>345 (2021)ВНЕБ, 400Д</vt:lpstr>
      <vt:lpstr>346 (2021)ВНЕБ, 400Д</vt:lpstr>
      <vt:lpstr>347 (2021)ВНЕБ, 400Д</vt:lpstr>
      <vt:lpstr>349 (2021)ВНЕБ, 400Д</vt:lpstr>
      <vt:lpstr>296(831) (2021)ВНЕБ, 400Д</vt:lpstr>
      <vt:lpstr>291 зем  (2021)ВНЕБ, 400Д</vt:lpstr>
      <vt:lpstr>291 им  (2021)ВНЕБ, 400Д</vt:lpstr>
      <vt:lpstr>291(852) (2021)ВНЕБ, 400Д</vt:lpstr>
      <vt:lpstr>291 (853) (2021)ВНЕБ, 400Д</vt:lpstr>
      <vt:lpstr>292 (853) (2021)ВНЕБ, 400Д</vt:lpstr>
      <vt:lpstr>295 (853) (2021)ВНЕБ, 400Д</vt:lpstr>
      <vt:lpstr>225  (2021)20.00.04</vt:lpstr>
      <vt:lpstr>226 (2021)20.00.04</vt:lpstr>
      <vt:lpstr>310 (2021)20.00.04</vt:lpstr>
      <vt:lpstr>346 (2021)20.00.04</vt:lpstr>
      <vt:lpstr>295 (853) (2021)ВНЕБ, 150Д</vt:lpstr>
      <vt:lpstr>классное 211 (2021)500.02.0006</vt:lpstr>
      <vt:lpstr>классное 211 (2022)500.02.0006</vt:lpstr>
      <vt:lpstr>классное 211 (2023)500.02.0006</vt:lpstr>
      <vt:lpstr>классное 266 (2021)500.02.0006</vt:lpstr>
      <vt:lpstr>классное 266 (2022)500.02.0006</vt:lpstr>
      <vt:lpstr>классное 266 (2023)500.02.0006</vt:lpstr>
      <vt:lpstr>классное 213(2021-2023)</vt:lpstr>
      <vt:lpstr>226 (2021)020.00.0007 КПР</vt:lpstr>
      <vt:lpstr>226 (2021)020.00.0001 5руб</vt:lpstr>
      <vt:lpstr>226 (2022)020.00.0001 5руб </vt:lpstr>
      <vt:lpstr>342 (2021)020.00.0001 5руб</vt:lpstr>
      <vt:lpstr>342 (2021)020.00.0002 Молоко</vt:lpstr>
      <vt:lpstr>226 (2021)020.00.0031</vt:lpstr>
      <vt:lpstr>262 (2021)020.00.0031</vt:lpstr>
      <vt:lpstr>226 (2021)500.02.0001 10 руб.</vt:lpstr>
      <vt:lpstr>226 (2022)500.02.0001 10 руб.</vt:lpstr>
      <vt:lpstr>226 (2023)500.02.0001 10 руб.</vt:lpstr>
      <vt:lpstr>342 (2021)500.02.0001 10 руб.</vt:lpstr>
      <vt:lpstr>342 (2022)500.02.0001 10 руб.</vt:lpstr>
      <vt:lpstr>342 (2023)500.02.0001 10 руб.</vt:lpstr>
      <vt:lpstr>226 (2021)020.00.0015 Гор.пит</vt:lpstr>
      <vt:lpstr>226(2021)020.00.0028Гор.пит(РБ)</vt:lpstr>
      <vt:lpstr>226(2022)020.00.0028Гор.пит(РБ)</vt:lpstr>
      <vt:lpstr>226(2023)020.00.0028Гор.пит(РБ)</vt:lpstr>
      <vt:lpstr>226(2021)500.02.0005Гор.пит(ФБ)</vt:lpstr>
      <vt:lpstr>226(2022)500.02.0005Гор.пит(ФБ)</vt:lpstr>
      <vt:lpstr>226(2023)500.02.0005Гор.пит(ФБ)</vt:lpstr>
      <vt:lpstr>226(2021)500.02.0005Гор.пит(КБ)</vt:lpstr>
      <vt:lpstr>226(2022)500.02.0005Гор.пит(КБ)</vt:lpstr>
      <vt:lpstr>226(2023)500.02.0005Гор.пит(КБ)</vt:lpstr>
      <vt:lpstr>342 (2021)020.00.0028 (10210)</vt:lpstr>
      <vt:lpstr>342(2021)020.00.0028Гор.пит(РБ)</vt:lpstr>
      <vt:lpstr>342(2022)020.00.0028Гор.пит(РБ)</vt:lpstr>
      <vt:lpstr>342(2023)020.00.0028Гор.пит(РБ)</vt:lpstr>
      <vt:lpstr>342(2021)500.02.0005Гор.пит(ФБ)</vt:lpstr>
      <vt:lpstr>342(2022)500.02.0005Гор.пит(ФБ)</vt:lpstr>
      <vt:lpstr>342(2023)500.02.0005Гор.пит(ФБ)</vt:lpstr>
      <vt:lpstr>342(2021)500.02.0005Гор.пит(КБ)</vt:lpstr>
      <vt:lpstr>342(2022)500.02.0005Гор.пит(КБ)</vt:lpstr>
      <vt:lpstr>342(2023)500.02.0005Гор.пит(КБ)</vt:lpstr>
      <vt:lpstr>211квр 111 (2021)500.02.0003ЕГЭ</vt:lpstr>
      <vt:lpstr>211квр 111 (2022)500.02.0003ЕГЭ</vt:lpstr>
      <vt:lpstr>211квр 111 (2023)500.02.0003ЕГЭ</vt:lpstr>
      <vt:lpstr>213 КВР 113 (2021-2023) ЕГЭ</vt:lpstr>
      <vt:lpstr>221 (2021)500.02.0003 ЕГЭ</vt:lpstr>
      <vt:lpstr>221 (2022)500.02.0003 ЕГЭ</vt:lpstr>
      <vt:lpstr>221 (2023)500.02.0003 ЕГЭ</vt:lpstr>
      <vt:lpstr>225 (2021)500.02.0003 ЕГЭ</vt:lpstr>
      <vt:lpstr>225 (2022)500.02.0003 ЕГЭ</vt:lpstr>
      <vt:lpstr>225 (2023)500.02.0003 ЕГЭ</vt:lpstr>
      <vt:lpstr>226 (2021)500.02.0003 ЕГЭ</vt:lpstr>
      <vt:lpstr>226 (2022)500.02.0003 ЕГЭ</vt:lpstr>
      <vt:lpstr>226 (2023)500.02.0003 ЕГЭ</vt:lpstr>
      <vt:lpstr>228 (2021)500.02.0003 ЕГЭ</vt:lpstr>
      <vt:lpstr>228 (2022)500.02.0003 ЕГЭ</vt:lpstr>
      <vt:lpstr>228 (2023)500.02.0003 ЕГЭ</vt:lpstr>
      <vt:lpstr>310 (2021)500.02.0003 ЕГЭ</vt:lpstr>
      <vt:lpstr>310 (2022)500.02.0003 ЕГЭ</vt:lpstr>
      <vt:lpstr>310 (2023)500.02.0003 ЕГЭ</vt:lpstr>
      <vt:lpstr>346 (2021)500.02.0003 ЕГЭ</vt:lpstr>
      <vt:lpstr>346 (2022)500.02.0003 ЕГЭ</vt:lpstr>
      <vt:lpstr>346 (2023)500.02.0003 ЕГЭ</vt:lpstr>
      <vt:lpstr>226 (2021)020.00.0003 Лагерь</vt:lpstr>
      <vt:lpstr>342 (2021)020.00.0003 Лагерь</vt:lpstr>
      <vt:lpstr>226 (2021)500.05.0002 Лагерь</vt:lpstr>
      <vt:lpstr>226 (2022)500.05.0002 Лагерь</vt:lpstr>
      <vt:lpstr>226 (2023)500.05.0002 Лагерь</vt:lpstr>
      <vt:lpstr>342 (2021)500.05.0002 Лагерь</vt:lpstr>
      <vt:lpstr>342 (2022)500.05.0002 Лагерь</vt:lpstr>
      <vt:lpstr>342 (2023)500.05.0002 Лагерь</vt:lpstr>
      <vt:lpstr>267 ЛЬГОТЫ (112) (2021)</vt:lpstr>
      <vt:lpstr>267 ЛЬГОТЫ (112) (2022)</vt:lpstr>
      <vt:lpstr>267 ЛЬГОТЫ (112) (2023)</vt:lpstr>
      <vt:lpstr>265 ЛЬГОТЫ (321) (2021)</vt:lpstr>
      <vt:lpstr>265 ЛЬГОТЫ (321) (2022)</vt:lpstr>
      <vt:lpstr>265 ЛЬГОТЫ (321) (2023)</vt:lpstr>
      <vt:lpstr>225  (2022)060.00.0004</vt:lpstr>
      <vt:lpstr>225  (2022)500.03.0002</vt:lpstr>
      <vt:lpstr>226(2021)020.00.0034Лагерь(мед)</vt:lpstr>
      <vt:lpstr>ДЛЯ ТАЛИСМАНА</vt:lpstr>
      <vt:lpstr>'ДЛЯ ТАЛИСМАНА'!Заголовки_для_печати</vt:lpstr>
      <vt:lpstr>'Раздел 1'!Заголовки_для_печати</vt:lpstr>
      <vt:lpstr>'211квр 111 (2021)500.02.0003ЕГЭ'!Область_печати</vt:lpstr>
      <vt:lpstr>'211квр 111 (2021)КРАЙ'!Область_печати</vt:lpstr>
      <vt:lpstr>'211квр 111 (2021)КРАЙ (0703)'!Область_печати</vt:lpstr>
      <vt:lpstr>'211квр 111 (2021)РАЙОН'!Область_печати</vt:lpstr>
      <vt:lpstr>'211квр 111 (2022)500.02.0003ЕГЭ'!Область_печати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(2023)500.02.0003ЕГЭ'!Область_печати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'212, 226 КВР 112 (2021)КРАЙ'!Область_печати</vt:lpstr>
      <vt:lpstr>'212, 226 КВР 112 (2021)Р-Н'!Область_печати</vt:lpstr>
      <vt:lpstr>'212, 226 КВР 112 (2022)КРАЙ'!Область_печати</vt:lpstr>
      <vt:lpstr>'212, 226 КВР 112 (2023)КРАЙ'!Область_печати</vt:lpstr>
      <vt:lpstr>'213 КВР 113 (2021-2023) ЕГЭ'!Область_печати</vt:lpstr>
      <vt:lpstr>'213 КВР 119 (2021-2023)Р-Н'!Область_печати</vt:lpstr>
      <vt:lpstr>'213 КВР 119(2021-2023)КРАЙ'!Область_печати</vt:lpstr>
      <vt:lpstr>'213 КВР119(2021-2023)КРАЙ(0703)'!Область_печати</vt:lpstr>
      <vt:lpstr>'221 (2021)500.02.0003 ЕГЭ'!Область_печати</vt:lpstr>
      <vt:lpstr>'221 (2021)ВНЕБ, 120Д'!Область_печати</vt:lpstr>
      <vt:lpstr>'221 (2021)ВНЕБ, 400Д'!Область_печати</vt:lpstr>
      <vt:lpstr>'221 (2021)КРАЙ'!Область_печати</vt:lpstr>
      <vt:lpstr>'221 (2021)Р-Н'!Область_печати</vt:lpstr>
      <vt:lpstr>'221 (2022)500.02.0003 ЕГЭ'!Область_печати</vt:lpstr>
      <vt:lpstr>'221 (2022)КРАЙ'!Область_печати</vt:lpstr>
      <vt:lpstr>'221 (2022)Р-Н'!Область_печати</vt:lpstr>
      <vt:lpstr>'221 (2023)500.02.0003 ЕГЭ'!Область_печати</vt:lpstr>
      <vt:lpstr>'221 (2023)КРАЙ'!Область_печати</vt:lpstr>
      <vt:lpstr>'221 (2023)Р-Н'!Область_печати</vt:lpstr>
      <vt:lpstr>'222 (2021)ВНЕБ, 120Д'!Область_печати</vt:lpstr>
      <vt:lpstr>'222 (2021)ВНЕБ, 400Д'!Область_печати</vt:lpstr>
      <vt:lpstr>'222 (2021)КРАЙ'!Область_печати</vt:lpstr>
      <vt:lpstr>'223 (2021)ВНЕБ, 120Д'!Область_печати</vt:lpstr>
      <vt:lpstr>'223 (2021)ВНЕБ, 400Д'!Область_печати</vt:lpstr>
      <vt:lpstr>'223 КВР 244 (2021)ВНЕБ, 130Д'!Область_печати</vt:lpstr>
      <vt:lpstr>'223 КВР 244 (2021)Р-Н'!Область_печати</vt:lpstr>
      <vt:lpstr>'223 КВР 244 (2022)ВНЕБ, 130Д'!Область_печати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247 (2021)ВНЕБ, 130Д'!Область_печати</vt:lpstr>
      <vt:lpstr>'223 КВР 247 (2021)Р-Н'!Область_печати</vt:lpstr>
      <vt:lpstr>'223 КВР 247 (2022)ВНЕБ, 130Д'!Область_печати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'225  (2021)20.00.04'!Область_печати</vt:lpstr>
      <vt:lpstr>'225  (2021)ВНЕБ, 120Д'!Область_печати</vt:lpstr>
      <vt:lpstr>'225  (2021)ВНЕБ, 140Д'!Область_печати</vt:lpstr>
      <vt:lpstr>'225  (2021)ВНЕБ, 150Д'!Область_печати</vt:lpstr>
      <vt:lpstr>'225  (2021)ВНЕБ, 400Д'!Область_печати</vt:lpstr>
      <vt:lpstr>'225  (2021)КРАЙ'!Область_печати</vt:lpstr>
      <vt:lpstr>'225  (2021)Р-Н'!Область_печати</vt:lpstr>
      <vt:lpstr>'225  (2022)060.00.0004'!Область_печати</vt:lpstr>
      <vt:lpstr>'225  (2022)500.03.0002'!Область_печати</vt:lpstr>
      <vt:lpstr>'225  (2022)КРАЙ'!Область_печати</vt:lpstr>
      <vt:lpstr>'225  (2022)Р-Н'!Область_печати</vt:lpstr>
      <vt:lpstr>'225  (2023)КРАЙ'!Область_печати</vt:lpstr>
      <vt:lpstr>'225  (2023)Р-Н'!Область_печати</vt:lpstr>
      <vt:lpstr>'225 (2021)500.02.0003 ЕГЭ'!Область_печати</vt:lpstr>
      <vt:lpstr>'225 (2021)Р-Н (001.10.0000)'!Область_печати</vt:lpstr>
      <vt:lpstr>'225 (2021)Р-Н (001.11.0000)'!Область_печати</vt:lpstr>
      <vt:lpstr>'225 (2022)500.02.0003 ЕГЭ'!Область_печати</vt:lpstr>
      <vt:lpstr>'225 (2022)Р-Н (001.10.0000)'!Область_печати</vt:lpstr>
      <vt:lpstr>'225 (2022)Р-Н (001.11.0000)'!Область_печати</vt:lpstr>
      <vt:lpstr>'225 (2023)500.02.0003 ЕГЭ'!Область_печати</vt:lpstr>
      <vt:lpstr>'225 (2023)Р-Н (001.10.0000)'!Область_печати</vt:lpstr>
      <vt:lpstr>'225 (2023)Р-Н (001.11.0000)'!Область_печати</vt:lpstr>
      <vt:lpstr>'226 (2021)020.00.0001 5руб'!Область_печати</vt:lpstr>
      <vt:lpstr>'226 (2021)020.00.0003 Лагерь'!Область_печати</vt:lpstr>
      <vt:lpstr>'226 (2021)020.00.0007 КПР'!Область_печати</vt:lpstr>
      <vt:lpstr>'226 (2021)020.00.0015 Гор.пит'!Область_печати</vt:lpstr>
      <vt:lpstr>'226 (2021)020.00.0031'!Область_печати</vt:lpstr>
      <vt:lpstr>'226 (2021)20.00.04'!Область_печати</vt:lpstr>
      <vt:lpstr>'226 (2021)500.02.0001 10 руб.'!Область_печати</vt:lpstr>
      <vt:lpstr>'226 (2021)500.02.0003 ЕГЭ'!Область_печати</vt:lpstr>
      <vt:lpstr>'226 (2021)500.05.0002 Лагерь'!Область_печати</vt:lpstr>
      <vt:lpstr>'226 (2021)ВНЕБ, 120Д'!Область_печати</vt:lpstr>
      <vt:lpstr>'226 (2021)ВНЕБ, 140Д'!Область_печати</vt:lpstr>
      <vt:lpstr>'226 (2021)ВНЕБ, 150Д'!Область_печати</vt:lpstr>
      <vt:lpstr>'226 (2021)ВНЕБ, 150Д (лагерь)'!Область_печати</vt:lpstr>
      <vt:lpstr>'226 (2021)ВНЕБ, 400Д'!Область_печати</vt:lpstr>
      <vt:lpstr>'226 (2021)КРАЙ'!Область_печати</vt:lpstr>
      <vt:lpstr>'226 (2021)Р-Н'!Область_печати</vt:lpstr>
      <vt:lpstr>'226 (2022)020.00.0001 5руб '!Область_печати</vt:lpstr>
      <vt:lpstr>'226 (2022)500.02.0001 10 руб.'!Область_печати</vt:lpstr>
      <vt:lpstr>'226 (2022)500.02.0003 ЕГЭ'!Область_печати</vt:lpstr>
      <vt:lpstr>'226 (2022)500.05.0002 Лагерь'!Область_печати</vt:lpstr>
      <vt:lpstr>'226 (2022)ВНЕБ, 150Д'!Область_печати</vt:lpstr>
      <vt:lpstr>'226 (2022)КРАЙ'!Область_печати</vt:lpstr>
      <vt:lpstr>'226 (2022)Р-Н'!Область_печати</vt:lpstr>
      <vt:lpstr>'226 (2023)500.02.0001 10 руб.'!Область_печати</vt:lpstr>
      <vt:lpstr>'226 (2023)500.02.0003 ЕГЭ'!Область_печати</vt:lpstr>
      <vt:lpstr>'226 (2023)500.05.0002 Лагерь'!Область_печати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КВР 113 (2021)КРАЙ'!Область_печати</vt:lpstr>
      <vt:lpstr>'226 КВР 113 (2021)Р-Н'!Область_печати</vt:lpstr>
      <vt:lpstr>'226(2021)020.00.0028Гор.пит(РБ)'!Область_печати</vt:lpstr>
      <vt:lpstr>'226(2021)020.00.0034Лагерь(мед)'!Область_печати</vt:lpstr>
      <vt:lpstr>'226(2021)500.02.0005Гор.пит(КБ)'!Область_печати</vt:lpstr>
      <vt:lpstr>'226(2021)500.02.0005Гор.пит(ФБ)'!Область_печати</vt:lpstr>
      <vt:lpstr>'226(2022)020.00.0028Гор.пит(РБ)'!Область_печати</vt:lpstr>
      <vt:lpstr>'226(2022)500.02.0005Гор.пит(КБ)'!Область_печати</vt:lpstr>
      <vt:lpstr>'226(2022)500.02.0005Гор.пит(ФБ)'!Область_печати</vt:lpstr>
      <vt:lpstr>'226(2023)020.00.0028Гор.пит(РБ)'!Область_печати</vt:lpstr>
      <vt:lpstr>'226(2023)500.02.0005Гор.пит(КБ)'!Область_печати</vt:lpstr>
      <vt:lpstr>'226(2023)500.02.0005Гор.пит(ФБ)'!Область_печати</vt:lpstr>
      <vt:lpstr>'227 (2021)ВНЕБ, 120Д'!Область_печати</vt:lpstr>
      <vt:lpstr>'227 (2021)ВНЕБ, 400Д'!Область_печати</vt:lpstr>
      <vt:lpstr>'227 (2021)Р-Н'!Область_печати</vt:lpstr>
      <vt:lpstr>'227 (2022)Р-Н'!Область_печати</vt:lpstr>
      <vt:lpstr>'227 (2023)Р-Н'!Область_печати</vt:lpstr>
      <vt:lpstr>'228 (2021)500.02.0003 ЕГЭ'!Область_печати</vt:lpstr>
      <vt:lpstr>'228 (2021)ВНЕБ, 120Д'!Область_печати</vt:lpstr>
      <vt:lpstr>'228 (2021)ВНЕБ, 140Д'!Область_печати</vt:lpstr>
      <vt:lpstr>'228 (2021)ВНЕБ, 150Д'!Область_печати</vt:lpstr>
      <vt:lpstr>'228 (2021)ВНЕБ, 400Д'!Область_печати</vt:lpstr>
      <vt:lpstr>'228 (2021)Р-Н'!Область_печати</vt:lpstr>
      <vt:lpstr>'228 (2022)500.02.0003 ЕГЭ'!Область_печати</vt:lpstr>
      <vt:lpstr>'228 (2023)500.02.0003 ЕГЭ'!Область_печати</vt:lpstr>
      <vt:lpstr>'262 (2021)020.00.0031'!Область_печати</vt:lpstr>
      <vt:lpstr>'264 КВР 111 (2021)КРАЙ'!Область_печати</vt:lpstr>
      <vt:lpstr>'264 КВР 111 (2021)Р-Н'!Область_печати</vt:lpstr>
      <vt:lpstr>'264 КВР 111 (2022)КРАЙ'!Область_печати</vt:lpstr>
      <vt:lpstr>'264 КВР 111 (2022)Р-Н'!Область_печати</vt:lpstr>
      <vt:lpstr>'264 КВР 111 (2023)КРАЙ'!Область_печати</vt:lpstr>
      <vt:lpstr>'264 КВР 111 (2023)Р-Н'!Область_печати</vt:lpstr>
      <vt:lpstr>'264 КВР 321 (2021)КРАЙ'!Область_печати</vt:lpstr>
      <vt:lpstr>'264 КВР 321 (2021)Р-Н'!Область_печати</vt:lpstr>
      <vt:lpstr>'264 КВР 321 (2022)КРАЙ'!Область_печати</vt:lpstr>
      <vt:lpstr>'264 КВР 321 (2022)Р-Н'!Область_печати</vt:lpstr>
      <vt:lpstr>'264 КВР 321 (2023)КРАЙ'!Область_печати</vt:lpstr>
      <vt:lpstr>'264 КВР 321 (2023)Р-Н'!Область_печати</vt:lpstr>
      <vt:lpstr>'265 ЛЬГОТЫ (321) (2021)'!Область_печати</vt:lpstr>
      <vt:lpstr>'265 ЛЬГОТЫ (321) (2022)'!Область_печати</vt:lpstr>
      <vt:lpstr>'265 ЛЬГОТЫ (321) (2023)'!Область_печати</vt:lpstr>
      <vt:lpstr>'266 КВР 111 (2021)КРАЙ'!Область_печати</vt:lpstr>
      <vt:lpstr>'266 КВР 111 (2021)КРАЙ (0703)'!Область_печати</vt:lpstr>
      <vt:lpstr>'266 КВР 111 (2021)Р-Н'!Область_печати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112 (2021)КРАЙ'!Область_печати</vt:lpstr>
      <vt:lpstr>'266 КВР 112 (2021)Р-Н'!Область_печати</vt:lpstr>
      <vt:lpstr>'266 КВР 112 (2022)КРАЙ'!Область_печати</vt:lpstr>
      <vt:lpstr>'266 КВР 112 (2022)Р-Н'!Область_печати</vt:lpstr>
      <vt:lpstr>'266 КВР 112 (2023)КРАЙ'!Область_печати</vt:lpstr>
      <vt:lpstr>'266 КВР 112 (2023)Р-Н'!Область_печати</vt:lpstr>
      <vt:lpstr>'267 ЛЬГОТЫ (112) (2021)'!Область_печати</vt:lpstr>
      <vt:lpstr>'267 ЛЬГОТЫ (112) (2022)'!Область_печати</vt:lpstr>
      <vt:lpstr>'267 ЛЬГОТЫ (112) (2023)'!Область_печати</vt:lpstr>
      <vt:lpstr>'291 (853) (2021)'!Область_печати</vt:lpstr>
      <vt:lpstr>'291 (853) (2021)ВНЕБ, 120Д'!Область_печати</vt:lpstr>
      <vt:lpstr>'291 (853) (2021)ВНЕБ, 400Д'!Область_печати</vt:lpstr>
      <vt:lpstr>'291 зем  (2021)'!Область_печати</vt:lpstr>
      <vt:lpstr>'291 зем  (2021)ВНЕБ, 120Д'!Область_печати</vt:lpstr>
      <vt:lpstr>'291 зем  (2021)ВНЕБ, 400Д'!Область_печати</vt:lpstr>
      <vt:lpstr>'291 зем  (2022)'!Область_печати</vt:lpstr>
      <vt:lpstr>'291 зем  (2023)'!Область_печати</vt:lpstr>
      <vt:lpstr>'291 им  (2021)'!Область_печати</vt:lpstr>
      <vt:lpstr>'291 им  (2021)ВНЕБ, 120Д'!Область_печати</vt:lpstr>
      <vt:lpstr>'291 им  (2021)ВНЕБ, 400Д'!Область_печати</vt:lpstr>
      <vt:lpstr>'291 им  (2022)'!Область_печати</vt:lpstr>
      <vt:lpstr>'291 им  (2023)'!Область_печати</vt:lpstr>
      <vt:lpstr>'291(852) (2021)'!Область_печати</vt:lpstr>
      <vt:lpstr>'291(852) (2021)ВНЕБ, 120Д'!Область_печати</vt:lpstr>
      <vt:lpstr>'291(852) (2021)ВНЕБ, 400Д'!Область_печати</vt:lpstr>
      <vt:lpstr>'292 (853) (2021)'!Область_печати</vt:lpstr>
      <vt:lpstr>'292 (853) (2021)ВНЕБ, 120Д'!Область_печати</vt:lpstr>
      <vt:lpstr>'292 (853) (2021)ВНЕБ, 400Д'!Область_печати</vt:lpstr>
      <vt:lpstr>'295 (853) (2021)'!Область_печати</vt:lpstr>
      <vt:lpstr>'295 (853) (2021)ВНЕБ, 120Д'!Область_печати</vt:lpstr>
      <vt:lpstr>'295 (853) (2021)ВНЕБ, 150Д'!Область_печати</vt:lpstr>
      <vt:lpstr>'295 (853) (2021)ВНЕБ, 400Д'!Область_печати</vt:lpstr>
      <vt:lpstr>'296(831) (2021)'!Область_печати</vt:lpstr>
      <vt:lpstr>'296(831) (2021)ВНЕБ, 120Д'!Область_печати</vt:lpstr>
      <vt:lpstr>'296(831) (2021)ВНЕБ, 400Д'!Область_печати</vt:lpstr>
      <vt:lpstr>'296(831) (2021)КРАЙ'!Область_печати</vt:lpstr>
      <vt:lpstr>'296(831) (2021)КРАЙ (0703)'!Область_печати</vt:lpstr>
      <vt:lpstr>'310 (2021)20.00.04'!Область_печати</vt:lpstr>
      <vt:lpstr>'310 (2021)500.02.0003 ЕГЭ'!Область_печати</vt:lpstr>
      <vt:lpstr>'310 (2021)ВНЕБ, 120Д'!Область_печати</vt:lpstr>
      <vt:lpstr>'310 (2021)ВНЕБ, 140Д'!Область_печати</vt:lpstr>
      <vt:lpstr>'310 (2021)ВНЕБ, 150Д'!Область_печати</vt:lpstr>
      <vt:lpstr>'310 (2021)ВНЕБ, 400Д'!Область_печати</vt:lpstr>
      <vt:lpstr>'310 (2021)КРАЙ'!Область_печати</vt:lpstr>
      <vt:lpstr>'310 (2021)Р-Н'!Область_печати</vt:lpstr>
      <vt:lpstr>'310 (2022)500.02.0003 ЕГЭ'!Область_печати</vt:lpstr>
      <vt:lpstr>'310 (2022)КРАЙ'!Область_печати</vt:lpstr>
      <vt:lpstr>'310 (2023)500.02.0003 ЕГЭ'!Область_печати</vt:lpstr>
      <vt:lpstr>'310 (2023)КРАЙ'!Область_печати</vt:lpstr>
      <vt:lpstr>'341 (2021)ВНЕБ, 120Д'!Область_печати</vt:lpstr>
      <vt:lpstr>'341 (2021)ВНЕБ, 400Д'!Область_печати</vt:lpstr>
      <vt:lpstr>'341 (2021)КРАЙ'!Область_печати</vt:lpstr>
      <vt:lpstr>'341 (2021)Р-Н'!Область_печати</vt:lpstr>
      <vt:lpstr>'342 (2021)020.00.0001 5руб'!Область_печати</vt:lpstr>
      <vt:lpstr>'342 (2021)020.00.0002 Молоко'!Область_печати</vt:lpstr>
      <vt:lpstr>'342 (2021)020.00.0003 Лагерь'!Область_печати</vt:lpstr>
      <vt:lpstr>'342 (2021)020.00.0028 (10210)'!Область_печати</vt:lpstr>
      <vt:lpstr>'342 (2021)500.02.0001 10 руб.'!Область_печати</vt:lpstr>
      <vt:lpstr>'342 (2021)500.05.0002 Лагерь'!Область_печати</vt:lpstr>
      <vt:lpstr>'342 (2021)ВНЕБ, 120Д'!Область_печати</vt:lpstr>
      <vt:lpstr>'342 (2021)ВНЕБ, 400Д'!Область_печати</vt:lpstr>
      <vt:lpstr>'342 (2021)Р-Н'!Область_печати</vt:lpstr>
      <vt:lpstr>'342 (2022)500.02.0001 10 руб.'!Область_печати</vt:lpstr>
      <vt:lpstr>'342 (2022)500.05.0002 Лагерь'!Область_печати</vt:lpstr>
      <vt:lpstr>'342 (2023)500.02.0001 10 руб.'!Область_печати</vt:lpstr>
      <vt:lpstr>'342 (2023)500.05.0002 Лагерь'!Область_печати</vt:lpstr>
      <vt:lpstr>'342(2021)020.00.0028Гор.пит(РБ)'!Область_печати</vt:lpstr>
      <vt:lpstr>'342(2021)500.02.0005Гор.пит(КБ)'!Область_печати</vt:lpstr>
      <vt:lpstr>'342(2021)500.02.0005Гор.пит(ФБ)'!Область_печати</vt:lpstr>
      <vt:lpstr>'342(2022)020.00.0028Гор.пит(РБ)'!Область_печати</vt:lpstr>
      <vt:lpstr>'342(2022)500.02.0005Гор.пит(КБ)'!Область_печати</vt:lpstr>
      <vt:lpstr>'342(2022)500.02.0005Гор.пит(ФБ)'!Область_печати</vt:lpstr>
      <vt:lpstr>'342(2023)020.00.0028Гор.пит(РБ)'!Область_печати</vt:lpstr>
      <vt:lpstr>'342(2023)500.02.0005Гор.пит(КБ)'!Область_печати</vt:lpstr>
      <vt:lpstr>'342(2023)500.02.0005Гор.пит(ФБ)'!Область_печати</vt:lpstr>
      <vt:lpstr>'343 (2021)ВНЕБ, 120Д'!Область_печати</vt:lpstr>
      <vt:lpstr>'343 (2021)ВНЕБ, 400Д'!Область_печати</vt:lpstr>
      <vt:lpstr>'343 (2021)Р-Н'!Область_печати</vt:lpstr>
      <vt:lpstr>'343 (2022)Р-Н'!Область_печати</vt:lpstr>
      <vt:lpstr>'343 (2023)Р-Н'!Область_печати</vt:lpstr>
      <vt:lpstr>'344 (2021)ВНЕБ, 120Д'!Область_печати</vt:lpstr>
      <vt:lpstr>'344 (2021)ВНЕБ, 140Д'!Область_печати</vt:lpstr>
      <vt:lpstr>'344 (2021)ВНЕБ, 150Д'!Область_печати</vt:lpstr>
      <vt:lpstr>'344 (2021)ВНЕБ, 400Д'!Область_печати</vt:lpstr>
      <vt:lpstr>'344 (2021)Р-Н'!Область_печати</vt:lpstr>
      <vt:lpstr>'345 (2021)ВНЕБ, 120Д'!Область_печати</vt:lpstr>
      <vt:lpstr>'345 (2021)ВНЕБ, 150Д'!Область_печати</vt:lpstr>
      <vt:lpstr>'345 (2021)ВНЕБ, 400Д'!Область_печати</vt:lpstr>
      <vt:lpstr>'345 (2021)КРАЙ'!Область_печати</vt:lpstr>
      <vt:lpstr>'345 (2021)Р-Н'!Область_печати</vt:lpstr>
      <vt:lpstr>'346 (2021)20.00.04'!Область_печати</vt:lpstr>
      <vt:lpstr>'346 (2021)500.02.0003 ЕГЭ'!Область_печати</vt:lpstr>
      <vt:lpstr>'346 (2021)ВНЕБ, 120Д'!Область_печати</vt:lpstr>
      <vt:lpstr>'346 (2021)ВНЕБ, 140Д'!Область_печати</vt:lpstr>
      <vt:lpstr>'346 (2021)ВНЕБ, 150Д'!Область_печати</vt:lpstr>
      <vt:lpstr>'346 (2021)ВНЕБ, 400Д'!Область_печати</vt:lpstr>
      <vt:lpstr>'346 (2021)КРАЙ'!Область_печати</vt:lpstr>
      <vt:lpstr>'346 (2021)Р-Н'!Область_печати</vt:lpstr>
      <vt:lpstr>'346 (2022)500.02.0003 ЕГЭ'!Область_печати</vt:lpstr>
      <vt:lpstr>'346 (2022)КРАЙ'!Область_печати</vt:lpstr>
      <vt:lpstr>'346 (2023)500.02.0003 ЕГЭ'!Область_печати</vt:lpstr>
      <vt:lpstr>'346 (2023)КРАЙ'!Область_печати</vt:lpstr>
      <vt:lpstr>'347 (2021)ВНЕБ, 120Д'!Область_печати</vt:lpstr>
      <vt:lpstr>'347 (2021)ВНЕБ, 400Д'!Область_печати</vt:lpstr>
      <vt:lpstr>'349 (2021)ВНЕБ, 120Д'!Область_печати</vt:lpstr>
      <vt:lpstr>'349 (2021)ВНЕБ, 400Д'!Область_печати</vt:lpstr>
      <vt:lpstr>'349 (2021)КРАЙ'!Область_печати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(2021)500.02.0006'!Область_печати</vt:lpstr>
      <vt:lpstr>'классное 211 (2022)500.02.0006'!Область_печати</vt:lpstr>
      <vt:lpstr>'классное 211 (2023)500.02.0006'!Область_печати</vt:lpstr>
      <vt:lpstr>'классное 213(2021-2023)'!Область_печати</vt:lpstr>
      <vt:lpstr>'классное 266 (2021)500.02.0006'!Область_печати</vt:lpstr>
      <vt:lpstr>'классное 266 (2022)500.02.0006'!Область_печати</vt:lpstr>
      <vt:lpstr>'классное 266 (2023)500.02.0006'!Область_печати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user</cp:lastModifiedBy>
  <cp:lastPrinted>2021-10-07T08:20:01Z</cp:lastPrinted>
  <dcterms:created xsi:type="dcterms:W3CDTF">2020-01-03T09:36:05Z</dcterms:created>
  <dcterms:modified xsi:type="dcterms:W3CDTF">2021-10-08T07:08:33Z</dcterms:modified>
</cp:coreProperties>
</file>